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26"/>
  <workbookPr codeName="ThisWorkbook" defaultThemeVersion="124226"/>
  <mc:AlternateContent xmlns:mc="http://schemas.openxmlformats.org/markup-compatibility/2006">
    <mc:Choice Requires="x15">
      <x15ac:absPath xmlns:x15ac="http://schemas.microsoft.com/office/spreadsheetml/2010/11/ac" url="C:\Users\bcurrier.10100176\Downloads\"/>
    </mc:Choice>
  </mc:AlternateContent>
  <bookViews>
    <workbookView xWindow="0" yWindow="0" windowWidth="28800" windowHeight="12795" tabRatio="675" activeTab="1"/>
  </bookViews>
  <sheets>
    <sheet name="About" sheetId="22" r:id="rId1"/>
    <sheet name="Table of Contents" sheetId="18" r:id="rId2"/>
    <sheet name="2 - Functions" sheetId="9" r:id="rId3"/>
    <sheet name="3 - Shortcuts" sheetId="7" r:id="rId4"/>
    <sheet name="4 - Function Examples" sheetId="12" r:id="rId5"/>
    <sheet name="5.1 - Pivot Data (Example 1)" sheetId="27" r:id="rId6"/>
    <sheet name="5.2 - Pivot Data (Example 2)" sheetId="11" r:id="rId7"/>
    <sheet name="6 - Pivot 1" sheetId="13" r:id="rId8"/>
    <sheet name="7 - Pivot 2" sheetId="14" r:id="rId9"/>
    <sheet name="8 - AutoFill" sheetId="15" r:id="rId10"/>
    <sheet name="9 - Referencing" sheetId="23" r:id="rId11"/>
    <sheet name="10 - Data Validation" sheetId="25" r:id="rId12"/>
    <sheet name="11 - Filtering" sheetId="26" r:id="rId13"/>
    <sheet name="12 - Conditional Formatting" sheetId="28" r:id="rId14"/>
    <sheet name="13 - Advanced Lookup" sheetId="29" r:id="rId15"/>
    <sheet name="14 - Five Tips" sheetId="30" r:id="rId16"/>
    <sheet name="Ref. Data" sheetId="21" r:id="rId17"/>
    <sheet name="Sum" sheetId="36" r:id="rId18"/>
    <sheet name="1" sheetId="32" r:id="rId19"/>
    <sheet name="2" sheetId="33" r:id="rId20"/>
    <sheet name="3" sheetId="34" r:id="rId21"/>
  </sheets>
  <definedNames>
    <definedName name="_xlnm._FilterDatabase" localSheetId="12" hidden="1">'11 - Filtering'!$A$5:$F$25</definedName>
    <definedName name="_xlnm._FilterDatabase" localSheetId="2" hidden="1">'2 - Functions'!$A$2:$G$405</definedName>
    <definedName name="_xlnm._FilterDatabase" localSheetId="3" hidden="1">'3 - Shortcuts'!$A$2:$F$128</definedName>
    <definedName name="_xlnm._FilterDatabase" localSheetId="4" hidden="1">'4 - Function Examples'!$B$105:$H$111</definedName>
    <definedName name="DynamicDay">OFFSET('8 - AutoFill'!$D$4,0,0,COUNTA('8 - AutoFill'!$D$4:$D$100),1)</definedName>
    <definedName name="DynamicFormula">OFFSET('8 - AutoFill'!$H$4,0,0,MATCH(1E+306,'8 - AutoFill'!$H$4:$H$100,1),1)</definedName>
    <definedName name="DynamicMonth">OFFSET('8 - AutoFill'!$J$4,0,0,MATCH("*",'8 - AutoFill'!$J$4:$J$100,-1),1)</definedName>
    <definedName name="DynamicNumbers">OFFSET('8 - AutoFill'!$B$4,0,0,COUNT('8 - AutoFill'!$B$4:$B$100),1)</definedName>
    <definedName name="EmployeeTable">'4 - Function Examples'!$C$78:$E$83</definedName>
    <definedName name="FunctionCategories">'Ref. Data'!$D$3:$D$15</definedName>
    <definedName name="FunctionList">'2 - Functions'!$B$2:$F$405</definedName>
    <definedName name="GameList">'5.2 - Pivot Data (Example 2)'!$B$6:$B$31</definedName>
    <definedName name="IndexArea">'13 - Advanced Lookup'!$C$5:$H$15</definedName>
    <definedName name="ListExample">'10 - Data Validation'!$D$6:$F$6</definedName>
    <definedName name="MatchColumns">'13 - Advanced Lookup'!$C$4:$H$4</definedName>
    <definedName name="MatchRows">'13 - Advanced Lookup'!$B$5:$B$15</definedName>
    <definedName name="MetacriticTable1">'5.2 - Pivot Data (Example 2)'!$A$5:$D$31</definedName>
    <definedName name="MetacriticTable2">'5.2 - Pivot Data (Example 2)'!$B$5:$D$31</definedName>
    <definedName name="MetacriticTable3">'5.2 - Pivot Data (Example 2)'!$F$5:$AE$7</definedName>
    <definedName name="OrderTable">'5.1 - Pivot Data (Example 1)'!$A$3:$I$89</definedName>
    <definedName name="Percentage">'9 - Referencing'!$C$22</definedName>
    <definedName name="PlayerTable">'5.2 - Pivot Data (Example 2)'!$A$33:$F$48</definedName>
    <definedName name="_xlnm.Print_Area" localSheetId="2">'2 - Functions'!$B$2:$F$405</definedName>
    <definedName name="_xlnm.Print_Area" localSheetId="9">'8 - AutoFill'!$B$3:$J$17</definedName>
    <definedName name="_xlnm.Print_Titles" localSheetId="2">'2 - Functions'!$2:$2</definedName>
    <definedName name="_xlnm.Print_Titles" localSheetId="3">'3 - Shortcuts'!$2:$2</definedName>
    <definedName name="RBPercent">'4 - Function Examples'!$E$4</definedName>
    <definedName name="ShortcutCategories">'Ref. Data'!$B$3:$B$9</definedName>
    <definedName name="ShortcutList">'3 - Shortcuts'!$C$2:$E$128</definedName>
    <definedName name="StudentTable">'9 - Referencing'!$B$5:$H$15</definedName>
  </definedNames>
  <calcPr calcId="171027" iterate="1"/>
  <pivotCaches>
    <pivotCache cacheId="0" r:id="rId22"/>
    <pivotCache cacheId="1" r:id="rId23"/>
    <pivotCache cacheId="2" r:id="rId24"/>
  </pivotCaches>
</workbook>
</file>

<file path=xl/calcChain.xml><?xml version="1.0" encoding="utf-8"?>
<calcChain xmlns="http://schemas.openxmlformats.org/spreadsheetml/2006/main">
  <c r="E22" i="26" l="1"/>
  <c r="F22" i="26" s="1"/>
  <c r="E17" i="26"/>
  <c r="F17" i="26" s="1"/>
  <c r="E18" i="26"/>
  <c r="F18" i="26" s="1"/>
  <c r="E7" i="26"/>
  <c r="F7" i="26" s="1"/>
  <c r="E8" i="26"/>
  <c r="F8" i="26" s="1"/>
  <c r="E23" i="26"/>
  <c r="F23" i="26" s="1"/>
  <c r="E24" i="26"/>
  <c r="F24" i="26" s="1"/>
  <c r="E25" i="26"/>
  <c r="F25" i="26" s="1"/>
  <c r="E19" i="26"/>
  <c r="F19" i="26" s="1"/>
  <c r="E20" i="26"/>
  <c r="F20" i="26" s="1"/>
  <c r="E21" i="26"/>
  <c r="F21" i="26" s="1"/>
  <c r="E16" i="26"/>
  <c r="F16" i="26" s="1"/>
  <c r="E14" i="26"/>
  <c r="F14" i="26" s="1"/>
  <c r="E9" i="26"/>
  <c r="F9" i="26" s="1"/>
  <c r="E10" i="26"/>
  <c r="F10" i="26" s="1"/>
  <c r="E11" i="26"/>
  <c r="F11" i="26" s="1"/>
  <c r="E12" i="26"/>
  <c r="F12" i="26" s="1"/>
  <c r="H7" i="15"/>
  <c r="H8" i="15" s="1"/>
  <c r="H9" i="15" s="1"/>
  <c r="C13" i="33" l="1"/>
  <c r="C13" i="34"/>
  <c r="C13" i="32"/>
  <c r="C14" i="36" s="1"/>
  <c r="D6" i="36" l="1"/>
  <c r="D7" i="36"/>
  <c r="D8" i="36"/>
  <c r="D9" i="36"/>
  <c r="D10" i="36"/>
  <c r="D11" i="36"/>
  <c r="D12" i="36"/>
  <c r="E12" i="36"/>
  <c r="C7" i="36"/>
  <c r="C8" i="36"/>
  <c r="C9" i="36"/>
  <c r="C10" i="36"/>
  <c r="C11" i="36"/>
  <c r="C12" i="36"/>
  <c r="C6" i="36"/>
  <c r="E7" i="33"/>
  <c r="E8" i="33"/>
  <c r="E9" i="33"/>
  <c r="E10" i="33"/>
  <c r="E11" i="33"/>
  <c r="E12" i="33"/>
  <c r="E7" i="34"/>
  <c r="E8" i="34"/>
  <c r="E9" i="34"/>
  <c r="E10" i="34"/>
  <c r="E11" i="34"/>
  <c r="E12" i="34"/>
  <c r="E7" i="32"/>
  <c r="E7" i="36" s="1"/>
  <c r="E8" i="32"/>
  <c r="E8" i="36" s="1"/>
  <c r="E9" i="32"/>
  <c r="E10" i="32"/>
  <c r="E10" i="36" s="1"/>
  <c r="E11" i="32"/>
  <c r="E11" i="36" s="1"/>
  <c r="E12" i="32"/>
  <c r="E6" i="33"/>
  <c r="E6" i="34"/>
  <c r="E6" i="32"/>
  <c r="E13" i="32" s="1"/>
  <c r="E9" i="36" l="1"/>
  <c r="E13" i="33"/>
  <c r="E6" i="36"/>
  <c r="E13" i="36" s="1"/>
  <c r="E13" i="34"/>
  <c r="E14" i="36" s="1"/>
  <c r="C13" i="36"/>
  <c r="C15" i="36" s="1"/>
  <c r="E47" i="12"/>
  <c r="E46" i="12"/>
  <c r="C48" i="12"/>
  <c r="C49" i="12" s="1"/>
  <c r="E44" i="12"/>
  <c r="E15" i="36" l="1"/>
  <c r="C47" i="12"/>
  <c r="C46" i="12"/>
  <c r="C45" i="12"/>
  <c r="C44" i="12"/>
  <c r="C43" i="12"/>
  <c r="G47" i="12"/>
  <c r="H46" i="12"/>
  <c r="G46" i="12"/>
  <c r="H45" i="12"/>
  <c r="G45" i="12"/>
  <c r="G43" i="12"/>
  <c r="E45" i="12"/>
  <c r="E43" i="12"/>
  <c r="H5" i="15" l="1"/>
  <c r="E124" i="12" l="1"/>
  <c r="E123" i="12"/>
  <c r="E122" i="12"/>
  <c r="E121" i="12"/>
  <c r="C126" i="12"/>
  <c r="C122" i="12"/>
  <c r="C119" i="12"/>
  <c r="C118" i="12"/>
  <c r="C117" i="12"/>
  <c r="C116" i="12"/>
  <c r="E125" i="12" l="1"/>
  <c r="C112" i="12" l="1"/>
  <c r="E106" i="12"/>
  <c r="G106" i="12" s="1"/>
  <c r="E108" i="12"/>
  <c r="E110" i="12"/>
  <c r="G110" i="12" s="1"/>
  <c r="E107" i="12"/>
  <c r="G107" i="12" s="1"/>
  <c r="E109" i="12"/>
  <c r="E111" i="12"/>
  <c r="G111" i="12" s="1"/>
  <c r="G109" i="12" l="1"/>
  <c r="G108" i="12"/>
  <c r="E112" i="12"/>
  <c r="D112" i="12" s="1"/>
  <c r="C121" i="12" s="1"/>
  <c r="F106" i="12"/>
  <c r="F110" i="12"/>
  <c r="F108" i="12"/>
  <c r="F111" i="12"/>
  <c r="F109" i="12"/>
  <c r="F107" i="12"/>
  <c r="C123" i="12" l="1"/>
  <c r="C124" i="12"/>
  <c r="C125" i="12"/>
  <c r="G112" i="12"/>
  <c r="H111" i="12"/>
  <c r="H110" i="12"/>
  <c r="H107" i="12"/>
  <c r="E119" i="12" s="1"/>
  <c r="H106" i="12"/>
  <c r="H109" i="12"/>
  <c r="H108" i="12"/>
  <c r="F112" i="12"/>
  <c r="E126" i="12" l="1"/>
  <c r="C120" i="12"/>
  <c r="E118" i="12"/>
  <c r="E117" i="12"/>
  <c r="E120" i="12"/>
  <c r="E116" i="12"/>
  <c r="H112" i="12"/>
  <c r="M7" i="29" l="1"/>
  <c r="M17" i="29" l="1"/>
  <c r="M12" i="29"/>
  <c r="H16" i="29" l="1"/>
  <c r="G16" i="29"/>
  <c r="F16" i="29"/>
  <c r="E16" i="29"/>
  <c r="D16" i="29"/>
  <c r="C16" i="29"/>
  <c r="I15" i="29"/>
  <c r="I14" i="29"/>
  <c r="I13" i="29"/>
  <c r="I12" i="29"/>
  <c r="I11" i="29"/>
  <c r="I10" i="29"/>
  <c r="I9" i="29"/>
  <c r="I8" i="29"/>
  <c r="I7" i="29"/>
  <c r="I6" i="29"/>
  <c r="I5" i="29"/>
  <c r="C4" i="27" l="1"/>
  <c r="C5" i="27"/>
  <c r="C6" i="27"/>
  <c r="C7" i="27"/>
  <c r="C8" i="27"/>
  <c r="C9" i="27"/>
  <c r="C10" i="27"/>
  <c r="C11" i="27"/>
  <c r="C12" i="27"/>
  <c r="C13" i="27"/>
  <c r="C14" i="27"/>
  <c r="C15" i="27"/>
  <c r="C16" i="27"/>
  <c r="C17" i="27"/>
  <c r="C18" i="27"/>
  <c r="C19" i="27"/>
  <c r="C20" i="27"/>
  <c r="C21" i="27"/>
  <c r="C22" i="27"/>
  <c r="C23" i="27"/>
  <c r="C24" i="27"/>
  <c r="C25" i="27"/>
  <c r="C26" i="27"/>
  <c r="C27" i="27"/>
  <c r="C28" i="27"/>
  <c r="C29" i="27"/>
  <c r="C30" i="27"/>
  <c r="C31" i="27"/>
  <c r="C32" i="27"/>
  <c r="C33" i="27"/>
  <c r="C34" i="27"/>
  <c r="C35" i="27"/>
  <c r="C36" i="27"/>
  <c r="C37" i="27"/>
  <c r="C38" i="27"/>
  <c r="C39" i="27"/>
  <c r="C40" i="27"/>
  <c r="C41" i="27"/>
  <c r="C42" i="27"/>
  <c r="C43" i="27"/>
  <c r="C44" i="27"/>
  <c r="C45" i="27"/>
  <c r="C46" i="27"/>
  <c r="C47" i="27"/>
  <c r="C48" i="27"/>
  <c r="C49" i="27"/>
  <c r="C50" i="27"/>
  <c r="C51" i="27"/>
  <c r="C52" i="27"/>
  <c r="C53" i="27"/>
  <c r="C54" i="27"/>
  <c r="C55" i="27"/>
  <c r="C56" i="27"/>
  <c r="C57" i="27"/>
  <c r="C58" i="27"/>
  <c r="C59" i="27"/>
  <c r="C60" i="27"/>
  <c r="C61" i="27"/>
  <c r="C62" i="27"/>
  <c r="C63" i="27"/>
  <c r="C64" i="27"/>
  <c r="C65" i="27"/>
  <c r="C66" i="27"/>
  <c r="C67" i="27"/>
  <c r="C68" i="27"/>
  <c r="C69" i="27"/>
  <c r="C70" i="27"/>
  <c r="C71" i="27"/>
  <c r="C72" i="27"/>
  <c r="C73" i="27"/>
  <c r="C74" i="27"/>
  <c r="C75" i="27"/>
  <c r="C76" i="27"/>
  <c r="C77" i="27"/>
  <c r="C78" i="27"/>
  <c r="C79" i="27"/>
  <c r="C80" i="27"/>
  <c r="C81" i="27"/>
  <c r="C82" i="27"/>
  <c r="C83" i="27"/>
  <c r="C84" i="27"/>
  <c r="C85" i="27"/>
  <c r="C86" i="27"/>
  <c r="C87" i="27"/>
  <c r="C88" i="27"/>
  <c r="C89" i="27"/>
  <c r="I8" i="27" l="1"/>
  <c r="I4" i="27"/>
  <c r="I86" i="27"/>
  <c r="I82" i="27"/>
  <c r="I78" i="27"/>
  <c r="I74" i="27"/>
  <c r="I70" i="27"/>
  <c r="I66" i="27"/>
  <c r="I62" i="27"/>
  <c r="I58" i="27"/>
  <c r="I54" i="27"/>
  <c r="I50" i="27"/>
  <c r="I46" i="27"/>
  <c r="I42" i="27"/>
  <c r="I38" i="27"/>
  <c r="I34" i="27"/>
  <c r="I30" i="27"/>
  <c r="I26" i="27"/>
  <c r="I22" i="27"/>
  <c r="I18" i="27"/>
  <c r="I14" i="27"/>
  <c r="I10" i="27"/>
  <c r="I6" i="27"/>
  <c r="I88" i="27"/>
  <c r="I84" i="27"/>
  <c r="I80" i="27"/>
  <c r="I76" i="27"/>
  <c r="I72" i="27"/>
  <c r="I68" i="27"/>
  <c r="I64" i="27"/>
  <c r="I60" i="27"/>
  <c r="I56" i="27"/>
  <c r="I52" i="27"/>
  <c r="I48" i="27"/>
  <c r="I44" i="27"/>
  <c r="I40" i="27"/>
  <c r="I36" i="27"/>
  <c r="I32" i="27"/>
  <c r="I28" i="27"/>
  <c r="I24" i="27"/>
  <c r="I20" i="27"/>
  <c r="I16" i="27"/>
  <c r="I12" i="27"/>
  <c r="I9" i="27"/>
  <c r="I13" i="27"/>
  <c r="I17" i="27"/>
  <c r="I21" i="27"/>
  <c r="I25" i="27"/>
  <c r="I29" i="27"/>
  <c r="I33" i="27"/>
  <c r="I37" i="27"/>
  <c r="I41" i="27"/>
  <c r="I45" i="27"/>
  <c r="I49" i="27"/>
  <c r="I53" i="27"/>
  <c r="I57" i="27"/>
  <c r="I61" i="27"/>
  <c r="I65" i="27"/>
  <c r="I69" i="27"/>
  <c r="I73" i="27"/>
  <c r="I77" i="27"/>
  <c r="I81" i="27"/>
  <c r="I85" i="27"/>
  <c r="I89" i="27"/>
  <c r="I7" i="27"/>
  <c r="I11" i="27"/>
  <c r="I15" i="27"/>
  <c r="I19" i="27"/>
  <c r="I23" i="27"/>
  <c r="I27" i="27"/>
  <c r="I31" i="27"/>
  <c r="I35" i="27"/>
  <c r="I39" i="27"/>
  <c r="I43" i="27"/>
  <c r="I47" i="27"/>
  <c r="I51" i="27"/>
  <c r="I55" i="27"/>
  <c r="I59" i="27"/>
  <c r="I63" i="27"/>
  <c r="I67" i="27"/>
  <c r="I71" i="27"/>
  <c r="I75" i="27"/>
  <c r="I79" i="27"/>
  <c r="I83" i="27"/>
  <c r="I87" i="27"/>
  <c r="I5" i="27"/>
  <c r="E13" i="26" l="1"/>
  <c r="F13" i="26" s="1"/>
  <c r="E15" i="26"/>
  <c r="F15" i="26" s="1"/>
  <c r="E6" i="26"/>
  <c r="F6" i="26" s="1"/>
  <c r="C96" i="12" l="1"/>
  <c r="C95" i="12"/>
  <c r="C94" i="12"/>
  <c r="F89" i="12"/>
  <c r="E89" i="12"/>
  <c r="H83" i="12"/>
  <c r="F90" i="12"/>
  <c r="E90" i="12"/>
  <c r="C90" i="12" l="1"/>
  <c r="C91" i="12"/>
  <c r="C89" i="12"/>
  <c r="D7" i="25"/>
  <c r="C67" i="12" l="1"/>
  <c r="E68" i="12"/>
  <c r="E67" i="12"/>
  <c r="E65" i="12"/>
  <c r="D61" i="12"/>
  <c r="D60" i="12"/>
  <c r="C63" i="12"/>
  <c r="C62" i="12"/>
  <c r="C61" i="12"/>
  <c r="C60" i="12"/>
  <c r="C65" i="12" l="1"/>
  <c r="C64" i="12"/>
  <c r="C68" i="12"/>
  <c r="C92" i="12" l="1"/>
  <c r="C93" i="12"/>
  <c r="L15" i="23"/>
  <c r="M15" i="23"/>
  <c r="N15" i="23"/>
  <c r="O15" i="23"/>
  <c r="P15" i="23"/>
  <c r="Q15" i="23"/>
  <c r="H16" i="23"/>
  <c r="I15" i="23"/>
  <c r="G16" i="23"/>
  <c r="F16" i="23"/>
  <c r="E16" i="23"/>
  <c r="D16" i="23"/>
  <c r="C16" i="23"/>
  <c r="M5" i="23"/>
  <c r="N5" i="23"/>
  <c r="O5" i="23"/>
  <c r="P5" i="23"/>
  <c r="Q5" i="23"/>
  <c r="M6" i="23"/>
  <c r="N6" i="23"/>
  <c r="O6" i="23"/>
  <c r="P6" i="23"/>
  <c r="Q6" i="23"/>
  <c r="M7" i="23"/>
  <c r="N7" i="23"/>
  <c r="O7" i="23"/>
  <c r="P7" i="23"/>
  <c r="Q7" i="23"/>
  <c r="M8" i="23"/>
  <c r="N8" i="23"/>
  <c r="O8" i="23"/>
  <c r="P8" i="23"/>
  <c r="Q8" i="23"/>
  <c r="M9" i="23"/>
  <c r="N9" i="23"/>
  <c r="O9" i="23"/>
  <c r="P9" i="23"/>
  <c r="Q9" i="23"/>
  <c r="M10" i="23"/>
  <c r="N10" i="23"/>
  <c r="O10" i="23"/>
  <c r="P10" i="23"/>
  <c r="Q10" i="23"/>
  <c r="M11" i="23"/>
  <c r="N11" i="23"/>
  <c r="O11" i="23"/>
  <c r="P11" i="23"/>
  <c r="Q11" i="23"/>
  <c r="M12" i="23"/>
  <c r="N12" i="23"/>
  <c r="O12" i="23"/>
  <c r="P12" i="23"/>
  <c r="Q12" i="23"/>
  <c r="M13" i="23"/>
  <c r="N13" i="23"/>
  <c r="O13" i="23"/>
  <c r="P13" i="23"/>
  <c r="Q13" i="23"/>
  <c r="M14" i="23"/>
  <c r="N14" i="23"/>
  <c r="O14" i="23"/>
  <c r="P14" i="23"/>
  <c r="Q14" i="23"/>
  <c r="L6" i="23"/>
  <c r="L7" i="23"/>
  <c r="L8" i="23"/>
  <c r="L9" i="23"/>
  <c r="L10" i="23"/>
  <c r="L11" i="23"/>
  <c r="L12" i="23"/>
  <c r="L13" i="23"/>
  <c r="L14" i="23"/>
  <c r="L5" i="23"/>
  <c r="C19" i="23"/>
  <c r="C21" i="23" s="1"/>
  <c r="I6" i="23"/>
  <c r="I7" i="23"/>
  <c r="I8" i="23"/>
  <c r="I9" i="23"/>
  <c r="I10" i="23"/>
  <c r="I11" i="23"/>
  <c r="I12" i="23"/>
  <c r="I13" i="23"/>
  <c r="I14" i="23"/>
  <c r="I5" i="23"/>
  <c r="C66" i="12"/>
  <c r="E66" i="12"/>
  <c r="O16" i="23" l="1"/>
  <c r="N16" i="23"/>
  <c r="Q16" i="23"/>
  <c r="M16" i="23"/>
  <c r="L16" i="23"/>
  <c r="P16" i="23"/>
  <c r="H28" i="12"/>
  <c r="H29" i="12"/>
  <c r="F31" i="12"/>
  <c r="C25" i="12"/>
  <c r="C26" i="12" s="1"/>
  <c r="C28" i="12" l="1"/>
  <c r="C29" i="12" s="1"/>
  <c r="C27" i="12"/>
  <c r="F8" i="12"/>
  <c r="F10" i="12" s="1"/>
  <c r="C8" i="12"/>
  <c r="C10" i="12" s="1"/>
  <c r="F26" i="12" l="1"/>
  <c r="F25" i="12"/>
  <c r="C30" i="12"/>
  <c r="F27" i="12"/>
  <c r="C31" i="12"/>
  <c r="F12" i="12"/>
  <c r="F11" i="12"/>
  <c r="C15" i="12"/>
  <c r="C12" i="12"/>
  <c r="C11" i="12"/>
  <c r="E35" i="11"/>
  <c r="E36" i="11"/>
  <c r="E37" i="11"/>
  <c r="E38" i="11"/>
  <c r="E39" i="11"/>
  <c r="E40" i="11"/>
  <c r="E41" i="11"/>
  <c r="E42" i="11"/>
  <c r="E43" i="11"/>
  <c r="E44" i="11"/>
  <c r="E45" i="11"/>
  <c r="E46" i="11"/>
  <c r="E47" i="11"/>
  <c r="E48" i="11"/>
  <c r="E34" i="11"/>
  <c r="G40" i="12"/>
  <c r="G44" i="12" s="1"/>
  <c r="G39" i="12"/>
  <c r="H47" i="12" l="1"/>
  <c r="H44" i="12"/>
  <c r="H43" i="12"/>
  <c r="F29" i="12"/>
  <c r="F28" i="12"/>
  <c r="C14" i="12"/>
  <c r="F14" i="12"/>
  <c r="F15" i="12"/>
  <c r="F13" i="12"/>
  <c r="C13" i="12"/>
  <c r="F30" i="12" l="1"/>
</calcChain>
</file>

<file path=xl/comments1.xml><?xml version="1.0" encoding="utf-8"?>
<comments xmlns="http://schemas.openxmlformats.org/spreadsheetml/2006/main">
  <authors>
    <author>Ben</author>
  </authors>
  <commentList>
    <comment ref="D43" authorId="0" shapeId="0">
      <text>
        <r>
          <rPr>
            <b/>
            <sz val="9"/>
            <color indexed="81"/>
            <rFont val="Tahoma"/>
            <family val="2"/>
          </rPr>
          <t>Color - Returns 1 if number is colored when negative, 0 otherwise.</t>
        </r>
      </text>
    </comment>
    <comment ref="D44" authorId="0" shapeId="0">
      <text>
        <r>
          <rPr>
            <b/>
            <sz val="9"/>
            <color indexed="81"/>
            <rFont val="Tahoma"/>
            <family val="2"/>
          </rPr>
          <t>See Format Table to the right.</t>
        </r>
      </text>
    </comment>
    <comment ref="D45" authorId="0" shapeId="0">
      <text>
        <r>
          <rPr>
            <b/>
            <sz val="9"/>
            <color indexed="81"/>
            <rFont val="Tahoma"/>
            <family val="2"/>
          </rPr>
          <t>' (Single Quote)   If left aligned text
" (Double Quote) If right aligned text
^ (Caret)             If centered text
\ (Backslash)       If fill-alligned text
"" (Empty Text)   If cell has anything else</t>
        </r>
      </text>
    </comment>
    <comment ref="D46" authorId="0" shapeId="0">
      <text>
        <r>
          <rPr>
            <b/>
            <sz val="9"/>
            <color indexed="81"/>
            <rFont val="Tahoma"/>
            <family val="2"/>
          </rPr>
          <t>1 if cell is locked, 0 if it is not.</t>
        </r>
      </text>
    </comment>
    <comment ref="D47" authorId="0" shapeId="0">
      <text>
        <r>
          <rPr>
            <b/>
            <sz val="9"/>
            <color indexed="81"/>
            <rFont val="Tahoma"/>
            <family val="2"/>
          </rPr>
          <t>b - Blank Cell
l - Constant Text Label
v - Value / Anything Else</t>
        </r>
      </text>
    </comment>
  </commentList>
</comments>
</file>

<file path=xl/sharedStrings.xml><?xml version="1.0" encoding="utf-8"?>
<sst xmlns="http://schemas.openxmlformats.org/spreadsheetml/2006/main" count="4175" uniqueCount="2426">
  <si>
    <t>CHAR</t>
  </si>
  <si>
    <t>CHIDIST</t>
  </si>
  <si>
    <t>CHIINV</t>
  </si>
  <si>
    <t>CHITEST</t>
  </si>
  <si>
    <t>CHISQ.DIST</t>
  </si>
  <si>
    <t>CHISQ.DIST.RT</t>
  </si>
  <si>
    <t>CHISQ.INV</t>
  </si>
  <si>
    <t>CHISQ.INV.RT</t>
  </si>
  <si>
    <t>CHISQ.TEST</t>
  </si>
  <si>
    <t>CHOOSE</t>
  </si>
  <si>
    <t>CLEAN</t>
  </si>
  <si>
    <t>CODE</t>
  </si>
  <si>
    <t>COLUMN</t>
  </si>
  <si>
    <t>COLUMNS</t>
  </si>
  <si>
    <t>COMBIN</t>
  </si>
  <si>
    <t>COMPLEX</t>
  </si>
  <si>
    <t>CONCATENATE</t>
  </si>
  <si>
    <t>CONFIDENCE</t>
  </si>
  <si>
    <t>CONFIDENCE.NORM</t>
  </si>
  <si>
    <t>CONFIDENCE.T</t>
  </si>
  <si>
    <t>CONVERT</t>
  </si>
  <si>
    <t>CORREL</t>
  </si>
  <si>
    <t>COS</t>
  </si>
  <si>
    <t>COSH</t>
  </si>
  <si>
    <t>COUNT</t>
  </si>
  <si>
    <t>COUNTA</t>
  </si>
  <si>
    <t>COUNTBLANK</t>
  </si>
  <si>
    <t>COUNTIF</t>
  </si>
  <si>
    <t>COUNTIFS</t>
  </si>
  <si>
    <t>COUPDAYBS</t>
  </si>
  <si>
    <t>COUPDAYS</t>
  </si>
  <si>
    <t>COUPDAYSNC</t>
  </si>
  <si>
    <t>COUPNCD</t>
  </si>
  <si>
    <t>COUPNUM</t>
  </si>
  <si>
    <t>COUPPCD</t>
  </si>
  <si>
    <t>COVAR</t>
  </si>
  <si>
    <t>COVARIANCE.P</t>
  </si>
  <si>
    <t>COVARIANCE.S</t>
  </si>
  <si>
    <t>CRITBINOM</t>
  </si>
  <si>
    <t>CUBEKPIMEMBER</t>
  </si>
  <si>
    <t>CUBEMEMBER</t>
  </si>
  <si>
    <t>CUBEMEMBERPROPERTY</t>
  </si>
  <si>
    <t>CUBERANKEDMEMBER</t>
  </si>
  <si>
    <t>CUBESET</t>
  </si>
  <si>
    <t>CUBESETCOUNT</t>
  </si>
  <si>
    <t>CUBEVALUE</t>
  </si>
  <si>
    <t>CUMIPMT</t>
  </si>
  <si>
    <t>CUMPRINC</t>
  </si>
  <si>
    <t>DATE</t>
  </si>
  <si>
    <t>DATEVALUE</t>
  </si>
  <si>
    <t>DAVERAGE</t>
  </si>
  <si>
    <t>DAY</t>
  </si>
  <si>
    <t>DAYS360</t>
  </si>
  <si>
    <t>DB</t>
  </si>
  <si>
    <t>DCOUNT</t>
  </si>
  <si>
    <t>DCOUNTA</t>
  </si>
  <si>
    <t>DDB</t>
  </si>
  <si>
    <t>DEC2BIN</t>
  </si>
  <si>
    <t>DEC2HEX</t>
  </si>
  <si>
    <t>DEC2OCT</t>
  </si>
  <si>
    <t>DEGREES</t>
  </si>
  <si>
    <t>DELTA</t>
  </si>
  <si>
    <t>DEVSQ</t>
  </si>
  <si>
    <t>DGET</t>
  </si>
  <si>
    <t>DISC</t>
  </si>
  <si>
    <t>DMAX</t>
  </si>
  <si>
    <t>DMIN</t>
  </si>
  <si>
    <t>DOLLAR</t>
  </si>
  <si>
    <t>DOLLARDE</t>
  </si>
  <si>
    <t>DOLLARFR</t>
  </si>
  <si>
    <t>DPRODUCT</t>
  </si>
  <si>
    <t>DSTDEV</t>
  </si>
  <si>
    <t>DSTDEVP</t>
  </si>
  <si>
    <t>DSUM</t>
  </si>
  <si>
    <t>DURATION</t>
  </si>
  <si>
    <t>DVAR</t>
  </si>
  <si>
    <t>DVARP</t>
  </si>
  <si>
    <t>EDATE</t>
  </si>
  <si>
    <t>EFFECT</t>
  </si>
  <si>
    <t>EOMONTH</t>
  </si>
  <si>
    <t>ERF</t>
  </si>
  <si>
    <t>ERF.PRECISE</t>
  </si>
  <si>
    <t>ERFC</t>
  </si>
  <si>
    <t>ERFC.PRECISE</t>
  </si>
  <si>
    <t>ERROR.TYPE</t>
  </si>
  <si>
    <t>EVEN</t>
  </si>
  <si>
    <t>EXACT</t>
  </si>
  <si>
    <t>EXP</t>
  </si>
  <si>
    <t>EXPON.DIST</t>
  </si>
  <si>
    <t>EXPONDIST</t>
  </si>
  <si>
    <t>FACT</t>
  </si>
  <si>
    <t>FACTDOUBLE</t>
  </si>
  <si>
    <t>F.DIST</t>
  </si>
  <si>
    <t>FDIST</t>
  </si>
  <si>
    <t>F.DIST.RT</t>
  </si>
  <si>
    <t>F.INV</t>
  </si>
  <si>
    <t>F.INV.RT</t>
  </si>
  <si>
    <t>FINV</t>
  </si>
  <si>
    <t>FISHER</t>
  </si>
  <si>
    <t>FISHERINV</t>
  </si>
  <si>
    <t>FIXED</t>
  </si>
  <si>
    <t>FLOOR</t>
  </si>
  <si>
    <t>FLOOR.PRECISE</t>
  </si>
  <si>
    <t>FORECAST</t>
  </si>
  <si>
    <t>FREQUENCY</t>
  </si>
  <si>
    <t>F.TEST</t>
  </si>
  <si>
    <t>FTEST</t>
  </si>
  <si>
    <t>FV</t>
  </si>
  <si>
    <t>FVSCHEDULE</t>
  </si>
  <si>
    <t>GAMMA.DIST</t>
  </si>
  <si>
    <t>GAMMADIST</t>
  </si>
  <si>
    <t>GAMMA.INV</t>
  </si>
  <si>
    <t>GAMMAINV</t>
  </si>
  <si>
    <t>GAMMALN</t>
  </si>
  <si>
    <t>GAMMALN.PRECISE</t>
  </si>
  <si>
    <t>GCD</t>
  </si>
  <si>
    <t>GEOMEAN</t>
  </si>
  <si>
    <t>GESTEP</t>
  </si>
  <si>
    <t>GETPIVOTDATA</t>
  </si>
  <si>
    <t>GROWTH</t>
  </si>
  <si>
    <t>HARMEAN</t>
  </si>
  <si>
    <t>HEX2BIN</t>
  </si>
  <si>
    <t>HEX2DEC</t>
  </si>
  <si>
    <t>HEX2OCT</t>
  </si>
  <si>
    <t>HLOOKUP</t>
  </si>
  <si>
    <t>HOUR</t>
  </si>
  <si>
    <t>HYPERLINK</t>
  </si>
  <si>
    <t>HYPGEOM.DIST</t>
  </si>
  <si>
    <t>HYPGEOMDIST</t>
  </si>
  <si>
    <t>IF</t>
  </si>
  <si>
    <t>IFERROR</t>
  </si>
  <si>
    <t>IMABS</t>
  </si>
  <si>
    <t>IMAGINARY</t>
  </si>
  <si>
    <t>IMARGUMENT</t>
  </si>
  <si>
    <t>IMCONJUGATE</t>
  </si>
  <si>
    <t>IMCOS</t>
  </si>
  <si>
    <t>IMDIV</t>
  </si>
  <si>
    <t>IMEXP</t>
  </si>
  <si>
    <t>IMLN</t>
  </si>
  <si>
    <t>IMLOG10</t>
  </si>
  <si>
    <t>IMLOG2</t>
  </si>
  <si>
    <t>IMPOWER</t>
  </si>
  <si>
    <t>IMPRODUCT</t>
  </si>
  <si>
    <t>IMREAL</t>
  </si>
  <si>
    <t>IMSIN</t>
  </si>
  <si>
    <t>IMSQRT</t>
  </si>
  <si>
    <t>IMSUB</t>
  </si>
  <si>
    <t>IMSUM</t>
  </si>
  <si>
    <t>INDEX</t>
  </si>
  <si>
    <t>INDIRECT</t>
  </si>
  <si>
    <t>INFO</t>
  </si>
  <si>
    <t>INT</t>
  </si>
  <si>
    <t>INTERCEPT</t>
  </si>
  <si>
    <t>INTRATE</t>
  </si>
  <si>
    <t>IPMT</t>
  </si>
  <si>
    <t>IRR</t>
  </si>
  <si>
    <t>ISBLANK</t>
  </si>
  <si>
    <t>ISERR</t>
  </si>
  <si>
    <t>ISERROR</t>
  </si>
  <si>
    <t>ISEVEN</t>
  </si>
  <si>
    <t>ISLOGICAL</t>
  </si>
  <si>
    <t>ISNA</t>
  </si>
  <si>
    <t>ISNONTEXT</t>
  </si>
  <si>
    <t>ISNUMBER</t>
  </si>
  <si>
    <t>ISODD</t>
  </si>
  <si>
    <t>ISREF</t>
  </si>
  <si>
    <t>ISTEXT</t>
  </si>
  <si>
    <t>ISO.CEILING</t>
  </si>
  <si>
    <t>ISPMT</t>
  </si>
  <si>
    <t>KURT</t>
  </si>
  <si>
    <t>LARGE</t>
  </si>
  <si>
    <t>LCM</t>
  </si>
  <si>
    <t>LINEST</t>
  </si>
  <si>
    <t>LN</t>
  </si>
  <si>
    <t>LOG</t>
  </si>
  <si>
    <t>LOG10</t>
  </si>
  <si>
    <t>LOGEST</t>
  </si>
  <si>
    <t>LOGINV</t>
  </si>
  <si>
    <t>LOGNORM.DIST</t>
  </si>
  <si>
    <t>LOGNORMDIST</t>
  </si>
  <si>
    <t>LOGNORM.INV</t>
  </si>
  <si>
    <t>LOOKUP</t>
  </si>
  <si>
    <t>LOWER</t>
  </si>
  <si>
    <t>MATCH</t>
  </si>
  <si>
    <t>MAX</t>
  </si>
  <si>
    <t>MAXA</t>
  </si>
  <si>
    <t>MDETERM</t>
  </si>
  <si>
    <t>MDURATION</t>
  </si>
  <si>
    <t>MEDIAN</t>
  </si>
  <si>
    <t>MIN</t>
  </si>
  <si>
    <t>MINA</t>
  </si>
  <si>
    <t>MINUTE</t>
  </si>
  <si>
    <t>MINVERSE</t>
  </si>
  <si>
    <t>MIRR</t>
  </si>
  <si>
    <t>MMULT</t>
  </si>
  <si>
    <t>MOD</t>
  </si>
  <si>
    <t>MODE</t>
  </si>
  <si>
    <t>MODE.MULT</t>
  </si>
  <si>
    <t>MODE.SNGL</t>
  </si>
  <si>
    <t>MONTH</t>
  </si>
  <si>
    <t>MROUND</t>
  </si>
  <si>
    <t>MULTINOMIAL</t>
  </si>
  <si>
    <t>N</t>
  </si>
  <si>
    <t>NA</t>
  </si>
  <si>
    <t>NEGBINOM.DIST</t>
  </si>
  <si>
    <t>NEGBINOMDIST</t>
  </si>
  <si>
    <t>NETWORKDAYS</t>
  </si>
  <si>
    <t>NETWORKDAYS.INTL</t>
  </si>
  <si>
    <t>NOMINAL</t>
  </si>
  <si>
    <t>NORM.DIST</t>
  </si>
  <si>
    <t>NORMDIST</t>
  </si>
  <si>
    <t>NORM.INV</t>
  </si>
  <si>
    <t>NORMINV</t>
  </si>
  <si>
    <t>NORM.S.DIST</t>
  </si>
  <si>
    <t>NORMSDIST</t>
  </si>
  <si>
    <t>NORM.S.INV</t>
  </si>
  <si>
    <t>NORMSINV</t>
  </si>
  <si>
    <t>NOT</t>
  </si>
  <si>
    <t>NOW</t>
  </si>
  <si>
    <t>NPER</t>
  </si>
  <si>
    <t>NPV</t>
  </si>
  <si>
    <t>OCT2BIN</t>
  </si>
  <si>
    <t>OCT2DEC</t>
  </si>
  <si>
    <t>OCT2HEX</t>
  </si>
  <si>
    <t>ODD</t>
  </si>
  <si>
    <t>ODDFPRICE</t>
  </si>
  <si>
    <t>ODDFYIELD</t>
  </si>
  <si>
    <t>ODDLPRICE</t>
  </si>
  <si>
    <t>ODDLYIELD</t>
  </si>
  <si>
    <t>OFFSET</t>
  </si>
  <si>
    <t>OR</t>
  </si>
  <si>
    <t>PEARSON</t>
  </si>
  <si>
    <t>PERCENTILE.EXC</t>
  </si>
  <si>
    <t>PERCENTILE.INC</t>
  </si>
  <si>
    <t>PERCENTILE</t>
  </si>
  <si>
    <t>PERCENTRANK.EXC</t>
  </si>
  <si>
    <t>PERCENTRANK.INC</t>
  </si>
  <si>
    <t>PERCENTRANK</t>
  </si>
  <si>
    <t>PERMUT</t>
  </si>
  <si>
    <t>PHONETIC</t>
  </si>
  <si>
    <t>PI</t>
  </si>
  <si>
    <t>PMT</t>
  </si>
  <si>
    <t>POISSON.DIST</t>
  </si>
  <si>
    <t>POISSON</t>
  </si>
  <si>
    <t>POWER</t>
  </si>
  <si>
    <t>PPMT</t>
  </si>
  <si>
    <t>PRICE</t>
  </si>
  <si>
    <t>PRICEDISC</t>
  </si>
  <si>
    <t>PRICEMAT</t>
  </si>
  <si>
    <t>PROB</t>
  </si>
  <si>
    <t>PRODUCT</t>
  </si>
  <si>
    <t>PROPER</t>
  </si>
  <si>
    <t>PV</t>
  </si>
  <si>
    <t>QUARTILE</t>
  </si>
  <si>
    <t>QUARTILE.EXC</t>
  </si>
  <si>
    <t>QUARTILE.INC</t>
  </si>
  <si>
    <t>QUOTIENT</t>
  </si>
  <si>
    <t>RADIANS</t>
  </si>
  <si>
    <t>RAND</t>
  </si>
  <si>
    <t>RANDBETWEEN</t>
  </si>
  <si>
    <t>RANK.AVG</t>
  </si>
  <si>
    <t>RANK.EQ</t>
  </si>
  <si>
    <t>RANK</t>
  </si>
  <si>
    <t>RATE</t>
  </si>
  <si>
    <t>RECEIVED</t>
  </si>
  <si>
    <t>REPT</t>
  </si>
  <si>
    <t>ROMAN</t>
  </si>
  <si>
    <t>ROUND</t>
  </si>
  <si>
    <t>ROUNDDOWN</t>
  </si>
  <si>
    <t>ROUNDUP</t>
  </si>
  <si>
    <t>ROW</t>
  </si>
  <si>
    <t>ROWS</t>
  </si>
  <si>
    <t>RSQ</t>
  </si>
  <si>
    <t>RTD</t>
  </si>
  <si>
    <t>SECOND</t>
  </si>
  <si>
    <t>SERIESSUM</t>
  </si>
  <si>
    <t>SIGN</t>
  </si>
  <si>
    <t>SIN</t>
  </si>
  <si>
    <t>SINH</t>
  </si>
  <si>
    <t>SKEW</t>
  </si>
  <si>
    <t>SLN</t>
  </si>
  <si>
    <t>SLOPE</t>
  </si>
  <si>
    <t>SMALL</t>
  </si>
  <si>
    <t>SQRT</t>
  </si>
  <si>
    <t>SQRTPI</t>
  </si>
  <si>
    <t>STANDARDIZE</t>
  </si>
  <si>
    <t>STDEV</t>
  </si>
  <si>
    <t>STDEV.P</t>
  </si>
  <si>
    <t>STDEV.S</t>
  </si>
  <si>
    <t>STDEVA</t>
  </si>
  <si>
    <t>STDEVP</t>
  </si>
  <si>
    <t>STDEVPA</t>
  </si>
  <si>
    <t>STEYX</t>
  </si>
  <si>
    <t>SUBSTITUTE</t>
  </si>
  <si>
    <t>SUBTOTAL</t>
  </si>
  <si>
    <t>SUM</t>
  </si>
  <si>
    <t>SUMIF</t>
  </si>
  <si>
    <t>SUMIFS</t>
  </si>
  <si>
    <t>SUMPRODUCT</t>
  </si>
  <si>
    <t>SUMSQ</t>
  </si>
  <si>
    <t>SUMX2MY2</t>
  </si>
  <si>
    <t>SUMX2PY2</t>
  </si>
  <si>
    <t>SUMXMY2</t>
  </si>
  <si>
    <t>SYD</t>
  </si>
  <si>
    <t>T</t>
  </si>
  <si>
    <t>TAN</t>
  </si>
  <si>
    <t>TANH</t>
  </si>
  <si>
    <t>TBILLEQ</t>
  </si>
  <si>
    <t>TBILLPRICE</t>
  </si>
  <si>
    <t>TBILLYIELD</t>
  </si>
  <si>
    <t>T.DIST</t>
  </si>
  <si>
    <t>T.DIST.2T</t>
  </si>
  <si>
    <t>T.DIST.RT</t>
  </si>
  <si>
    <t>TDIST</t>
  </si>
  <si>
    <t>TEXT</t>
  </si>
  <si>
    <t>TIME</t>
  </si>
  <si>
    <t>TIMEVALUE</t>
  </si>
  <si>
    <t>T.INV</t>
  </si>
  <si>
    <t>T.INV.2T</t>
  </si>
  <si>
    <t>TINV</t>
  </si>
  <si>
    <t>TODAY</t>
  </si>
  <si>
    <t>TRANSPOSE</t>
  </si>
  <si>
    <t>TREND</t>
  </si>
  <si>
    <t>TRIM</t>
  </si>
  <si>
    <t>TRIMMEAN</t>
  </si>
  <si>
    <t>TRUNC</t>
  </si>
  <si>
    <t>T.TEST</t>
  </si>
  <si>
    <t>TTEST</t>
  </si>
  <si>
    <t>TYPE</t>
  </si>
  <si>
    <t>UPPER</t>
  </si>
  <si>
    <t>VALUE</t>
  </si>
  <si>
    <t>VAR</t>
  </si>
  <si>
    <t>VAR.P</t>
  </si>
  <si>
    <t>VAR.S</t>
  </si>
  <si>
    <t>VARA</t>
  </si>
  <si>
    <t>VARP</t>
  </si>
  <si>
    <t>VARPA</t>
  </si>
  <si>
    <t>VDB</t>
  </si>
  <si>
    <t>VLOOKUP</t>
  </si>
  <si>
    <t>WEEKDAY</t>
  </si>
  <si>
    <t>WEEKNUM</t>
  </si>
  <si>
    <t>WEIBULL</t>
  </si>
  <si>
    <t>WEIBULL.DIST</t>
  </si>
  <si>
    <t>WORKDAY</t>
  </si>
  <si>
    <t>WORKDAY.INTL</t>
  </si>
  <si>
    <t>XIRR</t>
  </si>
  <si>
    <t>XNPV</t>
  </si>
  <si>
    <t>YEAR</t>
  </si>
  <si>
    <t>YEARFRAC</t>
  </si>
  <si>
    <t>YIELD</t>
  </si>
  <si>
    <t>YIELDDISC</t>
  </si>
  <si>
    <t>YIELDMAT</t>
  </si>
  <si>
    <t>Z.TEST</t>
  </si>
  <si>
    <t>ZTEST</t>
  </si>
  <si>
    <t>Function</t>
  </si>
  <si>
    <t>ABS</t>
  </si>
  <si>
    <t>ACCRINT</t>
  </si>
  <si>
    <t>ACCRINTM</t>
  </si>
  <si>
    <t>ACOS</t>
  </si>
  <si>
    <t>ACOSH</t>
  </si>
  <si>
    <t>AGGREGATE</t>
  </si>
  <si>
    <t>ADDRESS</t>
  </si>
  <si>
    <t>AMORDEGRC</t>
  </si>
  <si>
    <t>AMORLINC</t>
  </si>
  <si>
    <t>AND</t>
  </si>
  <si>
    <t>AREAS</t>
  </si>
  <si>
    <t>ASC</t>
  </si>
  <si>
    <t>ASIN</t>
  </si>
  <si>
    <t>ASINH</t>
  </si>
  <si>
    <t>ATAN</t>
  </si>
  <si>
    <t>ATAN2</t>
  </si>
  <si>
    <t>ATANH</t>
  </si>
  <si>
    <t>AVEDEV</t>
  </si>
  <si>
    <t>AVERAGE</t>
  </si>
  <si>
    <t>AVERAGEA</t>
  </si>
  <si>
    <t>AVERAGEIF</t>
  </si>
  <si>
    <t>AVERAGEIFS</t>
  </si>
  <si>
    <t>BAHTTEXT</t>
  </si>
  <si>
    <t>BESSELI</t>
  </si>
  <si>
    <t>BESSELJ</t>
  </si>
  <si>
    <t>BESSELK</t>
  </si>
  <si>
    <t>BESSELY</t>
  </si>
  <si>
    <t>BETADIST</t>
  </si>
  <si>
    <t>BETA.DIST</t>
  </si>
  <si>
    <t>BETAINV</t>
  </si>
  <si>
    <t>BETA.INV</t>
  </si>
  <si>
    <t>BIN2DEC</t>
  </si>
  <si>
    <t>BIN2HEX</t>
  </si>
  <si>
    <t>BIN2OCT</t>
  </si>
  <si>
    <t>BINOMDIST</t>
  </si>
  <si>
    <t>BINOM.DIST</t>
  </si>
  <si>
    <t>BINOM.INV</t>
  </si>
  <si>
    <t>CEILING</t>
  </si>
  <si>
    <t>CEILING.PRECISE</t>
  </si>
  <si>
    <t>CELL</t>
  </si>
  <si>
    <t>Returns the serial number of the date before or after a specified number of workdays using parameters to indicate which and how many days are weekend days</t>
  </si>
  <si>
    <t>Returns the absolute value of a number</t>
  </si>
  <si>
    <t>Financial</t>
  </si>
  <si>
    <t>Returns the accrued interest for a security that pays periodic interest</t>
  </si>
  <si>
    <t>Returns the accrued interest for a security that pays interest at maturity</t>
  </si>
  <si>
    <t>Returns the arccosine of a number</t>
  </si>
  <si>
    <t>Returns the inverse hyperbolic cosine of a number</t>
  </si>
  <si>
    <t>Returns an aggregate in a list or database</t>
  </si>
  <si>
    <t>Returns a reference as text to a single cell in a worksheet</t>
  </si>
  <si>
    <t>Returns the depreciation for each accounting period by using a depreciation coefficient</t>
  </si>
  <si>
    <t>Returns the depreciation for each accounting period</t>
  </si>
  <si>
    <t>Logical</t>
  </si>
  <si>
    <t>Returns TRUE if all of its arguments are TRUE</t>
  </si>
  <si>
    <t>Returns the number of areas in a reference</t>
  </si>
  <si>
    <t>Text</t>
  </si>
  <si>
    <t>Changes full-width (double-byte) English letters or katakana within a character string to half-width (single-byte) characters</t>
  </si>
  <si>
    <t>Returns the arcsine of a number</t>
  </si>
  <si>
    <t>Returns the inverse hyperbolic sine of a number</t>
  </si>
  <si>
    <t>Returns the arctangent of a number</t>
  </si>
  <si>
    <t>Returns the arctangent from x- and y-coordinates</t>
  </si>
  <si>
    <t>Returns the inverse hyperbolic tangent of a number</t>
  </si>
  <si>
    <t>Statistical</t>
  </si>
  <si>
    <t>Returns the average of the absolute deviations of data points from their mean</t>
  </si>
  <si>
    <t>Returns the average of its arguments</t>
  </si>
  <si>
    <t>Returns the average of its arguments, including numbers, text, and logical values</t>
  </si>
  <si>
    <t>Returns the average (arithmetic mean) of all the cells in a range that meet a given criteria</t>
  </si>
  <si>
    <t>Returns the average (arithmetic mean) of all cells that meet multiple criteria.</t>
  </si>
  <si>
    <t>Converts a number to text, using the ß (baht) currency format</t>
  </si>
  <si>
    <t>Engineering</t>
  </si>
  <si>
    <t>Returns the modified Bessel function In(x)</t>
  </si>
  <si>
    <t>Returns the Bessel function Jn(x)</t>
  </si>
  <si>
    <t>Returns the modified Bessel function Kn(x)</t>
  </si>
  <si>
    <t>Returns the Bessel function Yn(x)</t>
  </si>
  <si>
    <t>Compatibility</t>
  </si>
  <si>
    <t>Returns the beta cumulative distribution function</t>
  </si>
  <si>
    <t>Returns the inverse of the cumulative distribution function for a specified beta distribution</t>
  </si>
  <si>
    <t>Converts a binary number to decimal</t>
  </si>
  <si>
    <t>Converts a binary number to hexadecimal</t>
  </si>
  <si>
    <t>Converts a binary number to octal</t>
  </si>
  <si>
    <t>Returns the individual term binomial distribution probability</t>
  </si>
  <si>
    <t>Returns the smallest value for which the cumulative binomial distribution is less than or equal to a criterion value</t>
  </si>
  <si>
    <t>Rounds a number to the nearest integer or to the nearest multiple of significance</t>
  </si>
  <si>
    <t>Rounds a number the nearest integer or to the nearest multiple of significance. Regardless of the sign of the number, the number is rounded up.</t>
  </si>
  <si>
    <t>Information</t>
  </si>
  <si>
    <t>Returns information about the formatting, location, or contents of a cell</t>
  </si>
  <si>
    <t>Returns the character specified by the code number</t>
  </si>
  <si>
    <t>Returns the one-tailed probability of the chi-squared distribution</t>
  </si>
  <si>
    <t>Returns the inverse of the one-tailed probability of the chi-squared distribution</t>
  </si>
  <si>
    <t>Returns the test for independence</t>
  </si>
  <si>
    <t>Returns the cumulative beta probability density function</t>
  </si>
  <si>
    <t>Chooses a value from a list of values</t>
  </si>
  <si>
    <t>Removes all nonprintable characters from text</t>
  </si>
  <si>
    <t>Returns a numeric code for the first character in a text string</t>
  </si>
  <si>
    <t>Returns the column number of a reference</t>
  </si>
  <si>
    <t>Returns the number of columns in a reference</t>
  </si>
  <si>
    <t>Returns the number of combinations for a given number of objects</t>
  </si>
  <si>
    <t>Converts real and imaginary coefficients into a complex number</t>
  </si>
  <si>
    <t>Returns the confidence interval for a population mean</t>
  </si>
  <si>
    <t>Returns the confidence interval for a population mean, using a Student's t distribution</t>
  </si>
  <si>
    <t>Converts a number from one measurement system to another</t>
  </si>
  <si>
    <t>Returns the correlation coefficient between two data sets</t>
  </si>
  <si>
    <t>Returns the cosine of a number</t>
  </si>
  <si>
    <t>Returns the hyperbolic cosine of a number</t>
  </si>
  <si>
    <t>Counts how many numbers are in the list of arguments</t>
  </si>
  <si>
    <t>Counts how many values are in the list of arguments</t>
  </si>
  <si>
    <t>Counts the number of blank cells within a range</t>
  </si>
  <si>
    <t>Counts the number of cells within a range that meet the given criteria</t>
  </si>
  <si>
    <t>Counts the number of cells within a range that meet multiple criteria</t>
  </si>
  <si>
    <t>Returns the number of days from the beginning of the coupon period to the settlement date</t>
  </si>
  <si>
    <t>Returns the number of days in the coupon period that contains the settlement date</t>
  </si>
  <si>
    <t>Returns the number of days from the settlement date to the next coupon date</t>
  </si>
  <si>
    <t>Returns the next coupon date after the settlement date</t>
  </si>
  <si>
    <t>Returns the number of coupons payable between the settlement date and maturity date</t>
  </si>
  <si>
    <t>Returns the previous coupon date before the settlement date</t>
  </si>
  <si>
    <t>Returns covariance, the average of the products of paired deviations</t>
  </si>
  <si>
    <t>Returns the sample covariance, the average of the products deviations for each data point pair in two data sets</t>
  </si>
  <si>
    <t>Cube</t>
  </si>
  <si>
    <t>Returns a key performance indicator (KPI) name, property, and measure, and displays the name and property in the cell. A KPI is a quantifiable measurement, such as monthly gross profit or quarterly employee turnover, used to monitor an organization's performance.</t>
  </si>
  <si>
    <t>Returns a member or tuple in a cube hierarchy. Use to validate that the member or tuple exists in the cube.</t>
  </si>
  <si>
    <t>Returns the value of a member property in the cube. Use to validate that a member name exists within the cube and to return the specified property for this member.</t>
  </si>
  <si>
    <t>Returns the nth, or ranked, member in a set. Use to return one or more elements in a set, such as the top sales performer or top 10 students.</t>
  </si>
  <si>
    <t>Defines a calculated set of members or tuples by sending a set expression to the cube on the server, which creates the set, and then returns that set to Microsoft Office Excel.</t>
  </si>
  <si>
    <t>Returns the number of items in a set.</t>
  </si>
  <si>
    <t>Returns an aggregated value from a cube.</t>
  </si>
  <si>
    <t>Returns the cumulative interest paid between two periods</t>
  </si>
  <si>
    <t>Returns the cumulative principal paid on a loan between two periods</t>
  </si>
  <si>
    <t>Returns the serial number of a particular date</t>
  </si>
  <si>
    <t>Converts a date in the form of text to a serial number</t>
  </si>
  <si>
    <t>Database</t>
  </si>
  <si>
    <t>Returns the average of selected database entries</t>
  </si>
  <si>
    <t>Converts a serial number to a day of the month</t>
  </si>
  <si>
    <t>Calculates the number of days between two dates based on a 360-day year</t>
  </si>
  <si>
    <t>Returns the depreciation of an asset for a specified period by using the fixed-declining balance method</t>
  </si>
  <si>
    <t>Counts the cells that contain numbers in a database</t>
  </si>
  <si>
    <t>Counts nonblank cells in a database</t>
  </si>
  <si>
    <t>Returns the depreciation of an asset for a specified period by using the double-declining balance method or some other method that you specify</t>
  </si>
  <si>
    <t>Converts a decimal number to binary</t>
  </si>
  <si>
    <t>Converts a decimal number to hexadecimal</t>
  </si>
  <si>
    <t>Converts a decimal number to octal</t>
  </si>
  <si>
    <t>Converts radians to degrees</t>
  </si>
  <si>
    <t>Tests whether two values are equal</t>
  </si>
  <si>
    <t>Returns the sum of squares of deviations</t>
  </si>
  <si>
    <t>Extracts from a database a single record that matches the specified criteria</t>
  </si>
  <si>
    <t>Returns the discount rate for a security</t>
  </si>
  <si>
    <t>Returns the maximum value from selected database entries</t>
  </si>
  <si>
    <t>Returns the minimum value from selected database entries</t>
  </si>
  <si>
    <t>Converts a number to text, using the $ (dollar) currency format</t>
  </si>
  <si>
    <t>Converts a dollar price, expressed as a fraction, into a dollar price, expressed as a decimal number</t>
  </si>
  <si>
    <t>Converts a dollar price, expressed as a decimal number, into a dollar price, expressed as a fraction</t>
  </si>
  <si>
    <t>Multiplies the values in a particular field of records that match the criteria in a database</t>
  </si>
  <si>
    <t>Estimates the standard deviation based on a sample of selected database entries</t>
  </si>
  <si>
    <t>Calculates the standard deviation based on the entire population of selected database entries</t>
  </si>
  <si>
    <t>Adds the numbers in the field column of records in the database that match the criteria</t>
  </si>
  <si>
    <t>Returns the annual duration of a security with periodic interest payments</t>
  </si>
  <si>
    <t>Estimates variance based on a sample from selected database entries</t>
  </si>
  <si>
    <t>Calculates variance based on the entire population of selected database entries</t>
  </si>
  <si>
    <t>Returns the serial number of the date that is the indicated number of months before or after the start date</t>
  </si>
  <si>
    <t>Returns the effective annual interest rate</t>
  </si>
  <si>
    <t>Returns the serial number of the last day of the month before or after a specified number of months</t>
  </si>
  <si>
    <t>Returns the error function</t>
  </si>
  <si>
    <t>Returns the complementary error function</t>
  </si>
  <si>
    <t>Returns the complementary ERF function integrated between x and infinity</t>
  </si>
  <si>
    <t>Returns a number corresponding to an error type</t>
  </si>
  <si>
    <t>Rounds a number up to the nearest even integer</t>
  </si>
  <si>
    <t>Checks to see if two text values are identical</t>
  </si>
  <si>
    <t>Returns e raised to the power of a given number</t>
  </si>
  <si>
    <t>Returns the exponential distribution</t>
  </si>
  <si>
    <t>Returns the factorial of a number</t>
  </si>
  <si>
    <t>Returns the double factorial of a number</t>
  </si>
  <si>
    <t>Returns the logical value FALSE</t>
  </si>
  <si>
    <t>Returns the F probability distribution</t>
  </si>
  <si>
    <t>Finds one text value within another (case-sensitive)</t>
  </si>
  <si>
    <t>Returns the inverse of the F probability distribution</t>
  </si>
  <si>
    <t>Returns the Fisher transformation</t>
  </si>
  <si>
    <t>Returns the inverse of the Fisher transformation</t>
  </si>
  <si>
    <t>Formats a number as text with a fixed number of decimals</t>
  </si>
  <si>
    <t>Rounds a number down, toward zero</t>
  </si>
  <si>
    <t>Returns a value along a linear trend</t>
  </si>
  <si>
    <t>Returns a frequency distribution as a vertical array</t>
  </si>
  <si>
    <t>Returns the result of an F-test</t>
  </si>
  <si>
    <t/>
  </si>
  <si>
    <t>Returns the future value of an investment</t>
  </si>
  <si>
    <t>Returns the future value of an initial principal after applying a series of compound interest rates</t>
  </si>
  <si>
    <t>Returns the gamma distribution</t>
  </si>
  <si>
    <t>Returns the inverse of the gamma cumulative distribution</t>
  </si>
  <si>
    <t>Returns the natural logarithm of the gamma function, Γ(x)</t>
  </si>
  <si>
    <t>Returns the greatest common divisor</t>
  </si>
  <si>
    <t>Returns the geometric mean</t>
  </si>
  <si>
    <t>Tests whether a number is greater than a threshold value</t>
  </si>
  <si>
    <t>Returns data stored in a PivotTable report</t>
  </si>
  <si>
    <t>Returns values along an exponential trend</t>
  </si>
  <si>
    <t>Returns the harmonic mean</t>
  </si>
  <si>
    <t>Converts a hexadecimal number to binary</t>
  </si>
  <si>
    <t>Converts a hexadecimal number to decimal</t>
  </si>
  <si>
    <t>Converts a hexadecimal number to octal</t>
  </si>
  <si>
    <t>Looks in the top row of an array and returns the value of the indicated cell</t>
  </si>
  <si>
    <t>Converts a serial number to an hour</t>
  </si>
  <si>
    <t>Creates a shortcut or jump that opens a document stored on a network server, an intranet, or the Internet</t>
  </si>
  <si>
    <t>Returns the hypergeometric distribution</t>
  </si>
  <si>
    <t>Specifies a logical test to perform</t>
  </si>
  <si>
    <t>Returns a value you specify if a formula evaluates to an error; otherwise, returns the result of the formula</t>
  </si>
  <si>
    <t>Returns the absolute value (modulus) of a complex number</t>
  </si>
  <si>
    <t>Returns the imaginary coefficient of a complex number</t>
  </si>
  <si>
    <t>Returns the argument theta, an angle expressed in radians</t>
  </si>
  <si>
    <t>Returns the complex conjugate of a complex number</t>
  </si>
  <si>
    <t>Returns the cosine of a complex number</t>
  </si>
  <si>
    <t>Returns the quotient of two complex numbers</t>
  </si>
  <si>
    <t>Returns the exponential of a complex number</t>
  </si>
  <si>
    <t>Returns the natural logarithm of a complex number</t>
  </si>
  <si>
    <t>Returns the base-10 logarithm of a complex number</t>
  </si>
  <si>
    <t>Returns the base-2 logarithm of a complex number</t>
  </si>
  <si>
    <t>Returns a complex number raised to an integer power</t>
  </si>
  <si>
    <t>Returns the product of complex numbers</t>
  </si>
  <si>
    <t>Returns the real coefficient of a complex number</t>
  </si>
  <si>
    <t>Returns the sine of a complex number</t>
  </si>
  <si>
    <t>Returns the square root of a complex number</t>
  </si>
  <si>
    <t>Returns the difference between two complex numbers</t>
  </si>
  <si>
    <t>Returns the sum of complex numbers</t>
  </si>
  <si>
    <t>Uses an index to choose a value from a reference or array</t>
  </si>
  <si>
    <t>Returns a reference indicated by a text value</t>
  </si>
  <si>
    <t>Returns information about the current operating environment</t>
  </si>
  <si>
    <t>Rounds a number down to the nearest integer</t>
  </si>
  <si>
    <t>Returns the intercept of the linear regression line</t>
  </si>
  <si>
    <t>Returns the interest rate for a fully invested security</t>
  </si>
  <si>
    <t>Returns the interest payment for an investment for a given period</t>
  </si>
  <si>
    <t>Returns the internal rate of return for a series of cash flows</t>
  </si>
  <si>
    <t>Returns TRUE if the value is blank</t>
  </si>
  <si>
    <t>Returns TRUE if the value is any error value except #N/A</t>
  </si>
  <si>
    <t>Returns TRUE if the value is any error value</t>
  </si>
  <si>
    <t>Returns TRUE if the number is even</t>
  </si>
  <si>
    <t>Returns TRUE if the value is a logical value</t>
  </si>
  <si>
    <t>Returns TRUE if the value is the #N/A error value</t>
  </si>
  <si>
    <t>Returns TRUE if the value is not text</t>
  </si>
  <si>
    <t>Returns TRUE if the value is a number</t>
  </si>
  <si>
    <t>Returns TRUE if the number is odd</t>
  </si>
  <si>
    <t>Returns TRUE if the value is a reference</t>
  </si>
  <si>
    <t>Returns TRUE if the value is text</t>
  </si>
  <si>
    <t>Returns a number that is rounded up to the nearest integer or to the nearest multiple of significance</t>
  </si>
  <si>
    <t>Calculates the interest paid during a specific period of an investment</t>
  </si>
  <si>
    <t>Returns the kurtosis of a data set</t>
  </si>
  <si>
    <t>Returns the k-th largest value in a data set</t>
  </si>
  <si>
    <t>Returns the least common multiple</t>
  </si>
  <si>
    <t>Returns the leftmost characters from a text value</t>
  </si>
  <si>
    <t>Returns the number of characters in a text string</t>
  </si>
  <si>
    <t>Returns the parameters of a linear trend</t>
  </si>
  <si>
    <t>Returns the natural logarithm of a number</t>
  </si>
  <si>
    <t>Returns the logarithm of a number to a specified base</t>
  </si>
  <si>
    <t>Returns the base-10 logarithm of a number</t>
  </si>
  <si>
    <t>Returns the parameters of an exponential trend</t>
  </si>
  <si>
    <t>Returns the inverse of the lognormal cumulative distribution</t>
  </si>
  <si>
    <t>Returns the cumulative lognormal distribution</t>
  </si>
  <si>
    <t>Looks up values in a vector or array</t>
  </si>
  <si>
    <t>Converts text to lowercase</t>
  </si>
  <si>
    <t>Looks up values in a reference or array</t>
  </si>
  <si>
    <t>Returns the maximum value in a list of arguments</t>
  </si>
  <si>
    <t>Returns the maximum value in a list of arguments, including numbers, text, and logical values</t>
  </si>
  <si>
    <t>Returns the matrix determinant of an array</t>
  </si>
  <si>
    <t>Returns the Macauley modified duration for a security with an assumed par value of $100</t>
  </si>
  <si>
    <t>Returns the median of the given numbers</t>
  </si>
  <si>
    <t>Returns a specific number of characters from a text string starting at the position you specify</t>
  </si>
  <si>
    <t>Returns the minimum value in a list of arguments</t>
  </si>
  <si>
    <t>Returns the smallest value in a list of arguments, including numbers, text, and logical values</t>
  </si>
  <si>
    <t>Converts a serial number to a minute</t>
  </si>
  <si>
    <t>Returns the matrix inverse of an array</t>
  </si>
  <si>
    <t>Returns the internal rate of return where positive and negative cash flows are financed at different rates</t>
  </si>
  <si>
    <t>Returns the matrix product of two arrays</t>
  </si>
  <si>
    <t>Returns the remainder from division</t>
  </si>
  <si>
    <t>Returns the most common value in a data set</t>
  </si>
  <si>
    <t>Returns a vertical array of the most frequently occurring, or repetitive values in an array or range of data</t>
  </si>
  <si>
    <t>Converts a serial number to a month</t>
  </si>
  <si>
    <t>Returns a number rounded to the desired multiple</t>
  </si>
  <si>
    <t>Returns the multinomial of a set of numbers</t>
  </si>
  <si>
    <t>Returns a value converted to a number</t>
  </si>
  <si>
    <t>Returns the error value #N/A</t>
  </si>
  <si>
    <t>Returns the negative binomial distribution</t>
  </si>
  <si>
    <t>Returns the number of whole workdays between two dates</t>
  </si>
  <si>
    <t>Returns the number of whole workdays between two dates using parameters to indicate which and how many days are weekend days</t>
  </si>
  <si>
    <t>Returns the annual nominal interest rate</t>
  </si>
  <si>
    <t>Returns the normal cumulative distribution</t>
  </si>
  <si>
    <t>Returns the inverse of the normal cumulative distribution</t>
  </si>
  <si>
    <t>Returns the standard normal cumulative distribution</t>
  </si>
  <si>
    <t>RStatistical</t>
  </si>
  <si>
    <t>Returns the inverse of the standard normal cumulative distribution</t>
  </si>
  <si>
    <t>Reverses the logic of its argument</t>
  </si>
  <si>
    <t>Returns the serial number of the current date and time</t>
  </si>
  <si>
    <t>Returns the number of periods for an investment</t>
  </si>
  <si>
    <t>Returns the net present value of an investment based on a series of periodic cash flows and a discount rate</t>
  </si>
  <si>
    <t>Converts an octal number to binary</t>
  </si>
  <si>
    <t>Converts an octal number to decimal</t>
  </si>
  <si>
    <t>Converts an octal number to hexadecimal</t>
  </si>
  <si>
    <t>Rounds a number up to the nearest odd integer</t>
  </si>
  <si>
    <t>Returns the price per $100 face value of a security with an odd first period</t>
  </si>
  <si>
    <t>Returns the yield of a security with an odd first period</t>
  </si>
  <si>
    <t>Returns the price per $100 face value of a security with an odd last period</t>
  </si>
  <si>
    <t>Returns the yield of a security with an odd last period</t>
  </si>
  <si>
    <t>Returns a reference offset from a given reference</t>
  </si>
  <si>
    <t>Returns TRUE if any argument is TRUE</t>
  </si>
  <si>
    <t>Returns the Pearson product moment correlation coefficient</t>
  </si>
  <si>
    <t>Returns the k-th percentile of values in a range, where k is in the range 0..1, exclusive</t>
  </si>
  <si>
    <t>Returns the k-th percentile of values in a range</t>
  </si>
  <si>
    <t>Returns the rank of a value in a data set as a percentage (0..1, exclusive) of the data set</t>
  </si>
  <si>
    <t>Returns the percentage rank of a value in a data set</t>
  </si>
  <si>
    <t>Returns the number of permutations for a given number of objects</t>
  </si>
  <si>
    <t>Extracts the phonetic (furigana) characters from a text string</t>
  </si>
  <si>
    <t>Returns the value of pi</t>
  </si>
  <si>
    <t>Returns the periodic payment for an annuity</t>
  </si>
  <si>
    <t>Returns the Poisson distribution</t>
  </si>
  <si>
    <t>Returns the result of a number raised to a power</t>
  </si>
  <si>
    <t>Returns the payment on the principal for an investment for a given period</t>
  </si>
  <si>
    <t>Returns the price per $100 face value of a security that pays periodic interest</t>
  </si>
  <si>
    <t>Returns the price per $100 face value of a discounted security</t>
  </si>
  <si>
    <t>Returns the price per $100 face value of a security that pays interest at maturity</t>
  </si>
  <si>
    <t>Returns the probability that values in a range are between two limits</t>
  </si>
  <si>
    <t>Multiplies its arguments</t>
  </si>
  <si>
    <t>Capitalizes the first letter in each word of a text value</t>
  </si>
  <si>
    <t>Returns the present value of an investment</t>
  </si>
  <si>
    <t>Returns the quartile of a data set</t>
  </si>
  <si>
    <t>Returns the quartile of the data set, based on percentile values from 0..1, exclusive</t>
  </si>
  <si>
    <t>Returns the integer portion of a division</t>
  </si>
  <si>
    <t>Converts degrees to radians</t>
  </si>
  <si>
    <t>Returns a random number between 0 and 1</t>
  </si>
  <si>
    <t>Returns a random number between the numbers you specify</t>
  </si>
  <si>
    <t>Returns the rank of a number in a list of numbers</t>
  </si>
  <si>
    <t>Returns the interest rate per period of an annuity</t>
  </si>
  <si>
    <t>Returns the amount received at maturity for a fully invested security</t>
  </si>
  <si>
    <t>Replaces characters within text</t>
  </si>
  <si>
    <t>Repeats text a given number of times</t>
  </si>
  <si>
    <t>Returns the rightmost characters from a text value</t>
  </si>
  <si>
    <t>Converts an arabic numeral to roman, as text</t>
  </si>
  <si>
    <t>Rounds a number to a specified number of digits</t>
  </si>
  <si>
    <t>Rounds a number up, away from zero</t>
  </si>
  <si>
    <t>Returns the row number of a reference</t>
  </si>
  <si>
    <t>Returns the number of rows in a reference</t>
  </si>
  <si>
    <t>Returns the square of the Pearson product moment correlation coefficient</t>
  </si>
  <si>
    <t>Retrieves real-time data from a program that supports COM automation (Automation: A way to work with an application's objects from another application or development tool. Formerly called OLE Automation, Automation is an industry standard and a feature of the Component Object Model (COM).)</t>
  </si>
  <si>
    <t>Finds one text value within another (not case-sensitive)</t>
  </si>
  <si>
    <t>Converts a serial number to a second</t>
  </si>
  <si>
    <t>Returns the sum of a power series based on the formula</t>
  </si>
  <si>
    <t>Returns the sign of a number</t>
  </si>
  <si>
    <t>Returns the sine of the given angle</t>
  </si>
  <si>
    <t>Returns the hyperbolic sine of a number</t>
  </si>
  <si>
    <t>Returns the skewness of a distribution</t>
  </si>
  <si>
    <t>Returns the straight-line depreciation of an asset for one period</t>
  </si>
  <si>
    <t>Returns the slope of the linear regression line</t>
  </si>
  <si>
    <t>Returns the k-th smallest value in a data set</t>
  </si>
  <si>
    <t>Returns a positive square root</t>
  </si>
  <si>
    <t>Returns the square root of (number * pi)</t>
  </si>
  <si>
    <t>Returns a normalized value</t>
  </si>
  <si>
    <t>Estimates standard deviation based on a sample</t>
  </si>
  <si>
    <t>Calculates standard deviation based on the entire population</t>
  </si>
  <si>
    <t>Estimates standard deviation based on a sample, including numbers, text, and logical values</t>
  </si>
  <si>
    <t>Calculates standard deviation based on the entire population, including numbers, text, and logical values</t>
  </si>
  <si>
    <t>Returns the standard error of the predicted y-value for each x in the regression</t>
  </si>
  <si>
    <t>Substitutes new text for old text in a text string</t>
  </si>
  <si>
    <t>Returns a subtotal in a list or database</t>
  </si>
  <si>
    <t>Adds its arguments</t>
  </si>
  <si>
    <t>Adds the cells specified by a given criteria</t>
  </si>
  <si>
    <t>Adds the cells in a range that meet multiple criteria</t>
  </si>
  <si>
    <t>Returns the sum of the products of corresponding array components</t>
  </si>
  <si>
    <t>Returns the sum of the squares of the arguments</t>
  </si>
  <si>
    <t>Returns the sum of the difference of squares of corresponding values in two arrays</t>
  </si>
  <si>
    <t>Returns the sum of the sum of squares of corresponding values in two arrays</t>
  </si>
  <si>
    <t>Returns the sum of squares of differences of corresponding values in two arrays</t>
  </si>
  <si>
    <t>Returns the sum-of-years' digits depreciation of an asset for a specified period</t>
  </si>
  <si>
    <t>Converts its arguments to text</t>
  </si>
  <si>
    <t>Returns the tangent of a number</t>
  </si>
  <si>
    <t>Returns the hyperbolic tangent of a number</t>
  </si>
  <si>
    <t>Returns the bond-equivalent yield for a Treasury bill</t>
  </si>
  <si>
    <t>Returns the price per $100 face value for a Treasury bill</t>
  </si>
  <si>
    <t>Returns the yield for a Treasury bill</t>
  </si>
  <si>
    <t>Returns the Percentage Points (probability) for the Student t-distribution</t>
  </si>
  <si>
    <t>Returns the Student's t-distribution</t>
  </si>
  <si>
    <t>Formats a number and converts it to text</t>
  </si>
  <si>
    <t>Returns the serial number of a particular time</t>
  </si>
  <si>
    <t>Converts a time in the form of text to a serial number</t>
  </si>
  <si>
    <t>Returns the t-value of the Student's t-distribution as a function of the probability and the degrees of freedom</t>
  </si>
  <si>
    <t>Returns the inverse of the Student's t-distribution</t>
  </si>
  <si>
    <t>Returns the serial number of today's date</t>
  </si>
  <si>
    <t>Returns the transpose of an array</t>
  </si>
  <si>
    <t>Returns values along a linear trend</t>
  </si>
  <si>
    <t>Removes spaces from text</t>
  </si>
  <si>
    <t>Returns the mean of the interior of a data set</t>
  </si>
  <si>
    <t>Returns the logical value TRUE</t>
  </si>
  <si>
    <t>Truncates a number to an integer</t>
  </si>
  <si>
    <t>Returns the probability associated with a Student's t-test</t>
  </si>
  <si>
    <t>Returns a number indicating the data type of a value</t>
  </si>
  <si>
    <t>Converts text to uppercase</t>
  </si>
  <si>
    <t>Converts a text argument to a number</t>
  </si>
  <si>
    <t>Estimates variance based on a sample</t>
  </si>
  <si>
    <t>Calculates variance based on the entire population</t>
  </si>
  <si>
    <t>Estimates variance based on a sample, including numbers, text, and logical values</t>
  </si>
  <si>
    <t>Calculates variance based on the entire population, including numbers, text, and logical values</t>
  </si>
  <si>
    <t>Returns the depreciation of an asset for a specified or partial period by using a declining balance method</t>
  </si>
  <si>
    <t>Looks in the first column of an array and moves across the row to return the value of a cell</t>
  </si>
  <si>
    <t>Converts a serial number to a day of the week</t>
  </si>
  <si>
    <t>Converts a serial number to a number representing where the week falls numerically with a year</t>
  </si>
  <si>
    <t>Returns the Weibull distribution</t>
  </si>
  <si>
    <t>Returns the serial number of the date before or after a specified number of workdays</t>
  </si>
  <si>
    <t>Returns the internal rate of return for a schedule of cash flows that is not necessarily periodic</t>
  </si>
  <si>
    <t>Returns the net present value for a schedule of cash flows that is not necessarily periodic</t>
  </si>
  <si>
    <t>Converts a serial number to a year</t>
  </si>
  <si>
    <t>Returns the year fraction representing the number of whole days between start_date and end_date</t>
  </si>
  <si>
    <t>Returns the yield on a security that pays periodic interest</t>
  </si>
  <si>
    <t>Returns the annual yield for a discounted security; for example, a Treasury bill</t>
  </si>
  <si>
    <t>Returns the annual yield of a security that pays interest at maturity</t>
  </si>
  <si>
    <t>Returns the one-tailed probability-value of a z-test</t>
  </si>
  <si>
    <t>Level</t>
  </si>
  <si>
    <t>Category</t>
  </si>
  <si>
    <t>Description</t>
  </si>
  <si>
    <t>Joins several text items into one text item.  Easier to use '&amp;' instead of the function usually.</t>
  </si>
  <si>
    <t>Conditional Formatting</t>
  </si>
  <si>
    <t>=DAY(serial_number)</t>
  </si>
  <si>
    <t>=MONTH(serial_number)</t>
  </si>
  <si>
    <t>=NOW()</t>
  </si>
  <si>
    <t>=TODAY()</t>
  </si>
  <si>
    <t>=WORKDAY(start_date, days, [holidays])</t>
  </si>
  <si>
    <t>=YEAR(serial_number)</t>
  </si>
  <si>
    <t>=CELL(info_type, [reference])</t>
  </si>
  <si>
    <t>=ISBLANK(value)</t>
  </si>
  <si>
    <t>=ISERROR(value)</t>
  </si>
  <si>
    <t>=ISEVEN(number)</t>
  </si>
  <si>
    <t>=ISNONTEXT(value)</t>
  </si>
  <si>
    <t>=ISNUMBER(value)</t>
  </si>
  <si>
    <t>=ISODD(number)</t>
  </si>
  <si>
    <t>=ISREF(value)</t>
  </si>
  <si>
    <t>=ISTEXT(value)</t>
  </si>
  <si>
    <t>=N(value)</t>
  </si>
  <si>
    <t>=FALSE</t>
  </si>
  <si>
    <t>=TRUE</t>
  </si>
  <si>
    <t>=IF(logical_test, [value_if_true], [value_if_false])</t>
  </si>
  <si>
    <t>=IFERROR(value, value_if_error)</t>
  </si>
  <si>
    <t>=NOT(logical)</t>
  </si>
  <si>
    <t>=ADDRESS(row_num, column_num, [abs_num], [a1], [sheet_text])</t>
  </si>
  <si>
    <t>=COLUMN([reference])</t>
  </si>
  <si>
    <t>=COLUMNS(array)</t>
  </si>
  <si>
    <t>=LOOKUP(lookup_value, array)    - 2 types</t>
  </si>
  <si>
    <t>=ROW([reference])</t>
  </si>
  <si>
    <t>=ROWS(array)</t>
  </si>
  <si>
    <t>Data Entry</t>
  </si>
  <si>
    <t>Copies the selected cells.</t>
  </si>
  <si>
    <t>Displays the Go To dialog box.</t>
  </si>
  <si>
    <t>Displays the Open dialog box to open or find a file.</t>
  </si>
  <si>
    <t>Unhides any hidden rows within the selection.</t>
  </si>
  <si>
    <t>Applies the outline border to the selected cells.</t>
  </si>
  <si>
    <t>Removes the outline border from the selected cells.</t>
  </si>
  <si>
    <t>Applies the General number format.</t>
  </si>
  <si>
    <t>Applies the Currency format with two decimal places (negative numbers in parentheses).</t>
  </si>
  <si>
    <t>Applies the Percentage format with no decimal places.</t>
  </si>
  <si>
    <t>Applies the Date format with the day, month, and year.</t>
  </si>
  <si>
    <t>Applies the Time format with the hour and minute, and AM or PM.</t>
  </si>
  <si>
    <t>Applies the Number format with two decimal places, thousands separator, and minus sign (-) for negative values.</t>
  </si>
  <si>
    <t>Displays the Delete dialog box to delete the selected cells.</t>
  </si>
  <si>
    <t>Enters the current time.</t>
  </si>
  <si>
    <t xml:space="preserve">CTRL+; </t>
  </si>
  <si>
    <t>Enters the current date.</t>
  </si>
  <si>
    <t xml:space="preserve">CTRL+` </t>
  </si>
  <si>
    <t>Alternates between displaying cell values and displaying formulas in the worksheet.</t>
  </si>
  <si>
    <t xml:space="preserve">CTRL+' </t>
  </si>
  <si>
    <t>Copies a formula from the cell above the active cell into the cell or the Formula Bar.</t>
  </si>
  <si>
    <t>Copies the value from the cell above the active cell into the cell or the Formula Bar.</t>
  </si>
  <si>
    <t>Displays the Insert dialog box to insert blank cells.</t>
  </si>
  <si>
    <t xml:space="preserve">CTRL+1 </t>
  </si>
  <si>
    <t>Displays the Format Cells dialog box.</t>
  </si>
  <si>
    <t>Applies or removes bold formatting.</t>
  </si>
  <si>
    <t>Applies or removes italic formatting.</t>
  </si>
  <si>
    <t>Applies or removes underlining.</t>
  </si>
  <si>
    <t xml:space="preserve">CTRL+5 </t>
  </si>
  <si>
    <t>Applies or removes strikethrough.</t>
  </si>
  <si>
    <t xml:space="preserve">CTRL+6 </t>
  </si>
  <si>
    <t xml:space="preserve">CTRL+8 </t>
  </si>
  <si>
    <t>Displays or hides the outline symbols.</t>
  </si>
  <si>
    <t xml:space="preserve">CTRL+9 </t>
  </si>
  <si>
    <t>Hides the selected rows.</t>
  </si>
  <si>
    <t xml:space="preserve">CTRL+0 </t>
  </si>
  <si>
    <t>Hides the selected columns.</t>
  </si>
  <si>
    <t xml:space="preserve">CTRL+C </t>
  </si>
  <si>
    <t xml:space="preserve">CTRL+D </t>
  </si>
  <si>
    <t>Uses the Fill Down command to copy the contents and format of the topmost cell of a selected range into the cells below.</t>
  </si>
  <si>
    <t xml:space="preserve">CTRL+H </t>
  </si>
  <si>
    <t xml:space="preserve">CTRL+K </t>
  </si>
  <si>
    <t>Displays the Insert Hyperlink dialog box for new hyperlinks or the Edit Hyperlink dialog box for selected existing hyperlinks.</t>
  </si>
  <si>
    <t xml:space="preserve">CTRL+L </t>
  </si>
  <si>
    <t xml:space="preserve">CTRL+N </t>
  </si>
  <si>
    <t xml:space="preserve">CTRL+O </t>
  </si>
  <si>
    <t xml:space="preserve">CTRL+P </t>
  </si>
  <si>
    <t xml:space="preserve">CTRL+R </t>
  </si>
  <si>
    <t>Uses the Fill Right command to copy the contents and format of the leftmost cell of a selected range into the cells to the right.</t>
  </si>
  <si>
    <t xml:space="preserve">CTRL+S </t>
  </si>
  <si>
    <t>Saves the active file with its current file name, location, and file format.</t>
  </si>
  <si>
    <t xml:space="preserve">CTRL+V </t>
  </si>
  <si>
    <t xml:space="preserve">CTRL+W </t>
  </si>
  <si>
    <t>Closes the selected workbook window.</t>
  </si>
  <si>
    <t xml:space="preserve">CTRL+X </t>
  </si>
  <si>
    <t>Cuts the selected cells.</t>
  </si>
  <si>
    <t xml:space="preserve">CTRL+Y </t>
  </si>
  <si>
    <t>Repeats the last command or action, if possible.</t>
  </si>
  <si>
    <t xml:space="preserve">CTRL+Z </t>
  </si>
  <si>
    <t>CTRL+SHIFT+Z</t>
  </si>
  <si>
    <t>CTRL+SHIFT+O</t>
  </si>
  <si>
    <t>Selects all cells that contain comments.</t>
  </si>
  <si>
    <t>CTRL+SHIFT+A</t>
  </si>
  <si>
    <t>Inserts the argument names and parentheses when the insertion point is to the right of a function name in a formula.</t>
  </si>
  <si>
    <t>Selects the entire worksheet. If the worksheet contains data, CTRL+A selects the current region. Pressing CTRL+A a second time selects the entire worksheet. When the insertion point is to the right of a function name in a formula, displays the Function Arguments dialog box.</t>
  </si>
  <si>
    <t>CTRL+A</t>
  </si>
  <si>
    <t>Repeats the last Find action.</t>
  </si>
  <si>
    <t>Uses the Undo or Redo command to reverse or restore the last automatic correction when AutoCorrect Smart Tags are displayed.</t>
  </si>
  <si>
    <t>Inserts the contents of the Clipboard at the insertion point and replaces any selection. Available only after you have cut or copied an object, text, or cell contents.</t>
  </si>
  <si>
    <t>Displays the Find and Replace dialog box, with the Find tab selected.</t>
  </si>
  <si>
    <t xml:space="preserve">CTRL+SHIFT+(  </t>
  </si>
  <si>
    <t xml:space="preserve">CTRL+SHIFT+~ </t>
  </si>
  <si>
    <t xml:space="preserve">CTRL+SHIFT+$ </t>
  </si>
  <si>
    <t xml:space="preserve">CTRL+SHIFT+% </t>
  </si>
  <si>
    <t xml:space="preserve">CTRL+SHIFT+^ </t>
  </si>
  <si>
    <t>Applies the Scientific number format with two decimal places.</t>
  </si>
  <si>
    <t xml:space="preserve">CTRL+SHIFT+# </t>
  </si>
  <si>
    <t xml:space="preserve">CTRL+SHIFT+@ </t>
  </si>
  <si>
    <t xml:space="preserve">CTRL+SHIFT+! </t>
  </si>
  <si>
    <t xml:space="preserve">CTRL+SHIFT+Plus (+) </t>
  </si>
  <si>
    <t xml:space="preserve">CTRL+Minus (-) </t>
  </si>
  <si>
    <t>Alternates between hiding and displaying objects.</t>
  </si>
  <si>
    <t>Displays the Find and Replace dialog box, with the Replace tab selected.</t>
  </si>
  <si>
    <t>Displays the Create Table dialog box.</t>
  </si>
  <si>
    <t>Creates a new, blank workbook.</t>
  </si>
  <si>
    <t xml:space="preserve">CTRL+T </t>
  </si>
  <si>
    <t>Uses the Undo command to reverse the last command or to delete the last entry that you typed.</t>
  </si>
  <si>
    <t>=ABS(number)</t>
  </si>
  <si>
    <t>=EVEN(number)</t>
  </si>
  <si>
    <t>=INT(number)</t>
  </si>
  <si>
    <t>=MOD(number,divisor)</t>
  </si>
  <si>
    <t>=ODD(number)</t>
  </si>
  <si>
    <t>=PRODUCT(number1,number2,...)</t>
  </si>
  <si>
    <t>=AND(logical1,logical2,...)</t>
  </si>
  <si>
    <t>=OR(logical1,logical2,...)</t>
  </si>
  <si>
    <t>=DATE(year,month,day)</t>
  </si>
  <si>
    <t>=NETWORKDAYS(start_date,end_date,[holidays])</t>
  </si>
  <si>
    <t>=WEEKDAY(serial_number,[return_type])</t>
  </si>
  <si>
    <t>=WEEKNUM(serial_number,[return_type])</t>
  </si>
  <si>
    <t>=TIME(hour,minute,second)</t>
  </si>
  <si>
    <t>=QUOTIENT(numerator,denominator)</t>
  </si>
  <si>
    <t>=VLOOKUP(lookup_value,table_array,col_index_num,[range_lookup])</t>
  </si>
  <si>
    <t>=HLOOKUP(lookup_value,table_array,row_index_num,[range_lookup])</t>
  </si>
  <si>
    <t>=RAND()</t>
  </si>
  <si>
    <t>=RANDBETWEEN(bottom,top)</t>
  </si>
  <si>
    <t>=ROUND(number,num_digits)</t>
  </si>
  <si>
    <t>=ROUNDDOWN(number,num_digits)</t>
  </si>
  <si>
    <t>=ROUNDUP(number,num_digits)</t>
  </si>
  <si>
    <t>=SUBTOTAL(function_num,ref1,...)</t>
  </si>
  <si>
    <t>=SUM(number1,number2,...)</t>
  </si>
  <si>
    <t>=SUMIF(range,criteria,[sum_range])</t>
  </si>
  <si>
    <t>=SUMPRODUCT(array1,array2,[array3],...)</t>
  </si>
  <si>
    <t>=AVERAGE(number1,number2,...)</t>
  </si>
  <si>
    <t>=AVERAGEIF(range,criteria,[average_range])</t>
  </si>
  <si>
    <t>=AVERAGEIFS(average_range,criteria_range,criteria,...)</t>
  </si>
  <si>
    <t>=COUNT(value1,value2,...)</t>
  </si>
  <si>
    <t>=COUNTA(value1,value2,...)</t>
  </si>
  <si>
    <t>=COUNTBLANK(range)</t>
  </si>
  <si>
    <t>=COUNTIF(range,criteria)</t>
  </si>
  <si>
    <t>FALSE</t>
  </si>
  <si>
    <t>TRUE</t>
  </si>
  <si>
    <t>=COUNTIFS(criteria_range,criteria,...)</t>
  </si>
  <si>
    <t>=MAX(number1,number2,...)</t>
  </si>
  <si>
    <t>=MEDIAN(number1,number2,...)</t>
  </si>
  <si>
    <t>=MIN(number1,number2,...)</t>
  </si>
  <si>
    <t>=MODE.MULT(number1,number2,...)</t>
  </si>
  <si>
    <t>=MODE.SNGL(number1,number2,...)</t>
  </si>
  <si>
    <t>=CLEAN(text)</t>
  </si>
  <si>
    <t>=CONCATENATE(text1,text2,...)</t>
  </si>
  <si>
    <t>=EXACT(text1,text2)</t>
  </si>
  <si>
    <t>=FIND(find_text,within_text,start_num)</t>
  </si>
  <si>
    <t>=LEFT(text,num_chars)</t>
  </si>
  <si>
    <t>=LEN(text)</t>
  </si>
  <si>
    <t>=LOWER(text)</t>
  </si>
  <si>
    <t>=MID(text,start_num,num_chars)</t>
  </si>
  <si>
    <t>=PROPER(text)</t>
  </si>
  <si>
    <t>=REPLACE(old_text,start_num,num_chars,new_text)</t>
  </si>
  <si>
    <t>=RIGHT(text,num_chars)</t>
  </si>
  <si>
    <t>=SEARCH(find_text,within_text,start_num)</t>
  </si>
  <si>
    <t>=TRIM(text)</t>
  </si>
  <si>
    <t>=UPPER(text)</t>
  </si>
  <si>
    <t>=GETPIVOTDATA(data_field,pivot_table,field,item,...)</t>
  </si>
  <si>
    <t>=DGET(database,field,criteria)</t>
  </si>
  <si>
    <t>=DSUM(database,field,criteria)</t>
  </si>
  <si>
    <t>=DATEVALUE(date_text)</t>
  </si>
  <si>
    <t>=DAYS360(start_date,end_date,method)</t>
  </si>
  <si>
    <t>=EDATE(start_date,months)</t>
  </si>
  <si>
    <t>=EOMONTH(start_date,months)</t>
  </si>
  <si>
    <t>=HOUR(serial_number)</t>
  </si>
  <si>
    <t>=MINUTE(serial_number)</t>
  </si>
  <si>
    <t>=NETWORKDAYS.INTL(start_date,end_date,[weekend],[holidays])</t>
  </si>
  <si>
    <t>=SECOND(serial_number)</t>
  </si>
  <si>
    <t>=TIMEVALUE(time_text)</t>
  </si>
  <si>
    <t>=WORKDAY.INTL(start_date,days,weekend,holidays)</t>
  </si>
  <si>
    <t>=YEARFRAC(start_date,end_date,basis)</t>
  </si>
  <si>
    <t>=CONVERT(number,from_unit,to_unit)</t>
  </si>
  <si>
    <t>=DELTA(number1,number2)</t>
  </si>
  <si>
    <t>=ERF(lower_limit,upper_limit)</t>
  </si>
  <si>
    <t>=ERFC(x)</t>
  </si>
  <si>
    <t>=GESTEP(number,step)</t>
  </si>
  <si>
    <t>=AMORDEGRC(cost,date_purchased,first_period,salvage,period,rate,basis)</t>
  </si>
  <si>
    <t>=AMORLINC(cost,date_purchased,first_period,salvage,period,rate,basis)</t>
  </si>
  <si>
    <t>=DOLLARDE(fractional_dollar,fraction)</t>
  </si>
  <si>
    <t>=DOLLARFR(decimal_dollar,fraction)</t>
  </si>
  <si>
    <t>=SLN(cost,salvage,life)</t>
  </si>
  <si>
    <t>=SYD(cost,salvage,life,per)</t>
  </si>
  <si>
    <t>=ERROR.TYPE(error_val)</t>
  </si>
  <si>
    <t>=INFO(type_text)</t>
  </si>
  <si>
    <t>=ISERR(value)</t>
  </si>
  <si>
    <t>=ISLOGICAL(value)</t>
  </si>
  <si>
    <t>=ISNA(value)</t>
  </si>
  <si>
    <t>=NA()</t>
  </si>
  <si>
    <t>=TYPE(value)</t>
  </si>
  <si>
    <t>=CHOOSE(index_num,value1,value2,...)</t>
  </si>
  <si>
    <t>=HYPERLINK(link_location,friendly_name)</t>
  </si>
  <si>
    <t>=INDEX(array,row_num,[column_num])  - 2 types</t>
  </si>
  <si>
    <t>=INDIRECT(ref_text,a1)</t>
  </si>
  <si>
    <t>=MATCH(lookup_value,lookup_array,match_type)</t>
  </si>
  <si>
    <t>=OFFSET(reference,rows,cols,height,width)</t>
  </si>
  <si>
    <t>=TRANSPOSE(array)</t>
  </si>
  <si>
    <t>=CEILING(number,significance)</t>
  </si>
  <si>
    <t>=CEILING.PRECISE(number,significance)</t>
  </si>
  <si>
    <t>=EXP(number)</t>
  </si>
  <si>
    <t>=FACT(number)</t>
  </si>
  <si>
    <t>=FLOOR(number,significance)</t>
  </si>
  <si>
    <t>=FLOOR.PRECISE(number,significance)</t>
  </si>
  <si>
    <t>=GCD(number1,number2,...)</t>
  </si>
  <si>
    <t>=ISO.CEILING(number,significance)</t>
  </si>
  <si>
    <t>=LCM(number1,number2,...)</t>
  </si>
  <si>
    <t>=MROUND(number,multiple)</t>
  </si>
  <si>
    <t>=PI()</t>
  </si>
  <si>
    <t>=POWER(number,power)</t>
  </si>
  <si>
    <t>=SERIESSUM(x,n,m,coefficients)</t>
  </si>
  <si>
    <t>=SIGN(number)</t>
  </si>
  <si>
    <t>=SQRT(number)</t>
  </si>
  <si>
    <t>=SUMIFS(sum_range,criteria_range,criteria,...)</t>
  </si>
  <si>
    <t>=SUMSQ(number1,number2,...)</t>
  </si>
  <si>
    <t>=TRUNC(number,num_digits)</t>
  </si>
  <si>
    <t>=AVERAGEA(value1,value2,...)</t>
  </si>
  <si>
    <t>=GEOMEAN(number1,number2,...)</t>
  </si>
  <si>
    <t>=INTERCEPT(known_y's,known_x's)</t>
  </si>
  <si>
    <t>=LARGE(array,k)</t>
  </si>
  <si>
    <t>=LINEST(known_y's,known_x's,const,stats)</t>
  </si>
  <si>
    <t>=LOGEST(known_y's,known_x's,const,stats)</t>
  </si>
  <si>
    <t>=MAXA(value1,value2,...)</t>
  </si>
  <si>
    <t>=MINA(value1,value2,...)</t>
  </si>
  <si>
    <t>=PROB(x_range,prob_range,lower_limit,upper_limit)</t>
  </si>
  <si>
    <t>=RANK.AVG(number,ref,order)</t>
  </si>
  <si>
    <t>=RANK.EQ(number,ref,order)</t>
  </si>
  <si>
    <t>=SKEW(number1,number2,...)</t>
  </si>
  <si>
    <t>=SLOPE(known_y's,known_x's)</t>
  </si>
  <si>
    <t>=SMALL(array,k)</t>
  </si>
  <si>
    <t>=STANDARDIZE(x,mean,standard_dev)</t>
  </si>
  <si>
    <t>=TREND(known_y's,known_x's,new_x's,const)</t>
  </si>
  <si>
    <t>=CHAR(number)</t>
  </si>
  <si>
    <t>=CODE(text)</t>
  </si>
  <si>
    <t>=DOLLAR(number,decimals)</t>
  </si>
  <si>
    <t>=FIXED(number,decimals,no_commas)</t>
  </si>
  <si>
    <t>=PHONETIC(reference)</t>
  </si>
  <si>
    <t>=REPT(text,number_times)</t>
  </si>
  <si>
    <t>=SUBSTITUTE(text,old_text,new_text,instance_num)</t>
  </si>
  <si>
    <t>=T(value)</t>
  </si>
  <si>
    <t>=TEXT(value,format_text)</t>
  </si>
  <si>
    <t>=VALUE(text)</t>
  </si>
  <si>
    <t>=BINOMDIST(number_s,trials,probability_s,cumulative)</t>
  </si>
  <si>
    <t>=CHIDIST(x,deg_freedom)</t>
  </si>
  <si>
    <t>=CHIINV(probability,deg_freedom)</t>
  </si>
  <si>
    <t>=CHITEST(actual_range,expected_range)</t>
  </si>
  <si>
    <t>=CONFIDENCE(alpha,standard_dev,size)</t>
  </si>
  <si>
    <t>=FTEST(array1,array2)</t>
  </si>
  <si>
    <t>=LOGINV(probability,mean,standard_dev)</t>
  </si>
  <si>
    <t>=LOGNORMDIST(x,mean,standard_dev)</t>
  </si>
  <si>
    <t>=MODE(number1,number2,...)</t>
  </si>
  <si>
    <t>=NORMDIST(x,mean,standard_dev,cumulative)</t>
  </si>
  <si>
    <t>=NORMINV(probability,mean,standard_dev)</t>
  </si>
  <si>
    <t>=NORMSDIST(z)</t>
  </si>
  <si>
    <t>=NORMSINV(probability)</t>
  </si>
  <si>
    <t>=PERCENTILE(array,k)</t>
  </si>
  <si>
    <t>=PERCENTRANK(array,x,significance)</t>
  </si>
  <si>
    <t>=POISSON(x,mean,cumulative)</t>
  </si>
  <si>
    <t>=QUARTILE(array,quart)</t>
  </si>
  <si>
    <t>=RANK(number,ref,order)</t>
  </si>
  <si>
    <t>=STDEV(number1,number2,...)</t>
  </si>
  <si>
    <t>=STDEVP(number1,number2,...)</t>
  </si>
  <si>
    <t>=TDIST(x,deg_freedom,tails)</t>
  </si>
  <si>
    <t>=TINV(probability,deg_freedom)</t>
  </si>
  <si>
    <t>=VAR(number1,number2,...)</t>
  </si>
  <si>
    <t>=VARP(number1,number2,...)</t>
  </si>
  <si>
    <t>=DAVERAGE(database,field,criteria)</t>
  </si>
  <si>
    <t>=DCOUNT(database,field,criteria)</t>
  </si>
  <si>
    <t>=DCOUNTA(database,field,criteria)</t>
  </si>
  <si>
    <t>=DMAX(database,field,criteria)</t>
  </si>
  <si>
    <t>=DMIN(database,field,criteria)</t>
  </si>
  <si>
    <t>=DPRODUCT(database,field,criteria)</t>
  </si>
  <si>
    <t>=DSTDEV(database,field,criteria)</t>
  </si>
  <si>
    <t>=DSTDEVP(database,field,criteria)</t>
  </si>
  <si>
    <t>=DVAR(database,field,criteria)</t>
  </si>
  <si>
    <t>=DVARP(database,field,criteria)</t>
  </si>
  <si>
    <t>=ERF.PRECISE(X)</t>
  </si>
  <si>
    <t>=ERFC.PRECISE(X)</t>
  </si>
  <si>
    <t>=DB(cost,salvage,life,period,month)</t>
  </si>
  <si>
    <t>=DDB(cost,salvage,life,period,factor)</t>
  </si>
  <si>
    <t>=EFFECT(nominal_rate,npery)</t>
  </si>
  <si>
    <t>=FV(rate,nper,pmt,pv,type)</t>
  </si>
  <si>
    <t>=IPMT(rate,per,nper,pv,fv,type)</t>
  </si>
  <si>
    <t>=IRR(values,guess)</t>
  </si>
  <si>
    <t>=MIRR(values,finance_rate,reinvest_rate)</t>
  </si>
  <si>
    <t>=NOMINAL(effect_rate,npery)</t>
  </si>
  <si>
    <t>=NPER(rate,pmt,pv,fv,type)</t>
  </si>
  <si>
    <t>=NPV(rate,value1,value2,...)</t>
  </si>
  <si>
    <t>=PV(rate,nper,pmt,fv,type)</t>
  </si>
  <si>
    <t>=RATE(nper,pmt,pv,fv,type,guess)</t>
  </si>
  <si>
    <t>=YIELD(settlement,maturity,rate,pr,redemption,frequency,basis)</t>
  </si>
  <si>
    <t>=AREAS(reference)</t>
  </si>
  <si>
    <t>=RTD(progID,server,topic1,topic2,...)</t>
  </si>
  <si>
    <t>=AGGREGATE(function_num,options,array,k)</t>
  </si>
  <si>
    <t>=COMBIN(number,number_chosen)</t>
  </si>
  <si>
    <t>=COS(number)</t>
  </si>
  <si>
    <t>=COSH(number)</t>
  </si>
  <si>
    <t>=FACTDOUBLE(number)</t>
  </si>
  <si>
    <t>=LN(number)</t>
  </si>
  <si>
    <t>=LOG(number,base)</t>
  </si>
  <si>
    <t>=LOG10(number)</t>
  </si>
  <si>
    <t>=MULTINOMIAL(number1,number2,...)</t>
  </si>
  <si>
    <t>=SIN(number)</t>
  </si>
  <si>
    <t>=SINH(number)</t>
  </si>
  <si>
    <t>=SUMX2MY2(array_x,array_y)</t>
  </si>
  <si>
    <t>=SUMX2PY2(array_x,array_y)</t>
  </si>
  <si>
    <t>=SUMXMY2(array_x,array_y)</t>
  </si>
  <si>
    <t>=TAN(number)</t>
  </si>
  <si>
    <t>=TANH(number)</t>
  </si>
  <si>
    <t>=NORM.S.INV(probability)</t>
  </si>
  <si>
    <t>=AVEDEV(number1,number2,...)</t>
  </si>
  <si>
    <t>=BETA.DIST(x,alpha,beta,cumulative,A,B)</t>
  </si>
  <si>
    <t>=BETA.INV(probability,alpha,beta,A,B)</t>
  </si>
  <si>
    <t>=BINOM.DIST(number_s,trials,probability_s,cumulative)</t>
  </si>
  <si>
    <t>=BINOM.INV(trials,probability_s,alpha)</t>
  </si>
  <si>
    <t>=CHISQ.DIST(x,deg_freedom,cumulative)</t>
  </si>
  <si>
    <t>=CHISQ.DIST.RT(x,deg_freedom)</t>
  </si>
  <si>
    <t>=CHISQ.INV(probability,deg_freedom)</t>
  </si>
  <si>
    <t>=CHISQ.INV.RT(probability,deg_freedom)</t>
  </si>
  <si>
    <t>=CHISQ.TEST(actual_range,expected_range)</t>
  </si>
  <si>
    <t>=CONFIDENCE.NORM(alpha,standard_dev,size)</t>
  </si>
  <si>
    <t>=CONFIDENCE.T(alpha,standard_dev,size)</t>
  </si>
  <si>
    <t>=CORREL(array1,array2)</t>
  </si>
  <si>
    <t>=COVARIANCE.P(array1,array2)</t>
  </si>
  <si>
    <t>=COVARIANCE.S(array1,array2)</t>
  </si>
  <si>
    <t xml:space="preserve">F1  </t>
  </si>
  <si>
    <t>Displays the Excel Help task pane.</t>
  </si>
  <si>
    <t xml:space="preserve">F2 </t>
  </si>
  <si>
    <t>Edits the active cell and positions the insertion point at the end of the cell contents. It also moves the insertion point into the Formula Bar when editing in a cell is turned off.</t>
  </si>
  <si>
    <t xml:space="preserve">F3 </t>
  </si>
  <si>
    <t>Displays the Paste Name dialog box. Available only if there are existing names in the workbook.</t>
  </si>
  <si>
    <t xml:space="preserve">F4 </t>
  </si>
  <si>
    <t xml:space="preserve">F5 </t>
  </si>
  <si>
    <t xml:space="preserve">F6 </t>
  </si>
  <si>
    <t>Switches between the worksheet, ribbon, task pane, and Zoom controls. In a worksheet that has been split (View menu, Manage This Window, Freeze Panes, Split Window command), F6 includes the split panes when switching between panes and the ribbon area.</t>
  </si>
  <si>
    <t xml:space="preserve">F7 </t>
  </si>
  <si>
    <t>Displays the Spelling dialog box to check spelling in the active worksheet or selected range.</t>
  </si>
  <si>
    <t xml:space="preserve">F8 </t>
  </si>
  <si>
    <t>Turns extend mode on or off. In extend mode, Extended Selection appears in the status line, and the arrow keys extend the selection.</t>
  </si>
  <si>
    <t xml:space="preserve">F9 </t>
  </si>
  <si>
    <t>Calculates all worksheets in all open workbooks.</t>
  </si>
  <si>
    <t xml:space="preserve">F10 </t>
  </si>
  <si>
    <t>Turns key tips on or off. (Pressing ALT does the same thing.)</t>
  </si>
  <si>
    <t xml:space="preserve">F11 </t>
  </si>
  <si>
    <t>Creates a chart of the data in the current range in a separate Chart sheet.</t>
  </si>
  <si>
    <t xml:space="preserve">F12 </t>
  </si>
  <si>
    <t>Displays the Save As dialog box.</t>
  </si>
  <si>
    <t>Move one cell up, down, left, or right in a worksheet.</t>
  </si>
  <si>
    <t>Moves one screen down in a worksheet.</t>
  </si>
  <si>
    <t>Moves one screen up in a worksheet.</t>
  </si>
  <si>
    <t xml:space="preserve">ARROW KEYS  </t>
  </si>
  <si>
    <t xml:space="preserve">BACKSPACE </t>
  </si>
  <si>
    <t xml:space="preserve">DELETE </t>
  </si>
  <si>
    <t xml:space="preserve">END </t>
  </si>
  <si>
    <t xml:space="preserve">ENTER </t>
  </si>
  <si>
    <t xml:space="preserve">ESC </t>
  </si>
  <si>
    <t xml:space="preserve">HOME </t>
  </si>
  <si>
    <t xml:space="preserve">PAGE DOWN </t>
  </si>
  <si>
    <t xml:space="preserve">PAGE UP </t>
  </si>
  <si>
    <t xml:space="preserve">TAB </t>
  </si>
  <si>
    <t>=DEVSQ(number1,number2,...)</t>
  </si>
  <si>
    <t>=EXPON.DIST(x,lambda,cumulative)</t>
  </si>
  <si>
    <t>=F.DIST(x,deg_freedom1,deg_freedom2,cumulative)</t>
  </si>
  <si>
    <t>=F.DIST.RT(x,deg_freedom1,deg_freedom2)</t>
  </si>
  <si>
    <t>=F.INV(probability,deg_freedom1,deg_freedom2)</t>
  </si>
  <si>
    <t>=F.INV.RT(probability,deg_freedom1,deg_freedom2)</t>
  </si>
  <si>
    <t>=F.TEST(array1,array2)</t>
  </si>
  <si>
    <t>=FINV(probability,deg_freedom1,deg_freedom2)</t>
  </si>
  <si>
    <t>=FISHER(x)</t>
  </si>
  <si>
    <t>=FISHERINV(y)</t>
  </si>
  <si>
    <t>=FORECAST(x,known_y's,known_x's)</t>
  </si>
  <si>
    <t>=FREQUENCY(data_array,bins_array)</t>
  </si>
  <si>
    <t>=GAMMA.DIST(x,alpha,beta,cumulative)</t>
  </si>
  <si>
    <t>=GAMMA.INV(probability,alpha,beta)</t>
  </si>
  <si>
    <t>=GAMMALN(x)</t>
  </si>
  <si>
    <t>=GAMMALN.PRECISE(x)</t>
  </si>
  <si>
    <t>=GROWTH(known_y's,known_x's,new_x's,const)</t>
  </si>
  <si>
    <t>=HARMEAN(number1,number2,...)</t>
  </si>
  <si>
    <t>=HYPGEOM.DIST(sample_s,number_sample,population_s,number_pop,cumulative)</t>
  </si>
  <si>
    <t>=KURT(number1,number2,...)</t>
  </si>
  <si>
    <t>=LOGNORM.DIST(x,mean,standard_dev,cumulative)</t>
  </si>
  <si>
    <t>=LOGNORM.INV(probability,mean,standard_dev)</t>
  </si>
  <si>
    <t>=NEGBINOM.DIST(number_f,number_s,probability_s,cumulative)</t>
  </si>
  <si>
    <t>=NORM.DIST(x,mean,standard_dev,cumulative)</t>
  </si>
  <si>
    <t>=NORM.INV(probability,mean,standard_dev)</t>
  </si>
  <si>
    <t>=NORM.S.DIST(z,cumulative)</t>
  </si>
  <si>
    <t>=PEARSON(array1,array2)</t>
  </si>
  <si>
    <t>=PERCENTILE.EXC(array,k)</t>
  </si>
  <si>
    <t>=PERCENTILE.INC(array,k)</t>
  </si>
  <si>
    <t>=PERCENTRANK.EXC(array,x,significance)</t>
  </si>
  <si>
    <t>=PERCENTRANK.INC(array,x,significance)</t>
  </si>
  <si>
    <t>=PERMUT(number,number_chosen)</t>
  </si>
  <si>
    <t>=POISSON.DIST(x,mean,cumulative)</t>
  </si>
  <si>
    <t>=QUARTILE.EXC(array,quart)</t>
  </si>
  <si>
    <t>=QUARTILE.INC(array,quart)</t>
  </si>
  <si>
    <t>=RSQ(known_y's,known_x's)</t>
  </si>
  <si>
    <t>=STDEV.P(number1,number2,...)</t>
  </si>
  <si>
    <t>=STDEV.S(number1,number2,...)</t>
  </si>
  <si>
    <t>=STDEVA(value1,value2,...)</t>
  </si>
  <si>
    <t>=STDEVPA(value1,value2,...)</t>
  </si>
  <si>
    <t>=STEYX(known_y's,known_x's)</t>
  </si>
  <si>
    <t>=T.DIST(x,deg_freedom,cumulative)</t>
  </si>
  <si>
    <t>=T.DIST.2T(x,deg_freedom)</t>
  </si>
  <si>
    <t>=T.DIST.RT(x,deg_freedom)</t>
  </si>
  <si>
    <t>=T.INV(probability,deg_freedom)</t>
  </si>
  <si>
    <t>=T.INV.2T(probability,deg_freedom)</t>
  </si>
  <si>
    <t>=T.TEST(array1,array2,tails,type)</t>
  </si>
  <si>
    <t>=TRIMMEAN(array,percent)</t>
  </si>
  <si>
    <t>=VAR.P(number1,number2,...)</t>
  </si>
  <si>
    <t>=VAR.S(number1,number2,...)</t>
  </si>
  <si>
    <t>=VARA(value1,value2,...)</t>
  </si>
  <si>
    <t>=VARPA(value1,value2,...)</t>
  </si>
  <si>
    <t>=WEIBULL.DIST(x,alpha,beta,cumulative)</t>
  </si>
  <si>
    <t>=Z.TEST(array,x,sigma)</t>
  </si>
  <si>
    <t>=ASC(text)</t>
  </si>
  <si>
    <t>=BETADIST(x,alpha,beta,A,B)</t>
  </si>
  <si>
    <t>=BETAINV(probability,alpha,beta,A,B)</t>
  </si>
  <si>
    <t>=COVAR(array1,array2)</t>
  </si>
  <si>
    <t>=CRITBINOM(trials,probability_s,alpha)</t>
  </si>
  <si>
    <t>=EXPONDIST(x,lambda,cumulative)</t>
  </si>
  <si>
    <t>=FDIST(x,deg_freedom1,deg_freedom2)</t>
  </si>
  <si>
    <t>=GAMMADIST(x,alpha,beta,cumulative)</t>
  </si>
  <si>
    <t>=GAMMAINV(probability,alpha,beta)</t>
  </si>
  <si>
    <t>=HYPGEOMDIST(sample_s,number_sample,population_s,number_pop)</t>
  </si>
  <si>
    <t>=NEGBINOMDIST(number_f,number_s,probability_s)</t>
  </si>
  <si>
    <t>=TTEST(array1,array2,tails,type)</t>
  </si>
  <si>
    <t>=WEIBULL(x,alpha,beta,cumulative)</t>
  </si>
  <si>
    <t>=ZTEST(array,x,sigma)</t>
  </si>
  <si>
    <t>=BESSELI(x,n)</t>
  </si>
  <si>
    <t>=BESSELJ(x,n)</t>
  </si>
  <si>
    <t>=BESSELK(x,n)</t>
  </si>
  <si>
    <t>=BESSELY(x,n)</t>
  </si>
  <si>
    <t>=BIN2DEC(number)</t>
  </si>
  <si>
    <t>=BIN2HEX(number,places)</t>
  </si>
  <si>
    <t>=BIN2OCT(number,places)</t>
  </si>
  <si>
    <t>=COMPLEX(real_num,i_num,suffix)</t>
  </si>
  <si>
    <t>=DEC2BIN(number,places)</t>
  </si>
  <si>
    <t>=DEC2HEX(number,places)</t>
  </si>
  <si>
    <t>=DEC2OCT(number,places)</t>
  </si>
  <si>
    <t>=HEX2BIN(number,places)</t>
  </si>
  <si>
    <t>=HEX2DEC(number)</t>
  </si>
  <si>
    <t>=HEX2OCT(number,places)</t>
  </si>
  <si>
    <t>=IMABS(inumber)</t>
  </si>
  <si>
    <t>=IMAGINARY(inumber)</t>
  </si>
  <si>
    <t>=IMARGUMENT(inumber)</t>
  </si>
  <si>
    <t>=IMCONJUGATE(inumber)</t>
  </si>
  <si>
    <t>=IMCOS(inumber)</t>
  </si>
  <si>
    <t>=IMDIV(inumber1,inumber2)</t>
  </si>
  <si>
    <t>=IMEXP(inumber)</t>
  </si>
  <si>
    <t>=IMLN(inumber)</t>
  </si>
  <si>
    <t>=IMLOG10(inumber)</t>
  </si>
  <si>
    <t>=IMLOG2(inumber)</t>
  </si>
  <si>
    <t>=IMPOWER(inumber,number)</t>
  </si>
  <si>
    <t>=IMPRODUCT(inumber1,inumber2,...)</t>
  </si>
  <si>
    <t>=IMREAL(inumber)</t>
  </si>
  <si>
    <t>=IMSIN(inumber)</t>
  </si>
  <si>
    <t>=IMSQRT(inumber)</t>
  </si>
  <si>
    <t>=IMSUB(inumber1,inumber2)</t>
  </si>
  <si>
    <t>=IMSUM(inumber1,inumber2,...)</t>
  </si>
  <si>
    <t>=OCT2BIN(number,places)</t>
  </si>
  <si>
    <t>=OCT2DEC(number)</t>
  </si>
  <si>
    <t>=OCT2HEX(number,places)</t>
  </si>
  <si>
    <t>=ACCRINT(issue,first_interest,settlement,rate,par,frequency,basis,calc_method)</t>
  </si>
  <si>
    <t>=ACCRINTM(issue,settlement,rate,par,basis)</t>
  </si>
  <si>
    <t>=COUPDAYBS(settlement,maturity,frequency,basis)</t>
  </si>
  <si>
    <t>=COUPDAYS(settlement,maturity,frequency,basis)</t>
  </si>
  <si>
    <t>=COUPDAYSNC(settlement,maturity,frequency,basis)</t>
  </si>
  <si>
    <t>=COUPNCD(settlement,maturity,frequency,basis)</t>
  </si>
  <si>
    <t>=COUPNUM(settlement,maturity,frequency,basis)</t>
  </si>
  <si>
    <t>=COUPPCD(settlement,maturity,frequency,basis)</t>
  </si>
  <si>
    <t>=CUMIPMT(rate,nper,pv,start_period,end_period,type)</t>
  </si>
  <si>
    <t>=CUMPRINC(rate,nper,pv,start_period,end_period,type)</t>
  </si>
  <si>
    <t>=DISC(settlement,maturity,pr,redemption,basis)</t>
  </si>
  <si>
    <t>=DURATION(settlement,maturity,coupon,yld,frequency,basis)</t>
  </si>
  <si>
    <t>=FVSCHEDULE(principal,schedule)</t>
  </si>
  <si>
    <t>=INTRATE(settlement,maturity,investment,redemption,basis)</t>
  </si>
  <si>
    <t>=ISPMT(rate,per,nper,pv)</t>
  </si>
  <si>
    <t>=MDURATION(settlement,maturity,coupon,yld,frequency,basis)</t>
  </si>
  <si>
    <t>=ODDFPRICE(settlement,maturity,issue,first_coupon,rate,yld,redemption,frequency,basis)</t>
  </si>
  <si>
    <t>=ODDFYIELD(settlement,maturity,issue,first_coupon,rate,pr,redemption,frequency,basis)</t>
  </si>
  <si>
    <t>=ODDLPRICE(settlement,maturity,last_interest,rate,yld,redemption,frequency,basis)</t>
  </si>
  <si>
    <t>=ODDLYIELD(settlement,maturity,last_interest,rate,pr,redemption,frequency,basis)</t>
  </si>
  <si>
    <t>=PMT(rate,nper,pv,fv,type)</t>
  </si>
  <si>
    <t>=PPMT(rate,per,nper,pv,fv,type)</t>
  </si>
  <si>
    <t>=PRICE(settlement,maturity,rate,yld,redemption,frequency,basis)</t>
  </si>
  <si>
    <t>=PRICEDISC(settlement,maturity,discount,redemption,basis)</t>
  </si>
  <si>
    <t>=PRICEMAT(settlement,maturity,issue,rate,yld,basis)</t>
  </si>
  <si>
    <t>=RECEIVED(settlement,maturity,investment,discount,basis)</t>
  </si>
  <si>
    <t>=TBILLEQ(settlement,maturity,discount)</t>
  </si>
  <si>
    <t>=TBILLPRICE(settlement,maturity,discount)</t>
  </si>
  <si>
    <t>=TBILLYIELD(settlement,maturity,pr)</t>
  </si>
  <si>
    <t>=VDB(cost,salvage,life,start_period,end_period,factor,no_switch)</t>
  </si>
  <si>
    <t>=XIRR(values,dates,guess)</t>
  </si>
  <si>
    <t>=XNPV(rate,values,dates)</t>
  </si>
  <si>
    <t>=YIELDDISC(settlement,maturity,pr,redemption,basis)</t>
  </si>
  <si>
    <t>=YIELDMAT(settlement,maturity,issue,rate,pr,basis)</t>
  </si>
  <si>
    <t>=ACOS(number)</t>
  </si>
  <si>
    <t>=ACOSH(number)</t>
  </si>
  <si>
    <t>=ASIN(number)</t>
  </si>
  <si>
    <t>=ASINH(number)</t>
  </si>
  <si>
    <t>=ATAN(number)</t>
  </si>
  <si>
    <t>=ATAN2(x_num,y_num)</t>
  </si>
  <si>
    <t>=ATANH(number)</t>
  </si>
  <si>
    <t>=DEGREES(angle)</t>
  </si>
  <si>
    <t>=MDETERM(array)</t>
  </si>
  <si>
    <t>=MINVERSE(array)</t>
  </si>
  <si>
    <t>=MMULT(array1,array2)</t>
  </si>
  <si>
    <t>=RADIANS(angle)</t>
  </si>
  <si>
    <t>=ROMAN(number,form)</t>
  </si>
  <si>
    <t>=SQRTPI(number)</t>
  </si>
  <si>
    <t>=BAHTTEXT(number)</t>
  </si>
  <si>
    <t>=CUBEKPIMEMBER(connection,kpi_name,kpi_property,caption)</t>
  </si>
  <si>
    <t>=CUBEMEMBER(connection,member_expression,caption)</t>
  </si>
  <si>
    <t>=CUBEMEMBERPROPERTY(connection,member_expression,property)</t>
  </si>
  <si>
    <t>=CUBERANKEDMEMBER(connection,set_expression,rank,caption)</t>
  </si>
  <si>
    <t>=CUBESET(connection,set_expression,caption,sort_order,sort_by)</t>
  </si>
  <si>
    <t>=CUBESETCOUNT(set)</t>
  </si>
  <si>
    <t>=CUBEVALUE(connection,member_expression1,...)</t>
  </si>
  <si>
    <t>Math &amp; Trig</t>
  </si>
  <si>
    <t>Lookup/Ref.</t>
  </si>
  <si>
    <t>FIND</t>
  </si>
  <si>
    <t>LEFT</t>
  </si>
  <si>
    <t>LEN</t>
  </si>
  <si>
    <t>MID</t>
  </si>
  <si>
    <t>REPLACE</t>
  </si>
  <si>
    <t>RIGHT</t>
  </si>
  <si>
    <t>SEARCH</t>
  </si>
  <si>
    <t>Date &amp; Time</t>
  </si>
  <si>
    <t>Opens the Format Cells dialog box with the Font tab selected.</t>
  </si>
  <si>
    <t>Displays the Print dialog box.  (xl2010 - Displays the Print tab in Microsoft Office Backstage view.)</t>
  </si>
  <si>
    <t>CTRL+SHIFT+P</t>
  </si>
  <si>
    <t>CTRL+ALT+V</t>
  </si>
  <si>
    <t>Displays the Paste Special dialog box. Available only after you have cut or copied an object, text, or cell contents on a worksheet or in another program.</t>
  </si>
  <si>
    <t>CTRL+SHIFT+U</t>
  </si>
  <si>
    <t>Switches between expanding and collapsing of the formula bar.</t>
  </si>
  <si>
    <t>CTRL+F1</t>
  </si>
  <si>
    <t>ALT+F1</t>
  </si>
  <si>
    <t>Creates an embedded chart of the data in the current range.</t>
  </si>
  <si>
    <t>Displays or hides the ribbon.</t>
  </si>
  <si>
    <t>Inserts a new worksheet.</t>
  </si>
  <si>
    <t>SHIFT+F2</t>
  </si>
  <si>
    <t>Adds or edits a cell comment.</t>
  </si>
  <si>
    <t>CTRL+F2</t>
  </si>
  <si>
    <t>Displays the print preview area on the Print tab in the Backstage view.</t>
  </si>
  <si>
    <t>SHIFT+F3</t>
  </si>
  <si>
    <t>Displays the Insert Function dialog box.</t>
  </si>
  <si>
    <t>CTRL+F4</t>
  </si>
  <si>
    <t>ALT+F4</t>
  </si>
  <si>
    <t>Closes Excel.</t>
  </si>
  <si>
    <t>CTRL+F5</t>
  </si>
  <si>
    <t>Restores the window size of the selected workbook window.</t>
  </si>
  <si>
    <t>SHIFT+F6</t>
  </si>
  <si>
    <t>Switches between the worksheet, Zoom controls, task pane, and ribbon.</t>
  </si>
  <si>
    <t>CTRL+F6</t>
  </si>
  <si>
    <t>Switches to the next workbook window when more than one workbook window is open.</t>
  </si>
  <si>
    <t>CTRL+F7</t>
  </si>
  <si>
    <t>Performs the Move command on the workbook window when it is not maximized. Use the arrow keys to move the window, and when finished press ENTER, or ESC to cancel.</t>
  </si>
  <si>
    <t>SHIFT+F8</t>
  </si>
  <si>
    <t>Enables you to add a nonadjacent cell or range to a selection of cells by using the arrow keys.</t>
  </si>
  <si>
    <t>CTRL+F8</t>
  </si>
  <si>
    <t>Performs the Size command (on the Control menu for the workbook window) when a workbook is not maximized.</t>
  </si>
  <si>
    <t>ALT+F8</t>
  </si>
  <si>
    <t>Displays the Macro dialog box to create, run, edit, or delete a macro.</t>
  </si>
  <si>
    <t>SHIFT+F9</t>
  </si>
  <si>
    <t>Calculates the active worksheet.</t>
  </si>
  <si>
    <t>CTRL+ALT+F9</t>
  </si>
  <si>
    <t>Calculates all worksheets in all open workbooks, regardless of whether they have changed since the last calculation.</t>
  </si>
  <si>
    <t>CTRL+ALT+SHIFT+F9</t>
  </si>
  <si>
    <t>Rechecks dependent formulas, and then calculates all cells in all open workbooks, including cells not marked as needing to be calculated.</t>
  </si>
  <si>
    <t>CTRL+F9</t>
  </si>
  <si>
    <t>Minimizes a workbook window to an icon.</t>
  </si>
  <si>
    <t>SHIFT+F10</t>
  </si>
  <si>
    <t>Displays the shortcut menu for a selected item.</t>
  </si>
  <si>
    <t>ALT+SHIFT+F10</t>
  </si>
  <si>
    <t>Displays the menu or message for an Error Checking button.</t>
  </si>
  <si>
    <t>CTRL+F10</t>
  </si>
  <si>
    <t>Maximizes or restores the selected workbook window.</t>
  </si>
  <si>
    <t>ALT+F11</t>
  </si>
  <si>
    <t>Opens the Microsoft Visual Basic For Applications Editor, in which you can create a macro by using Visual Basic for Applications (VBA).</t>
  </si>
  <si>
    <t>CTRL+SHIFT+SPACEBAR</t>
  </si>
  <si>
    <t>CTRL+ARROW KEY</t>
  </si>
  <si>
    <t>Moves to the edge of the current data region (data region: A range of cells that contains data and that is bounded by empty cells or datasheet borders.) in a worksheet.</t>
  </si>
  <si>
    <t>SHIFT+ARROW KEY</t>
  </si>
  <si>
    <t>Extends the selection of cells by one cell.</t>
  </si>
  <si>
    <t>CTRL+SHIFT+ARROW KEY</t>
  </si>
  <si>
    <t>Extends the selection of cells to the last nonblank cell in the same column or row as the active cell, or if the next cell is blank, extends the selection to the next nonblank cell.</t>
  </si>
  <si>
    <t>Opens a selected drop-down list.</t>
  </si>
  <si>
    <t>Deletes one character to the left in the Formula Bar.  Also clears the content of the active cell. In cell editing mode, it deletes the character to the left of the insertion point.</t>
  </si>
  <si>
    <t>Removes the cell contents (data and formulas) from selected cells without affecting cell formats or comments. In cell editing mode, it deletes the character to the right of the insertion point.</t>
  </si>
  <si>
    <t>END turns End mode on. In End mode, you can then press an arrow key to move to the next nonblank cell in the same column or row as the active cell. If the cells are blank, pressing END followed by an arrow key moves to the last cell in the row or column.  END also selects the last command on the menu when a menu or submenu is visible.</t>
  </si>
  <si>
    <t>CTRL+END</t>
  </si>
  <si>
    <t>Moves to the last cell on a worksheet, to the lowest used row of the rightmost used column. If the cursor is in the formula bar, CTRL+END moves the cursor to the end of the text.</t>
  </si>
  <si>
    <t>CTRL+SHIFT+END</t>
  </si>
  <si>
    <t>Extends the selection of cells to the last used cell on the worksheet (lower-right corner). If the cursor is in the formula bar, CTRL+SHIFT+END selects all text in the formula bar from the cursor position to the end—this does not affect the height of the formula bar.</t>
  </si>
  <si>
    <t>Completes a cell entry from the cell or the Formula Bar, and selects the cell below (by default). In a data form, it moves to the first field in the next record.  Opens a selected menu (press F10 to activate the menu bar) or performs the action for a selected command. In a dialog box, it performs the action for the default command button in the dialog box (the button with the bold outline, often the OK button).</t>
  </si>
  <si>
    <t>ALT+ENTER</t>
  </si>
  <si>
    <t>Starts a new line in the same cell.</t>
  </si>
  <si>
    <t>CTRL+ENTER</t>
  </si>
  <si>
    <t>Fills the selected cell range with the current entry.</t>
  </si>
  <si>
    <t>SHIFT+ENTER</t>
  </si>
  <si>
    <t>Completes a cell entry and selects the cell above.</t>
  </si>
  <si>
    <t>Cancels an entry in the cell or Formula Bar. Closes an open menu or submenu, dialog box, or message window. It also closes full screen mode when this mode has been applied, and returns to normal screen mode to display the ribbon and status bar again.</t>
  </si>
  <si>
    <t>Moves to the beginning of a row in a worksheet. Moves to the cell in the upper-left corner of the window when SCROLL LOCK is turned on. Selects the first command on the menu when a menu or submenu is visible.</t>
  </si>
  <si>
    <t>CTRL+HOME</t>
  </si>
  <si>
    <t>Moves to the beginning of a worksheet.</t>
  </si>
  <si>
    <t>CTRL+SHIFT+HOME</t>
  </si>
  <si>
    <t>Extends the selection of cells to the beginning of the worksheet.</t>
  </si>
  <si>
    <t>ALT+PAGE DOWN</t>
  </si>
  <si>
    <t>Moves one screen to the right in a worksheet.</t>
  </si>
  <si>
    <t>CTRL+PAGE DOWN</t>
  </si>
  <si>
    <t>Moves to the next sheet in a workbook.</t>
  </si>
  <si>
    <t>CTRL+SHIFT+PAGE DOWN</t>
  </si>
  <si>
    <t>Selects the current and next sheet in a workbook.</t>
  </si>
  <si>
    <t>ALT+PAGE UP</t>
  </si>
  <si>
    <t>Moves one screen to the left in a worksheet.</t>
  </si>
  <si>
    <t>CTRL+PAGE UP</t>
  </si>
  <si>
    <t>Moves to the previous sheet in a workbook.</t>
  </si>
  <si>
    <t>CTRL+SHIFT+PAGE UP</t>
  </si>
  <si>
    <t>Selects the current and previous sheet in a workbook.</t>
  </si>
  <si>
    <t>CTRL+SPACEBAR</t>
  </si>
  <si>
    <t>Selects an entire column in a worksheet.</t>
  </si>
  <si>
    <t>SHIFT+SPACEBAR</t>
  </si>
  <si>
    <t>Selects an entire row in a worksheet.</t>
  </si>
  <si>
    <t>Selects the entire worksheet.  If the worksheet contains data, CTRL+SHIFT+SPACEBAR selects the current region. Pressing CTRL+SHIFT+SPACEBAR a second time selects the current region and its summary rows. Pressing CTRL+SHIFT+SPACEBAR a third time selects the entire worksheet.</t>
  </si>
  <si>
    <t>ALT+SPACEBAR</t>
  </si>
  <si>
    <t>Displays the Control menu for the Excel window.</t>
  </si>
  <si>
    <t>Moves one cell to the right in a worksheet. Moves between unlocked cells in a protected worksheet. Moves to the next option or option group in a dialog box.</t>
  </si>
  <si>
    <t>SHIFT+TAB</t>
  </si>
  <si>
    <t>Moves to the previous cell in a worksheet or the previous option in a dialog box.</t>
  </si>
  <si>
    <t>CTRL+TAB</t>
  </si>
  <si>
    <t>Switches to the next tab in dialog box.</t>
  </si>
  <si>
    <t>CTRL+SHIFT+TAB</t>
  </si>
  <si>
    <t>Switches to the previous tab in a dialog box.</t>
  </si>
  <si>
    <t>View</t>
  </si>
  <si>
    <t>Format</t>
  </si>
  <si>
    <t>Menu</t>
  </si>
  <si>
    <t>Select</t>
  </si>
  <si>
    <t>File</t>
  </si>
  <si>
    <t>Navigation</t>
  </si>
  <si>
    <t>&amp;</t>
  </si>
  <si>
    <t>'</t>
  </si>
  <si>
    <t>An apostrophe at the beginning of a cell forces the format 'Text' and data is shown precisely as typed.</t>
  </si>
  <si>
    <t>Can be used in formula to CONCATENATE without using the function.  =A1&amp;B1&amp;C1 combines data from all 3 cells.</t>
  </si>
  <si>
    <t>LEN (Length)</t>
  </si>
  <si>
    <t>Function Examples</t>
  </si>
  <si>
    <t>Example Text:</t>
  </si>
  <si>
    <t>Information Functions</t>
  </si>
  <si>
    <t>Text Functions</t>
  </si>
  <si>
    <t>Date &amp; Time Functions</t>
  </si>
  <si>
    <t>Pivot Table using Video Games and Metacritic Rankings</t>
  </si>
  <si>
    <t>Name</t>
  </si>
  <si>
    <t>Grand Theft Auto IV</t>
  </si>
  <si>
    <t>BioShock</t>
  </si>
  <si>
    <t>The Orange Box</t>
  </si>
  <si>
    <t>Mass Effect 2</t>
  </si>
  <si>
    <t>Pac-Man Championship Edition DX</t>
  </si>
  <si>
    <t>Red Dead Redemption</t>
  </si>
  <si>
    <t>Gears of War</t>
  </si>
  <si>
    <t>The Elder Scrolls IV: Oblivion</t>
  </si>
  <si>
    <t>Call of Duty 4: Modern Warfare</t>
  </si>
  <si>
    <t>Halo 3</t>
  </si>
  <si>
    <t>Call of Duty: Modern Warfare 2</t>
  </si>
  <si>
    <t>Braid</t>
  </si>
  <si>
    <t>Rock Band 3</t>
  </si>
  <si>
    <t>Street Fighter IV</t>
  </si>
  <si>
    <t>Fallout 3</t>
  </si>
  <si>
    <t>Gears of War 2</t>
  </si>
  <si>
    <t>Guitar Hero II</t>
  </si>
  <si>
    <t>Forza Motorsport 3</t>
  </si>
  <si>
    <t>Batman: Arkham Asylum</t>
  </si>
  <si>
    <t>Rock Band 2</t>
  </si>
  <si>
    <t>Super Street Fighter IV</t>
  </si>
  <si>
    <t>Halo: Reach</t>
  </si>
  <si>
    <t>Mass Effect</t>
  </si>
  <si>
    <t>Assassin's Creed II</t>
  </si>
  <si>
    <t>X360 Metacritic</t>
  </si>
  <si>
    <t>Rank</t>
  </si>
  <si>
    <t>Userscore</t>
  </si>
  <si>
    <t>Hello!</t>
  </si>
  <si>
    <t>Cell 1 - Text</t>
  </si>
  <si>
    <t>Cell 2 - Number</t>
  </si>
  <si>
    <t>CELL (address)</t>
  </si>
  <si>
    <t>CELL (contents)</t>
  </si>
  <si>
    <t>CELL (filename)</t>
  </si>
  <si>
    <t>CELL (row)</t>
  </si>
  <si>
    <t>CELL (width)</t>
  </si>
  <si>
    <t>CELL (full filename)</t>
  </si>
  <si>
    <t>Lookup Value</t>
  </si>
  <si>
    <t>User Rank</t>
  </si>
  <si>
    <t>(All)</t>
  </si>
  <si>
    <t>Row Labels</t>
  </si>
  <si>
    <t>Grand Total</t>
  </si>
  <si>
    <t>Sum of Rank</t>
  </si>
  <si>
    <t>Sum of Userscore</t>
  </si>
  <si>
    <t>High Score</t>
  </si>
  <si>
    <t>Low Score</t>
  </si>
  <si>
    <t>Player #</t>
  </si>
  <si>
    <t>Variance</t>
  </si>
  <si>
    <t># of Plays</t>
  </si>
  <si>
    <t>Sum of High Score</t>
  </si>
  <si>
    <t>Sum of # of Plays</t>
  </si>
  <si>
    <t># of Rows before Table</t>
  </si>
  <si>
    <t>Number</t>
  </si>
  <si>
    <t>Day</t>
  </si>
  <si>
    <t>Date</t>
  </si>
  <si>
    <t>Formula</t>
  </si>
  <si>
    <t>Sunday</t>
  </si>
  <si>
    <t>Monday</t>
  </si>
  <si>
    <t>Tuesday</t>
  </si>
  <si>
    <t>January</t>
  </si>
  <si>
    <t>February</t>
  </si>
  <si>
    <t>March</t>
  </si>
  <si>
    <t>Month</t>
  </si>
  <si>
    <t>Values</t>
  </si>
  <si>
    <t>Count of X360 Metacritic</t>
  </si>
  <si>
    <t>Sum of Low Score</t>
  </si>
  <si>
    <t>Sum of Variance</t>
  </si>
  <si>
    <t>List of All Excel Functions</t>
  </si>
  <si>
    <t>List of All Excel Shortcuts</t>
  </si>
  <si>
    <t>Pivot Table Example 1</t>
  </si>
  <si>
    <t>Pivot Table Example 2</t>
  </si>
  <si>
    <t>AutoFill Demonstration</t>
  </si>
  <si>
    <t>tHiS      bAnd            RuLeS!!!</t>
  </si>
  <si>
    <t>Player 1 Name</t>
  </si>
  <si>
    <t>Player 2 Name</t>
  </si>
  <si>
    <t>Player 3 Name</t>
  </si>
  <si>
    <t>Player 4 Name</t>
  </si>
  <si>
    <t>Player 5 Name</t>
  </si>
  <si>
    <t>Player 6 Name</t>
  </si>
  <si>
    <t>Player 7 Name</t>
  </si>
  <si>
    <t>Player 8 Name</t>
  </si>
  <si>
    <t>Player 9 Name</t>
  </si>
  <si>
    <t>Player 10 Name</t>
  </si>
  <si>
    <t>Player 11 Name</t>
  </si>
  <si>
    <t>Player 12 Name</t>
  </si>
  <si>
    <t>Player 13 Name</t>
  </si>
  <si>
    <t>Player 14 Name</t>
  </si>
  <si>
    <t>Player 15 Name</t>
  </si>
  <si>
    <t>&lt;- Drop Down Menu (Data Validation)</t>
  </si>
  <si>
    <t>Copies the selected sheet.</t>
  </si>
  <si>
    <t>Selects active data area (pivot table / range)</t>
  </si>
  <si>
    <t>Ref.</t>
  </si>
  <si>
    <t>Back to Table of Contents</t>
  </si>
  <si>
    <t>Explanation</t>
  </si>
  <si>
    <t>SC-1</t>
  </si>
  <si>
    <t>SC-2</t>
  </si>
  <si>
    <t>SC-3</t>
  </si>
  <si>
    <t>SC-4</t>
  </si>
  <si>
    <t>SC-5</t>
  </si>
  <si>
    <t>SC-6</t>
  </si>
  <si>
    <t>SC-7</t>
  </si>
  <si>
    <t>SC-8</t>
  </si>
  <si>
    <t>SC-9</t>
  </si>
  <si>
    <t>SC-10</t>
  </si>
  <si>
    <t>SC-11</t>
  </si>
  <si>
    <t>SC-12</t>
  </si>
  <si>
    <t>SC-13</t>
  </si>
  <si>
    <t>SC-14</t>
  </si>
  <si>
    <t>SC-15</t>
  </si>
  <si>
    <t>SC-16</t>
  </si>
  <si>
    <t>SC-17</t>
  </si>
  <si>
    <t>SC-18</t>
  </si>
  <si>
    <t>SC-19</t>
  </si>
  <si>
    <t>SC-20</t>
  </si>
  <si>
    <t>SC-21</t>
  </si>
  <si>
    <t>SC-22</t>
  </si>
  <si>
    <t>SC-23</t>
  </si>
  <si>
    <t>SC-24</t>
  </si>
  <si>
    <t>SC-25</t>
  </si>
  <si>
    <t>SC-26</t>
  </si>
  <si>
    <t>SC-27</t>
  </si>
  <si>
    <t>SC-28</t>
  </si>
  <si>
    <t>SC-29</t>
  </si>
  <si>
    <t>SC-30</t>
  </si>
  <si>
    <t>SC-31</t>
  </si>
  <si>
    <t>SC-32</t>
  </si>
  <si>
    <t>SC-33</t>
  </si>
  <si>
    <t>SC-34</t>
  </si>
  <si>
    <t>SC-35</t>
  </si>
  <si>
    <t>SC-36</t>
  </si>
  <si>
    <t>SC-37</t>
  </si>
  <si>
    <t>SC-38</t>
  </si>
  <si>
    <t>SC-39</t>
  </si>
  <si>
    <t>SC-40</t>
  </si>
  <si>
    <t>SC-41</t>
  </si>
  <si>
    <t>SC-42</t>
  </si>
  <si>
    <t>SC-43</t>
  </si>
  <si>
    <t>SC-44</t>
  </si>
  <si>
    <t>SC-45</t>
  </si>
  <si>
    <t>SC-46</t>
  </si>
  <si>
    <t>SC-47</t>
  </si>
  <si>
    <t>SC-48</t>
  </si>
  <si>
    <t>SC-49</t>
  </si>
  <si>
    <t>SC-50</t>
  </si>
  <si>
    <t>SC-51</t>
  </si>
  <si>
    <t>SC-52</t>
  </si>
  <si>
    <t>SC-53</t>
  </si>
  <si>
    <t>SC-54</t>
  </si>
  <si>
    <t>SC-55</t>
  </si>
  <si>
    <t>SC-56</t>
  </si>
  <si>
    <t>SC-57</t>
  </si>
  <si>
    <t>SC-58</t>
  </si>
  <si>
    <t>SC-59</t>
  </si>
  <si>
    <t>SC-60</t>
  </si>
  <si>
    <t>SC-61</t>
  </si>
  <si>
    <t>SC-62</t>
  </si>
  <si>
    <t>SC-63</t>
  </si>
  <si>
    <t>SC-64</t>
  </si>
  <si>
    <t>SC-65</t>
  </si>
  <si>
    <t>SC-66</t>
  </si>
  <si>
    <t>SC-67</t>
  </si>
  <si>
    <t>SC-68</t>
  </si>
  <si>
    <t>SC-69</t>
  </si>
  <si>
    <t>SC-70</t>
  </si>
  <si>
    <t>SC-71</t>
  </si>
  <si>
    <t>SC-72</t>
  </si>
  <si>
    <t>SC-73</t>
  </si>
  <si>
    <t>SC-74</t>
  </si>
  <si>
    <t>SC-75</t>
  </si>
  <si>
    <t>SC-76</t>
  </si>
  <si>
    <t>SC-77</t>
  </si>
  <si>
    <t>SC-78</t>
  </si>
  <si>
    <t>SC-79</t>
  </si>
  <si>
    <t>SC-80</t>
  </si>
  <si>
    <t>SC-81</t>
  </si>
  <si>
    <t>SC-82</t>
  </si>
  <si>
    <t>SC-83</t>
  </si>
  <si>
    <t>SC-84</t>
  </si>
  <si>
    <t>SC-85</t>
  </si>
  <si>
    <t>SC-86</t>
  </si>
  <si>
    <t>SC-87</t>
  </si>
  <si>
    <t>SC-88</t>
  </si>
  <si>
    <t>SC-89</t>
  </si>
  <si>
    <t>SC-90</t>
  </si>
  <si>
    <t>SC-91</t>
  </si>
  <si>
    <t>SC-92</t>
  </si>
  <si>
    <t>SC-93</t>
  </si>
  <si>
    <t>SC-94</t>
  </si>
  <si>
    <t>SC-95</t>
  </si>
  <si>
    <t>SC-96</t>
  </si>
  <si>
    <t>SC-97</t>
  </si>
  <si>
    <t>SC-98</t>
  </si>
  <si>
    <t>SC-99</t>
  </si>
  <si>
    <t>SC-100</t>
  </si>
  <si>
    <t>SC-101</t>
  </si>
  <si>
    <t>SC-102</t>
  </si>
  <si>
    <t>SC-103</t>
  </si>
  <si>
    <t>SC-104</t>
  </si>
  <si>
    <t>SC-105</t>
  </si>
  <si>
    <t>SC-106</t>
  </si>
  <si>
    <t>SC-107</t>
  </si>
  <si>
    <t>SC-108</t>
  </si>
  <si>
    <t>SC-109</t>
  </si>
  <si>
    <t>SC-110</t>
  </si>
  <si>
    <t>SC-111</t>
  </si>
  <si>
    <t>SC-112</t>
  </si>
  <si>
    <t>SC-113</t>
  </si>
  <si>
    <t>SC-114</t>
  </si>
  <si>
    <t>SC-115</t>
  </si>
  <si>
    <t>SC-116</t>
  </si>
  <si>
    <t>SC-117</t>
  </si>
  <si>
    <t>SC-118</t>
  </si>
  <si>
    <t>SC-119</t>
  </si>
  <si>
    <t>SC-120</t>
  </si>
  <si>
    <t>SC-121</t>
  </si>
  <si>
    <t>SC-122</t>
  </si>
  <si>
    <t>SC-123</t>
  </si>
  <si>
    <t>SC-124</t>
  </si>
  <si>
    <t>SC-125</t>
  </si>
  <si>
    <t>SC-126</t>
  </si>
  <si>
    <t>FC-1</t>
  </si>
  <si>
    <t>FC-2</t>
  </si>
  <si>
    <t>FC-3</t>
  </si>
  <si>
    <t>FC-4</t>
  </si>
  <si>
    <t>FC-5</t>
  </si>
  <si>
    <t>FC-6</t>
  </si>
  <si>
    <t>FC-7</t>
  </si>
  <si>
    <t>FC-8</t>
  </si>
  <si>
    <t>FC-9</t>
  </si>
  <si>
    <t>FC-10</t>
  </si>
  <si>
    <t>FC-11</t>
  </si>
  <si>
    <t>FC-12</t>
  </si>
  <si>
    <t>FC-13</t>
  </si>
  <si>
    <t>FC-14</t>
  </si>
  <si>
    <t>FC-15</t>
  </si>
  <si>
    <t>FC-16</t>
  </si>
  <si>
    <t>FC-17</t>
  </si>
  <si>
    <t>FC-18</t>
  </si>
  <si>
    <t>FC-19</t>
  </si>
  <si>
    <t>FC-20</t>
  </si>
  <si>
    <t>FC-21</t>
  </si>
  <si>
    <t>FC-22</t>
  </si>
  <si>
    <t>FC-23</t>
  </si>
  <si>
    <t>FC-24</t>
  </si>
  <si>
    <t>FC-25</t>
  </si>
  <si>
    <t>FC-26</t>
  </si>
  <si>
    <t>FC-27</t>
  </si>
  <si>
    <t>FC-28</t>
  </si>
  <si>
    <t>FC-29</t>
  </si>
  <si>
    <t>FC-30</t>
  </si>
  <si>
    <t>FC-31</t>
  </si>
  <si>
    <t>FC-32</t>
  </si>
  <si>
    <t>FC-33</t>
  </si>
  <si>
    <t>FC-34</t>
  </si>
  <si>
    <t>FC-35</t>
  </si>
  <si>
    <t>FC-36</t>
  </si>
  <si>
    <t>FC-37</t>
  </si>
  <si>
    <t>FC-38</t>
  </si>
  <si>
    <t>FC-39</t>
  </si>
  <si>
    <t>FC-40</t>
  </si>
  <si>
    <t>FC-41</t>
  </si>
  <si>
    <t>FC-42</t>
  </si>
  <si>
    <t>FC-43</t>
  </si>
  <si>
    <t>FC-44</t>
  </si>
  <si>
    <t>FC-45</t>
  </si>
  <si>
    <t>FC-46</t>
  </si>
  <si>
    <t>FC-47</t>
  </si>
  <si>
    <t>FC-48</t>
  </si>
  <si>
    <t>FC-49</t>
  </si>
  <si>
    <t>FC-50</t>
  </si>
  <si>
    <t>FC-51</t>
  </si>
  <si>
    <t>FC-52</t>
  </si>
  <si>
    <t>FC-53</t>
  </si>
  <si>
    <t>FC-54</t>
  </si>
  <si>
    <t>FC-55</t>
  </si>
  <si>
    <t>FC-56</t>
  </si>
  <si>
    <t>FC-57</t>
  </si>
  <si>
    <t>FC-58</t>
  </si>
  <si>
    <t>FC-59</t>
  </si>
  <si>
    <t>FC-60</t>
  </si>
  <si>
    <t>FC-61</t>
  </si>
  <si>
    <t>FC-62</t>
  </si>
  <si>
    <t>FC-63</t>
  </si>
  <si>
    <t>FC-64</t>
  </si>
  <si>
    <t>FC-65</t>
  </si>
  <si>
    <t>FC-66</t>
  </si>
  <si>
    <t>FC-67</t>
  </si>
  <si>
    <t>FC-68</t>
  </si>
  <si>
    <t>FC-69</t>
  </si>
  <si>
    <t>FC-70</t>
  </si>
  <si>
    <t>FC-71</t>
  </si>
  <si>
    <t>FC-72</t>
  </si>
  <si>
    <t>FC-73</t>
  </si>
  <si>
    <t>FC-74</t>
  </si>
  <si>
    <t>FC-75</t>
  </si>
  <si>
    <t>FC-76</t>
  </si>
  <si>
    <t>FC-77</t>
  </si>
  <si>
    <t>FC-78</t>
  </si>
  <si>
    <t>FC-79</t>
  </si>
  <si>
    <t>FC-80</t>
  </si>
  <si>
    <t>FC-81</t>
  </si>
  <si>
    <t>FC-82</t>
  </si>
  <si>
    <t>FC-83</t>
  </si>
  <si>
    <t>FC-84</t>
  </si>
  <si>
    <t>FC-85</t>
  </si>
  <si>
    <t>FC-86</t>
  </si>
  <si>
    <t>FC-87</t>
  </si>
  <si>
    <t>FC-88</t>
  </si>
  <si>
    <t>FC-89</t>
  </si>
  <si>
    <t>FC-90</t>
  </si>
  <si>
    <t>FC-91</t>
  </si>
  <si>
    <t>FC-92</t>
  </si>
  <si>
    <t>FC-93</t>
  </si>
  <si>
    <t>FC-94</t>
  </si>
  <si>
    <t>FC-95</t>
  </si>
  <si>
    <t>FC-96</t>
  </si>
  <si>
    <t>FC-97</t>
  </si>
  <si>
    <t>FC-98</t>
  </si>
  <si>
    <t>FC-99</t>
  </si>
  <si>
    <t>FC-100</t>
  </si>
  <si>
    <t>FC-101</t>
  </si>
  <si>
    <t>FC-102</t>
  </si>
  <si>
    <t>FC-103</t>
  </si>
  <si>
    <t>FC-104</t>
  </si>
  <si>
    <t>FC-105</t>
  </si>
  <si>
    <t>FC-106</t>
  </si>
  <si>
    <t>FC-107</t>
  </si>
  <si>
    <t>FC-108</t>
  </si>
  <si>
    <t>FC-109</t>
  </si>
  <si>
    <t>FC-110</t>
  </si>
  <si>
    <t>FC-111</t>
  </si>
  <si>
    <t>FC-112</t>
  </si>
  <si>
    <t>FC-113</t>
  </si>
  <si>
    <t>FC-114</t>
  </si>
  <si>
    <t>FC-115</t>
  </si>
  <si>
    <t>FC-116</t>
  </si>
  <si>
    <t>FC-117</t>
  </si>
  <si>
    <t>FC-118</t>
  </si>
  <si>
    <t>FC-119</t>
  </si>
  <si>
    <t>FC-120</t>
  </si>
  <si>
    <t>FC-121</t>
  </si>
  <si>
    <t>FC-122</t>
  </si>
  <si>
    <t>FC-123</t>
  </si>
  <si>
    <t>FC-124</t>
  </si>
  <si>
    <t>FC-125</t>
  </si>
  <si>
    <t>FC-126</t>
  </si>
  <si>
    <t>FC-127</t>
  </si>
  <si>
    <t>FC-128</t>
  </si>
  <si>
    <t>FC-129</t>
  </si>
  <si>
    <t>FC-130</t>
  </si>
  <si>
    <t>FC-131</t>
  </si>
  <si>
    <t>FC-132</t>
  </si>
  <si>
    <t>FC-133</t>
  </si>
  <si>
    <t>FC-134</t>
  </si>
  <si>
    <t>FC-135</t>
  </si>
  <si>
    <t>FC-136</t>
  </si>
  <si>
    <t>FC-137</t>
  </si>
  <si>
    <t>FC-138</t>
  </si>
  <si>
    <t>FC-139</t>
  </si>
  <si>
    <t>FC-140</t>
  </si>
  <si>
    <t>FC-141</t>
  </si>
  <si>
    <t>FC-142</t>
  </si>
  <si>
    <t>FC-143</t>
  </si>
  <si>
    <t>FC-144</t>
  </si>
  <si>
    <t>FC-145</t>
  </si>
  <si>
    <t>FC-146</t>
  </si>
  <si>
    <t>FC-147</t>
  </si>
  <si>
    <t>FC-148</t>
  </si>
  <si>
    <t>FC-149</t>
  </si>
  <si>
    <t>FC-150</t>
  </si>
  <si>
    <t>FC-151</t>
  </si>
  <si>
    <t>FC-152</t>
  </si>
  <si>
    <t>FC-153</t>
  </si>
  <si>
    <t>FC-154</t>
  </si>
  <si>
    <t>FC-155</t>
  </si>
  <si>
    <t>FC-156</t>
  </si>
  <si>
    <t>FC-157</t>
  </si>
  <si>
    <t>FC-158</t>
  </si>
  <si>
    <t>FC-159</t>
  </si>
  <si>
    <t>FC-160</t>
  </si>
  <si>
    <t>FC-161</t>
  </si>
  <si>
    <t>FC-162</t>
  </si>
  <si>
    <t>FC-163</t>
  </si>
  <si>
    <t>FC-164</t>
  </si>
  <si>
    <t>FC-165</t>
  </si>
  <si>
    <t>FC-166</t>
  </si>
  <si>
    <t>FC-167</t>
  </si>
  <si>
    <t>FC-168</t>
  </si>
  <si>
    <t>FC-169</t>
  </si>
  <si>
    <t>FC-170</t>
  </si>
  <si>
    <t>FC-171</t>
  </si>
  <si>
    <t>FC-172</t>
  </si>
  <si>
    <t>FC-173</t>
  </si>
  <si>
    <t>FC-174</t>
  </si>
  <si>
    <t>FC-175</t>
  </si>
  <si>
    <t>FC-176</t>
  </si>
  <si>
    <t>FC-177</t>
  </si>
  <si>
    <t>FC-178</t>
  </si>
  <si>
    <t>FC-179</t>
  </si>
  <si>
    <t>FC-180</t>
  </si>
  <si>
    <t>FC-181</t>
  </si>
  <si>
    <t>FC-182</t>
  </si>
  <si>
    <t>FC-183</t>
  </si>
  <si>
    <t>FC-184</t>
  </si>
  <si>
    <t>FC-185</t>
  </si>
  <si>
    <t>FC-186</t>
  </si>
  <si>
    <t>FC-187</t>
  </si>
  <si>
    <t>FC-188</t>
  </si>
  <si>
    <t>FC-189</t>
  </si>
  <si>
    <t>FC-190</t>
  </si>
  <si>
    <t>FC-191</t>
  </si>
  <si>
    <t>FC-192</t>
  </si>
  <si>
    <t>FC-193</t>
  </si>
  <si>
    <t>FC-194</t>
  </si>
  <si>
    <t>FC-195</t>
  </si>
  <si>
    <t>FC-196</t>
  </si>
  <si>
    <t>FC-197</t>
  </si>
  <si>
    <t>FC-198</t>
  </si>
  <si>
    <t>FC-199</t>
  </si>
  <si>
    <t>FC-200</t>
  </si>
  <si>
    <t>FC-201</t>
  </si>
  <si>
    <t>FC-202</t>
  </si>
  <si>
    <t>FC-203</t>
  </si>
  <si>
    <t>FC-204</t>
  </si>
  <si>
    <t>FC-205</t>
  </si>
  <si>
    <t>FC-206</t>
  </si>
  <si>
    <t>FC-207</t>
  </si>
  <si>
    <t>FC-208</t>
  </si>
  <si>
    <t>FC-209</t>
  </si>
  <si>
    <t>FC-210</t>
  </si>
  <si>
    <t>FC-211</t>
  </si>
  <si>
    <t>FC-212</t>
  </si>
  <si>
    <t>FC-213</t>
  </si>
  <si>
    <t>FC-214</t>
  </si>
  <si>
    <t>FC-215</t>
  </si>
  <si>
    <t>FC-216</t>
  </si>
  <si>
    <t>FC-217</t>
  </si>
  <si>
    <t>FC-218</t>
  </si>
  <si>
    <t>FC-219</t>
  </si>
  <si>
    <t>FC-220</t>
  </si>
  <si>
    <t>FC-221</t>
  </si>
  <si>
    <t>FC-222</t>
  </si>
  <si>
    <t>FC-223</t>
  </si>
  <si>
    <t>FC-224</t>
  </si>
  <si>
    <t>FC-225</t>
  </si>
  <si>
    <t>FC-226</t>
  </si>
  <si>
    <t>FC-227</t>
  </si>
  <si>
    <t>FC-228</t>
  </si>
  <si>
    <t>FC-229</t>
  </si>
  <si>
    <t>FC-230</t>
  </si>
  <si>
    <t>FC-231</t>
  </si>
  <si>
    <t>FC-232</t>
  </si>
  <si>
    <t>FC-233</t>
  </si>
  <si>
    <t>FC-234</t>
  </si>
  <si>
    <t>FC-235</t>
  </si>
  <si>
    <t>FC-236</t>
  </si>
  <si>
    <t>FC-237</t>
  </si>
  <si>
    <t>FC-238</t>
  </si>
  <si>
    <t>FC-239</t>
  </si>
  <si>
    <t>FC-240</t>
  </si>
  <si>
    <t>FC-241</t>
  </si>
  <si>
    <t>FC-242</t>
  </si>
  <si>
    <t>FC-243</t>
  </si>
  <si>
    <t>FC-244</t>
  </si>
  <si>
    <t>FC-245</t>
  </si>
  <si>
    <t>FC-246</t>
  </si>
  <si>
    <t>FC-247</t>
  </si>
  <si>
    <t>FC-248</t>
  </si>
  <si>
    <t>FC-249</t>
  </si>
  <si>
    <t>FC-250</t>
  </si>
  <si>
    <t>FC-251</t>
  </si>
  <si>
    <t>FC-252</t>
  </si>
  <si>
    <t>FC-253</t>
  </si>
  <si>
    <t>FC-254</t>
  </si>
  <si>
    <t>FC-255</t>
  </si>
  <si>
    <t>FC-256</t>
  </si>
  <si>
    <t>FC-257</t>
  </si>
  <si>
    <t>FC-258</t>
  </si>
  <si>
    <t>FC-259</t>
  </si>
  <si>
    <t>FC-260</t>
  </si>
  <si>
    <t>FC-261</t>
  </si>
  <si>
    <t>FC-262</t>
  </si>
  <si>
    <t>FC-263</t>
  </si>
  <si>
    <t>FC-264</t>
  </si>
  <si>
    <t>FC-265</t>
  </si>
  <si>
    <t>FC-266</t>
  </si>
  <si>
    <t>FC-267</t>
  </si>
  <si>
    <t>FC-268</t>
  </si>
  <si>
    <t>FC-269</t>
  </si>
  <si>
    <t>FC-270</t>
  </si>
  <si>
    <t>FC-271</t>
  </si>
  <si>
    <t>FC-272</t>
  </si>
  <si>
    <t>FC-273</t>
  </si>
  <si>
    <t>FC-274</t>
  </si>
  <si>
    <t>FC-275</t>
  </si>
  <si>
    <t>FC-276</t>
  </si>
  <si>
    <t>FC-277</t>
  </si>
  <si>
    <t>FC-278</t>
  </si>
  <si>
    <t>FC-279</t>
  </si>
  <si>
    <t>FC-280</t>
  </si>
  <si>
    <t>FC-281</t>
  </si>
  <si>
    <t>FC-282</t>
  </si>
  <si>
    <t>FC-283</t>
  </si>
  <si>
    <t>FC-284</t>
  </si>
  <si>
    <t>FC-285</t>
  </si>
  <si>
    <t>FC-286</t>
  </si>
  <si>
    <t>FC-287</t>
  </si>
  <si>
    <t>FC-288</t>
  </si>
  <si>
    <t>FC-289</t>
  </si>
  <si>
    <t>FC-290</t>
  </si>
  <si>
    <t>FC-291</t>
  </si>
  <si>
    <t>FC-292</t>
  </si>
  <si>
    <t>FC-293</t>
  </si>
  <si>
    <t>FC-294</t>
  </si>
  <si>
    <t>FC-295</t>
  </si>
  <si>
    <t>FC-296</t>
  </si>
  <si>
    <t>FC-297</t>
  </si>
  <si>
    <t>FC-298</t>
  </si>
  <si>
    <t>FC-299</t>
  </si>
  <si>
    <t>FC-300</t>
  </si>
  <si>
    <t>FC-301</t>
  </si>
  <si>
    <t>FC-302</t>
  </si>
  <si>
    <t>FC-303</t>
  </si>
  <si>
    <t>FC-304</t>
  </si>
  <si>
    <t>FC-305</t>
  </si>
  <si>
    <t>FC-306</t>
  </si>
  <si>
    <t>FC-307</t>
  </si>
  <si>
    <t>FC-308</t>
  </si>
  <si>
    <t>FC-309</t>
  </si>
  <si>
    <t>FC-310</t>
  </si>
  <si>
    <t>FC-311</t>
  </si>
  <si>
    <t>FC-312</t>
  </si>
  <si>
    <t>FC-313</t>
  </si>
  <si>
    <t>FC-314</t>
  </si>
  <si>
    <t>FC-315</t>
  </si>
  <si>
    <t>FC-316</t>
  </si>
  <si>
    <t>FC-317</t>
  </si>
  <si>
    <t>FC-318</t>
  </si>
  <si>
    <t>FC-319</t>
  </si>
  <si>
    <t>FC-320</t>
  </si>
  <si>
    <t>FC-321</t>
  </si>
  <si>
    <t>FC-322</t>
  </si>
  <si>
    <t>FC-323</t>
  </si>
  <si>
    <t>FC-324</t>
  </si>
  <si>
    <t>FC-325</t>
  </si>
  <si>
    <t>FC-326</t>
  </si>
  <si>
    <t>FC-327</t>
  </si>
  <si>
    <t>FC-328</t>
  </si>
  <si>
    <t>FC-329</t>
  </si>
  <si>
    <t>FC-330</t>
  </si>
  <si>
    <t>FC-331</t>
  </si>
  <si>
    <t>FC-332</t>
  </si>
  <si>
    <t>FC-333</t>
  </si>
  <si>
    <t>FC-334</t>
  </si>
  <si>
    <t>FC-335</t>
  </si>
  <si>
    <t>FC-336</t>
  </si>
  <si>
    <t>FC-337</t>
  </si>
  <si>
    <t>FC-338</t>
  </si>
  <si>
    <t>FC-339</t>
  </si>
  <si>
    <t>FC-340</t>
  </si>
  <si>
    <t>FC-341</t>
  </si>
  <si>
    <t>FC-342</t>
  </si>
  <si>
    <t>FC-343</t>
  </si>
  <si>
    <t>FC-344</t>
  </si>
  <si>
    <t>FC-345</t>
  </si>
  <si>
    <t>FC-346</t>
  </si>
  <si>
    <t>FC-347</t>
  </si>
  <si>
    <t>FC-348</t>
  </si>
  <si>
    <t>FC-349</t>
  </si>
  <si>
    <t>FC-350</t>
  </si>
  <si>
    <t>FC-351</t>
  </si>
  <si>
    <t>FC-352</t>
  </si>
  <si>
    <t>FC-353</t>
  </si>
  <si>
    <t>FC-354</t>
  </si>
  <si>
    <t>FC-355</t>
  </si>
  <si>
    <t>FC-356</t>
  </si>
  <si>
    <t>FC-357</t>
  </si>
  <si>
    <t>FC-358</t>
  </si>
  <si>
    <t>FC-359</t>
  </si>
  <si>
    <t>FC-360</t>
  </si>
  <si>
    <t>FC-361</t>
  </si>
  <si>
    <t>FC-362</t>
  </si>
  <si>
    <t>FC-363</t>
  </si>
  <si>
    <t>FC-364</t>
  </si>
  <si>
    <t>FC-365</t>
  </si>
  <si>
    <t>FC-366</t>
  </si>
  <si>
    <t>FC-367</t>
  </si>
  <si>
    <t>FC-368</t>
  </si>
  <si>
    <t>FC-369</t>
  </si>
  <si>
    <t>FC-370</t>
  </si>
  <si>
    <t>FC-371</t>
  </si>
  <si>
    <t>FC-372</t>
  </si>
  <si>
    <t>FC-373</t>
  </si>
  <si>
    <t>FC-374</t>
  </si>
  <si>
    <t>FC-375</t>
  </si>
  <si>
    <t>FC-376</t>
  </si>
  <si>
    <t>FC-377</t>
  </si>
  <si>
    <t>FC-378</t>
  </si>
  <si>
    <t>FC-379</t>
  </si>
  <si>
    <t>FC-380</t>
  </si>
  <si>
    <t>FC-381</t>
  </si>
  <si>
    <t>FC-382</t>
  </si>
  <si>
    <t>FC-383</t>
  </si>
  <si>
    <t>FC-384</t>
  </si>
  <si>
    <t>FC-385</t>
  </si>
  <si>
    <t>FC-386</t>
  </si>
  <si>
    <t>FC-387</t>
  </si>
  <si>
    <t>FC-388</t>
  </si>
  <si>
    <t>FC-389</t>
  </si>
  <si>
    <t>FC-390</t>
  </si>
  <si>
    <t>FC-391</t>
  </si>
  <si>
    <t>FC-392</t>
  </si>
  <si>
    <t>FC-393</t>
  </si>
  <si>
    <t>FC-394</t>
  </si>
  <si>
    <t>FC-395</t>
  </si>
  <si>
    <t>FC-396</t>
  </si>
  <si>
    <t>FC-397</t>
  </si>
  <si>
    <t>FC-398</t>
  </si>
  <si>
    <t>FC-399</t>
  </si>
  <si>
    <t>FC-400</t>
  </si>
  <si>
    <t>FC-401</t>
  </si>
  <si>
    <t>FC-402</t>
  </si>
  <si>
    <t>FC-403</t>
  </si>
  <si>
    <t>CTRL+[DRAG SHEET]</t>
  </si>
  <si>
    <t>SHIFT+F11   (ALT+SHIFT+F1)</t>
  </si>
  <si>
    <t>Shortcut Method (Alt. Method)</t>
  </si>
  <si>
    <t>CTRL+B    (CTRL+2)</t>
  </si>
  <si>
    <t>CTRL+I     (CTRL+3)</t>
  </si>
  <si>
    <t>CTRL+U   (CTRL+4)</t>
  </si>
  <si>
    <t>CTRL+F   (SHIFT+F5)</t>
  </si>
  <si>
    <t>CTRL+G  (F5)</t>
  </si>
  <si>
    <t>CTRL+&amp;    (aka CTRL+SHIFT+7)</t>
  </si>
  <si>
    <t>CTRL+*   (aka CTRL+SHIFT+8)</t>
  </si>
  <si>
    <t>CTRL+"   (aka CTRL+SHIFT+')</t>
  </si>
  <si>
    <t>CTRL+:   (aka CTRL+SHIFT+;)</t>
  </si>
  <si>
    <t>CTRL+_     (aka CTRL+SHIFT+-)</t>
  </si>
  <si>
    <t>CTRL+SHIFT+F</t>
  </si>
  <si>
    <t>SHIFT+F4</t>
  </si>
  <si>
    <t>ALT+DOWN ARROW</t>
  </si>
  <si>
    <t>Function Categories</t>
  </si>
  <si>
    <t>Shortcut Categories</t>
  </si>
  <si>
    <t>Level 1 Examples</t>
  </si>
  <si>
    <t>Pivot Data Sheet Name</t>
  </si>
  <si>
    <t>Sheet Ref.</t>
  </si>
  <si>
    <t>Excel Lesson Workbook - Table of Contents</t>
  </si>
  <si>
    <t>Note: This workbook is a work-in-progress and will be updated as new lessons and information is added.</t>
  </si>
  <si>
    <t>Author:</t>
  </si>
  <si>
    <t>Ben Currier</t>
  </si>
  <si>
    <t>Website:</t>
  </si>
  <si>
    <t>ExcelExposure.com</t>
  </si>
  <si>
    <t>Contact:</t>
  </si>
  <si>
    <t>Ben@ExcelExposure.com</t>
  </si>
  <si>
    <t>Information about this Workbook</t>
  </si>
  <si>
    <t>Favorites</t>
  </si>
  <si>
    <t>X</t>
  </si>
  <si>
    <t>Workbook Info</t>
  </si>
  <si>
    <t>123-HELLO</t>
  </si>
  <si>
    <t>123-JKLLAJSDA</t>
  </si>
  <si>
    <t>Student 1</t>
  </si>
  <si>
    <t>Student 2</t>
  </si>
  <si>
    <t>Student 3</t>
  </si>
  <si>
    <t>Student 4</t>
  </si>
  <si>
    <t>Student 5</t>
  </si>
  <si>
    <t>Student 6</t>
  </si>
  <si>
    <t>Student 7</t>
  </si>
  <si>
    <t>Student 8</t>
  </si>
  <si>
    <t>Student 9</t>
  </si>
  <si>
    <t>Student 10</t>
  </si>
  <si>
    <t>Test 1</t>
  </si>
  <si>
    <t>Test 2</t>
  </si>
  <si>
    <t>Test 3</t>
  </si>
  <si>
    <t>Test 4</t>
  </si>
  <si>
    <t>Test 5</t>
  </si>
  <si>
    <t>Test 6</t>
  </si>
  <si>
    <t>Average</t>
  </si>
  <si>
    <t>Total Score</t>
  </si>
  <si>
    <t>Highest Possible Score</t>
  </si>
  <si>
    <t>Percentage Boost</t>
  </si>
  <si>
    <t>Number of Students</t>
  </si>
  <si>
    <t>Highest Total per Test</t>
  </si>
  <si>
    <t>Referencing Tips - Excel Exposure</t>
  </si>
  <si>
    <t>Student 11</t>
  </si>
  <si>
    <t>Referencing Related Example</t>
  </si>
  <si>
    <t>Logical Functions &amp; Formulas</t>
  </si>
  <si>
    <t>Steve</t>
  </si>
  <si>
    <t>Nancy</t>
  </si>
  <si>
    <t>John</t>
  </si>
  <si>
    <t>Age</t>
  </si>
  <si>
    <t>Years Employed</t>
  </si>
  <si>
    <t>Department</t>
  </si>
  <si>
    <t>Finance</t>
  </si>
  <si>
    <t>Executive</t>
  </si>
  <si>
    <t>HR</t>
  </si>
  <si>
    <t>EmployeeID</t>
  </si>
  <si>
    <t>Office Number</t>
  </si>
  <si>
    <t>A-102</t>
  </si>
  <si>
    <t>C-200</t>
  </si>
  <si>
    <t>F-101</t>
  </si>
  <si>
    <t>Direct Comparison</t>
  </si>
  <si>
    <t>Formula Result</t>
  </si>
  <si>
    <t>Lookup &amp; Reference Functions</t>
  </si>
  <si>
    <t>Data Validation</t>
  </si>
  <si>
    <t>Validation Criteria Types</t>
  </si>
  <si>
    <t>Any Value</t>
  </si>
  <si>
    <t>Example</t>
  </si>
  <si>
    <t>Criteria 1</t>
  </si>
  <si>
    <t>Criteria 2</t>
  </si>
  <si>
    <t>Criteria 3</t>
  </si>
  <si>
    <t>Whole Number</t>
  </si>
  <si>
    <t>Decimal</t>
  </si>
  <si>
    <t>List</t>
  </si>
  <si>
    <t>Time</t>
  </si>
  <si>
    <t>Text Length</t>
  </si>
  <si>
    <t>Custom</t>
  </si>
  <si>
    <t>Input/Variable</t>
  </si>
  <si>
    <t>Related Cell (1)</t>
  </si>
  <si>
    <t>Related Cell (2)</t>
  </si>
  <si>
    <t>Screenshot:</t>
  </si>
  <si>
    <t>Yes</t>
  </si>
  <si>
    <t>No</t>
  </si>
  <si>
    <t>Maybe</t>
  </si>
  <si>
    <t>Default Validation</t>
  </si>
  <si>
    <t>Sum Range</t>
  </si>
  <si>
    <t>Total</t>
  </si>
  <si>
    <t>Example Data Table:</t>
  </si>
  <si>
    <t>Function Examples:</t>
  </si>
  <si>
    <t>Comparison Operators</t>
  </si>
  <si>
    <t>=    (Equals)</t>
  </si>
  <si>
    <t>&lt;    (Less Than)</t>
  </si>
  <si>
    <t>&gt;    (Greater Than)</t>
  </si>
  <si>
    <t>&lt;=  (Less Than or Equal To)</t>
  </si>
  <si>
    <t>&gt;=  (Greater Than or Equal To)</t>
  </si>
  <si>
    <t>&lt;&gt;  (Not Equal To)</t>
  </si>
  <si>
    <t>Advanced Filtering</t>
  </si>
  <si>
    <t>Product ID</t>
  </si>
  <si>
    <t>Product Name</t>
  </si>
  <si>
    <t>Retail Price</t>
  </si>
  <si>
    <t>Wholesale Price</t>
  </si>
  <si>
    <t>COGS</t>
  </si>
  <si>
    <t>Can Opener</t>
  </si>
  <si>
    <t>Air Conditioner</t>
  </si>
  <si>
    <t>Household</t>
  </si>
  <si>
    <t>Automotive</t>
  </si>
  <si>
    <t>HH-001</t>
  </si>
  <si>
    <t>HH-002</t>
  </si>
  <si>
    <t>HH-003</t>
  </si>
  <si>
    <t>HH-004</t>
  </si>
  <si>
    <t>HH-005</t>
  </si>
  <si>
    <t>HH-006</t>
  </si>
  <si>
    <t>HH-007</t>
  </si>
  <si>
    <t>HH-008</t>
  </si>
  <si>
    <t>HH-009</t>
  </si>
  <si>
    <t>HH-010</t>
  </si>
  <si>
    <t>AU-001</t>
  </si>
  <si>
    <t>AU-002</t>
  </si>
  <si>
    <t>AU-003</t>
  </si>
  <si>
    <t>AU-004</t>
  </si>
  <si>
    <t>AU-005</t>
  </si>
  <si>
    <t>OA-001</t>
  </si>
  <si>
    <t>OA-002</t>
  </si>
  <si>
    <t>OA-003</t>
  </si>
  <si>
    <t>OA-004</t>
  </si>
  <si>
    <t>OA-005</t>
  </si>
  <si>
    <t>Outdoor Activities</t>
  </si>
  <si>
    <t>Scissors (3-pack)</t>
  </si>
  <si>
    <t>Ice Cube Tray</t>
  </si>
  <si>
    <t>Dining Room Table</t>
  </si>
  <si>
    <t>Dresser / Bureau</t>
  </si>
  <si>
    <t>Mini-Fridge</t>
  </si>
  <si>
    <t>Wholesale %</t>
  </si>
  <si>
    <t>COGS % of W/S</t>
  </si>
  <si>
    <t>Trash Can</t>
  </si>
  <si>
    <t>Vacuum</t>
  </si>
  <si>
    <t>Space Heater</t>
  </si>
  <si>
    <t>Windshield Wiper</t>
  </si>
  <si>
    <t>Replacement Headlight</t>
  </si>
  <si>
    <t>Gas Cap</t>
  </si>
  <si>
    <t>Tires (Set of 4)</t>
  </si>
  <si>
    <t>Leather Seat Cover</t>
  </si>
  <si>
    <t>Frisbee</t>
  </si>
  <si>
    <t>Horseshoe Set</t>
  </si>
  <si>
    <t>Tent</t>
  </si>
  <si>
    <t>Advanced Filtering - Example Data</t>
  </si>
  <si>
    <t>Wiffle Ball Set</t>
  </si>
  <si>
    <t>Patio Table</t>
  </si>
  <si>
    <t>OrderDate</t>
  </si>
  <si>
    <t>Region</t>
  </si>
  <si>
    <t>Item</t>
  </si>
  <si>
    <t>Units</t>
  </si>
  <si>
    <t>Cost</t>
  </si>
  <si>
    <t>Jones</t>
  </si>
  <si>
    <t>Pencil</t>
  </si>
  <si>
    <t>Binder</t>
  </si>
  <si>
    <t>Pen</t>
  </si>
  <si>
    <t>Andrews</t>
  </si>
  <si>
    <t>Thompson</t>
  </si>
  <si>
    <t>Morgan</t>
  </si>
  <si>
    <t>Howard</t>
  </si>
  <si>
    <t>Parent</t>
  </si>
  <si>
    <t>Smith</t>
  </si>
  <si>
    <t>Desk</t>
  </si>
  <si>
    <t>Pen Set</t>
  </si>
  <si>
    <t>Order ID</t>
  </si>
  <si>
    <t>Employee</t>
  </si>
  <si>
    <t>New England</t>
  </si>
  <si>
    <t>Midwest</t>
  </si>
  <si>
    <t>West Coast</t>
  </si>
  <si>
    <t>Stevenson</t>
  </si>
  <si>
    <t>Black</t>
  </si>
  <si>
    <t>Adams</t>
  </si>
  <si>
    <t>Dwyer</t>
  </si>
  <si>
    <t>Column Labels</t>
  </si>
  <si>
    <t>Jan</t>
  </si>
  <si>
    <t>Feb</t>
  </si>
  <si>
    <t>Mar</t>
  </si>
  <si>
    <t>Apr</t>
  </si>
  <si>
    <t>May</t>
  </si>
  <si>
    <t>Jun</t>
  </si>
  <si>
    <t>Jul</t>
  </si>
  <si>
    <t>Aug</t>
  </si>
  <si>
    <t>Sep</t>
  </si>
  <si>
    <t>Oct</t>
  </si>
  <si>
    <t>Nov</t>
  </si>
  <si>
    <t>Dec</t>
  </si>
  <si>
    <t>Sum of Units</t>
  </si>
  <si>
    <t>Username</t>
  </si>
  <si>
    <t>Email Y/N?</t>
  </si>
  <si>
    <t>TheSteve101</t>
  </si>
  <si>
    <t>CrabbyMan15</t>
  </si>
  <si>
    <t>Y</t>
  </si>
  <si>
    <t>Signup Date</t>
  </si>
  <si>
    <t>GobBluth05</t>
  </si>
  <si>
    <t>RonSwanson87</t>
  </si>
  <si>
    <t>HendrixLives</t>
  </si>
  <si>
    <t>JimminyGlick43</t>
  </si>
  <si>
    <t>EasyName1234</t>
  </si>
  <si>
    <t>TossOneThisWay89</t>
  </si>
  <si>
    <t>ImStillUsingAOL1000hrs</t>
  </si>
  <si>
    <t>TheGreenBarnacle</t>
  </si>
  <si>
    <t>StealMyPassword</t>
  </si>
  <si>
    <t>JimLahey2001</t>
  </si>
  <si>
    <t>FloydTheBarber7</t>
  </si>
  <si>
    <t>CharlesLatford99</t>
  </si>
  <si>
    <t>BlimpyMcGee</t>
  </si>
  <si>
    <t>Barfolomew12</t>
  </si>
  <si>
    <t>EightyEightMilesPerHour</t>
  </si>
  <si>
    <t>Jambone25</t>
  </si>
  <si>
    <t>HarrisHarrisBoBarris</t>
  </si>
  <si>
    <t>FrickandFrack34</t>
  </si>
  <si>
    <t>Shlizups789</t>
  </si>
  <si>
    <t>Last Login</t>
  </si>
  <si>
    <t>TomJones_1</t>
  </si>
  <si>
    <t>BigTom1985</t>
  </si>
  <si>
    <t>PassThe5alt</t>
  </si>
  <si>
    <t>J-Roc_Baby007</t>
  </si>
  <si>
    <t>ManwichOvercheck</t>
  </si>
  <si>
    <t>Tomcat987</t>
  </si>
  <si>
    <t>Advanced Lookup - INDEX &amp; MATCH</t>
  </si>
  <si>
    <t>Current Student</t>
  </si>
  <si>
    <t>Test Number</t>
  </si>
  <si>
    <t>Resulting Test Score</t>
  </si>
  <si>
    <t>Student Total</t>
  </si>
  <si>
    <t>Test Total</t>
  </si>
  <si>
    <t>Resulting Total</t>
  </si>
  <si>
    <t>Two-Way Lookup</t>
  </si>
  <si>
    <t>Row Average Calculation</t>
  </si>
  <si>
    <t>Column Total Calculation</t>
  </si>
  <si>
    <t>Advanced Lookup - Index &amp; Match</t>
  </si>
  <si>
    <t>Math &amp; Statistical Functions</t>
  </si>
  <si>
    <t>Version:</t>
  </si>
  <si>
    <t>ExcelExposure.com - Master Lesson Workbook</t>
  </si>
  <si>
    <t>Check back at ExcelExposure.com for the latest version of this file.</t>
  </si>
  <si>
    <t>Random Play Data</t>
  </si>
  <si>
    <t>Value</t>
  </si>
  <si>
    <t>Earth's Diameter</t>
  </si>
  <si>
    <t>Absolute Zero</t>
  </si>
  <si>
    <t>degrees Celsius</t>
  </si>
  <si>
    <t>Earth's Circumference</t>
  </si>
  <si>
    <t>% People Left Handed</t>
  </si>
  <si>
    <t>low estimate</t>
  </si>
  <si>
    <t>high estimate</t>
  </si>
  <si>
    <t>% Fresh Water</t>
  </si>
  <si>
    <t>Longest Jellyfish Tentacles</t>
  </si>
  <si>
    <t>feet (37 meters)</t>
  </si>
  <si>
    <t>miles (equatorial)</t>
  </si>
  <si>
    <t>Product Category</t>
  </si>
  <si>
    <t>Outdoors</t>
  </si>
  <si>
    <t>Units Sold</t>
  </si>
  <si>
    <t>Gross Profit</t>
  </si>
  <si>
    <t>Revenue</t>
  </si>
  <si>
    <t>Partner Margin</t>
  </si>
  <si>
    <t>Example Company Data Table:</t>
  </si>
  <si>
    <t>of Earth's water</t>
  </si>
  <si>
    <t>Game Review Score</t>
  </si>
  <si>
    <t>Experience Level 1 Function Examples</t>
  </si>
  <si>
    <t>Syntax</t>
  </si>
  <si>
    <t>CELL (col)</t>
  </si>
  <si>
    <t>CELL (color)</t>
  </si>
  <si>
    <t>CELL (prefix)</t>
  </si>
  <si>
    <t>CELL (protect)</t>
  </si>
  <si>
    <t>CELL (type)</t>
  </si>
  <si>
    <t>CELL (format)</t>
  </si>
  <si>
    <t>Cell 3 - Date</t>
  </si>
  <si>
    <t>Cell 4 - Reference</t>
  </si>
  <si>
    <t>Cell 5 -Error</t>
  </si>
  <si>
    <t>Cell 6 - Blank</t>
  </si>
  <si>
    <t>that you may not have heard of</t>
  </si>
  <si>
    <t>2)</t>
  </si>
  <si>
    <t>3)</t>
  </si>
  <si>
    <t>4)</t>
  </si>
  <si>
    <t>5)</t>
  </si>
  <si>
    <t>1)</t>
  </si>
  <si>
    <t>Dynamic Named Ranges</t>
  </si>
  <si>
    <t>Quantity</t>
  </si>
  <si>
    <t>Price</t>
  </si>
  <si>
    <t>Order Total</t>
  </si>
  <si>
    <t>Order Day</t>
  </si>
  <si>
    <t>Wednesday</t>
  </si>
  <si>
    <t>Thursday</t>
  </si>
  <si>
    <t>Friday</t>
  </si>
  <si>
    <t>Saturday</t>
  </si>
  <si>
    <t>Week #3 Sales</t>
  </si>
  <si>
    <t>Week #1 Sales</t>
  </si>
  <si>
    <t>Week #2 Sales</t>
  </si>
  <si>
    <t>Total Weekly Sales</t>
  </si>
  <si>
    <t>Day Totals</t>
  </si>
  <si>
    <t>Find and Select -&gt; Go To Special…</t>
  </si>
  <si>
    <t>Text to Columns</t>
  </si>
  <si>
    <t>Five Powerful Excel Tips</t>
  </si>
  <si>
    <t>&lt;- Summed from Above</t>
  </si>
  <si>
    <t>&lt;- Summed from 1, 2, 3 Sheets</t>
  </si>
  <si>
    <t>Total (Above)</t>
  </si>
  <si>
    <t>Total (3D Sum)</t>
  </si>
  <si>
    <t>3D Formulas &amp; Editing - Formula Across Multiple Sheets</t>
  </si>
  <si>
    <t>Customizing Ribbon Menu Tabs &amp; Menu Groups</t>
  </si>
  <si>
    <t>April</t>
  </si>
  <si>
    <t>June</t>
  </si>
  <si>
    <t>July</t>
  </si>
  <si>
    <t>August</t>
  </si>
  <si>
    <t>The logical AND for any number of arguments.</t>
  </si>
  <si>
    <t>The average deviation for a list of numbers.</t>
  </si>
  <si>
    <t>The arithmetic mean of a list or array of numbers.</t>
  </si>
  <si>
    <t>The arithmetic mean of a list or array of numbers, including text and logical values.</t>
  </si>
  <si>
    <t>The number of cells with a numeric value in a list or cell range.</t>
  </si>
  <si>
    <t>The number of non blank cells in a list or cell range.</t>
  </si>
  <si>
    <t>The sum of squares of deviations of data points from their sample mean.</t>
  </si>
  <si>
    <t>The Kth largest value in an array of numbers.</t>
  </si>
  <si>
    <t>The largest value in a list or array of numbers.</t>
  </si>
  <si>
    <t>The largest value in a list or array of numbers, including text and logical values.</t>
  </si>
  <si>
    <t>The median of the numbers in a list or cell range.</t>
  </si>
  <si>
    <t>The smallest number in a list or range.</t>
  </si>
  <si>
    <t>The smallest number in a list or range, including text and logical values</t>
  </si>
  <si>
    <t>The logical OR for any number of arguments.</t>
  </si>
  <si>
    <t>The Kth percentile of values in a range.</t>
  </si>
  <si>
    <t>The product of all the numbers in a list or cell range.</t>
  </si>
  <si>
    <t>The quartile of a data set.</t>
  </si>
  <si>
    <t>The rank of a value in a range (in descending order).</t>
  </si>
  <si>
    <t>The number representing the skewness of a distribution.</t>
  </si>
  <si>
    <t>The Kth smallest value in an array of numbers.</t>
  </si>
  <si>
    <t>The standard deviation based on a sample.</t>
  </si>
  <si>
    <t>The standard deviation based on a sample, including text and logical values.</t>
  </si>
  <si>
    <t>The standard deviation based on an entire population.</t>
  </si>
  <si>
    <t>The standard deviation based on an entire population, including text and logical values.</t>
  </si>
  <si>
    <t>The total value of the numbers in a list or cell range.</t>
  </si>
  <si>
    <t>The sum of the squares of all the values in a list or cell range.</t>
  </si>
  <si>
    <t>The text string with all spaces removed from the beginning and end.</t>
  </si>
  <si>
    <t>The compound variance based upon the numerical values in the range.</t>
  </si>
  <si>
    <t>The variance based on an entire population.</t>
  </si>
  <si>
    <t>The variance based on an entire population, including text and logical values.</t>
  </si>
  <si>
    <t>Functions that work in 3-D Formulas</t>
  </si>
  <si>
    <t>Found on BetterSolutions.com</t>
  </si>
  <si>
    <t>Full Name</t>
  </si>
  <si>
    <t>Jimson</t>
  </si>
  <si>
    <t>Phil</t>
  </si>
  <si>
    <t>McCarthy</t>
  </si>
  <si>
    <t>Emily</t>
  </si>
  <si>
    <t>Jessica</t>
  </si>
  <si>
    <t>Sean</t>
  </si>
  <si>
    <t>O'Flaherty</t>
  </si>
  <si>
    <t>Timothy</t>
  </si>
  <si>
    <t>Weinberg</t>
  </si>
  <si>
    <t>Jim</t>
  </si>
  <si>
    <t>Johnson</t>
  </si>
  <si>
    <t>Product Listing</t>
  </si>
  <si>
    <t>Product 001/$5.00/Blue</t>
  </si>
  <si>
    <t>Product 002/$10.00/Green</t>
  </si>
  <si>
    <t>Product 003/$20.00/Purple</t>
  </si>
  <si>
    <t>Product 004/$40.00/Red</t>
  </si>
  <si>
    <t>Product 001</t>
  </si>
  <si>
    <t>Blue</t>
  </si>
  <si>
    <t>Product 002</t>
  </si>
  <si>
    <t>Green</t>
  </si>
  <si>
    <t>Product 003</t>
  </si>
  <si>
    <t>Purple</t>
  </si>
  <si>
    <t>Product 004</t>
  </si>
  <si>
    <t>Red</t>
  </si>
  <si>
    <t>&lt;- (This has changed since the video was recorded)</t>
  </si>
  <si>
    <t>Pivot Table Example 1 - Underlying Data</t>
  </si>
  <si>
    <t>Pivot Table Example 2 - Underlying Data</t>
  </si>
  <si>
    <t>5.2 - Pivot Data (Example 2)</t>
  </si>
  <si>
    <r>
      <t xml:space="preserve">Excel Function Examples by Category </t>
    </r>
    <r>
      <rPr>
        <sz val="20"/>
        <color theme="1"/>
        <rFont val="Calibri"/>
        <family val="2"/>
        <scheme val="minor"/>
      </rPr>
      <t>(click the plus sign to the left of each category to expand)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</si>
</sst>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8" formatCode="&quot;$&quot;#,##0.00_);[Red]\(&quot;$&quot;#,##0.00\)"/>
    <numFmt numFmtId="44" formatCode="_(&quot;$&quot;* #,##0.00_);_(&quot;$&quot;* \(#,##0.00\);_(&quot;$&quot;* &quot;-&quot;??_);_(@_)"/>
    <numFmt numFmtId="43" formatCode="_(* #,##0.00_);_(* \(#,##0.00\);_(* &quot;-&quot;??_);_(@_)"/>
    <numFmt numFmtId="164" formatCode="_(* #,##0.0_);_(* \(#,##0.0\);_(* &quot;-&quot;??_);_(@_)"/>
    <numFmt numFmtId="165" formatCode="0.0"/>
    <numFmt numFmtId="166" formatCode="[$-F800]dddd\,\ mmmm\ dd\,\ yyyy"/>
    <numFmt numFmtId="167" formatCode="[$-F400]h:mm:ss\ AM/PM"/>
    <numFmt numFmtId="168" formatCode="0.0000"/>
    <numFmt numFmtId="169" formatCode="_(&quot;$&quot;* #,##0_);_(&quot;$&quot;* \(#,##0\);_(&quot;$&quot;* &quot;-&quot;??_);_(@_)"/>
  </numFmts>
  <fonts count="23" x14ac:knownFonts="1">
    <font>
      <sz val="11"/>
      <color theme="1"/>
      <name val="Calibri"/>
      <family val="2"/>
      <scheme val="minor"/>
    </font>
    <font>
      <b/>
      <sz val="11"/>
      <color theme="1"/>
      <name val="Calibri"/>
      <family val="2"/>
      <scheme val="minor"/>
    </font>
    <font>
      <sz val="12"/>
      <name val="Calibri"/>
      <family val="2"/>
      <scheme val="minor"/>
    </font>
    <font>
      <b/>
      <sz val="14"/>
      <color theme="1"/>
      <name val="Calibri"/>
      <family val="2"/>
      <scheme val="minor"/>
    </font>
    <font>
      <b/>
      <sz val="16"/>
      <color theme="1"/>
      <name val="Calibri"/>
      <family val="2"/>
      <scheme val="minor"/>
    </font>
    <font>
      <sz val="11"/>
      <color theme="1"/>
      <name val="Calibri"/>
      <family val="2"/>
      <scheme val="minor"/>
    </font>
    <font>
      <u/>
      <sz val="11"/>
      <color theme="10"/>
      <name val="Calibri"/>
      <family val="2"/>
      <scheme val="minor"/>
    </font>
    <font>
      <b/>
      <u/>
      <sz val="11"/>
      <color theme="10"/>
      <name val="Calibri"/>
      <family val="2"/>
      <scheme val="minor"/>
    </font>
    <font>
      <b/>
      <sz val="20"/>
      <color theme="1"/>
      <name val="Calibri"/>
      <family val="2"/>
      <scheme val="minor"/>
    </font>
    <font>
      <b/>
      <sz val="12"/>
      <color theme="1"/>
      <name val="Calibri"/>
      <family val="2"/>
      <scheme val="minor"/>
    </font>
    <font>
      <b/>
      <sz val="9"/>
      <color theme="1"/>
      <name val="Calibri"/>
      <family val="2"/>
      <scheme val="minor"/>
    </font>
    <font>
      <b/>
      <u/>
      <sz val="14"/>
      <color theme="10"/>
      <name val="Calibri"/>
      <family val="2"/>
      <scheme val="minor"/>
    </font>
    <font>
      <sz val="11"/>
      <color theme="0"/>
      <name val="Calibri"/>
      <family val="2"/>
      <scheme val="minor"/>
    </font>
    <font>
      <sz val="11"/>
      <color theme="1"/>
      <name val="Arial"/>
      <family val="2"/>
    </font>
    <font>
      <b/>
      <sz val="11"/>
      <color theme="1"/>
      <name val="Arial"/>
      <family val="2"/>
    </font>
    <font>
      <i/>
      <sz val="11"/>
      <color theme="1"/>
      <name val="Calibri"/>
      <family val="2"/>
      <scheme val="minor"/>
    </font>
    <font>
      <b/>
      <sz val="11"/>
      <color theme="0"/>
      <name val="Calibri"/>
      <family val="2"/>
      <scheme val="minor"/>
    </font>
    <font>
      <b/>
      <i/>
      <sz val="11"/>
      <color theme="1"/>
      <name val="Calibri"/>
      <family val="2"/>
      <scheme val="minor"/>
    </font>
    <font>
      <b/>
      <sz val="9"/>
      <color indexed="81"/>
      <name val="Tahoma"/>
      <family val="2"/>
    </font>
    <font>
      <sz val="12"/>
      <color theme="1"/>
      <name val="Calibri"/>
      <family val="2"/>
      <scheme val="minor"/>
    </font>
    <font>
      <sz val="14"/>
      <color theme="1"/>
      <name val="Calibri"/>
      <family val="2"/>
      <scheme val="minor"/>
    </font>
    <font>
      <i/>
      <sz val="12"/>
      <color theme="1"/>
      <name val="Calibri"/>
      <family val="2"/>
      <scheme val="minor"/>
    </font>
    <font>
      <sz val="20"/>
      <color theme="1"/>
      <name val="Calibri"/>
      <family val="2"/>
      <scheme val="minor"/>
    </font>
  </fonts>
  <fills count="15">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6" tint="0.79998168889431442"/>
        <bgColor indexed="64"/>
      </patternFill>
    </fill>
    <fill>
      <patternFill patternType="solid">
        <fgColor rgb="FF19FF81"/>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1"/>
        <bgColor indexed="64"/>
      </patternFill>
    </fill>
    <fill>
      <patternFill patternType="solid">
        <fgColor theme="6" tint="-0.249977111117893"/>
        <bgColor indexed="64"/>
      </patternFill>
    </fill>
    <fill>
      <patternFill patternType="solid">
        <fgColor rgb="FFFFFFFF"/>
        <bgColor indexed="64"/>
      </patternFill>
    </fill>
    <fill>
      <patternFill patternType="solid">
        <fgColor rgb="FF9999FF"/>
        <bgColor indexed="64"/>
      </patternFill>
    </fill>
    <fill>
      <patternFill patternType="solid">
        <fgColor theme="6" tint="0.39997558519241921"/>
        <bgColor indexed="64"/>
      </patternFill>
    </fill>
    <fill>
      <patternFill patternType="solid">
        <fgColor rgb="FFFAFAA0"/>
        <bgColor indexed="64"/>
      </patternFill>
    </fill>
    <fill>
      <patternFill patternType="solid">
        <fgColor rgb="FFFF0000"/>
        <bgColor indexed="64"/>
      </patternFill>
    </fill>
  </fills>
  <borders count="58">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right/>
      <top style="double">
        <color indexed="64"/>
      </top>
      <bottom/>
      <diagonal/>
    </border>
    <border>
      <left style="thin">
        <color indexed="64"/>
      </left>
      <right style="thin">
        <color indexed="64"/>
      </right>
      <top style="thin">
        <color indexed="64"/>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rgb="FF6666FF"/>
      </left>
      <right style="thin">
        <color rgb="FF6666FF"/>
      </right>
      <top style="thin">
        <color rgb="FF6666FF"/>
      </top>
      <bottom style="thin">
        <color rgb="FF6666FF"/>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thin">
        <color indexed="64"/>
      </left>
      <right style="medium">
        <color indexed="64"/>
      </right>
      <top/>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top style="medium">
        <color indexed="64"/>
      </top>
      <bottom style="medium">
        <color indexed="64"/>
      </bottom>
      <diagonal/>
    </border>
  </borders>
  <cellStyleXfs count="5">
    <xf numFmtId="0" fontId="0" fillId="0" borderId="0"/>
    <xf numFmtId="43" fontId="5" fillId="0" borderId="0" applyFont="0" applyFill="0" applyBorder="0" applyAlignment="0" applyProtection="0"/>
    <xf numFmtId="9" fontId="5" fillId="0" borderId="0" applyFont="0" applyFill="0" applyBorder="0" applyAlignment="0" applyProtection="0"/>
    <xf numFmtId="0" fontId="6" fillId="0" borderId="0" applyNumberFormat="0" applyFill="0" applyBorder="0" applyAlignment="0" applyProtection="0"/>
    <xf numFmtId="44" fontId="5" fillId="0" borderId="0" applyFont="0" applyFill="0" applyBorder="0" applyAlignment="0" applyProtection="0"/>
  </cellStyleXfs>
  <cellXfs count="304">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wrapText="1"/>
    </xf>
    <xf numFmtId="0" fontId="0" fillId="0" borderId="0" xfId="0" applyAlignment="1">
      <alignment horizontal="center" wrapText="1"/>
    </xf>
    <xf numFmtId="0" fontId="2" fillId="0" borderId="0" xfId="0" applyFont="1"/>
    <xf numFmtId="0" fontId="3" fillId="0" borderId="0" xfId="0" applyFont="1"/>
    <xf numFmtId="0" fontId="0" fillId="0" borderId="0" xfId="0" applyAlignment="1">
      <alignment horizontal="left"/>
    </xf>
    <xf numFmtId="0" fontId="0" fillId="0" borderId="4" xfId="0" applyBorder="1"/>
    <xf numFmtId="0" fontId="4" fillId="0" borderId="4" xfId="0" applyFont="1" applyBorder="1"/>
    <xf numFmtId="0" fontId="0" fillId="0" borderId="0" xfId="0" applyBorder="1"/>
    <xf numFmtId="0" fontId="1" fillId="0" borderId="0" xfId="0" applyFont="1" applyBorder="1"/>
    <xf numFmtId="0" fontId="0" fillId="0" borderId="0" xfId="0" applyBorder="1" applyAlignment="1">
      <alignment horizontal="left"/>
    </xf>
    <xf numFmtId="0" fontId="0" fillId="0" borderId="1" xfId="0" applyBorder="1"/>
    <xf numFmtId="0" fontId="0" fillId="0" borderId="0" xfId="0" applyFill="1" applyBorder="1"/>
    <xf numFmtId="0" fontId="4" fillId="0" borderId="4" xfId="0" applyFont="1" applyBorder="1" applyAlignment="1">
      <alignment horizontal="right"/>
    </xf>
    <xf numFmtId="0" fontId="0" fillId="0" borderId="0" xfId="0" applyAlignment="1">
      <alignment horizontal="center"/>
    </xf>
    <xf numFmtId="14" fontId="0" fillId="0" borderId="0" xfId="0" applyNumberFormat="1" applyBorder="1"/>
    <xf numFmtId="0" fontId="1" fillId="0" borderId="1" xfId="0" applyFont="1" applyBorder="1"/>
    <xf numFmtId="0" fontId="0" fillId="0" borderId="0" xfId="0" applyNumberFormat="1"/>
    <xf numFmtId="0" fontId="0" fillId="0" borderId="0" xfId="0" applyNumberFormat="1" applyBorder="1" applyAlignment="1">
      <alignment horizontal="left"/>
    </xf>
    <xf numFmtId="166" fontId="0" fillId="0" borderId="0" xfId="0" applyNumberFormat="1" applyBorder="1" applyAlignment="1">
      <alignment horizontal="left"/>
    </xf>
    <xf numFmtId="14" fontId="0" fillId="0" borderId="0" xfId="0" applyNumberFormat="1" applyAlignment="1">
      <alignment horizontal="left"/>
    </xf>
    <xf numFmtId="18" fontId="0" fillId="0" borderId="0" xfId="0" applyNumberFormat="1" applyBorder="1" applyAlignment="1">
      <alignment horizontal="left"/>
    </xf>
    <xf numFmtId="10" fontId="0" fillId="0" borderId="0" xfId="2" applyNumberFormat="1" applyFont="1" applyAlignment="1">
      <alignment horizontal="left"/>
    </xf>
    <xf numFmtId="0" fontId="1" fillId="3" borderId="5" xfId="0" applyFont="1" applyFill="1" applyBorder="1"/>
    <xf numFmtId="0" fontId="1" fillId="3" borderId="5" xfId="0" applyFont="1" applyFill="1" applyBorder="1" applyAlignment="1">
      <alignment horizontal="left"/>
    </xf>
    <xf numFmtId="0" fontId="1" fillId="0" borderId="0" xfId="0" applyFont="1" applyFill="1" applyBorder="1"/>
    <xf numFmtId="0" fontId="1" fillId="0" borderId="0" xfId="0" applyFont="1" applyFill="1" applyBorder="1" applyAlignment="1">
      <alignment horizontal="left"/>
    </xf>
    <xf numFmtId="0" fontId="0" fillId="0" borderId="0" xfId="0" applyFill="1" applyBorder="1" applyAlignment="1">
      <alignment horizontal="left"/>
    </xf>
    <xf numFmtId="0" fontId="0" fillId="0" borderId="0" xfId="0" pivotButton="1"/>
    <xf numFmtId="14" fontId="1" fillId="3" borderId="5" xfId="0" applyNumberFormat="1" applyFont="1" applyFill="1" applyBorder="1" applyAlignment="1">
      <alignment horizontal="left"/>
    </xf>
    <xf numFmtId="22" fontId="1" fillId="3" borderId="5" xfId="0" applyNumberFormat="1" applyFont="1" applyFill="1" applyBorder="1" applyAlignment="1">
      <alignment horizontal="left"/>
    </xf>
    <xf numFmtId="18" fontId="0" fillId="0" borderId="0" xfId="0" applyNumberFormat="1" applyBorder="1"/>
    <xf numFmtId="14" fontId="0" fillId="0" borderId="0" xfId="0" applyNumberFormat="1"/>
    <xf numFmtId="9" fontId="0" fillId="0" borderId="4" xfId="0" applyNumberFormat="1" applyBorder="1"/>
    <xf numFmtId="0" fontId="0" fillId="0" borderId="0" xfId="0" quotePrefix="1"/>
    <xf numFmtId="0" fontId="4" fillId="0" borderId="0" xfId="0" applyFont="1"/>
    <xf numFmtId="0" fontId="1" fillId="0" borderId="6" xfId="0" applyFont="1" applyBorder="1" applyAlignment="1">
      <alignment horizontal="right"/>
    </xf>
    <xf numFmtId="0" fontId="1" fillId="0" borderId="7" xfId="0" applyFont="1" applyBorder="1"/>
    <xf numFmtId="0" fontId="1" fillId="0" borderId="7" xfId="0" applyFont="1" applyBorder="1" applyAlignment="1">
      <alignment horizontal="center"/>
    </xf>
    <xf numFmtId="0" fontId="1" fillId="0" borderId="8" xfId="0" applyFont="1" applyBorder="1" applyAlignment="1">
      <alignment horizontal="center"/>
    </xf>
    <xf numFmtId="0" fontId="0" fillId="0" borderId="9" xfId="0" applyBorder="1"/>
    <xf numFmtId="0" fontId="0" fillId="0" borderId="0" xfId="0" applyBorder="1" applyAlignment="1">
      <alignment horizontal="center"/>
    </xf>
    <xf numFmtId="164" fontId="0" fillId="0" borderId="10" xfId="1" applyNumberFormat="1" applyFont="1" applyBorder="1" applyAlignment="1">
      <alignment horizontal="center"/>
    </xf>
    <xf numFmtId="0" fontId="0" fillId="0" borderId="11" xfId="0" applyBorder="1"/>
    <xf numFmtId="0" fontId="0" fillId="0" borderId="12" xfId="0" applyBorder="1"/>
    <xf numFmtId="0" fontId="0" fillId="0" borderId="12" xfId="0" applyBorder="1" applyAlignment="1">
      <alignment horizontal="center"/>
    </xf>
    <xf numFmtId="164" fontId="0" fillId="0" borderId="13" xfId="1" applyNumberFormat="1" applyFont="1" applyBorder="1" applyAlignment="1">
      <alignment horizontal="center"/>
    </xf>
    <xf numFmtId="0" fontId="0" fillId="0" borderId="7" xfId="0" applyBorder="1" applyAlignment="1">
      <alignment horizontal="left"/>
    </xf>
    <xf numFmtId="0" fontId="0" fillId="0" borderId="8" xfId="0" applyBorder="1" applyAlignment="1">
      <alignment horizontal="left"/>
    </xf>
    <xf numFmtId="0" fontId="1" fillId="0" borderId="9" xfId="0" applyFont="1" applyBorder="1" applyAlignment="1">
      <alignment horizontal="left"/>
    </xf>
    <xf numFmtId="0" fontId="0" fillId="0" borderId="10" xfId="0" applyBorder="1" applyAlignment="1">
      <alignment horizontal="left"/>
    </xf>
    <xf numFmtId="0" fontId="1" fillId="0" borderId="11" xfId="0" applyFont="1" applyBorder="1" applyAlignment="1">
      <alignment horizontal="left"/>
    </xf>
    <xf numFmtId="165" fontId="0" fillId="0" borderId="12" xfId="1" applyNumberFormat="1" applyFont="1" applyBorder="1" applyAlignment="1">
      <alignment horizontal="left"/>
    </xf>
    <xf numFmtId="165" fontId="0" fillId="0" borderId="13" xfId="1" applyNumberFormat="1" applyFont="1" applyBorder="1" applyAlignment="1">
      <alignment horizontal="left"/>
    </xf>
    <xf numFmtId="0" fontId="1" fillId="0" borderId="6" xfId="0" applyFont="1" applyBorder="1" applyAlignment="1">
      <alignment horizontal="center"/>
    </xf>
    <xf numFmtId="0" fontId="1" fillId="0" borderId="7" xfId="0" applyFont="1" applyFill="1" applyBorder="1" applyAlignment="1">
      <alignment horizontal="center"/>
    </xf>
    <xf numFmtId="0" fontId="1" fillId="0" borderId="8" xfId="0" applyFont="1" applyFill="1" applyBorder="1" applyAlignment="1">
      <alignment horizontal="center"/>
    </xf>
    <xf numFmtId="0" fontId="0" fillId="0" borderId="10" xfId="0" applyBorder="1"/>
    <xf numFmtId="0" fontId="0" fillId="0" borderId="13" xfId="0" applyBorder="1"/>
    <xf numFmtId="0" fontId="1" fillId="0" borderId="6" xfId="0" applyFont="1" applyBorder="1" applyAlignment="1">
      <alignment horizontal="left"/>
    </xf>
    <xf numFmtId="0" fontId="0" fillId="3" borderId="5" xfId="0" applyFill="1" applyBorder="1"/>
    <xf numFmtId="0" fontId="0" fillId="0" borderId="0" xfId="0" applyFont="1" applyFill="1" applyBorder="1"/>
    <xf numFmtId="0" fontId="0" fillId="0" borderId="0" xfId="0" applyBorder="1" applyAlignment="1">
      <alignment vertical="top"/>
    </xf>
    <xf numFmtId="0" fontId="1" fillId="4" borderId="5" xfId="0" applyFont="1" applyFill="1" applyBorder="1" applyAlignment="1">
      <alignment vertical="top" wrapText="1"/>
    </xf>
    <xf numFmtId="0" fontId="0" fillId="0" borderId="5" xfId="0" applyBorder="1" applyAlignment="1">
      <alignment vertical="top" wrapText="1"/>
    </xf>
    <xf numFmtId="0" fontId="0" fillId="0" borderId="5" xfId="0" applyBorder="1" applyAlignment="1">
      <alignment horizontal="center" vertical="top" wrapText="1"/>
    </xf>
    <xf numFmtId="0" fontId="0" fillId="0" borderId="5" xfId="0" quotePrefix="1" applyBorder="1" applyAlignment="1">
      <alignment vertical="top" wrapText="1"/>
    </xf>
    <xf numFmtId="49" fontId="0" fillId="0" borderId="5" xfId="0" applyNumberFormat="1" applyBorder="1" applyAlignment="1">
      <alignment vertical="top" wrapText="1"/>
    </xf>
    <xf numFmtId="18" fontId="0" fillId="0" borderId="5" xfId="0" applyNumberFormat="1" applyBorder="1" applyAlignment="1">
      <alignment vertical="top" wrapText="1"/>
    </xf>
    <xf numFmtId="0" fontId="0" fillId="0" borderId="5" xfId="0" applyNumberFormat="1" applyBorder="1" applyAlignment="1">
      <alignment vertical="top" wrapText="1"/>
    </xf>
    <xf numFmtId="0" fontId="7" fillId="0" borderId="0" xfId="3" applyFont="1" applyAlignment="1">
      <alignment vertical="top"/>
    </xf>
    <xf numFmtId="0" fontId="1" fillId="4" borderId="5" xfId="0" applyFont="1" applyFill="1" applyBorder="1" applyAlignment="1">
      <alignment horizontal="left" vertical="top" wrapText="1"/>
    </xf>
    <xf numFmtId="0" fontId="0" fillId="0" borderId="15" xfId="0" applyBorder="1"/>
    <xf numFmtId="0" fontId="0" fillId="0" borderId="14" xfId="0" applyBorder="1"/>
    <xf numFmtId="0" fontId="0" fillId="0" borderId="16" xfId="0" applyBorder="1"/>
    <xf numFmtId="0" fontId="1" fillId="0" borderId="5" xfId="0" applyFont="1" applyBorder="1"/>
    <xf numFmtId="0" fontId="8" fillId="0" borderId="0" xfId="0" applyFont="1" applyBorder="1"/>
    <xf numFmtId="0" fontId="9" fillId="0" borderId="0" xfId="0" applyFont="1" applyBorder="1"/>
    <xf numFmtId="0" fontId="0" fillId="0" borderId="0" xfId="0" applyFont="1" applyBorder="1"/>
    <xf numFmtId="0" fontId="0" fillId="0" borderId="17" xfId="0" applyBorder="1"/>
    <xf numFmtId="0" fontId="1" fillId="0" borderId="3" xfId="0" applyFont="1" applyBorder="1" applyAlignment="1">
      <alignment horizontal="right"/>
    </xf>
    <xf numFmtId="0" fontId="1" fillId="0" borderId="5" xfId="0" applyFont="1" applyBorder="1" applyAlignment="1">
      <alignment horizontal="left" indent="1"/>
    </xf>
    <xf numFmtId="0" fontId="7" fillId="0" borderId="14" xfId="3" applyFont="1" applyBorder="1" applyAlignment="1">
      <alignment horizontal="left" indent="1"/>
    </xf>
    <xf numFmtId="0" fontId="1" fillId="0" borderId="14" xfId="0" applyFont="1" applyBorder="1" applyAlignment="1">
      <alignment horizontal="left" indent="1"/>
    </xf>
    <xf numFmtId="0" fontId="0" fillId="0" borderId="18" xfId="0" applyBorder="1"/>
    <xf numFmtId="0" fontId="0" fillId="0" borderId="2" xfId="0" applyBorder="1"/>
    <xf numFmtId="0" fontId="1" fillId="0" borderId="16" xfId="0" applyFont="1" applyBorder="1" applyAlignment="1">
      <alignment horizontal="left" indent="1"/>
    </xf>
    <xf numFmtId="0" fontId="0" fillId="0" borderId="0" xfId="0" applyAlignment="1">
      <alignment horizontal="center" vertical="top"/>
    </xf>
    <xf numFmtId="0" fontId="4" fillId="5" borderId="19" xfId="0" applyFont="1" applyFill="1" applyBorder="1"/>
    <xf numFmtId="0" fontId="0" fillId="5" borderId="4" xfId="0" applyFill="1" applyBorder="1"/>
    <xf numFmtId="0" fontId="0" fillId="5" borderId="1" xfId="0" applyFill="1" applyBorder="1"/>
    <xf numFmtId="0" fontId="0" fillId="5" borderId="21" xfId="0" applyFill="1" applyBorder="1"/>
    <xf numFmtId="0" fontId="0" fillId="0" borderId="0" xfId="0" applyBorder="1" applyAlignment="1">
      <alignment wrapText="1"/>
    </xf>
    <xf numFmtId="0" fontId="1" fillId="2" borderId="5" xfId="0" applyFont="1" applyFill="1" applyBorder="1" applyAlignment="1">
      <alignment vertical="top" wrapText="1"/>
    </xf>
    <xf numFmtId="0" fontId="1" fillId="2" borderId="5" xfId="0" applyFont="1" applyFill="1" applyBorder="1" applyAlignment="1">
      <alignment horizontal="left" vertical="top" wrapText="1"/>
    </xf>
    <xf numFmtId="49" fontId="1" fillId="0" borderId="5" xfId="0" applyNumberFormat="1" applyFont="1" applyBorder="1" applyAlignment="1">
      <alignment vertical="top" wrapText="1"/>
    </xf>
    <xf numFmtId="0" fontId="1" fillId="0" borderId="0" xfId="0" applyFont="1"/>
    <xf numFmtId="0" fontId="6" fillId="0" borderId="0" xfId="3"/>
    <xf numFmtId="0" fontId="0" fillId="5" borderId="0" xfId="0" applyFill="1" applyBorder="1"/>
    <xf numFmtId="0" fontId="0" fillId="5" borderId="22" xfId="0" applyFill="1" applyBorder="1"/>
    <xf numFmtId="0" fontId="10" fillId="5" borderId="18" xfId="0" applyFont="1" applyFill="1" applyBorder="1" applyAlignment="1">
      <alignment horizontal="left" vertical="top" indent="2"/>
    </xf>
    <xf numFmtId="0" fontId="10" fillId="5" borderId="17" xfId="0" applyFont="1" applyFill="1" applyBorder="1" applyAlignment="1">
      <alignment horizontal="left" vertical="top" indent="2"/>
    </xf>
    <xf numFmtId="0" fontId="1" fillId="2" borderId="23" xfId="0" applyFont="1" applyFill="1" applyBorder="1" applyAlignment="1">
      <alignment vertical="top" wrapText="1"/>
    </xf>
    <xf numFmtId="49" fontId="1" fillId="0" borderId="23" xfId="0" applyNumberFormat="1" applyFont="1" applyBorder="1" applyAlignment="1">
      <alignment vertical="top" wrapText="1"/>
    </xf>
    <xf numFmtId="49" fontId="0" fillId="0" borderId="5" xfId="0" applyNumberFormat="1" applyBorder="1" applyAlignment="1">
      <alignment horizontal="left" vertical="top" wrapText="1"/>
    </xf>
    <xf numFmtId="0" fontId="7" fillId="0" borderId="0" xfId="3" applyFont="1" applyAlignment="1">
      <alignment horizontal="left" indent="1"/>
    </xf>
    <xf numFmtId="0" fontId="1" fillId="0" borderId="0" xfId="0" applyFont="1" applyAlignment="1">
      <alignment horizontal="center"/>
    </xf>
    <xf numFmtId="0" fontId="1" fillId="0" borderId="24" xfId="0" applyFont="1" applyBorder="1"/>
    <xf numFmtId="0" fontId="1" fillId="0" borderId="3" xfId="0" applyFont="1" applyBorder="1" applyAlignment="1">
      <alignment horizontal="center"/>
    </xf>
    <xf numFmtId="0" fontId="1" fillId="0" borderId="5" xfId="0" applyFont="1" applyBorder="1" applyAlignment="1">
      <alignment horizontal="center"/>
    </xf>
    <xf numFmtId="0" fontId="1" fillId="0" borderId="17" xfId="0" applyFont="1" applyBorder="1"/>
    <xf numFmtId="2" fontId="1" fillId="0" borderId="19" xfId="0" applyNumberFormat="1" applyFont="1" applyBorder="1"/>
    <xf numFmtId="0" fontId="1" fillId="0" borderId="2" xfId="0" applyFont="1" applyBorder="1" applyAlignment="1">
      <alignment horizontal="center"/>
    </xf>
    <xf numFmtId="0" fontId="1" fillId="0" borderId="25" xfId="0" applyFont="1" applyBorder="1"/>
    <xf numFmtId="0" fontId="1" fillId="0" borderId="26" xfId="0" applyFont="1" applyBorder="1"/>
    <xf numFmtId="0" fontId="1" fillId="0" borderId="27" xfId="0" applyFont="1" applyBorder="1"/>
    <xf numFmtId="0" fontId="1" fillId="0" borderId="0" xfId="0" applyFont="1" applyAlignment="1">
      <alignment horizontal="right"/>
    </xf>
    <xf numFmtId="9" fontId="1" fillId="0" borderId="0" xfId="0" applyNumberFormat="1" applyFont="1"/>
    <xf numFmtId="0" fontId="1" fillId="0" borderId="0" xfId="0" applyFont="1" applyFill="1" applyBorder="1" applyAlignment="1">
      <alignment horizontal="right"/>
    </xf>
    <xf numFmtId="0" fontId="4" fillId="0" borderId="0" xfId="0" applyFont="1" applyBorder="1"/>
    <xf numFmtId="0" fontId="0" fillId="0" borderId="1" xfId="0" quotePrefix="1" applyFont="1" applyFill="1" applyBorder="1" applyAlignment="1">
      <alignment horizontal="center"/>
    </xf>
    <xf numFmtId="0" fontId="0" fillId="0" borderId="1" xfId="0" applyBorder="1" applyAlignment="1">
      <alignment horizontal="center"/>
    </xf>
    <xf numFmtId="2" fontId="1" fillId="0" borderId="14" xfId="0" applyNumberFormat="1" applyFont="1" applyBorder="1" applyAlignment="1">
      <alignment horizontal="center"/>
    </xf>
    <xf numFmtId="0" fontId="0" fillId="0" borderId="19" xfId="0" quotePrefix="1" applyBorder="1" applyAlignment="1">
      <alignment horizontal="center"/>
    </xf>
    <xf numFmtId="0" fontId="0" fillId="0" borderId="4" xfId="0" quotePrefix="1" applyBorder="1" applyAlignment="1">
      <alignment horizontal="center"/>
    </xf>
    <xf numFmtId="0" fontId="0" fillId="0" borderId="20" xfId="0" quotePrefix="1" applyBorder="1" applyAlignment="1">
      <alignment horizontal="center"/>
    </xf>
    <xf numFmtId="0" fontId="0" fillId="0" borderId="17" xfId="0" quotePrefix="1" applyBorder="1" applyAlignment="1">
      <alignment horizontal="center"/>
    </xf>
    <xf numFmtId="0" fontId="0" fillId="0" borderId="0" xfId="0" quotePrefix="1" applyBorder="1" applyAlignment="1">
      <alignment horizontal="center"/>
    </xf>
    <xf numFmtId="0" fontId="0" fillId="0" borderId="22" xfId="0" quotePrefix="1" applyBorder="1" applyAlignment="1">
      <alignment horizontal="center"/>
    </xf>
    <xf numFmtId="0" fontId="0" fillId="0" borderId="18" xfId="0" quotePrefix="1" applyBorder="1" applyAlignment="1">
      <alignment horizontal="center"/>
    </xf>
    <xf numFmtId="0" fontId="0" fillId="0" borderId="1" xfId="0" quotePrefix="1" applyBorder="1" applyAlignment="1">
      <alignment horizontal="center"/>
    </xf>
    <xf numFmtId="0" fontId="0" fillId="0" borderId="21" xfId="0" quotePrefix="1" applyBorder="1" applyAlignment="1">
      <alignment horizontal="center"/>
    </xf>
    <xf numFmtId="0" fontId="0" fillId="0" borderId="0" xfId="0" applyFill="1" applyBorder="1" applyAlignment="1">
      <alignment horizontal="center"/>
    </xf>
    <xf numFmtId="2" fontId="1" fillId="0" borderId="17" xfId="0" applyNumberFormat="1" applyFont="1" applyBorder="1" applyAlignment="1">
      <alignment horizontal="center"/>
    </xf>
    <xf numFmtId="0" fontId="0" fillId="3" borderId="5" xfId="0" applyFont="1" applyFill="1" applyBorder="1" applyAlignment="1">
      <alignment horizontal="left"/>
    </xf>
    <xf numFmtId="0" fontId="0" fillId="0" borderId="28" xfId="0" applyBorder="1"/>
    <xf numFmtId="0" fontId="0" fillId="0" borderId="29" xfId="0" applyBorder="1"/>
    <xf numFmtId="0" fontId="0" fillId="0" borderId="30" xfId="0" applyBorder="1"/>
    <xf numFmtId="0" fontId="0" fillId="6" borderId="0" xfId="0" applyFill="1" applyAlignment="1">
      <alignment horizontal="centerContinuous"/>
    </xf>
    <xf numFmtId="0" fontId="0" fillId="6" borderId="0" xfId="0" applyFill="1"/>
    <xf numFmtId="167" fontId="0" fillId="0" borderId="0" xfId="0" applyNumberFormat="1" applyAlignment="1">
      <alignment horizontal="left"/>
    </xf>
    <xf numFmtId="0" fontId="1" fillId="0" borderId="5" xfId="0" applyFont="1" applyFill="1" applyBorder="1" applyAlignment="1">
      <alignment horizontal="left"/>
    </xf>
    <xf numFmtId="0" fontId="1" fillId="0" borderId="5" xfId="0" applyFont="1" applyFill="1" applyBorder="1"/>
    <xf numFmtId="0" fontId="0" fillId="0" borderId="5" xfId="0" applyBorder="1" applyAlignment="1">
      <alignment horizontal="left"/>
    </xf>
    <xf numFmtId="0" fontId="0" fillId="0" borderId="5" xfId="0" applyFill="1" applyBorder="1" applyAlignment="1">
      <alignment horizontal="left"/>
    </xf>
    <xf numFmtId="0" fontId="0" fillId="0" borderId="15" xfId="0" applyBorder="1" applyAlignment="1">
      <alignment horizontal="center"/>
    </xf>
    <xf numFmtId="0" fontId="0" fillId="0" borderId="14" xfId="0" applyBorder="1" applyAlignment="1">
      <alignment horizontal="center"/>
    </xf>
    <xf numFmtId="0" fontId="0" fillId="0" borderId="16" xfId="0" applyBorder="1" applyAlignment="1">
      <alignment horizontal="center"/>
    </xf>
    <xf numFmtId="0" fontId="1" fillId="0" borderId="31" xfId="0" applyFont="1" applyBorder="1"/>
    <xf numFmtId="0" fontId="0" fillId="0" borderId="32" xfId="0" quotePrefix="1" applyBorder="1"/>
    <xf numFmtId="0" fontId="0" fillId="0" borderId="32" xfId="0" applyBorder="1"/>
    <xf numFmtId="0" fontId="0" fillId="0" borderId="33" xfId="0" applyBorder="1"/>
    <xf numFmtId="0" fontId="0" fillId="0" borderId="5" xfId="0" applyBorder="1"/>
    <xf numFmtId="44" fontId="0" fillId="0" borderId="5" xfId="4" applyFont="1" applyBorder="1"/>
    <xf numFmtId="44" fontId="0" fillId="0" borderId="16" xfId="4" applyFont="1" applyBorder="1"/>
    <xf numFmtId="0" fontId="1" fillId="0" borderId="34" xfId="0" applyFont="1" applyBorder="1"/>
    <xf numFmtId="0" fontId="1" fillId="0" borderId="35" xfId="0" applyFont="1" applyBorder="1"/>
    <xf numFmtId="0" fontId="1" fillId="0" borderId="36" xfId="0" applyFont="1" applyBorder="1"/>
    <xf numFmtId="0" fontId="0" fillId="0" borderId="37" xfId="0" applyBorder="1"/>
    <xf numFmtId="44" fontId="0" fillId="0" borderId="38" xfId="4" applyFont="1" applyBorder="1"/>
    <xf numFmtId="0" fontId="0" fillId="0" borderId="39" xfId="0" applyBorder="1"/>
    <xf numFmtId="44" fontId="0" fillId="0" borderId="40" xfId="4" applyFont="1" applyBorder="1"/>
    <xf numFmtId="0" fontId="0" fillId="0" borderId="41" xfId="0" applyBorder="1"/>
    <xf numFmtId="0" fontId="0" fillId="0" borderId="42" xfId="0" applyBorder="1"/>
    <xf numFmtId="44" fontId="0" fillId="0" borderId="42" xfId="4" applyFont="1" applyBorder="1"/>
    <xf numFmtId="44" fontId="0" fillId="0" borderId="43" xfId="4" applyFont="1" applyBorder="1"/>
    <xf numFmtId="0" fontId="0" fillId="7" borderId="16" xfId="0" applyFill="1" applyBorder="1"/>
    <xf numFmtId="0" fontId="0" fillId="7" borderId="5" xfId="0" applyFill="1" applyBorder="1"/>
    <xf numFmtId="0" fontId="12" fillId="8" borderId="5" xfId="0" applyFont="1" applyFill="1" applyBorder="1"/>
    <xf numFmtId="0" fontId="0" fillId="9" borderId="5" xfId="0" applyFill="1" applyBorder="1"/>
    <xf numFmtId="0" fontId="0" fillId="9" borderId="42" xfId="0" applyFill="1" applyBorder="1"/>
    <xf numFmtId="0" fontId="1" fillId="0" borderId="44" xfId="0" applyFont="1" applyBorder="1" applyAlignment="1">
      <alignment vertical="top" wrapText="1"/>
    </xf>
    <xf numFmtId="9" fontId="1" fillId="0" borderId="45" xfId="0" applyNumberFormat="1" applyFont="1" applyBorder="1"/>
    <xf numFmtId="0" fontId="1" fillId="0" borderId="41" xfId="0" applyFont="1" applyBorder="1" applyAlignment="1">
      <alignment vertical="top" wrapText="1"/>
    </xf>
    <xf numFmtId="9" fontId="1" fillId="0" borderId="43" xfId="0" applyNumberFormat="1" applyFont="1" applyBorder="1"/>
    <xf numFmtId="0" fontId="14" fillId="11" borderId="46" xfId="0" applyFont="1" applyFill="1" applyBorder="1" applyAlignment="1">
      <alignment horizontal="right" vertical="center" wrapText="1"/>
    </xf>
    <xf numFmtId="0" fontId="14" fillId="11" borderId="46" xfId="0" applyFont="1" applyFill="1" applyBorder="1" applyAlignment="1">
      <alignment vertical="center" wrapText="1"/>
    </xf>
    <xf numFmtId="14" fontId="13" fillId="10" borderId="46" xfId="0" applyNumberFormat="1" applyFont="1" applyFill="1" applyBorder="1" applyAlignment="1">
      <alignment horizontal="right" vertical="center" wrapText="1"/>
    </xf>
    <xf numFmtId="0" fontId="13" fillId="10" borderId="46" xfId="0" applyFont="1" applyFill="1" applyBorder="1" applyAlignment="1">
      <alignment vertical="center" wrapText="1"/>
    </xf>
    <xf numFmtId="0" fontId="13" fillId="10" borderId="46" xfId="0" applyFont="1" applyFill="1" applyBorder="1" applyAlignment="1">
      <alignment horizontal="right" vertical="center" wrapText="1"/>
    </xf>
    <xf numFmtId="0" fontId="14" fillId="11" borderId="46" xfId="0" applyFont="1" applyFill="1" applyBorder="1" applyAlignment="1">
      <alignment horizontal="left" vertical="center" wrapText="1"/>
    </xf>
    <xf numFmtId="0" fontId="1" fillId="0" borderId="3" xfId="0" applyFont="1" applyBorder="1"/>
    <xf numFmtId="0" fontId="1" fillId="0" borderId="23" xfId="0" applyFont="1" applyBorder="1" applyAlignment="1">
      <alignment horizontal="center"/>
    </xf>
    <xf numFmtId="0" fontId="0" fillId="0" borderId="17" xfId="0" applyBorder="1" applyAlignment="1">
      <alignment horizontal="center"/>
    </xf>
    <xf numFmtId="14" fontId="0" fillId="0" borderId="0" xfId="0" applyNumberFormat="1" applyBorder="1" applyAlignment="1">
      <alignment horizontal="right"/>
    </xf>
    <xf numFmtId="0" fontId="0" fillId="0" borderId="22" xfId="0" applyBorder="1" applyAlignment="1">
      <alignment horizontal="center"/>
    </xf>
    <xf numFmtId="0" fontId="0" fillId="0" borderId="18" xfId="0" applyBorder="1" applyAlignment="1">
      <alignment horizontal="center"/>
    </xf>
    <xf numFmtId="14" fontId="0" fillId="0" borderId="1" xfId="0" applyNumberFormat="1" applyBorder="1" applyAlignment="1">
      <alignment horizontal="right"/>
    </xf>
    <xf numFmtId="0" fontId="0" fillId="0" borderId="21" xfId="0" applyBorder="1" applyAlignment="1">
      <alignment horizontal="center"/>
    </xf>
    <xf numFmtId="0" fontId="0" fillId="0" borderId="17" xfId="0" applyFill="1" applyBorder="1" applyAlignment="1">
      <alignment horizontal="center"/>
    </xf>
    <xf numFmtId="14" fontId="0" fillId="0" borderId="0" xfId="0" applyNumberFormat="1" applyFill="1" applyBorder="1" applyAlignment="1">
      <alignment horizontal="right"/>
    </xf>
    <xf numFmtId="0" fontId="0" fillId="0" borderId="22" xfId="0" applyFill="1" applyBorder="1" applyAlignment="1">
      <alignment horizontal="center"/>
    </xf>
    <xf numFmtId="0" fontId="0" fillId="0" borderId="22" xfId="0" applyBorder="1"/>
    <xf numFmtId="2" fontId="1" fillId="0" borderId="16" xfId="0" applyNumberFormat="1" applyFont="1" applyBorder="1" applyAlignment="1">
      <alignment horizontal="center"/>
    </xf>
    <xf numFmtId="1" fontId="1" fillId="0" borderId="47" xfId="0" applyNumberFormat="1" applyFont="1" applyBorder="1" applyAlignment="1">
      <alignment horizontal="center"/>
    </xf>
    <xf numFmtId="0" fontId="1" fillId="0" borderId="25" xfId="0" applyFont="1" applyBorder="1" applyAlignment="1">
      <alignment horizontal="center"/>
    </xf>
    <xf numFmtId="0" fontId="1" fillId="0" borderId="24" xfId="0" applyFont="1" applyBorder="1" applyAlignment="1">
      <alignment horizontal="center"/>
    </xf>
    <xf numFmtId="0" fontId="1" fillId="0" borderId="47" xfId="0" applyFont="1" applyBorder="1" applyAlignment="1">
      <alignment horizontal="center"/>
    </xf>
    <xf numFmtId="0" fontId="1" fillId="3" borderId="47" xfId="0" applyFont="1" applyFill="1" applyBorder="1" applyAlignment="1">
      <alignment horizontal="center"/>
    </xf>
    <xf numFmtId="0" fontId="1" fillId="0" borderId="0" xfId="0" applyFont="1" applyFill="1" applyBorder="1" applyAlignment="1">
      <alignment horizontal="right" indent="1"/>
    </xf>
    <xf numFmtId="2" fontId="1" fillId="0" borderId="47" xfId="0" applyNumberFormat="1" applyFont="1" applyBorder="1" applyAlignment="1">
      <alignment horizontal="center"/>
    </xf>
    <xf numFmtId="0" fontId="1" fillId="0" borderId="17" xfId="0" applyFont="1" applyBorder="1" applyAlignment="1">
      <alignment horizontal="center"/>
    </xf>
    <xf numFmtId="0" fontId="1" fillId="0" borderId="4" xfId="0" applyFont="1" applyBorder="1" applyAlignment="1">
      <alignment horizontal="centerContinuous"/>
    </xf>
    <xf numFmtId="0" fontId="0" fillId="0" borderId="20" xfId="0" applyBorder="1"/>
    <xf numFmtId="0" fontId="1" fillId="0" borderId="0" xfId="0" applyFont="1" applyBorder="1" applyAlignment="1">
      <alignment horizontal="right" indent="1"/>
    </xf>
    <xf numFmtId="0" fontId="15" fillId="0" borderId="22" xfId="0" applyFont="1" applyBorder="1"/>
    <xf numFmtId="0" fontId="1" fillId="0" borderId="22" xfId="0" applyFont="1" applyBorder="1" applyAlignment="1">
      <alignment horizontal="center"/>
    </xf>
    <xf numFmtId="0" fontId="0" fillId="0" borderId="21" xfId="0" applyBorder="1"/>
    <xf numFmtId="0" fontId="0" fillId="0" borderId="4" xfId="0" applyBorder="1" applyAlignment="1">
      <alignment horizontal="centerContinuous"/>
    </xf>
    <xf numFmtId="0" fontId="9" fillId="0" borderId="19" xfId="0" applyFont="1" applyBorder="1" applyAlignment="1">
      <alignment horizontal="left"/>
    </xf>
    <xf numFmtId="0" fontId="0" fillId="0" borderId="5" xfId="0" applyBorder="1" applyAlignment="1">
      <alignment horizontal="center"/>
    </xf>
    <xf numFmtId="0" fontId="0" fillId="0" borderId="5" xfId="0" applyFont="1" applyBorder="1"/>
    <xf numFmtId="0" fontId="1" fillId="12" borderId="47" xfId="0" applyFont="1" applyFill="1" applyBorder="1" applyAlignment="1">
      <alignment horizontal="center"/>
    </xf>
    <xf numFmtId="0" fontId="1" fillId="12" borderId="50" xfId="0" applyFont="1" applyFill="1" applyBorder="1" applyAlignment="1">
      <alignment horizontal="center"/>
    </xf>
    <xf numFmtId="9" fontId="1" fillId="0" borderId="12" xfId="0" applyNumberFormat="1" applyFont="1" applyBorder="1" applyAlignment="1">
      <alignment horizontal="center"/>
    </xf>
    <xf numFmtId="2" fontId="0" fillId="0" borderId="5" xfId="1" applyNumberFormat="1" applyFont="1" applyBorder="1" applyAlignment="1">
      <alignment horizontal="center"/>
    </xf>
    <xf numFmtId="0" fontId="4" fillId="5" borderId="4" xfId="0" applyFont="1" applyFill="1" applyBorder="1"/>
    <xf numFmtId="0" fontId="1" fillId="13" borderId="5" xfId="0" applyFont="1" applyFill="1" applyBorder="1"/>
    <xf numFmtId="0" fontId="1" fillId="13" borderId="5" xfId="0" applyFont="1" applyFill="1" applyBorder="1" applyAlignment="1">
      <alignment horizontal="right"/>
    </xf>
    <xf numFmtId="0" fontId="0" fillId="13" borderId="5" xfId="0" applyFill="1" applyBorder="1" applyAlignment="1">
      <alignment horizontal="right"/>
    </xf>
    <xf numFmtId="4" fontId="0" fillId="13" borderId="5" xfId="0" applyNumberFormat="1" applyFill="1" applyBorder="1" applyAlignment="1">
      <alignment horizontal="right"/>
    </xf>
    <xf numFmtId="9" fontId="0" fillId="13" borderId="5" xfId="0" applyNumberFormat="1" applyFill="1" applyBorder="1" applyAlignment="1">
      <alignment horizontal="right"/>
    </xf>
    <xf numFmtId="0" fontId="6" fillId="13" borderId="5" xfId="3" applyFill="1" applyBorder="1"/>
    <xf numFmtId="10" fontId="0" fillId="13" borderId="5" xfId="2" applyNumberFormat="1" applyFont="1" applyFill="1" applyBorder="1" applyAlignment="1">
      <alignment horizontal="right"/>
    </xf>
    <xf numFmtId="0" fontId="15" fillId="0" borderId="0" xfId="0" applyFont="1"/>
    <xf numFmtId="168" fontId="0" fillId="0" borderId="5" xfId="0" applyNumberFormat="1" applyBorder="1" applyAlignment="1">
      <alignment horizontal="center"/>
    </xf>
    <xf numFmtId="0" fontId="0" fillId="0" borderId="0" xfId="0" applyFill="1" applyBorder="1" applyAlignment="1">
      <alignment horizontal="right"/>
    </xf>
    <xf numFmtId="0" fontId="15" fillId="0" borderId="0" xfId="0" applyFont="1" applyFill="1" applyBorder="1"/>
    <xf numFmtId="2" fontId="0" fillId="0" borderId="5" xfId="0" applyNumberFormat="1" applyBorder="1" applyAlignment="1">
      <alignment horizontal="center"/>
    </xf>
    <xf numFmtId="0" fontId="1" fillId="0" borderId="0" xfId="0" applyFont="1" applyBorder="1" applyAlignment="1">
      <alignment horizontal="centerContinuous"/>
    </xf>
    <xf numFmtId="0" fontId="0" fillId="0" borderId="0" xfId="0" applyBorder="1" applyAlignment="1">
      <alignment horizontal="centerContinuous"/>
    </xf>
    <xf numFmtId="0" fontId="1" fillId="0" borderId="35" xfId="0" applyFont="1" applyBorder="1" applyAlignment="1">
      <alignment horizontal="center"/>
    </xf>
    <xf numFmtId="0" fontId="1" fillId="0" borderId="36" xfId="0" applyFont="1" applyBorder="1" applyAlignment="1">
      <alignment horizontal="center"/>
    </xf>
    <xf numFmtId="44" fontId="0" fillId="0" borderId="16" xfId="4" applyFont="1" applyBorder="1" applyAlignment="1">
      <alignment horizontal="center"/>
    </xf>
    <xf numFmtId="44" fontId="0" fillId="0" borderId="38" xfId="4" applyFont="1" applyBorder="1" applyAlignment="1">
      <alignment horizontal="center"/>
    </xf>
    <xf numFmtId="44" fontId="0" fillId="0" borderId="5" xfId="4" applyFont="1" applyBorder="1" applyAlignment="1">
      <alignment horizontal="center"/>
    </xf>
    <xf numFmtId="44" fontId="1" fillId="12" borderId="52" xfId="0" applyNumberFormat="1" applyFont="1" applyFill="1" applyBorder="1" applyAlignment="1">
      <alignment horizontal="center"/>
    </xf>
    <xf numFmtId="44" fontId="1" fillId="12" borderId="47" xfId="0" applyNumberFormat="1" applyFont="1" applyFill="1" applyBorder="1" applyAlignment="1">
      <alignment horizontal="center"/>
    </xf>
    <xf numFmtId="44" fontId="0" fillId="0" borderId="15" xfId="4" applyFont="1" applyBorder="1" applyAlignment="1">
      <alignment horizontal="center"/>
    </xf>
    <xf numFmtId="44" fontId="0" fillId="0" borderId="14" xfId="4" applyFont="1" applyBorder="1" applyAlignment="1">
      <alignment horizontal="center"/>
    </xf>
    <xf numFmtId="44" fontId="0" fillId="0" borderId="53" xfId="4" applyFont="1" applyBorder="1" applyAlignment="1">
      <alignment horizontal="center"/>
    </xf>
    <xf numFmtId="44" fontId="1" fillId="12" borderId="32" xfId="0" applyNumberFormat="1" applyFont="1" applyFill="1" applyBorder="1" applyAlignment="1">
      <alignment horizontal="center"/>
    </xf>
    <xf numFmtId="0" fontId="1" fillId="12" borderId="50" xfId="0" applyFont="1" applyFill="1" applyBorder="1" applyAlignment="1">
      <alignment horizontal="left"/>
    </xf>
    <xf numFmtId="0" fontId="0" fillId="12" borderId="51" xfId="0" applyFill="1" applyBorder="1" applyAlignment="1">
      <alignment horizontal="left"/>
    </xf>
    <xf numFmtId="0" fontId="0" fillId="12" borderId="48" xfId="0" applyFill="1" applyBorder="1" applyAlignment="1">
      <alignment horizontal="left"/>
    </xf>
    <xf numFmtId="0" fontId="0" fillId="12" borderId="49" xfId="0" applyFill="1" applyBorder="1" applyAlignment="1">
      <alignment horizontal="left"/>
    </xf>
    <xf numFmtId="4" fontId="0" fillId="0" borderId="5" xfId="0" applyNumberFormat="1" applyBorder="1" applyAlignment="1">
      <alignment horizontal="center"/>
    </xf>
    <xf numFmtId="3" fontId="0" fillId="0" borderId="5" xfId="1" applyNumberFormat="1" applyFont="1" applyBorder="1" applyAlignment="1">
      <alignment horizontal="center"/>
    </xf>
    <xf numFmtId="0" fontId="0" fillId="0" borderId="5" xfId="0" applyNumberFormat="1" applyBorder="1" applyAlignment="1">
      <alignment horizontal="center"/>
    </xf>
    <xf numFmtId="9" fontId="1" fillId="0" borderId="0" xfId="0" applyNumberFormat="1" applyFont="1" applyBorder="1" applyAlignment="1">
      <alignment horizontal="center"/>
    </xf>
    <xf numFmtId="44" fontId="1" fillId="12" borderId="35" xfId="4" applyFont="1" applyFill="1" applyBorder="1" applyAlignment="1">
      <alignment horizontal="center"/>
    </xf>
    <xf numFmtId="44" fontId="1" fillId="12" borderId="36" xfId="4" applyFont="1" applyFill="1" applyBorder="1" applyAlignment="1">
      <alignment horizontal="center"/>
    </xf>
    <xf numFmtId="0" fontId="0" fillId="0" borderId="16" xfId="1" applyNumberFormat="1" applyFont="1" applyBorder="1" applyAlignment="1">
      <alignment horizontal="center"/>
    </xf>
    <xf numFmtId="0" fontId="0" fillId="0" borderId="5" xfId="1" applyNumberFormat="1" applyFont="1" applyBorder="1" applyAlignment="1">
      <alignment horizontal="center"/>
    </xf>
    <xf numFmtId="0" fontId="0" fillId="0" borderId="15" xfId="1" applyNumberFormat="1" applyFont="1" applyBorder="1" applyAlignment="1">
      <alignment horizontal="center"/>
    </xf>
    <xf numFmtId="0" fontId="1" fillId="12" borderId="34" xfId="1" applyNumberFormat="1" applyFont="1" applyFill="1" applyBorder="1" applyAlignment="1">
      <alignment horizontal="center"/>
    </xf>
    <xf numFmtId="44" fontId="0" fillId="0" borderId="5" xfId="0" applyNumberFormat="1" applyBorder="1" applyAlignment="1">
      <alignment horizontal="center"/>
    </xf>
    <xf numFmtId="0" fontId="4" fillId="0" borderId="0" xfId="0" applyFont="1" applyBorder="1" applyAlignment="1">
      <alignment horizontal="right"/>
    </xf>
    <xf numFmtId="0" fontId="0" fillId="0" borderId="0" xfId="0" applyAlignment="1">
      <alignment horizontal="right"/>
    </xf>
    <xf numFmtId="0" fontId="17" fillId="0" borderId="0" xfId="0" applyFont="1"/>
    <xf numFmtId="0" fontId="16" fillId="14" borderId="0" xfId="0" applyFont="1" applyFill="1"/>
    <xf numFmtId="0" fontId="0" fillId="3" borderId="0" xfId="0" applyFont="1" applyFill="1"/>
    <xf numFmtId="0" fontId="17" fillId="0" borderId="0" xfId="0" applyFont="1" applyFill="1"/>
    <xf numFmtId="0" fontId="0" fillId="0" borderId="0" xfId="0" applyFill="1"/>
    <xf numFmtId="14" fontId="0" fillId="0" borderId="0" xfId="0" applyNumberFormat="1" applyFill="1"/>
    <xf numFmtId="0" fontId="16" fillId="0" borderId="0" xfId="0" applyFont="1" applyFill="1"/>
    <xf numFmtId="0" fontId="0" fillId="0" borderId="29" xfId="0" applyBorder="1" applyAlignment="1">
      <alignment horizontal="center"/>
    </xf>
    <xf numFmtId="0" fontId="0" fillId="0" borderId="30" xfId="0" applyBorder="1" applyAlignment="1">
      <alignment horizontal="center"/>
    </xf>
    <xf numFmtId="0" fontId="0" fillId="0" borderId="10" xfId="0" applyBorder="1" applyAlignment="1">
      <alignment horizontal="center"/>
    </xf>
    <xf numFmtId="0" fontId="1" fillId="0" borderId="0" xfId="0" applyFont="1" applyBorder="1" applyAlignment="1">
      <alignment horizontal="left"/>
    </xf>
    <xf numFmtId="1" fontId="0" fillId="0" borderId="0" xfId="0" applyNumberFormat="1" applyBorder="1" applyAlignment="1">
      <alignment horizontal="center"/>
    </xf>
    <xf numFmtId="8" fontId="1" fillId="3" borderId="5" xfId="0" applyNumberFormat="1" applyFont="1" applyFill="1" applyBorder="1" applyAlignment="1" applyProtection="1">
      <alignment horizontal="left"/>
    </xf>
    <xf numFmtId="0" fontId="19" fillId="0" borderId="0" xfId="0" applyFont="1"/>
    <xf numFmtId="169" fontId="0" fillId="0" borderId="5" xfId="4" applyNumberFormat="1" applyFont="1" applyBorder="1"/>
    <xf numFmtId="169" fontId="0" fillId="0" borderId="16" xfId="4" applyNumberFormat="1" applyFont="1" applyBorder="1"/>
    <xf numFmtId="169" fontId="0" fillId="0" borderId="40" xfId="4" applyNumberFormat="1" applyFont="1" applyBorder="1"/>
    <xf numFmtId="169" fontId="0" fillId="0" borderId="38" xfId="4" applyNumberFormat="1" applyFont="1" applyBorder="1"/>
    <xf numFmtId="0" fontId="1" fillId="0" borderId="34" xfId="0" applyFont="1" applyBorder="1" applyAlignment="1">
      <alignment horizontal="right"/>
    </xf>
    <xf numFmtId="169" fontId="1" fillId="0" borderId="36" xfId="4" applyNumberFormat="1" applyFont="1" applyBorder="1"/>
    <xf numFmtId="0" fontId="20" fillId="0" borderId="0" xfId="0" applyFont="1" applyAlignment="1">
      <alignment horizontal="right"/>
    </xf>
    <xf numFmtId="0" fontId="20" fillId="0" borderId="0" xfId="0" applyFont="1"/>
    <xf numFmtId="0" fontId="0" fillId="0" borderId="55" xfId="0" applyBorder="1"/>
    <xf numFmtId="169" fontId="0" fillId="0" borderId="15" xfId="4" applyNumberFormat="1" applyFont="1" applyBorder="1"/>
    <xf numFmtId="169" fontId="0" fillId="0" borderId="56" xfId="4" applyNumberFormat="1" applyFont="1" applyBorder="1"/>
    <xf numFmtId="0" fontId="1" fillId="0" borderId="54" xfId="0" applyFont="1" applyBorder="1"/>
    <xf numFmtId="0" fontId="0" fillId="0" borderId="57" xfId="0" applyBorder="1"/>
    <xf numFmtId="0" fontId="1" fillId="0" borderId="34" xfId="0" applyFont="1" applyBorder="1" applyAlignment="1">
      <alignment horizontal="left"/>
    </xf>
    <xf numFmtId="0" fontId="3" fillId="0" borderId="0" xfId="0" applyFont="1" applyAlignment="1">
      <alignment horizontal="right"/>
    </xf>
    <xf numFmtId="0" fontId="6" fillId="0" borderId="0" xfId="3" applyAlignment="1">
      <alignment horizontal="right"/>
    </xf>
    <xf numFmtId="0" fontId="21" fillId="0" borderId="0" xfId="0" applyFont="1" applyAlignment="1">
      <alignment horizontal="left" indent="5"/>
    </xf>
    <xf numFmtId="0" fontId="8" fillId="0" borderId="0" xfId="0" applyFont="1" applyAlignment="1">
      <alignment horizontal="left" indent="5"/>
    </xf>
    <xf numFmtId="8" fontId="0" fillId="0" borderId="0" xfId="0" applyNumberFormat="1"/>
    <xf numFmtId="0" fontId="0" fillId="0" borderId="39" xfId="0" applyFill="1" applyBorder="1"/>
    <xf numFmtId="0" fontId="0" fillId="0" borderId="5" xfId="0" applyFill="1" applyBorder="1"/>
    <xf numFmtId="169" fontId="0" fillId="0" borderId="5" xfId="4" applyNumberFormat="1" applyFont="1" applyFill="1" applyBorder="1"/>
    <xf numFmtId="169" fontId="0" fillId="0" borderId="40" xfId="4" applyNumberFormat="1" applyFont="1" applyFill="1" applyBorder="1"/>
    <xf numFmtId="14" fontId="4" fillId="5" borderId="20" xfId="0" applyNumberFormat="1" applyFont="1" applyFill="1" applyBorder="1" applyAlignment="1">
      <alignment horizontal="right"/>
    </xf>
    <xf numFmtId="0" fontId="7" fillId="0" borderId="1" xfId="3" applyFont="1" applyBorder="1" applyAlignment="1">
      <alignment horizontal="center" vertical="top"/>
    </xf>
    <xf numFmtId="0" fontId="7" fillId="0" borderId="1" xfId="3" applyFont="1" applyBorder="1" applyAlignment="1">
      <alignment horizontal="left" vertical="top"/>
    </xf>
    <xf numFmtId="0" fontId="7" fillId="0" borderId="0" xfId="3" applyFont="1" applyAlignment="1">
      <alignment horizontal="left" vertical="top"/>
    </xf>
    <xf numFmtId="0" fontId="7" fillId="0" borderId="0" xfId="3" applyFont="1" applyAlignment="1">
      <alignment horizontal="center" vertical="top"/>
    </xf>
    <xf numFmtId="0" fontId="11" fillId="0" borderId="0" xfId="3" applyFont="1" applyAlignment="1">
      <alignment horizontal="left" vertical="top"/>
    </xf>
  </cellXfs>
  <cellStyles count="5">
    <cellStyle name="Comma" xfId="1" builtinId="3"/>
    <cellStyle name="Currency" xfId="4" builtinId="4"/>
    <cellStyle name="Hyperlink" xfId="3" builtinId="8"/>
    <cellStyle name="Normal" xfId="0" builtinId="0"/>
    <cellStyle name="Percent" xfId="2" builtinId="5"/>
  </cellStyles>
  <dxfs count="10">
    <dxf>
      <fill>
        <patternFill>
          <bgColor rgb="FFFFFF00"/>
        </patternFill>
      </fill>
    </dxf>
    <dxf>
      <fill>
        <patternFill>
          <bgColor rgb="FFFFFF00"/>
        </patternFill>
      </fill>
    </dxf>
    <dxf>
      <fill>
        <patternFill>
          <bgColor rgb="FFFFFF00"/>
        </patternFill>
      </fill>
      <border>
        <left style="thin">
          <color auto="1"/>
        </left>
        <right style="thin">
          <color auto="1"/>
        </right>
        <top style="thin">
          <color auto="1"/>
        </top>
        <bottom style="thin">
          <color auto="1"/>
        </bottom>
      </border>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numFmt numFmtId="0" formatCode="General"/>
    </dxf>
    <dxf>
      <alignment horizontal="right" readingOrder="0"/>
    </dxf>
  </dxfs>
  <tableStyles count="0" defaultTableStyle="TableStyleMedium9" defaultPivotStyle="PivotStyleLight16"/>
  <colors>
    <mruColors>
      <color rgb="FFFAFAA0"/>
      <color rgb="FF19FF8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1.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5</xdr:col>
      <xdr:colOff>104774</xdr:colOff>
      <xdr:row>112</xdr:row>
      <xdr:rowOff>95249</xdr:rowOff>
    </xdr:from>
    <xdr:to>
      <xdr:col>13</xdr:col>
      <xdr:colOff>506311</xdr:colOff>
      <xdr:row>126</xdr:row>
      <xdr:rowOff>219074</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581649" y="20926424"/>
          <a:ext cx="8812112" cy="2695575"/>
        </a:xfrm>
        <a:prstGeom prst="rect">
          <a:avLst/>
        </a:prstGeom>
        <a:ln>
          <a:solidFill>
            <a:sysClr val="windowText" lastClr="000000"/>
          </a:solidFill>
        </a:ln>
      </xdr:spPr>
    </xdr:pic>
    <xdr:clientData/>
  </xdr:twoCellAnchor>
  <xdr:twoCellAnchor>
    <xdr:from>
      <xdr:col>8</xdr:col>
      <xdr:colOff>28575</xdr:colOff>
      <xdr:row>36</xdr:row>
      <xdr:rowOff>57150</xdr:rowOff>
    </xdr:from>
    <xdr:to>
      <xdr:col>13</xdr:col>
      <xdr:colOff>533400</xdr:colOff>
      <xdr:row>48</xdr:row>
      <xdr:rowOff>76200</xdr:rowOff>
    </xdr:to>
    <xdr:pic>
      <xdr:nvPicPr>
        <xdr:cNvPr id="8" name="Picture 7">
          <a:extLst>
            <a:ext uri="{FF2B5EF4-FFF2-40B4-BE49-F238E27FC236}">
              <a16:creationId xmlns:a16="http://schemas.microsoft.com/office/drawing/2014/main" id="{00000000-0008-0000-0500-00000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144000" y="2438400"/>
          <a:ext cx="5295900" cy="2333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47625</xdr:colOff>
      <xdr:row>1</xdr:row>
      <xdr:rowOff>76200</xdr:rowOff>
    </xdr:from>
    <xdr:to>
      <xdr:col>13</xdr:col>
      <xdr:colOff>581025</xdr:colOff>
      <xdr:row>18</xdr:row>
      <xdr:rowOff>66675</xdr:rowOff>
    </xdr:to>
    <xdr:pic>
      <xdr:nvPicPr>
        <xdr:cNvPr id="2" name="Picture 1">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62800" y="276225"/>
          <a:ext cx="4191000" cy="3228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Ben Currier" refreshedDate="40772.793201388886" createdVersion="4" refreshedVersion="4" minRefreshableVersion="3" recordCount="15">
  <cacheSource type="worksheet">
    <worksheetSource name="PlayerTable"/>
  </cacheSource>
  <cacheFields count="6">
    <cacheField name="Player #" numFmtId="0">
      <sharedItems containsSemiMixedTypes="0" containsString="0" containsNumber="1" containsInteger="1" minValue="1" maxValue="15" count="15">
        <n v="1"/>
        <n v="2"/>
        <n v="3"/>
        <n v="4"/>
        <n v="5"/>
        <n v="6"/>
        <n v="7"/>
        <n v="8"/>
        <n v="9"/>
        <n v="10"/>
        <n v="11"/>
        <n v="12"/>
        <n v="13"/>
        <n v="14"/>
        <n v="15"/>
      </sharedItems>
    </cacheField>
    <cacheField name="Name" numFmtId="0">
      <sharedItems count="30">
        <s v="Player 1 Name"/>
        <s v="Player 2 Name"/>
        <s v="Player 3 Name"/>
        <s v="Player 4 Name"/>
        <s v="Player 5 Name"/>
        <s v="Player 6 Name"/>
        <s v="Player 7 Name"/>
        <s v="Player 8 Name"/>
        <s v="Player 9 Name"/>
        <s v="Player 10 Name"/>
        <s v="Player 11 Name"/>
        <s v="Player 12 Name"/>
        <s v="Player 13 Name"/>
        <s v="Player 14 Name"/>
        <s v="Player 15 Name"/>
        <s v="Jim Toepel" u="1"/>
        <s v="Helen McWilliams" u="1"/>
        <s v="Dean Tate" u="1"/>
        <s v="Jyllian Thibodeau" u="1"/>
        <s v="Ben Currier" u="1"/>
        <s v="Rachel Johnson" u="1"/>
        <s v="Matt Boch" u="1"/>
        <s v="Brian Chan" u="1"/>
        <s v="Francisca Hernandez" u="1"/>
        <s v="Chris Foster" u="1"/>
        <s v="Jessa Brezinski" u="1"/>
        <s v="Casey Cross" u="1"/>
        <s v="Marcos Aguirre" u="1"/>
        <s v="Sylvain Dubrofsky" u="1"/>
        <s v="Matthew Nordhaus" u="1"/>
      </sharedItems>
    </cacheField>
    <cacheField name="High Score" numFmtId="0">
      <sharedItems containsSemiMixedTypes="0" containsString="0" containsNumber="1" containsInteger="1" minValue="85" maxValue="98"/>
    </cacheField>
    <cacheField name="Low Score" numFmtId="0">
      <sharedItems containsSemiMixedTypes="0" containsString="0" containsNumber="1" containsInteger="1" minValue="65" maxValue="91"/>
    </cacheField>
    <cacheField name="Variance" numFmtId="0">
      <sharedItems containsSemiMixedTypes="0" containsString="0" containsNumber="1" containsInteger="1" minValue="4" maxValue="27"/>
    </cacheField>
    <cacheField name="# of Plays" numFmtId="0">
      <sharedItems containsSemiMixedTypes="0" containsString="0" containsNumber="1" containsInteger="1" minValue="2" maxValue="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Ben Currier" refreshedDate="40772.793245833331" createdVersion="4" refreshedVersion="4" minRefreshableVersion="3" recordCount="26">
  <cacheSource type="worksheet">
    <worksheetSource name="MetaCriticTable1"/>
  </cacheSource>
  <cacheFields count="4">
    <cacheField name="Rank" numFmtId="0">
      <sharedItems containsSemiMixedTypes="0" containsString="0" containsNumber="1" containsInteger="1" minValue="1" maxValue="26" count="26">
        <n v="1"/>
        <n v="2"/>
        <n v="3"/>
        <n v="4"/>
        <n v="5"/>
        <n v="6"/>
        <n v="7"/>
        <n v="8"/>
        <n v="9"/>
        <n v="10"/>
        <n v="11"/>
        <n v="12"/>
        <n v="13"/>
        <n v="14"/>
        <n v="15"/>
        <n v="16"/>
        <n v="17"/>
        <n v="18"/>
        <n v="19"/>
        <n v="20"/>
        <n v="21"/>
        <n v="22"/>
        <n v="23"/>
        <n v="24"/>
        <n v="25"/>
        <n v="26"/>
      </sharedItems>
    </cacheField>
    <cacheField name="Name" numFmtId="0">
      <sharedItems count="24">
        <s v="Grand Theft Auto IV"/>
        <s v="BioShock"/>
        <s v="The Orange Box"/>
        <s v="Mass Effect 2"/>
        <s v="Pac-Man Championship Edition DX"/>
        <s v="Red Dead Redemption"/>
        <s v="Gears of War"/>
        <s v="The Elder Scrolls IV: Oblivion"/>
        <s v="Call of Duty 4: Modern Warfare"/>
        <s v="Halo 3"/>
        <s v="Call of Duty: Modern Warfare 2"/>
        <s v="Braid"/>
        <s v="Rock Band 3"/>
        <s v="Street Fighter IV"/>
        <s v="Fallout 3"/>
        <s v="Gears of War 2"/>
        <s v="Guitar Hero II"/>
        <s v="Forza Motorsport 3"/>
        <s v="Batman: Arkham Asylum"/>
        <s v="Rock Band 2"/>
        <s v="Super Street Fighter IV"/>
        <s v="Halo: Reach"/>
        <s v="Mass Effect"/>
        <s v="Assassin's Creed II"/>
      </sharedItems>
    </cacheField>
    <cacheField name="X360 Metacritic" numFmtId="0">
      <sharedItems containsSemiMixedTypes="0" containsString="0" containsNumber="1" containsInteger="1" minValue="89" maxValue="98"/>
    </cacheField>
    <cacheField name="Userscore" numFmtId="164">
      <sharedItems containsSemiMixedTypes="0" containsString="0" containsNumber="1" minValue="6" maxValue="9"/>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Ben" refreshedDate="41158.50055034722" createdVersion="4" refreshedVersion="4" minRefreshableVersion="3" recordCount="86">
  <cacheSource type="worksheet">
    <worksheetSource ref="A3:I89" sheet="5.1 - Pivot Data (Example 1)"/>
  </cacheSource>
  <cacheFields count="9">
    <cacheField name="Order ID" numFmtId="0">
      <sharedItems containsSemiMixedTypes="0" containsString="0" containsNumber="1" containsInteger="1" minValue="10001" maxValue="10086"/>
    </cacheField>
    <cacheField name="OrderDate" numFmtId="14">
      <sharedItems containsSemiMixedTypes="0" containsNonDate="0" containsDate="1" containsString="0" minDate="2011-01-05T00:00:00" maxDate="2011-12-30T00:00:00"/>
    </cacheField>
    <cacheField name="Month" numFmtId="14">
      <sharedItems count="12">
        <s v="Jan"/>
        <s v="Feb"/>
        <s v="Mar"/>
        <s v="Apr"/>
        <s v="May"/>
        <s v="Jun"/>
        <s v="Jul"/>
        <s v="Aug"/>
        <s v="Sep"/>
        <s v="Oct"/>
        <s v="Nov"/>
        <s v="Dec"/>
      </sharedItems>
    </cacheField>
    <cacheField name="Region" numFmtId="0">
      <sharedItems count="3">
        <s v="Midwest"/>
        <s v="New England"/>
        <s v="West Coast"/>
      </sharedItems>
    </cacheField>
    <cacheField name="Employee" numFmtId="0">
      <sharedItems count="11">
        <s v="Adams"/>
        <s v="Jones"/>
        <s v="Smith"/>
        <s v="Dwyer"/>
        <s v="Andrews"/>
        <s v="Stevenson"/>
        <s v="Parent"/>
        <s v="Black"/>
        <s v="Howard"/>
        <s v="Thompson"/>
        <s v="Morgan"/>
      </sharedItems>
    </cacheField>
    <cacheField name="Item" numFmtId="0">
      <sharedItems count="5">
        <s v="Binder"/>
        <s v="Pencil"/>
        <s v="Pen Set"/>
        <s v="Pen"/>
        <s v="Desk"/>
      </sharedItems>
    </cacheField>
    <cacheField name="Units" numFmtId="0">
      <sharedItems containsSemiMixedTypes="0" containsString="0" containsNumber="1" containsInteger="1" minValue="2" maxValue="96"/>
    </cacheField>
    <cacheField name="Cost" numFmtId="0">
      <sharedItems containsSemiMixedTypes="0" containsString="0" containsNumber="1" minValue="1.29" maxValue="275" count="12">
        <n v="19.989999999999998"/>
        <n v="1.99"/>
        <n v="1.29"/>
        <n v="8.99"/>
        <n v="4.99"/>
        <n v="15.99"/>
        <n v="15"/>
        <n v="2.99"/>
        <n v="125"/>
        <n v="12.49"/>
        <n v="23.95"/>
        <n v="275"/>
      </sharedItems>
    </cacheField>
    <cacheField name="Total" numFmtId="0">
      <sharedItems containsSemiMixedTypes="0" containsString="0" containsNumber="1" minValue="9.0300000000000011" maxValue="1879.0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
  <r>
    <x v="0"/>
    <x v="0"/>
    <n v="96"/>
    <n v="86"/>
    <n v="10"/>
    <n v="2"/>
  </r>
  <r>
    <x v="1"/>
    <x v="1"/>
    <n v="92"/>
    <n v="65"/>
    <n v="27"/>
    <n v="2"/>
  </r>
  <r>
    <x v="2"/>
    <x v="2"/>
    <n v="94"/>
    <n v="79"/>
    <n v="15"/>
    <n v="5"/>
  </r>
  <r>
    <x v="3"/>
    <x v="3"/>
    <n v="85"/>
    <n v="81"/>
    <n v="4"/>
    <n v="6"/>
  </r>
  <r>
    <x v="4"/>
    <x v="4"/>
    <n v="89"/>
    <n v="80"/>
    <n v="9"/>
    <n v="4"/>
  </r>
  <r>
    <x v="5"/>
    <x v="5"/>
    <n v="91"/>
    <n v="83"/>
    <n v="8"/>
    <n v="3"/>
  </r>
  <r>
    <x v="6"/>
    <x v="6"/>
    <n v="93"/>
    <n v="85"/>
    <n v="8"/>
    <n v="2"/>
  </r>
  <r>
    <x v="7"/>
    <x v="7"/>
    <n v="98"/>
    <n v="91"/>
    <n v="7"/>
    <n v="9"/>
  </r>
  <r>
    <x v="8"/>
    <x v="8"/>
    <n v="89"/>
    <n v="67"/>
    <n v="22"/>
    <n v="5"/>
  </r>
  <r>
    <x v="9"/>
    <x v="9"/>
    <n v="88"/>
    <n v="83"/>
    <n v="5"/>
    <n v="8"/>
  </r>
  <r>
    <x v="10"/>
    <x v="10"/>
    <n v="86"/>
    <n v="75"/>
    <n v="11"/>
    <n v="3"/>
  </r>
  <r>
    <x v="11"/>
    <x v="11"/>
    <n v="93"/>
    <n v="76"/>
    <n v="17"/>
    <n v="4"/>
  </r>
  <r>
    <x v="12"/>
    <x v="12"/>
    <n v="93"/>
    <n v="80"/>
    <n v="13"/>
    <n v="8"/>
  </r>
  <r>
    <x v="13"/>
    <x v="13"/>
    <n v="90"/>
    <n v="74"/>
    <n v="16"/>
    <n v="6"/>
  </r>
  <r>
    <x v="14"/>
    <x v="14"/>
    <n v="85"/>
    <n v="70"/>
    <n v="15"/>
    <n v="4"/>
  </r>
</pivotCacheRecords>
</file>

<file path=xl/pivotCache/pivotCacheRecords2.xml><?xml version="1.0" encoding="utf-8"?>
<pivotCacheRecords xmlns="http://schemas.openxmlformats.org/spreadsheetml/2006/main" xmlns:r="http://schemas.openxmlformats.org/officeDocument/2006/relationships" count="26">
  <r>
    <x v="0"/>
    <x v="0"/>
    <n v="98"/>
    <n v="7.9"/>
  </r>
  <r>
    <x v="1"/>
    <x v="1"/>
    <n v="96"/>
    <n v="8.6999999999999993"/>
  </r>
  <r>
    <x v="2"/>
    <x v="2"/>
    <n v="96"/>
    <n v="9"/>
  </r>
  <r>
    <x v="3"/>
    <x v="3"/>
    <n v="96"/>
    <n v="9"/>
  </r>
  <r>
    <x v="4"/>
    <x v="4"/>
    <n v="95"/>
    <n v="7.9"/>
  </r>
  <r>
    <x v="5"/>
    <x v="5"/>
    <n v="95"/>
    <n v="8.8000000000000007"/>
  </r>
  <r>
    <x v="6"/>
    <x v="6"/>
    <n v="94"/>
    <n v="8.5"/>
  </r>
  <r>
    <x v="7"/>
    <x v="7"/>
    <n v="94"/>
    <n v="8.8000000000000007"/>
  </r>
  <r>
    <x v="8"/>
    <x v="8"/>
    <n v="94"/>
    <n v="8.5"/>
  </r>
  <r>
    <x v="9"/>
    <x v="9"/>
    <n v="94"/>
    <n v="7.5"/>
  </r>
  <r>
    <x v="10"/>
    <x v="10"/>
    <n v="94"/>
    <n v="6"/>
  </r>
  <r>
    <x v="11"/>
    <x v="11"/>
    <n v="93"/>
    <n v="8.6999999999999993"/>
  </r>
  <r>
    <x v="12"/>
    <x v="12"/>
    <n v="93"/>
    <n v="8.6"/>
  </r>
  <r>
    <x v="13"/>
    <x v="13"/>
    <n v="93"/>
    <n v="7.4"/>
  </r>
  <r>
    <x v="14"/>
    <x v="14"/>
    <n v="93"/>
    <n v="8.4"/>
  </r>
  <r>
    <x v="15"/>
    <x v="15"/>
    <n v="93"/>
    <n v="7.6"/>
  </r>
  <r>
    <x v="16"/>
    <x v="16"/>
    <n v="92"/>
    <n v="8.1"/>
  </r>
  <r>
    <x v="17"/>
    <x v="12"/>
    <n v="92"/>
    <n v="8.4"/>
  </r>
  <r>
    <x v="18"/>
    <x v="17"/>
    <n v="92"/>
    <n v="7.8"/>
  </r>
  <r>
    <x v="19"/>
    <x v="18"/>
    <n v="92"/>
    <n v="8.6"/>
  </r>
  <r>
    <x v="20"/>
    <x v="19"/>
    <n v="92"/>
    <n v="8.3000000000000007"/>
  </r>
  <r>
    <x v="21"/>
    <x v="20"/>
    <n v="91"/>
    <n v="8"/>
  </r>
  <r>
    <x v="22"/>
    <x v="21"/>
    <n v="91"/>
    <n v="7.5"/>
  </r>
  <r>
    <x v="23"/>
    <x v="22"/>
    <n v="91"/>
    <n v="8.8000000000000007"/>
  </r>
  <r>
    <x v="24"/>
    <x v="23"/>
    <n v="90"/>
    <n v="8.9"/>
  </r>
  <r>
    <x v="25"/>
    <x v="23"/>
    <n v="89"/>
    <n v="8.8000000000000007"/>
  </r>
</pivotCacheRecords>
</file>

<file path=xl/pivotCache/pivotCacheRecords3.xml><?xml version="1.0" encoding="utf-8"?>
<pivotCacheRecords xmlns="http://schemas.openxmlformats.org/spreadsheetml/2006/main" xmlns:r="http://schemas.openxmlformats.org/officeDocument/2006/relationships" count="86">
  <r>
    <n v="10001"/>
    <d v="2011-01-05T00:00:00"/>
    <x v="0"/>
    <x v="0"/>
    <x v="0"/>
    <x v="0"/>
    <n v="94"/>
    <x v="0"/>
    <n v="1879.06"/>
  </r>
  <r>
    <n v="10002"/>
    <d v="2011-01-06T00:00:00"/>
    <x v="0"/>
    <x v="1"/>
    <x v="1"/>
    <x v="1"/>
    <n v="95"/>
    <x v="1"/>
    <n v="189.05"/>
  </r>
  <r>
    <n v="10003"/>
    <d v="2011-01-13T00:00:00"/>
    <x v="0"/>
    <x v="0"/>
    <x v="2"/>
    <x v="1"/>
    <n v="67"/>
    <x v="2"/>
    <n v="86.43"/>
  </r>
  <r>
    <n v="10004"/>
    <d v="2011-01-15T00:00:00"/>
    <x v="0"/>
    <x v="0"/>
    <x v="3"/>
    <x v="0"/>
    <n v="46"/>
    <x v="3"/>
    <n v="413.54"/>
  </r>
  <r>
    <n v="10005"/>
    <d v="2011-01-22T00:00:00"/>
    <x v="0"/>
    <x v="0"/>
    <x v="4"/>
    <x v="0"/>
    <n v="28"/>
    <x v="4"/>
    <n v="139.72"/>
  </r>
  <r>
    <n v="10006"/>
    <d v="2011-01-23T00:00:00"/>
    <x v="0"/>
    <x v="0"/>
    <x v="5"/>
    <x v="0"/>
    <n v="50"/>
    <x v="0"/>
    <n v="999.49999999999989"/>
  </r>
  <r>
    <n v="10007"/>
    <d v="2011-01-30T00:00:00"/>
    <x v="0"/>
    <x v="1"/>
    <x v="6"/>
    <x v="2"/>
    <n v="16"/>
    <x v="5"/>
    <n v="255.84"/>
  </r>
  <r>
    <n v="10008"/>
    <d v="2011-02-01T00:00:00"/>
    <x v="1"/>
    <x v="0"/>
    <x v="2"/>
    <x v="0"/>
    <n v="87"/>
    <x v="6"/>
    <n v="1305"/>
  </r>
  <r>
    <n v="10009"/>
    <d v="2011-02-07T00:00:00"/>
    <x v="1"/>
    <x v="1"/>
    <x v="1"/>
    <x v="1"/>
    <n v="95"/>
    <x v="1"/>
    <n v="189.05"/>
  </r>
  <r>
    <n v="10010"/>
    <d v="2011-02-09T00:00:00"/>
    <x v="1"/>
    <x v="0"/>
    <x v="0"/>
    <x v="1"/>
    <n v="36"/>
    <x v="4"/>
    <n v="179.64000000000001"/>
  </r>
  <r>
    <n v="10011"/>
    <d v="2011-02-16T00:00:00"/>
    <x v="1"/>
    <x v="0"/>
    <x v="3"/>
    <x v="0"/>
    <n v="28"/>
    <x v="3"/>
    <n v="251.72"/>
  </r>
  <r>
    <n v="10012"/>
    <d v="2011-02-18T00:00:00"/>
    <x v="1"/>
    <x v="1"/>
    <x v="1"/>
    <x v="0"/>
    <n v="4"/>
    <x v="4"/>
    <n v="19.96"/>
  </r>
  <r>
    <n v="10013"/>
    <d v="2011-02-24T00:00:00"/>
    <x v="1"/>
    <x v="0"/>
    <x v="5"/>
    <x v="0"/>
    <n v="50"/>
    <x v="0"/>
    <n v="999.49999999999989"/>
  </r>
  <r>
    <n v="10014"/>
    <d v="2011-02-26T00:00:00"/>
    <x v="1"/>
    <x v="0"/>
    <x v="3"/>
    <x v="3"/>
    <n v="27"/>
    <x v="0"/>
    <n v="539.7299999999999"/>
  </r>
  <r>
    <n v="10015"/>
    <d v="2011-03-05T00:00:00"/>
    <x v="2"/>
    <x v="0"/>
    <x v="2"/>
    <x v="3"/>
    <n v="64"/>
    <x v="3"/>
    <n v="575.36"/>
  </r>
  <r>
    <n v="10016"/>
    <d v="2011-03-07T00:00:00"/>
    <x v="2"/>
    <x v="2"/>
    <x v="7"/>
    <x v="0"/>
    <n v="7"/>
    <x v="0"/>
    <n v="139.92999999999998"/>
  </r>
  <r>
    <n v="10017"/>
    <d v="2011-03-13T00:00:00"/>
    <x v="2"/>
    <x v="0"/>
    <x v="0"/>
    <x v="1"/>
    <n v="36"/>
    <x v="4"/>
    <n v="179.64000000000001"/>
  </r>
  <r>
    <n v="10018"/>
    <d v="2011-03-15T00:00:00"/>
    <x v="2"/>
    <x v="2"/>
    <x v="7"/>
    <x v="1"/>
    <n v="56"/>
    <x v="7"/>
    <n v="167.44"/>
  </r>
  <r>
    <n v="10019"/>
    <d v="2011-03-22T00:00:00"/>
    <x v="2"/>
    <x v="1"/>
    <x v="1"/>
    <x v="3"/>
    <n v="15"/>
    <x v="0"/>
    <n v="299.84999999999997"/>
  </r>
  <r>
    <n v="10020"/>
    <d v="2011-03-24T00:00:00"/>
    <x v="2"/>
    <x v="0"/>
    <x v="0"/>
    <x v="2"/>
    <n v="50"/>
    <x v="4"/>
    <n v="249.5"/>
  </r>
  <r>
    <n v="10021"/>
    <d v="2011-03-30T00:00:00"/>
    <x v="2"/>
    <x v="0"/>
    <x v="3"/>
    <x v="3"/>
    <n v="27"/>
    <x v="0"/>
    <n v="539.7299999999999"/>
  </r>
  <r>
    <n v="10022"/>
    <d v="2011-04-01T00:00:00"/>
    <x v="3"/>
    <x v="1"/>
    <x v="1"/>
    <x v="0"/>
    <n v="60"/>
    <x v="4"/>
    <n v="299.40000000000003"/>
  </r>
  <r>
    <n v="10023"/>
    <d v="2011-04-08T00:00:00"/>
    <x v="3"/>
    <x v="2"/>
    <x v="7"/>
    <x v="2"/>
    <n v="96"/>
    <x v="4"/>
    <n v="479.04"/>
  </r>
  <r>
    <n v="10024"/>
    <d v="2011-04-10T00:00:00"/>
    <x v="3"/>
    <x v="0"/>
    <x v="4"/>
    <x v="1"/>
    <n v="66"/>
    <x v="1"/>
    <n v="131.34"/>
  </r>
  <r>
    <n v="10025"/>
    <d v="2011-04-16T00:00:00"/>
    <x v="3"/>
    <x v="2"/>
    <x v="7"/>
    <x v="1"/>
    <n v="56"/>
    <x v="7"/>
    <n v="167.44"/>
  </r>
  <r>
    <n v="10026"/>
    <d v="2011-04-18T00:00:00"/>
    <x v="3"/>
    <x v="0"/>
    <x v="4"/>
    <x v="1"/>
    <n v="75"/>
    <x v="1"/>
    <n v="149.25"/>
  </r>
  <r>
    <n v="10027"/>
    <d v="2011-04-25T00:00:00"/>
    <x v="3"/>
    <x v="0"/>
    <x v="0"/>
    <x v="1"/>
    <n v="67"/>
    <x v="2"/>
    <n v="86.43"/>
  </r>
  <r>
    <n v="10028"/>
    <d v="2011-04-27T00:00:00"/>
    <x v="3"/>
    <x v="1"/>
    <x v="8"/>
    <x v="3"/>
    <n v="96"/>
    <x v="4"/>
    <n v="479.04"/>
  </r>
  <r>
    <n v="10029"/>
    <d v="2011-05-03T00:00:00"/>
    <x v="4"/>
    <x v="1"/>
    <x v="1"/>
    <x v="0"/>
    <n v="60"/>
    <x v="4"/>
    <n v="299.40000000000003"/>
  </r>
  <r>
    <n v="10030"/>
    <d v="2011-05-05T00:00:00"/>
    <x v="4"/>
    <x v="0"/>
    <x v="0"/>
    <x v="1"/>
    <n v="90"/>
    <x v="4"/>
    <n v="449.1"/>
  </r>
  <r>
    <n v="10031"/>
    <d v="2011-05-12T00:00:00"/>
    <x v="4"/>
    <x v="0"/>
    <x v="4"/>
    <x v="2"/>
    <n v="74"/>
    <x v="5"/>
    <n v="1183.26"/>
  </r>
  <r>
    <n v="10032"/>
    <d v="2011-05-14T00:00:00"/>
    <x v="4"/>
    <x v="0"/>
    <x v="3"/>
    <x v="1"/>
    <n v="53"/>
    <x v="2"/>
    <n v="68.37"/>
  </r>
  <r>
    <n v="10033"/>
    <d v="2011-05-20T00:00:00"/>
    <x v="4"/>
    <x v="0"/>
    <x v="4"/>
    <x v="1"/>
    <n v="75"/>
    <x v="1"/>
    <n v="149.25"/>
  </r>
  <r>
    <n v="10034"/>
    <d v="2011-05-22T00:00:00"/>
    <x v="4"/>
    <x v="2"/>
    <x v="9"/>
    <x v="1"/>
    <n v="32"/>
    <x v="1"/>
    <n v="63.68"/>
  </r>
  <r>
    <n v="10035"/>
    <d v="2011-05-29T00:00:00"/>
    <x v="4"/>
    <x v="1"/>
    <x v="8"/>
    <x v="0"/>
    <n v="46"/>
    <x v="3"/>
    <n v="413.54"/>
  </r>
  <r>
    <n v="10036"/>
    <d v="2011-05-31T00:00:00"/>
    <x v="4"/>
    <x v="0"/>
    <x v="3"/>
    <x v="0"/>
    <n v="80"/>
    <x v="3"/>
    <n v="719.2"/>
  </r>
  <r>
    <n v="10037"/>
    <d v="2011-06-06T00:00:00"/>
    <x v="5"/>
    <x v="0"/>
    <x v="0"/>
    <x v="1"/>
    <n v="90"/>
    <x v="4"/>
    <n v="449.1"/>
  </r>
  <r>
    <n v="10038"/>
    <d v="2011-06-08T00:00:00"/>
    <x v="5"/>
    <x v="1"/>
    <x v="1"/>
    <x v="0"/>
    <n v="60"/>
    <x v="3"/>
    <n v="539.4"/>
  </r>
  <r>
    <n v="10039"/>
    <d v="2011-06-15T00:00:00"/>
    <x v="5"/>
    <x v="0"/>
    <x v="3"/>
    <x v="0"/>
    <n v="87"/>
    <x v="6"/>
    <n v="1305"/>
  </r>
  <r>
    <n v="10040"/>
    <d v="2011-06-17T00:00:00"/>
    <x v="5"/>
    <x v="0"/>
    <x v="5"/>
    <x v="4"/>
    <n v="5"/>
    <x v="8"/>
    <n v="625"/>
  </r>
  <r>
    <n v="10041"/>
    <d v="2011-06-23T00:00:00"/>
    <x v="5"/>
    <x v="2"/>
    <x v="9"/>
    <x v="1"/>
    <n v="32"/>
    <x v="1"/>
    <n v="63.68"/>
  </r>
  <r>
    <n v="10042"/>
    <d v="2011-06-25T00:00:00"/>
    <x v="5"/>
    <x v="0"/>
    <x v="10"/>
    <x v="1"/>
    <n v="90"/>
    <x v="4"/>
    <n v="449.1"/>
  </r>
  <r>
    <n v="10043"/>
    <d v="2011-07-02T00:00:00"/>
    <x v="6"/>
    <x v="0"/>
    <x v="3"/>
    <x v="0"/>
    <n v="4"/>
    <x v="4"/>
    <n v="19.96"/>
  </r>
  <r>
    <n v="10044"/>
    <d v="2011-07-04T00:00:00"/>
    <x v="6"/>
    <x v="1"/>
    <x v="1"/>
    <x v="2"/>
    <n v="62"/>
    <x v="4"/>
    <n v="309.38"/>
  </r>
  <r>
    <n v="10045"/>
    <d v="2011-07-10T00:00:00"/>
    <x v="6"/>
    <x v="1"/>
    <x v="1"/>
    <x v="0"/>
    <n v="60"/>
    <x v="3"/>
    <n v="539.4"/>
  </r>
  <r>
    <n v="10046"/>
    <d v="2011-07-12T00:00:00"/>
    <x v="6"/>
    <x v="1"/>
    <x v="8"/>
    <x v="0"/>
    <n v="29"/>
    <x v="1"/>
    <n v="57.71"/>
  </r>
  <r>
    <n v="10047"/>
    <d v="2011-07-19T00:00:00"/>
    <x v="6"/>
    <x v="0"/>
    <x v="5"/>
    <x v="0"/>
    <n v="7"/>
    <x v="0"/>
    <n v="139.92999999999998"/>
  </r>
  <r>
    <n v="10048"/>
    <d v="2011-07-21T00:00:00"/>
    <x v="6"/>
    <x v="0"/>
    <x v="10"/>
    <x v="2"/>
    <n v="55"/>
    <x v="9"/>
    <n v="686.95"/>
  </r>
  <r>
    <n v="10049"/>
    <d v="2011-07-27T00:00:00"/>
    <x v="6"/>
    <x v="0"/>
    <x v="10"/>
    <x v="1"/>
    <n v="90"/>
    <x v="4"/>
    <n v="449.1"/>
  </r>
  <r>
    <n v="10050"/>
    <d v="2011-07-29T00:00:00"/>
    <x v="6"/>
    <x v="1"/>
    <x v="6"/>
    <x v="0"/>
    <n v="81"/>
    <x v="0"/>
    <n v="1619.1899999999998"/>
  </r>
  <r>
    <n v="10051"/>
    <d v="2011-08-05T00:00:00"/>
    <x v="7"/>
    <x v="1"/>
    <x v="1"/>
    <x v="2"/>
    <n v="50"/>
    <x v="4"/>
    <n v="249.5"/>
  </r>
  <r>
    <n v="10052"/>
    <d v="2011-08-07T00:00:00"/>
    <x v="7"/>
    <x v="0"/>
    <x v="5"/>
    <x v="2"/>
    <n v="42"/>
    <x v="10"/>
    <n v="1005.9"/>
  </r>
  <r>
    <n v="10053"/>
    <d v="2011-08-13T00:00:00"/>
    <x v="7"/>
    <x v="1"/>
    <x v="8"/>
    <x v="0"/>
    <n v="29"/>
    <x v="1"/>
    <n v="57.71"/>
  </r>
  <r>
    <n v="10054"/>
    <d v="2011-08-15T00:00:00"/>
    <x v="7"/>
    <x v="1"/>
    <x v="1"/>
    <x v="1"/>
    <n v="35"/>
    <x v="4"/>
    <n v="174.65"/>
  </r>
  <r>
    <n v="10055"/>
    <d v="2011-08-22T00:00:00"/>
    <x v="7"/>
    <x v="0"/>
    <x v="10"/>
    <x v="1"/>
    <n v="66"/>
    <x v="1"/>
    <n v="131.34"/>
  </r>
  <r>
    <n v="10056"/>
    <d v="2011-08-24T00:00:00"/>
    <x v="7"/>
    <x v="2"/>
    <x v="7"/>
    <x v="4"/>
    <n v="3"/>
    <x v="11"/>
    <n v="825"/>
  </r>
  <r>
    <n v="10057"/>
    <d v="2011-08-30T00:00:00"/>
    <x v="7"/>
    <x v="1"/>
    <x v="6"/>
    <x v="0"/>
    <n v="81"/>
    <x v="0"/>
    <n v="1619.1899999999998"/>
  </r>
  <r>
    <n v="10058"/>
    <d v="2011-09-01T00:00:00"/>
    <x v="8"/>
    <x v="0"/>
    <x v="2"/>
    <x v="4"/>
    <n v="2"/>
    <x v="8"/>
    <n v="250"/>
  </r>
  <r>
    <n v="10059"/>
    <d v="2011-09-08T00:00:00"/>
    <x v="8"/>
    <x v="0"/>
    <x v="5"/>
    <x v="3"/>
    <n v="96"/>
    <x v="4"/>
    <n v="479.04"/>
  </r>
  <r>
    <n v="10060"/>
    <d v="2011-09-10T00:00:00"/>
    <x v="8"/>
    <x v="0"/>
    <x v="3"/>
    <x v="1"/>
    <n v="7"/>
    <x v="2"/>
    <n v="9.0300000000000011"/>
  </r>
  <r>
    <n v="10061"/>
    <d v="2011-09-16T00:00:00"/>
    <x v="8"/>
    <x v="1"/>
    <x v="1"/>
    <x v="1"/>
    <n v="35"/>
    <x v="4"/>
    <n v="174.65"/>
  </r>
  <r>
    <n v="10062"/>
    <d v="2011-09-18T00:00:00"/>
    <x v="8"/>
    <x v="1"/>
    <x v="1"/>
    <x v="2"/>
    <n v="16"/>
    <x v="5"/>
    <n v="255.84"/>
  </r>
  <r>
    <n v="10063"/>
    <d v="2011-09-25T00:00:00"/>
    <x v="8"/>
    <x v="2"/>
    <x v="7"/>
    <x v="1"/>
    <n v="53"/>
    <x v="2"/>
    <n v="68.37"/>
  </r>
  <r>
    <n v="10064"/>
    <d v="2011-09-27T00:00:00"/>
    <x v="8"/>
    <x v="2"/>
    <x v="7"/>
    <x v="3"/>
    <n v="76"/>
    <x v="1"/>
    <n v="151.24"/>
  </r>
  <r>
    <n v="10065"/>
    <d v="2011-10-03T00:00:00"/>
    <x v="9"/>
    <x v="0"/>
    <x v="2"/>
    <x v="4"/>
    <n v="2"/>
    <x v="8"/>
    <n v="250"/>
  </r>
  <r>
    <n v="10066"/>
    <d v="2011-10-05T00:00:00"/>
    <x v="9"/>
    <x v="0"/>
    <x v="10"/>
    <x v="0"/>
    <n v="28"/>
    <x v="3"/>
    <n v="251.72"/>
  </r>
  <r>
    <n v="10067"/>
    <d v="2011-10-12T00:00:00"/>
    <x v="9"/>
    <x v="0"/>
    <x v="3"/>
    <x v="0"/>
    <n v="80"/>
    <x v="3"/>
    <n v="719.2"/>
  </r>
  <r>
    <n v="10068"/>
    <d v="2011-10-14T00:00:00"/>
    <x v="9"/>
    <x v="2"/>
    <x v="9"/>
    <x v="0"/>
    <n v="57"/>
    <x v="0"/>
    <n v="1139.4299999999998"/>
  </r>
  <r>
    <n v="10069"/>
    <d v="2011-10-20T00:00:00"/>
    <x v="9"/>
    <x v="1"/>
    <x v="1"/>
    <x v="2"/>
    <n v="16"/>
    <x v="5"/>
    <n v="255.84"/>
  </r>
  <r>
    <n v="10070"/>
    <d v="2011-10-22T00:00:00"/>
    <x v="9"/>
    <x v="1"/>
    <x v="1"/>
    <x v="3"/>
    <n v="64"/>
    <x v="3"/>
    <n v="575.36"/>
  </r>
  <r>
    <n v="10071"/>
    <d v="2011-10-29T00:00:00"/>
    <x v="9"/>
    <x v="2"/>
    <x v="7"/>
    <x v="3"/>
    <n v="76"/>
    <x v="1"/>
    <n v="151.24"/>
  </r>
  <r>
    <n v="10072"/>
    <d v="2011-10-31T00:00:00"/>
    <x v="9"/>
    <x v="0"/>
    <x v="4"/>
    <x v="1"/>
    <n v="14"/>
    <x v="2"/>
    <n v="18.060000000000002"/>
  </r>
  <r>
    <n v="10073"/>
    <d v="2011-11-06T00:00:00"/>
    <x v="10"/>
    <x v="0"/>
    <x v="10"/>
    <x v="0"/>
    <n v="28"/>
    <x v="3"/>
    <n v="251.72"/>
  </r>
  <r>
    <n v="10074"/>
    <d v="2011-11-08T00:00:00"/>
    <x v="10"/>
    <x v="1"/>
    <x v="6"/>
    <x v="3"/>
    <n v="15"/>
    <x v="0"/>
    <n v="299.84999999999997"/>
  </r>
  <r>
    <n v="10075"/>
    <d v="2011-11-15T00:00:00"/>
    <x v="10"/>
    <x v="2"/>
    <x v="9"/>
    <x v="0"/>
    <n v="57"/>
    <x v="0"/>
    <n v="1139.4299999999998"/>
  </r>
  <r>
    <n v="10076"/>
    <d v="2011-11-17T00:00:00"/>
    <x v="10"/>
    <x v="0"/>
    <x v="0"/>
    <x v="0"/>
    <n v="11"/>
    <x v="4"/>
    <n v="54.89"/>
  </r>
  <r>
    <n v="10077"/>
    <d v="2011-11-23T00:00:00"/>
    <x v="10"/>
    <x v="1"/>
    <x v="1"/>
    <x v="3"/>
    <n v="64"/>
    <x v="3"/>
    <n v="575.36"/>
  </r>
  <r>
    <n v="10078"/>
    <d v="2011-11-25T00:00:00"/>
    <x v="10"/>
    <x v="0"/>
    <x v="5"/>
    <x v="2"/>
    <n v="96"/>
    <x v="4"/>
    <n v="479.04"/>
  </r>
  <r>
    <n v="10079"/>
    <d v="2011-12-02T00:00:00"/>
    <x v="11"/>
    <x v="0"/>
    <x v="4"/>
    <x v="1"/>
    <n v="14"/>
    <x v="2"/>
    <n v="18.060000000000002"/>
  </r>
  <r>
    <n v="10080"/>
    <d v="2011-12-04T00:00:00"/>
    <x v="11"/>
    <x v="0"/>
    <x v="0"/>
    <x v="0"/>
    <n v="94"/>
    <x v="0"/>
    <n v="1879.06"/>
  </r>
  <r>
    <n v="10081"/>
    <d v="2011-12-10T00:00:00"/>
    <x v="11"/>
    <x v="1"/>
    <x v="6"/>
    <x v="3"/>
    <n v="15"/>
    <x v="0"/>
    <n v="299.84999999999997"/>
  </r>
  <r>
    <n v="10082"/>
    <d v="2011-12-12T00:00:00"/>
    <x v="11"/>
    <x v="0"/>
    <x v="2"/>
    <x v="1"/>
    <n v="67"/>
    <x v="2"/>
    <n v="86.43"/>
  </r>
  <r>
    <n v="10083"/>
    <d v="2011-12-19T00:00:00"/>
    <x v="11"/>
    <x v="0"/>
    <x v="0"/>
    <x v="0"/>
    <n v="11"/>
    <x v="4"/>
    <n v="54.89"/>
  </r>
  <r>
    <n v="10084"/>
    <d v="2011-12-21T00:00:00"/>
    <x v="11"/>
    <x v="0"/>
    <x v="4"/>
    <x v="0"/>
    <n v="28"/>
    <x v="4"/>
    <n v="139.72"/>
  </r>
  <r>
    <n v="10085"/>
    <d v="2011-12-27T00:00:00"/>
    <x v="11"/>
    <x v="0"/>
    <x v="5"/>
    <x v="2"/>
    <n v="96"/>
    <x v="4"/>
    <n v="479.04"/>
  </r>
  <r>
    <n v="10086"/>
    <d v="2011-12-29T00:00:00"/>
    <x v="11"/>
    <x v="1"/>
    <x v="6"/>
    <x v="2"/>
    <n v="74"/>
    <x v="5"/>
    <n v="1183.2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B5:O12" firstHeaderRow="1" firstDataRow="2" firstDataCol="1" rowPageCount="1" colPageCount="1"/>
  <pivotFields count="9">
    <pivotField showAll="0"/>
    <pivotField numFmtId="14" showAll="0"/>
    <pivotField axis="axisCol" showAll="0">
      <items count="13">
        <item x="0"/>
        <item x="1"/>
        <item x="2"/>
        <item x="3"/>
        <item x="4"/>
        <item x="5"/>
        <item x="6"/>
        <item x="7"/>
        <item x="8"/>
        <item x="9"/>
        <item x="10"/>
        <item x="11"/>
        <item t="default"/>
      </items>
    </pivotField>
    <pivotField axis="axisPage" showAll="0">
      <items count="4">
        <item x="0"/>
        <item x="1"/>
        <item x="2"/>
        <item t="default"/>
      </items>
    </pivotField>
    <pivotField multipleItemSelectionAllowed="1" showAll="0">
      <items count="12">
        <item x="0"/>
        <item x="4"/>
        <item x="7"/>
        <item x="3"/>
        <item x="8"/>
        <item x="1"/>
        <item x="10"/>
        <item x="6"/>
        <item x="2"/>
        <item x="5"/>
        <item x="9"/>
        <item t="default"/>
      </items>
    </pivotField>
    <pivotField axis="axisRow" showAll="0" insertBlankRow="1">
      <items count="6">
        <item x="0"/>
        <item x="4"/>
        <item x="3"/>
        <item x="2"/>
        <item x="1"/>
        <item t="default"/>
      </items>
    </pivotField>
    <pivotField dataField="1" showAll="0"/>
    <pivotField showAll="0">
      <items count="13">
        <item x="2"/>
        <item x="1"/>
        <item x="7"/>
        <item x="4"/>
        <item x="3"/>
        <item x="9"/>
        <item x="6"/>
        <item x="5"/>
        <item x="0"/>
        <item x="10"/>
        <item x="8"/>
        <item x="11"/>
        <item t="default"/>
      </items>
    </pivotField>
    <pivotField showAll="0"/>
  </pivotFields>
  <rowFields count="1">
    <field x="5"/>
  </rowFields>
  <rowItems count="6">
    <i>
      <x/>
    </i>
    <i>
      <x v="1"/>
    </i>
    <i>
      <x v="2"/>
    </i>
    <i>
      <x v="3"/>
    </i>
    <i>
      <x v="4"/>
    </i>
    <i t="grand">
      <x/>
    </i>
  </rowItems>
  <colFields count="1">
    <field x="2"/>
  </colFields>
  <colItems count="13">
    <i>
      <x/>
    </i>
    <i>
      <x v="1"/>
    </i>
    <i>
      <x v="2"/>
    </i>
    <i>
      <x v="3"/>
    </i>
    <i>
      <x v="4"/>
    </i>
    <i>
      <x v="5"/>
    </i>
    <i>
      <x v="6"/>
    </i>
    <i>
      <x v="7"/>
    </i>
    <i>
      <x v="8"/>
    </i>
    <i>
      <x v="9"/>
    </i>
    <i>
      <x v="10"/>
    </i>
    <i>
      <x v="11"/>
    </i>
    <i t="grand">
      <x/>
    </i>
  </colItems>
  <pageFields count="1">
    <pageField fld="3" hier="-1"/>
  </pageFields>
  <dataFields count="1">
    <dataField name="Sum of Units" fld="6" baseField="6" baseItem="3"/>
  </dataFields>
  <formats count="2">
    <format dxfId="9">
      <pivotArea dataOnly="0" labelOnly="1" fieldPosition="0">
        <references count="1">
          <reference field="2" count="1">
            <x v="0"/>
          </reference>
        </references>
      </pivotArea>
    </format>
    <format dxfId="8">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B29:E55" firstHeaderRow="1" firstDataRow="2" firstDataCol="1" rowPageCount="1" colPageCount="1"/>
  <pivotFields count="4">
    <pivotField axis="axisPage" dataField="1" multipleItemSelectionAllowed="1"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axis="axisRow" showAll="0">
      <items count="25">
        <item x="23"/>
        <item x="1"/>
        <item x="17"/>
        <item x="11"/>
        <item x="8"/>
        <item x="10"/>
        <item x="14"/>
        <item x="18"/>
        <item x="6"/>
        <item x="15"/>
        <item x="0"/>
        <item x="16"/>
        <item x="9"/>
        <item x="21"/>
        <item x="22"/>
        <item x="3"/>
        <item x="4"/>
        <item x="5"/>
        <item x="19"/>
        <item x="12"/>
        <item x="13"/>
        <item x="20"/>
        <item x="7"/>
        <item x="2"/>
        <item t="default"/>
      </items>
    </pivotField>
    <pivotField dataField="1" showAll="0"/>
    <pivotField dataField="1" numFmtId="164" showAll="0"/>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2"/>
  </colFields>
  <colItems count="3">
    <i>
      <x/>
    </i>
    <i i="1">
      <x v="1"/>
    </i>
    <i i="2">
      <x v="2"/>
    </i>
  </colItems>
  <pageFields count="1">
    <pageField fld="0" hier="-1"/>
  </pageFields>
  <dataFields count="3">
    <dataField name="Count of X360 Metacritic" fld="2" subtotal="count" baseField="0" baseItem="0"/>
    <dataField name="Sum of Userscore" fld="3" baseField="0" baseItem="0"/>
    <dataField name="Sum of Rank" fld="0" baseField="0" baseItem="0"/>
  </dataFields>
  <pivotTableStyleInfo name="PivotStyleMedium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B5:F22" firstHeaderRow="1" firstDataRow="2" firstDataCol="1" rowPageCount="1" colPageCount="1"/>
  <pivotFields count="6">
    <pivotField axis="axisPage" multipleItemSelectionAllowed="1" showAll="0">
      <items count="16">
        <item x="0"/>
        <item x="1"/>
        <item x="2"/>
        <item x="3"/>
        <item x="4"/>
        <item x="5"/>
        <item x="6"/>
        <item x="7"/>
        <item x="8"/>
        <item x="9"/>
        <item x="10"/>
        <item x="11"/>
        <item x="12"/>
        <item x="13"/>
        <item x="14"/>
        <item t="default"/>
      </items>
    </pivotField>
    <pivotField axis="axisRow" showAll="0">
      <items count="31">
        <item m="1" x="19"/>
        <item m="1" x="22"/>
        <item m="1" x="26"/>
        <item m="1" x="24"/>
        <item m="1" x="17"/>
        <item m="1" x="23"/>
        <item m="1" x="16"/>
        <item m="1" x="25"/>
        <item m="1" x="15"/>
        <item m="1" x="18"/>
        <item m="1" x="27"/>
        <item m="1" x="21"/>
        <item m="1" x="29"/>
        <item m="1" x="20"/>
        <item m="1" x="28"/>
        <item x="0"/>
        <item x="1"/>
        <item x="2"/>
        <item x="3"/>
        <item x="4"/>
        <item x="5"/>
        <item x="6"/>
        <item x="7"/>
        <item x="8"/>
        <item x="9"/>
        <item x="10"/>
        <item x="11"/>
        <item x="12"/>
        <item x="13"/>
        <item x="14"/>
        <item t="default"/>
      </items>
    </pivotField>
    <pivotField dataField="1" showAll="0"/>
    <pivotField dataField="1" showAll="0"/>
    <pivotField dataField="1" showAll="0"/>
    <pivotField dataField="1" showAll="0"/>
  </pivotFields>
  <rowFields count="1">
    <field x="1"/>
  </rowFields>
  <rowItems count="16">
    <i>
      <x v="15"/>
    </i>
    <i>
      <x v="16"/>
    </i>
    <i>
      <x v="17"/>
    </i>
    <i>
      <x v="18"/>
    </i>
    <i>
      <x v="19"/>
    </i>
    <i>
      <x v="20"/>
    </i>
    <i>
      <x v="21"/>
    </i>
    <i>
      <x v="22"/>
    </i>
    <i>
      <x v="23"/>
    </i>
    <i>
      <x v="24"/>
    </i>
    <i>
      <x v="25"/>
    </i>
    <i>
      <x v="26"/>
    </i>
    <i>
      <x v="27"/>
    </i>
    <i>
      <x v="28"/>
    </i>
    <i>
      <x v="29"/>
    </i>
    <i t="grand">
      <x/>
    </i>
  </rowItems>
  <colFields count="1">
    <field x="-2"/>
  </colFields>
  <colItems count="4">
    <i>
      <x/>
    </i>
    <i i="1">
      <x v="1"/>
    </i>
    <i i="2">
      <x v="2"/>
    </i>
    <i i="3">
      <x v="3"/>
    </i>
  </colItems>
  <pageFields count="1">
    <pageField fld="0" hier="-1"/>
  </pageFields>
  <dataFields count="4">
    <dataField name="Sum of # of Plays" fld="5" baseField="1" baseItem="16"/>
    <dataField name="Sum of High Score" fld="2" baseField="1" baseItem="19"/>
    <dataField name="Sum of Low Score" fld="3" baseField="0" baseItem="0"/>
    <dataField name="Sum of Variance" fld="4"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en@ExcelExposure.com" TargetMode="External"/><Relationship Id="rId1" Type="http://schemas.openxmlformats.org/officeDocument/2006/relationships/hyperlink" Target="http://www.excelexposure.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6.xml.rels><?xml version="1.0" encoding="UTF-8" standalone="yes"?>
<Relationships xmlns="http://schemas.openxmlformats.org/package/2006/relationships"><Relationship Id="rId1" Type="http://schemas.openxmlformats.org/officeDocument/2006/relationships/hyperlink" Target="http://www.bettersolutions.com/excel/EED883/QN620422111.ht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http://www.wolframalpha.com/input/?i=earth%27s+diameter+in+miles&amp;a=*DPClash.AstronomicalP.diameter-_*EquatorialDiameter-" TargetMode="External"/><Relationship Id="rId7" Type="http://schemas.openxmlformats.org/officeDocument/2006/relationships/hyperlink" Target="http://en.wikipedia.org/wiki/Lion's_mane_jellyfish" TargetMode="External"/><Relationship Id="rId2" Type="http://schemas.openxmlformats.org/officeDocument/2006/relationships/hyperlink" Target="http://www.wolframalpha.com/input/?i=earth%27s+circumference+in+miles" TargetMode="External"/><Relationship Id="rId1" Type="http://schemas.openxmlformats.org/officeDocument/2006/relationships/hyperlink" Target="http://en.wikipedia.org/wiki/Absolute_zero" TargetMode="External"/><Relationship Id="rId6" Type="http://schemas.openxmlformats.org/officeDocument/2006/relationships/hyperlink" Target="http://en.wikipedia.org/wiki/Fresh_water" TargetMode="External"/><Relationship Id="rId11" Type="http://schemas.openxmlformats.org/officeDocument/2006/relationships/comments" Target="../comments1.xml"/><Relationship Id="rId5" Type="http://schemas.openxmlformats.org/officeDocument/2006/relationships/hyperlink" Target="http://www.wolframalpha.com/input/?i=%25+of+people+left+handed" TargetMode="External"/><Relationship Id="rId10" Type="http://schemas.openxmlformats.org/officeDocument/2006/relationships/vmlDrawing" Target="../drawings/vmlDrawing1.vml"/><Relationship Id="rId4" Type="http://schemas.openxmlformats.org/officeDocument/2006/relationships/hyperlink" Target="http://www.wolframalpha.com/input/?i=%25+of+people+left+handed" TargetMode="External"/><Relationship Id="rId9"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0070C0"/>
  </sheetPr>
  <dimension ref="A1:E8"/>
  <sheetViews>
    <sheetView showGridLines="0" workbookViewId="0"/>
  </sheetViews>
  <sheetFormatPr defaultRowHeight="15" x14ac:dyDescent="0.25"/>
  <cols>
    <col min="2" max="2" width="17.28515625" bestFit="1" customWidth="1"/>
    <col min="3" max="3" width="31.28515625" bestFit="1" customWidth="1"/>
  </cols>
  <sheetData>
    <row r="1" spans="1:5" ht="23.25" customHeight="1" x14ac:dyDescent="0.25">
      <c r="A1" s="72" t="s">
        <v>1517</v>
      </c>
      <c r="B1" s="1"/>
      <c r="C1" s="1"/>
      <c r="D1" s="1"/>
      <c r="E1" s="2"/>
    </row>
    <row r="3" spans="1:5" ht="18.75" x14ac:dyDescent="0.3">
      <c r="B3" s="6" t="s">
        <v>2077</v>
      </c>
    </row>
    <row r="5" spans="1:5" x14ac:dyDescent="0.25">
      <c r="B5" s="98" t="s">
        <v>2071</v>
      </c>
      <c r="C5" t="s">
        <v>2072</v>
      </c>
    </row>
    <row r="6" spans="1:5" x14ac:dyDescent="0.25">
      <c r="B6" s="98" t="s">
        <v>2073</v>
      </c>
      <c r="C6" s="99" t="s">
        <v>2074</v>
      </c>
    </row>
    <row r="8" spans="1:5" x14ac:dyDescent="0.25">
      <c r="B8" s="98" t="s">
        <v>2075</v>
      </c>
      <c r="C8" s="99" t="s">
        <v>2076</v>
      </c>
    </row>
  </sheetData>
  <sheetProtection password="DCA3" sheet="1" objects="1" scenarios="1"/>
  <hyperlinks>
    <hyperlink ref="C6" r:id="rId1"/>
    <hyperlink ref="C8" r:id="rId2"/>
    <hyperlink ref="A1" location="'Table of Contents'!A1" display="Back to Table of Contents"/>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C000"/>
  </sheetPr>
  <dimension ref="A1:J19"/>
  <sheetViews>
    <sheetView showGridLines="0" workbookViewId="0">
      <selection activeCell="A2" sqref="A2"/>
    </sheetView>
  </sheetViews>
  <sheetFormatPr defaultRowHeight="15" x14ac:dyDescent="0.25"/>
  <cols>
    <col min="6" max="6" width="10.7109375" bestFit="1" customWidth="1"/>
    <col min="10" max="10" width="10.140625" customWidth="1"/>
  </cols>
  <sheetData>
    <row r="1" spans="1:10" ht="23.25" customHeight="1" x14ac:dyDescent="0.25">
      <c r="A1" s="301" t="s">
        <v>1517</v>
      </c>
      <c r="B1" s="301"/>
      <c r="C1" s="301"/>
      <c r="D1" s="1"/>
      <c r="E1" s="2"/>
    </row>
    <row r="3" spans="1:10" x14ac:dyDescent="0.25">
      <c r="B3" s="18" t="s">
        <v>1477</v>
      </c>
      <c r="C3" s="18"/>
      <c r="D3" s="18" t="s">
        <v>1478</v>
      </c>
      <c r="E3" s="18"/>
      <c r="F3" s="18" t="s">
        <v>1479</v>
      </c>
      <c r="G3" s="18"/>
      <c r="H3" s="18" t="s">
        <v>1480</v>
      </c>
      <c r="I3" s="13"/>
      <c r="J3" s="18" t="s">
        <v>1487</v>
      </c>
    </row>
    <row r="4" spans="1:10" x14ac:dyDescent="0.25">
      <c r="B4" s="263">
        <v>1</v>
      </c>
      <c r="D4" s="261" t="s">
        <v>1481</v>
      </c>
      <c r="F4" s="34">
        <v>40525</v>
      </c>
      <c r="H4">
        <v>100</v>
      </c>
      <c r="J4" s="262" t="s">
        <v>1484</v>
      </c>
    </row>
    <row r="5" spans="1:10" x14ac:dyDescent="0.25">
      <c r="B5" s="263">
        <v>2</v>
      </c>
      <c r="D5" s="261" t="s">
        <v>1482</v>
      </c>
      <c r="F5" s="34">
        <v>40526</v>
      </c>
      <c r="H5">
        <f t="shared" ref="H5:H9" si="0">H4+4</f>
        <v>104</v>
      </c>
      <c r="J5" s="262" t="s">
        <v>1485</v>
      </c>
    </row>
    <row r="6" spans="1:10" x14ac:dyDescent="0.25">
      <c r="B6" s="263">
        <v>3</v>
      </c>
      <c r="D6" s="261" t="s">
        <v>1483</v>
      </c>
      <c r="F6" s="34">
        <v>40527</v>
      </c>
      <c r="J6" s="262" t="s">
        <v>1486</v>
      </c>
    </row>
    <row r="7" spans="1:10" x14ac:dyDescent="0.25">
      <c r="B7" s="263">
        <v>4</v>
      </c>
      <c r="C7" s="265"/>
      <c r="D7" s="261"/>
      <c r="E7" s="265"/>
      <c r="F7" s="266"/>
      <c r="G7" s="265"/>
      <c r="H7">
        <f t="shared" si="0"/>
        <v>4</v>
      </c>
      <c r="I7" s="265"/>
      <c r="J7" s="262" t="s">
        <v>2360</v>
      </c>
    </row>
    <row r="8" spans="1:10" x14ac:dyDescent="0.25">
      <c r="B8" s="263">
        <v>5</v>
      </c>
      <c r="C8" s="265"/>
      <c r="D8" s="261" t="s">
        <v>2343</v>
      </c>
      <c r="E8" s="265"/>
      <c r="F8" s="266"/>
      <c r="G8" s="265"/>
      <c r="H8">
        <f t="shared" si="0"/>
        <v>8</v>
      </c>
      <c r="I8" s="265"/>
      <c r="J8" s="262"/>
    </row>
    <row r="9" spans="1:10" x14ac:dyDescent="0.25">
      <c r="B9" s="263">
        <v>6</v>
      </c>
      <c r="C9" s="265"/>
      <c r="D9" s="261" t="s">
        <v>2344</v>
      </c>
      <c r="E9" s="265"/>
      <c r="F9" s="266"/>
      <c r="G9" s="265"/>
      <c r="H9">
        <f t="shared" si="0"/>
        <v>12</v>
      </c>
      <c r="I9" s="265"/>
      <c r="J9" s="262" t="s">
        <v>2361</v>
      </c>
    </row>
    <row r="10" spans="1:10" x14ac:dyDescent="0.25">
      <c r="B10" s="263">
        <v>7</v>
      </c>
      <c r="C10" s="265"/>
      <c r="D10" s="261" t="s">
        <v>2345</v>
      </c>
      <c r="E10" s="265"/>
      <c r="F10" s="266"/>
      <c r="G10" s="265"/>
      <c r="I10" s="265"/>
      <c r="J10" s="262" t="s">
        <v>2362</v>
      </c>
    </row>
    <row r="11" spans="1:10" x14ac:dyDescent="0.25">
      <c r="B11" s="264"/>
      <c r="C11" s="265"/>
      <c r="D11" s="264"/>
      <c r="E11" s="265"/>
      <c r="F11" s="266"/>
      <c r="G11" s="265"/>
      <c r="I11" s="265"/>
      <c r="J11" s="262" t="s">
        <v>2363</v>
      </c>
    </row>
    <row r="12" spans="1:10" x14ac:dyDescent="0.25">
      <c r="B12" s="264"/>
      <c r="C12" s="265"/>
      <c r="D12" s="264"/>
      <c r="E12" s="265"/>
      <c r="F12" s="266"/>
      <c r="G12" s="265"/>
      <c r="I12" s="265"/>
      <c r="J12" s="264"/>
    </row>
    <row r="13" spans="1:10" x14ac:dyDescent="0.25">
      <c r="B13" s="264"/>
      <c r="C13" s="265"/>
      <c r="D13" s="264"/>
      <c r="E13" s="265"/>
      <c r="F13" s="266"/>
      <c r="G13" s="265"/>
      <c r="I13" s="265"/>
      <c r="J13" s="264"/>
    </row>
    <row r="14" spans="1:10" x14ac:dyDescent="0.25">
      <c r="B14" s="264"/>
      <c r="C14" s="265"/>
      <c r="D14" s="264"/>
      <c r="E14" s="265"/>
      <c r="F14" s="266"/>
      <c r="G14" s="265"/>
      <c r="I14" s="265"/>
      <c r="J14" s="267"/>
    </row>
    <row r="15" spans="1:10" x14ac:dyDescent="0.25">
      <c r="B15" s="264"/>
      <c r="C15" s="265"/>
      <c r="D15" s="264"/>
      <c r="E15" s="265"/>
      <c r="F15" s="266"/>
      <c r="G15" s="265"/>
      <c r="I15" s="265"/>
      <c r="J15" s="267"/>
    </row>
    <row r="16" spans="1:10" x14ac:dyDescent="0.25">
      <c r="B16" s="264"/>
      <c r="C16" s="265"/>
      <c r="D16" s="264"/>
      <c r="E16" s="265"/>
      <c r="F16" s="266"/>
      <c r="G16" s="265"/>
      <c r="H16" s="265"/>
      <c r="I16" s="265"/>
      <c r="J16" s="267"/>
    </row>
    <row r="17" spans="2:10" x14ac:dyDescent="0.25">
      <c r="B17" s="265"/>
      <c r="C17" s="265"/>
      <c r="D17" s="264"/>
      <c r="E17" s="265"/>
      <c r="F17" s="266"/>
      <c r="G17" s="265"/>
      <c r="H17" s="265"/>
      <c r="I17" s="265"/>
      <c r="J17" s="267"/>
    </row>
    <row r="18" spans="2:10" x14ac:dyDescent="0.25">
      <c r="B18" s="265"/>
      <c r="C18" s="265"/>
      <c r="D18" s="265"/>
      <c r="E18" s="265"/>
      <c r="F18" s="265"/>
      <c r="G18" s="265"/>
      <c r="H18" s="265"/>
      <c r="I18" s="265"/>
      <c r="J18" s="265"/>
    </row>
    <row r="19" spans="2:10" x14ac:dyDescent="0.25">
      <c r="B19" s="265"/>
      <c r="C19" s="265"/>
      <c r="D19" s="265"/>
      <c r="E19" s="265"/>
      <c r="F19" s="265"/>
      <c r="G19" s="265"/>
      <c r="H19" s="265"/>
      <c r="I19" s="265"/>
      <c r="J19" s="265"/>
    </row>
  </sheetData>
  <mergeCells count="1">
    <mergeCell ref="A1:C1"/>
  </mergeCells>
  <dataValidations count="4">
    <dataValidation type="list" allowBlank="1" showInputMessage="1" showErrorMessage="1" sqref="B2">
      <formula1>DynamicNumbers</formula1>
    </dataValidation>
    <dataValidation type="list" allowBlank="1" showInputMessage="1" showErrorMessage="1" sqref="D2">
      <formula1>DynamicDay</formula1>
    </dataValidation>
    <dataValidation type="list" allowBlank="1" showInputMessage="1" showErrorMessage="1" sqref="J2">
      <formula1>DynamicMonth</formula1>
    </dataValidation>
    <dataValidation type="list" allowBlank="1" showInputMessage="1" showErrorMessage="1" sqref="H2">
      <formula1>DynamicFormula</formula1>
    </dataValidation>
  </dataValidations>
  <hyperlinks>
    <hyperlink ref="A1" location="'Table of Contents'!A1" display="Back to Table of Contents"/>
  </hyperlink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19FF81"/>
  </sheetPr>
  <dimension ref="A1:S22"/>
  <sheetViews>
    <sheetView showGridLines="0" workbookViewId="0">
      <selection activeCell="A2" sqref="A2"/>
    </sheetView>
  </sheetViews>
  <sheetFormatPr defaultRowHeight="15" x14ac:dyDescent="0.25"/>
  <cols>
    <col min="2" max="2" width="13.42578125" bestFit="1" customWidth="1"/>
    <col min="9" max="9" width="8.28515625" bestFit="1" customWidth="1"/>
    <col min="11" max="11" width="10.42578125" bestFit="1" customWidth="1"/>
  </cols>
  <sheetData>
    <row r="1" spans="1:19" ht="23.25" customHeight="1" x14ac:dyDescent="0.25">
      <c r="A1" s="72" t="s">
        <v>1517</v>
      </c>
      <c r="B1" s="1"/>
      <c r="C1" s="1"/>
      <c r="D1" s="1"/>
      <c r="E1" s="2"/>
    </row>
    <row r="2" spans="1:19" ht="21" x14ac:dyDescent="0.35">
      <c r="B2" s="121" t="s">
        <v>2105</v>
      </c>
    </row>
    <row r="3" spans="1:19" x14ac:dyDescent="0.25">
      <c r="B3" s="10"/>
    </row>
    <row r="4" spans="1:19" x14ac:dyDescent="0.25">
      <c r="A4" s="10"/>
      <c r="B4" s="13"/>
      <c r="C4" s="114" t="s">
        <v>2093</v>
      </c>
      <c r="D4" s="110" t="s">
        <v>2094</v>
      </c>
      <c r="E4" s="110" t="s">
        <v>2095</v>
      </c>
      <c r="F4" s="110" t="s">
        <v>2096</v>
      </c>
      <c r="G4" s="110" t="s">
        <v>2097</v>
      </c>
      <c r="H4" s="110" t="s">
        <v>2098</v>
      </c>
      <c r="I4" s="111" t="s">
        <v>2099</v>
      </c>
      <c r="L4" s="122">
        <v>2</v>
      </c>
      <c r="M4" s="123">
        <v>3</v>
      </c>
      <c r="N4" s="122">
        <v>4</v>
      </c>
      <c r="O4" s="123">
        <v>5</v>
      </c>
      <c r="P4" s="122">
        <v>6</v>
      </c>
      <c r="Q4" s="123">
        <v>7</v>
      </c>
    </row>
    <row r="5" spans="1:19" x14ac:dyDescent="0.25">
      <c r="B5" s="112" t="s">
        <v>2083</v>
      </c>
      <c r="C5" s="81">
        <v>70</v>
      </c>
      <c r="D5" s="10">
        <v>54</v>
      </c>
      <c r="E5" s="10">
        <v>92</v>
      </c>
      <c r="F5" s="10">
        <v>33</v>
      </c>
      <c r="G5" s="10">
        <v>61</v>
      </c>
      <c r="H5" s="10">
        <v>99</v>
      </c>
      <c r="I5" s="124">
        <f>AVERAGE(C5:H5)</f>
        <v>68.166666666666671</v>
      </c>
      <c r="K5" t="s">
        <v>2083</v>
      </c>
      <c r="L5" s="125">
        <f t="shared" ref="L5:Q15" si="0">VLOOKUP($K5,StudentTable,L$4,FALSE)*Percentage</f>
        <v>70</v>
      </c>
      <c r="M5" s="126">
        <f t="shared" si="0"/>
        <v>54</v>
      </c>
      <c r="N5" s="126">
        <f t="shared" si="0"/>
        <v>92</v>
      </c>
      <c r="O5" s="126">
        <f t="shared" si="0"/>
        <v>33</v>
      </c>
      <c r="P5" s="126">
        <f t="shared" si="0"/>
        <v>61</v>
      </c>
      <c r="Q5" s="127">
        <f t="shared" si="0"/>
        <v>99</v>
      </c>
      <c r="S5" s="36"/>
    </row>
    <row r="6" spans="1:19" x14ac:dyDescent="0.25">
      <c r="B6" s="112" t="s">
        <v>2084</v>
      </c>
      <c r="C6" s="81">
        <v>93</v>
      </c>
      <c r="D6" s="10">
        <v>69</v>
      </c>
      <c r="E6" s="10">
        <v>69</v>
      </c>
      <c r="F6" s="10">
        <v>35</v>
      </c>
      <c r="G6" s="10">
        <v>81</v>
      </c>
      <c r="H6" s="10">
        <v>37</v>
      </c>
      <c r="I6" s="124">
        <f t="shared" ref="I6:I15" si="1">AVERAGE(C6:H6)</f>
        <v>64</v>
      </c>
      <c r="K6" t="s">
        <v>2084</v>
      </c>
      <c r="L6" s="128">
        <f t="shared" si="0"/>
        <v>93</v>
      </c>
      <c r="M6" s="129">
        <f t="shared" si="0"/>
        <v>69</v>
      </c>
      <c r="N6" s="129">
        <f t="shared" si="0"/>
        <v>69</v>
      </c>
      <c r="O6" s="129">
        <f t="shared" si="0"/>
        <v>35</v>
      </c>
      <c r="P6" s="129">
        <f t="shared" si="0"/>
        <v>81</v>
      </c>
      <c r="Q6" s="130">
        <f t="shared" si="0"/>
        <v>37</v>
      </c>
      <c r="S6" s="36"/>
    </row>
    <row r="7" spans="1:19" x14ac:dyDescent="0.25">
      <c r="B7" s="112" t="s">
        <v>2085</v>
      </c>
      <c r="C7" s="81">
        <v>95</v>
      </c>
      <c r="D7" s="10">
        <v>66</v>
      </c>
      <c r="E7" s="10">
        <v>62</v>
      </c>
      <c r="F7" s="10">
        <v>36</v>
      </c>
      <c r="G7" s="10">
        <v>71</v>
      </c>
      <c r="H7" s="10">
        <v>41</v>
      </c>
      <c r="I7" s="124">
        <f t="shared" si="1"/>
        <v>61.833333333333336</v>
      </c>
      <c r="K7" t="s">
        <v>2085</v>
      </c>
      <c r="L7" s="128">
        <f t="shared" si="0"/>
        <v>95</v>
      </c>
      <c r="M7" s="129">
        <f t="shared" si="0"/>
        <v>66</v>
      </c>
      <c r="N7" s="129">
        <f t="shared" si="0"/>
        <v>62</v>
      </c>
      <c r="O7" s="129">
        <f t="shared" si="0"/>
        <v>36</v>
      </c>
      <c r="P7" s="129">
        <f t="shared" si="0"/>
        <v>71</v>
      </c>
      <c r="Q7" s="130">
        <f t="shared" si="0"/>
        <v>41</v>
      </c>
      <c r="S7" s="36"/>
    </row>
    <row r="8" spans="1:19" x14ac:dyDescent="0.25">
      <c r="B8" s="112" t="s">
        <v>2086</v>
      </c>
      <c r="C8" s="81">
        <v>73</v>
      </c>
      <c r="D8" s="10">
        <v>75</v>
      </c>
      <c r="E8" s="10">
        <v>82</v>
      </c>
      <c r="F8" s="10">
        <v>89</v>
      </c>
      <c r="G8" s="10">
        <v>93</v>
      </c>
      <c r="H8" s="10">
        <v>41</v>
      </c>
      <c r="I8" s="124">
        <f t="shared" si="1"/>
        <v>75.5</v>
      </c>
      <c r="K8" t="s">
        <v>2086</v>
      </c>
      <c r="L8" s="128">
        <f t="shared" si="0"/>
        <v>73</v>
      </c>
      <c r="M8" s="129">
        <f t="shared" si="0"/>
        <v>75</v>
      </c>
      <c r="N8" s="129">
        <f t="shared" si="0"/>
        <v>82</v>
      </c>
      <c r="O8" s="129">
        <f t="shared" si="0"/>
        <v>89</v>
      </c>
      <c r="P8" s="129">
        <f t="shared" si="0"/>
        <v>93</v>
      </c>
      <c r="Q8" s="130">
        <f t="shared" si="0"/>
        <v>41</v>
      </c>
      <c r="S8" s="36"/>
    </row>
    <row r="9" spans="1:19" x14ac:dyDescent="0.25">
      <c r="B9" s="112" t="s">
        <v>2087</v>
      </c>
      <c r="C9" s="81">
        <v>49</v>
      </c>
      <c r="D9" s="10">
        <v>57</v>
      </c>
      <c r="E9" s="10">
        <v>52</v>
      </c>
      <c r="F9" s="10">
        <v>58</v>
      </c>
      <c r="G9" s="10">
        <v>75</v>
      </c>
      <c r="H9" s="10">
        <v>61</v>
      </c>
      <c r="I9" s="124">
        <f t="shared" si="1"/>
        <v>58.666666666666664</v>
      </c>
      <c r="K9" t="s">
        <v>2087</v>
      </c>
      <c r="L9" s="128">
        <f t="shared" si="0"/>
        <v>49</v>
      </c>
      <c r="M9" s="129">
        <f t="shared" si="0"/>
        <v>57</v>
      </c>
      <c r="N9" s="129">
        <f t="shared" si="0"/>
        <v>52</v>
      </c>
      <c r="O9" s="129">
        <f t="shared" si="0"/>
        <v>58</v>
      </c>
      <c r="P9" s="129">
        <f t="shared" si="0"/>
        <v>75</v>
      </c>
      <c r="Q9" s="130">
        <f t="shared" si="0"/>
        <v>61</v>
      </c>
      <c r="S9" s="36"/>
    </row>
    <row r="10" spans="1:19" x14ac:dyDescent="0.25">
      <c r="B10" s="112" t="s">
        <v>2088</v>
      </c>
      <c r="C10" s="81">
        <v>71</v>
      </c>
      <c r="D10" s="10">
        <v>74</v>
      </c>
      <c r="E10" s="10">
        <v>38</v>
      </c>
      <c r="F10" s="10">
        <v>59</v>
      </c>
      <c r="G10" s="10">
        <v>45</v>
      </c>
      <c r="H10" s="10">
        <v>36</v>
      </c>
      <c r="I10" s="124">
        <f t="shared" si="1"/>
        <v>53.833333333333336</v>
      </c>
      <c r="K10" t="s">
        <v>2088</v>
      </c>
      <c r="L10" s="128">
        <f t="shared" si="0"/>
        <v>71</v>
      </c>
      <c r="M10" s="129">
        <f t="shared" si="0"/>
        <v>74</v>
      </c>
      <c r="N10" s="129">
        <f t="shared" si="0"/>
        <v>38</v>
      </c>
      <c r="O10" s="129">
        <f t="shared" si="0"/>
        <v>59</v>
      </c>
      <c r="P10" s="129">
        <f t="shared" si="0"/>
        <v>45</v>
      </c>
      <c r="Q10" s="130">
        <f t="shared" si="0"/>
        <v>36</v>
      </c>
      <c r="S10" s="36"/>
    </row>
    <row r="11" spans="1:19" x14ac:dyDescent="0.25">
      <c r="B11" s="112" t="s">
        <v>2089</v>
      </c>
      <c r="C11" s="81">
        <v>98</v>
      </c>
      <c r="D11" s="10">
        <v>34</v>
      </c>
      <c r="E11" s="10">
        <v>74</v>
      </c>
      <c r="F11" s="10">
        <v>84</v>
      </c>
      <c r="G11" s="10">
        <v>97</v>
      </c>
      <c r="H11" s="10">
        <v>35</v>
      </c>
      <c r="I11" s="124">
        <f t="shared" si="1"/>
        <v>70.333333333333329</v>
      </c>
      <c r="K11" t="s">
        <v>2089</v>
      </c>
      <c r="L11" s="128">
        <f t="shared" si="0"/>
        <v>98</v>
      </c>
      <c r="M11" s="129">
        <f t="shared" si="0"/>
        <v>34</v>
      </c>
      <c r="N11" s="129">
        <f t="shared" si="0"/>
        <v>74</v>
      </c>
      <c r="O11" s="129">
        <f t="shared" si="0"/>
        <v>84</v>
      </c>
      <c r="P11" s="129">
        <f t="shared" si="0"/>
        <v>97</v>
      </c>
      <c r="Q11" s="130">
        <f t="shared" si="0"/>
        <v>35</v>
      </c>
      <c r="S11" s="36"/>
    </row>
    <row r="12" spans="1:19" x14ac:dyDescent="0.25">
      <c r="B12" s="112" t="s">
        <v>2090</v>
      </c>
      <c r="C12" s="81">
        <v>36</v>
      </c>
      <c r="D12" s="10">
        <v>38</v>
      </c>
      <c r="E12" s="10">
        <v>86</v>
      </c>
      <c r="F12" s="10">
        <v>93</v>
      </c>
      <c r="G12" s="10">
        <v>93</v>
      </c>
      <c r="H12" s="10">
        <v>30</v>
      </c>
      <c r="I12" s="124">
        <f t="shared" si="1"/>
        <v>62.666666666666664</v>
      </c>
      <c r="K12" t="s">
        <v>2090</v>
      </c>
      <c r="L12" s="128">
        <f t="shared" si="0"/>
        <v>36</v>
      </c>
      <c r="M12" s="129">
        <f t="shared" si="0"/>
        <v>38</v>
      </c>
      <c r="N12" s="129">
        <f t="shared" si="0"/>
        <v>86</v>
      </c>
      <c r="O12" s="129">
        <f t="shared" si="0"/>
        <v>93</v>
      </c>
      <c r="P12" s="129">
        <f t="shared" si="0"/>
        <v>93</v>
      </c>
      <c r="Q12" s="130">
        <f t="shared" si="0"/>
        <v>30</v>
      </c>
      <c r="S12" s="36"/>
    </row>
    <row r="13" spans="1:19" x14ac:dyDescent="0.25">
      <c r="B13" s="112" t="s">
        <v>2091</v>
      </c>
      <c r="C13" s="81">
        <v>53</v>
      </c>
      <c r="D13" s="10">
        <v>97</v>
      </c>
      <c r="E13" s="10">
        <v>48</v>
      </c>
      <c r="F13" s="10">
        <v>44</v>
      </c>
      <c r="G13" s="10">
        <v>91</v>
      </c>
      <c r="H13" s="10">
        <v>76</v>
      </c>
      <c r="I13" s="124">
        <f t="shared" si="1"/>
        <v>68.166666666666671</v>
      </c>
      <c r="K13" t="s">
        <v>2091</v>
      </c>
      <c r="L13" s="128">
        <f t="shared" si="0"/>
        <v>53</v>
      </c>
      <c r="M13" s="129">
        <f t="shared" si="0"/>
        <v>97</v>
      </c>
      <c r="N13" s="129">
        <f t="shared" si="0"/>
        <v>48</v>
      </c>
      <c r="O13" s="129">
        <f t="shared" si="0"/>
        <v>44</v>
      </c>
      <c r="P13" s="129">
        <f t="shared" si="0"/>
        <v>91</v>
      </c>
      <c r="Q13" s="130">
        <f t="shared" si="0"/>
        <v>76</v>
      </c>
      <c r="S13" s="36"/>
    </row>
    <row r="14" spans="1:19" x14ac:dyDescent="0.25">
      <c r="B14" s="112" t="s">
        <v>2092</v>
      </c>
      <c r="C14" s="81">
        <v>95</v>
      </c>
      <c r="D14" s="10">
        <v>83</v>
      </c>
      <c r="E14" s="10">
        <v>38</v>
      </c>
      <c r="F14" s="10">
        <v>32</v>
      </c>
      <c r="G14" s="10">
        <v>58</v>
      </c>
      <c r="H14" s="194">
        <v>99</v>
      </c>
      <c r="I14" s="124">
        <f t="shared" si="1"/>
        <v>67.5</v>
      </c>
      <c r="K14" t="s">
        <v>2092</v>
      </c>
      <c r="L14" s="128">
        <f t="shared" si="0"/>
        <v>95</v>
      </c>
      <c r="M14" s="129">
        <f t="shared" si="0"/>
        <v>83</v>
      </c>
      <c r="N14" s="129">
        <f t="shared" si="0"/>
        <v>38</v>
      </c>
      <c r="O14" s="129">
        <f t="shared" si="0"/>
        <v>32</v>
      </c>
      <c r="P14" s="129">
        <f t="shared" si="0"/>
        <v>58</v>
      </c>
      <c r="Q14" s="130">
        <f t="shared" si="0"/>
        <v>99</v>
      </c>
      <c r="S14" s="36"/>
    </row>
    <row r="15" spans="1:19" x14ac:dyDescent="0.25">
      <c r="B15" s="112" t="s">
        <v>2106</v>
      </c>
      <c r="C15" s="81">
        <v>50</v>
      </c>
      <c r="D15" s="14">
        <v>60</v>
      </c>
      <c r="E15" s="14">
        <v>50</v>
      </c>
      <c r="F15" s="14">
        <v>60</v>
      </c>
      <c r="G15" s="14">
        <v>50</v>
      </c>
      <c r="H15" s="14">
        <v>60</v>
      </c>
      <c r="I15" s="195">
        <f t="shared" si="1"/>
        <v>55</v>
      </c>
      <c r="K15" t="s">
        <v>2106</v>
      </c>
      <c r="L15" s="131">
        <f t="shared" si="0"/>
        <v>50</v>
      </c>
      <c r="M15" s="132">
        <f t="shared" si="0"/>
        <v>60</v>
      </c>
      <c r="N15" s="132">
        <f t="shared" si="0"/>
        <v>50</v>
      </c>
      <c r="O15" s="132">
        <f t="shared" si="0"/>
        <v>60</v>
      </c>
      <c r="P15" s="132">
        <f t="shared" si="0"/>
        <v>50</v>
      </c>
      <c r="Q15" s="133">
        <f t="shared" si="0"/>
        <v>60</v>
      </c>
      <c r="S15" s="36"/>
    </row>
    <row r="16" spans="1:19" ht="15.75" thickBot="1" x14ac:dyDescent="0.3">
      <c r="B16" s="117" t="s">
        <v>2100</v>
      </c>
      <c r="C16" s="115">
        <f t="shared" ref="C16:H16" si="2">SUM(C5:C15)</f>
        <v>783</v>
      </c>
      <c r="D16" s="109">
        <f t="shared" si="2"/>
        <v>707</v>
      </c>
      <c r="E16" s="109">
        <f t="shared" si="2"/>
        <v>691</v>
      </c>
      <c r="F16" s="109">
        <f t="shared" si="2"/>
        <v>623</v>
      </c>
      <c r="G16" s="109">
        <f t="shared" si="2"/>
        <v>815</v>
      </c>
      <c r="H16" s="109">
        <f t="shared" si="2"/>
        <v>615</v>
      </c>
      <c r="I16" s="113"/>
      <c r="L16" s="108">
        <f>SUM(L5:L15)</f>
        <v>783</v>
      </c>
      <c r="M16" s="108">
        <f t="shared" ref="M16:Q16" si="3">SUM(M5:M15)</f>
        <v>707</v>
      </c>
      <c r="N16" s="108">
        <f t="shared" si="3"/>
        <v>691</v>
      </c>
      <c r="O16" s="108">
        <f t="shared" si="3"/>
        <v>623</v>
      </c>
      <c r="P16" s="108">
        <f t="shared" si="3"/>
        <v>815</v>
      </c>
      <c r="Q16" s="108">
        <f t="shared" si="3"/>
        <v>615</v>
      </c>
    </row>
    <row r="17" spans="2:17" ht="15.75" thickTop="1" x14ac:dyDescent="0.25">
      <c r="D17" s="98"/>
      <c r="E17" s="98"/>
      <c r="F17" s="98"/>
      <c r="G17" s="98"/>
      <c r="H17" s="116"/>
      <c r="I17" s="10"/>
      <c r="L17" s="134"/>
      <c r="M17" s="134"/>
      <c r="N17" s="134"/>
      <c r="O17" s="134"/>
      <c r="P17" s="134"/>
      <c r="Q17" s="134"/>
    </row>
    <row r="19" spans="2:17" x14ac:dyDescent="0.25">
      <c r="B19" s="120" t="s">
        <v>2103</v>
      </c>
      <c r="C19" s="98">
        <f>COUNTA(B5:B14)</f>
        <v>10</v>
      </c>
    </row>
    <row r="20" spans="2:17" x14ac:dyDescent="0.25">
      <c r="B20" s="118" t="s">
        <v>2101</v>
      </c>
      <c r="C20" s="98">
        <v>100</v>
      </c>
    </row>
    <row r="21" spans="2:17" x14ac:dyDescent="0.25">
      <c r="B21" s="118" t="s">
        <v>2104</v>
      </c>
      <c r="C21" s="98">
        <f>C19*C20</f>
        <v>1000</v>
      </c>
    </row>
    <row r="22" spans="2:17" x14ac:dyDescent="0.25">
      <c r="B22" s="118" t="s">
        <v>2102</v>
      </c>
      <c r="C22" s="119">
        <v>1</v>
      </c>
    </row>
  </sheetData>
  <hyperlinks>
    <hyperlink ref="A1" location="'Table of Contents'!A1" display="Back to Table of Content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19FF81"/>
  </sheetPr>
  <dimension ref="A1:N19"/>
  <sheetViews>
    <sheetView showGridLines="0" workbookViewId="0">
      <selection activeCell="A2" sqref="A2"/>
    </sheetView>
  </sheetViews>
  <sheetFormatPr defaultRowHeight="15" x14ac:dyDescent="0.25"/>
  <cols>
    <col min="1" max="1" width="13.85546875" customWidth="1"/>
    <col min="2" max="2" width="10.7109375" bestFit="1" customWidth="1"/>
    <col min="3" max="3" width="23.140625" bestFit="1" customWidth="1"/>
    <col min="4" max="5" width="10.5703125" bestFit="1" customWidth="1"/>
  </cols>
  <sheetData>
    <row r="1" spans="1:14" ht="15.75" thickBot="1" x14ac:dyDescent="0.3">
      <c r="A1" s="302" t="s">
        <v>1517</v>
      </c>
      <c r="B1" s="302"/>
      <c r="H1" s="98" t="s">
        <v>2142</v>
      </c>
    </row>
    <row r="2" spans="1:14" x14ac:dyDescent="0.25">
      <c r="B2" s="18" t="s">
        <v>2129</v>
      </c>
      <c r="C2" s="18" t="s">
        <v>2127</v>
      </c>
      <c r="D2" s="18" t="s">
        <v>2130</v>
      </c>
      <c r="E2" s="18" t="s">
        <v>2131</v>
      </c>
      <c r="F2" s="18" t="s">
        <v>2132</v>
      </c>
      <c r="H2" s="137"/>
      <c r="I2" s="138"/>
      <c r="J2" s="138"/>
      <c r="K2" s="138"/>
      <c r="L2" s="138"/>
      <c r="M2" s="138"/>
      <c r="N2" s="139"/>
    </row>
    <row r="3" spans="1:14" x14ac:dyDescent="0.25">
      <c r="B3" s="141"/>
      <c r="C3" t="s">
        <v>2128</v>
      </c>
      <c r="D3" s="140" t="s">
        <v>2146</v>
      </c>
      <c r="E3" s="140"/>
      <c r="F3" s="140"/>
      <c r="H3" s="42"/>
      <c r="I3" s="10"/>
      <c r="J3" s="10"/>
      <c r="K3" s="10"/>
      <c r="L3" s="10"/>
      <c r="M3" s="10"/>
      <c r="N3" s="59"/>
    </row>
    <row r="4" spans="1:14" x14ac:dyDescent="0.25">
      <c r="B4" s="7">
        <v>3</v>
      </c>
      <c r="C4" t="s">
        <v>2133</v>
      </c>
      <c r="D4" s="7">
        <v>1</v>
      </c>
      <c r="E4" s="7">
        <v>5</v>
      </c>
      <c r="F4" s="7"/>
      <c r="H4" s="42"/>
      <c r="I4" s="10"/>
      <c r="J4" s="10"/>
      <c r="K4" s="10"/>
      <c r="L4" s="10"/>
      <c r="M4" s="10"/>
      <c r="N4" s="59"/>
    </row>
    <row r="5" spans="1:14" x14ac:dyDescent="0.25">
      <c r="B5" s="7">
        <v>1.6</v>
      </c>
      <c r="C5" t="s">
        <v>2134</v>
      </c>
      <c r="D5" s="7">
        <v>1.5</v>
      </c>
      <c r="E5" s="7"/>
      <c r="F5" s="7"/>
      <c r="H5" s="42"/>
      <c r="I5" s="10"/>
      <c r="J5" s="10"/>
      <c r="K5" s="10"/>
      <c r="L5" s="10"/>
      <c r="M5" s="10"/>
      <c r="N5" s="59"/>
    </row>
    <row r="6" spans="1:14" x14ac:dyDescent="0.25">
      <c r="B6" s="7"/>
      <c r="C6" t="s">
        <v>2135</v>
      </c>
      <c r="D6" s="7" t="s">
        <v>2143</v>
      </c>
      <c r="E6" s="7" t="s">
        <v>2144</v>
      </c>
      <c r="F6" s="7" t="s">
        <v>2145</v>
      </c>
      <c r="H6" s="42"/>
      <c r="I6" s="10"/>
      <c r="J6" s="10"/>
      <c r="K6" s="10"/>
      <c r="L6" s="10"/>
      <c r="M6" s="10"/>
      <c r="N6" s="59"/>
    </row>
    <row r="7" spans="1:14" x14ac:dyDescent="0.25">
      <c r="B7" s="22"/>
      <c r="C7" t="s">
        <v>1479</v>
      </c>
      <c r="D7" s="22">
        <f ca="1">TODAY()</f>
        <v>42942</v>
      </c>
      <c r="E7" s="22"/>
      <c r="F7" s="7"/>
      <c r="H7" s="42"/>
      <c r="I7" s="10"/>
      <c r="J7" s="10"/>
      <c r="K7" s="10"/>
      <c r="L7" s="10"/>
      <c r="M7" s="10"/>
      <c r="N7" s="59"/>
    </row>
    <row r="8" spans="1:14" x14ac:dyDescent="0.25">
      <c r="B8" s="142"/>
      <c r="C8" t="s">
        <v>2136</v>
      </c>
      <c r="D8" s="142">
        <v>0.20833333333333334</v>
      </c>
      <c r="E8" s="142">
        <v>0.29166666666666669</v>
      </c>
      <c r="F8" s="7"/>
      <c r="H8" s="42"/>
      <c r="I8" s="10"/>
      <c r="J8" s="10"/>
      <c r="K8" s="10"/>
      <c r="L8" s="10"/>
      <c r="M8" s="10"/>
      <c r="N8" s="59"/>
    </row>
    <row r="9" spans="1:14" x14ac:dyDescent="0.25">
      <c r="B9" s="7"/>
      <c r="C9" t="s">
        <v>2137</v>
      </c>
      <c r="D9" s="7">
        <v>5</v>
      </c>
      <c r="E9" s="7">
        <v>6</v>
      </c>
      <c r="F9" s="7"/>
      <c r="H9" s="42"/>
      <c r="I9" s="10"/>
      <c r="J9" s="10"/>
      <c r="K9" s="10"/>
      <c r="L9" s="10"/>
      <c r="M9" s="10"/>
      <c r="N9" s="59"/>
    </row>
    <row r="10" spans="1:14" x14ac:dyDescent="0.25">
      <c r="B10" s="7">
        <v>12</v>
      </c>
      <c r="C10" t="s">
        <v>2138</v>
      </c>
      <c r="D10" s="7">
        <v>10</v>
      </c>
      <c r="E10" s="7">
        <v>20</v>
      </c>
      <c r="F10" s="7">
        <v>13</v>
      </c>
      <c r="H10" s="42"/>
      <c r="I10" s="10"/>
      <c r="J10" s="10"/>
      <c r="K10" s="10"/>
      <c r="L10" s="10"/>
      <c r="M10" s="10"/>
      <c r="N10" s="59"/>
    </row>
    <row r="11" spans="1:14" x14ac:dyDescent="0.25">
      <c r="H11" s="42"/>
      <c r="I11" s="10"/>
      <c r="J11" s="10"/>
      <c r="K11" s="10"/>
      <c r="L11" s="10"/>
      <c r="M11" s="10"/>
      <c r="N11" s="59"/>
    </row>
    <row r="12" spans="1:14" x14ac:dyDescent="0.25">
      <c r="H12" s="42"/>
      <c r="I12" s="10"/>
      <c r="J12" s="10"/>
      <c r="K12" s="10"/>
      <c r="L12" s="10"/>
      <c r="M12" s="10"/>
      <c r="N12" s="59"/>
    </row>
    <row r="13" spans="1:14" x14ac:dyDescent="0.25">
      <c r="H13" s="42"/>
      <c r="I13" s="10"/>
      <c r="J13" s="10"/>
      <c r="K13" s="10"/>
      <c r="L13" s="10"/>
      <c r="M13" s="10"/>
      <c r="N13" s="59"/>
    </row>
    <row r="14" spans="1:14" x14ac:dyDescent="0.25">
      <c r="C14" s="98"/>
      <c r="H14" s="42"/>
      <c r="I14" s="10"/>
      <c r="J14" s="10"/>
      <c r="K14" s="10"/>
      <c r="L14" s="10"/>
      <c r="M14" s="10"/>
      <c r="N14" s="59"/>
    </row>
    <row r="15" spans="1:14" x14ac:dyDescent="0.25">
      <c r="H15" s="42"/>
      <c r="I15" s="10"/>
      <c r="J15" s="10"/>
      <c r="K15" s="10"/>
      <c r="L15" s="10"/>
      <c r="M15" s="10"/>
      <c r="N15" s="59"/>
    </row>
    <row r="16" spans="1:14" x14ac:dyDescent="0.25">
      <c r="H16" s="42"/>
      <c r="I16" s="10"/>
      <c r="J16" s="10"/>
      <c r="K16" s="10"/>
      <c r="L16" s="10"/>
      <c r="M16" s="10"/>
      <c r="N16" s="59"/>
    </row>
    <row r="17" spans="8:14" x14ac:dyDescent="0.25">
      <c r="H17" s="42"/>
      <c r="I17" s="10"/>
      <c r="J17" s="10"/>
      <c r="K17" s="10"/>
      <c r="L17" s="10"/>
      <c r="M17" s="10"/>
      <c r="N17" s="59"/>
    </row>
    <row r="18" spans="8:14" x14ac:dyDescent="0.25">
      <c r="H18" s="42"/>
      <c r="I18" s="10"/>
      <c r="J18" s="10"/>
      <c r="K18" s="10"/>
      <c r="L18" s="10"/>
      <c r="M18" s="10"/>
      <c r="N18" s="59"/>
    </row>
    <row r="19" spans="8:14" ht="15.75" thickBot="1" x14ac:dyDescent="0.3">
      <c r="H19" s="45"/>
      <c r="I19" s="46"/>
      <c r="J19" s="46"/>
      <c r="K19" s="46"/>
      <c r="L19" s="46"/>
      <c r="M19" s="46"/>
      <c r="N19" s="60"/>
    </row>
  </sheetData>
  <mergeCells count="1">
    <mergeCell ref="A1:B1"/>
  </mergeCells>
  <dataValidations xWindow="26" yWindow="228" count="7">
    <dataValidation type="whole" allowBlank="1" showInputMessage="1" showErrorMessage="1" errorTitle="Whole Number Error!" error="You need to enter a valid whole number into this cell." promptTitle="Whole Number" prompt="You must enter a number between Criteria 1 and Criteria 2" sqref="B4">
      <formula1>D4</formula1>
      <formula2>E4</formula2>
    </dataValidation>
    <dataValidation type="decimal" errorStyle="warning" operator="greaterThanOrEqual" allowBlank="1" showInputMessage="1" showErrorMessage="1" errorTitle="Invalid Decimal!" error="You must enter a decimal value between Criteria 1 and Criteria 2." promptTitle="Decimal" prompt="You must put a number greater than Criteria 1." sqref="B5">
      <formula1>D5</formula1>
    </dataValidation>
    <dataValidation type="list" errorStyle="information" allowBlank="1" showInputMessage="1" showErrorMessage="1" errorTitle="List Error" error="You must enter Yes, No, or Maybe into that cell." promptTitle="List" prompt="Please enter Yes, No, or Maybe.  Notice the drop-down menu for lists." sqref="B6">
      <formula1>ListExample</formula1>
    </dataValidation>
    <dataValidation type="date" operator="lessThan" allowBlank="1" showInputMessage="1" showErrorMessage="1" errorTitle="Date Error" error="You entered a date in the future!" promptTitle="Date Entry" prompt="You must enter a date prior to today." sqref="B7">
      <formula1>D7</formula1>
    </dataValidation>
    <dataValidation type="time" errorStyle="warning" allowBlank="1" showInputMessage="1" showErrorMessage="1" errorTitle="Time Entry Error!" error="The time you entered was not in between Criteria 1 and Criteria 2." promptTitle="Time Entry" prompt="You must enter a time in between Criteria 1 and Criteria 2." sqref="B8">
      <formula1>D8</formula1>
      <formula2>E8</formula2>
    </dataValidation>
    <dataValidation type="textLength" errorStyle="information" allowBlank="1" showInputMessage="1" showErrorMessage="1" errorTitle="Text Length Error!" error="The length of the text you entered was not in between Criteria 1 and Criteria 2." promptTitle="Text Length" prompt="You must enter text with a length in between Criteria 1 and Criteria 2." sqref="B9">
      <formula1>D9</formula1>
      <formula2>E9</formula2>
    </dataValidation>
    <dataValidation type="custom" errorStyle="warning" allowBlank="1" showInputMessage="1" showErrorMessage="1" errorTitle="Problem!??!" error="Your entry does not pass the custom data validation rules." promptTitle="Custom" prompt="You must enter a value between Criteria 1 and Criteria 2 but not equal to Criteria 3." sqref="B10">
      <formula1>AND(B10&gt;D10,B10&lt;E10,B10&lt;&gt;F10)</formula1>
    </dataValidation>
  </dataValidations>
  <hyperlinks>
    <hyperlink ref="A1" location="'Table of Contents'!A1" display="Back to Table of Contents"/>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19FF81"/>
  </sheetPr>
  <dimension ref="A1:F26"/>
  <sheetViews>
    <sheetView showGridLines="0" workbookViewId="0">
      <pane ySplit="5" topLeftCell="A6" activePane="bottomLeft" state="frozenSplit"/>
      <selection activeCell="A4" sqref="A4"/>
      <selection pane="bottomLeft" activeCell="A2" sqref="A2"/>
    </sheetView>
  </sheetViews>
  <sheetFormatPr defaultRowHeight="15" x14ac:dyDescent="0.25"/>
  <cols>
    <col min="1" max="1" width="13.5703125" customWidth="1"/>
    <col min="2" max="2" width="24.28515625" customWidth="1"/>
    <col min="3" max="3" width="17.42578125" bestFit="1" customWidth="1"/>
    <col min="4" max="4" width="13.28515625" bestFit="1" customWidth="1"/>
    <col min="5" max="5" width="17.85546875" bestFit="1" customWidth="1"/>
    <col min="6" max="6" width="9.5703125" customWidth="1"/>
  </cols>
  <sheetData>
    <row r="1" spans="1:6" ht="15.75" thickBot="1" x14ac:dyDescent="0.3">
      <c r="A1" s="301" t="s">
        <v>1517</v>
      </c>
      <c r="B1" s="301"/>
    </row>
    <row r="2" spans="1:6" x14ac:dyDescent="0.25">
      <c r="B2" s="1"/>
      <c r="C2" s="1"/>
      <c r="D2" s="1"/>
      <c r="E2" s="173" t="s">
        <v>2194</v>
      </c>
      <c r="F2" s="174">
        <v>0.8</v>
      </c>
    </row>
    <row r="3" spans="1:6" ht="15.75" thickBot="1" x14ac:dyDescent="0.3">
      <c r="A3" s="98" t="s">
        <v>2207</v>
      </c>
      <c r="B3" s="1"/>
      <c r="C3" s="1"/>
      <c r="D3" s="1"/>
      <c r="E3" s="175" t="s">
        <v>2195</v>
      </c>
      <c r="F3" s="176">
        <v>0.6</v>
      </c>
    </row>
    <row r="4" spans="1:6" ht="15.75" thickBot="1" x14ac:dyDescent="0.3"/>
    <row r="5" spans="1:6" ht="15.75" thickBot="1" x14ac:dyDescent="0.3">
      <c r="A5" s="157" t="s">
        <v>2159</v>
      </c>
      <c r="B5" s="158" t="s">
        <v>2160</v>
      </c>
      <c r="C5" s="158" t="s">
        <v>762</v>
      </c>
      <c r="D5" s="158" t="s">
        <v>2161</v>
      </c>
      <c r="E5" s="158" t="s">
        <v>2162</v>
      </c>
      <c r="F5" s="159" t="s">
        <v>2163</v>
      </c>
    </row>
    <row r="6" spans="1:6" ht="15" customHeight="1" x14ac:dyDescent="0.25">
      <c r="A6" s="160" t="s">
        <v>2168</v>
      </c>
      <c r="B6" s="76" t="s">
        <v>2164</v>
      </c>
      <c r="C6" s="168" t="s">
        <v>2166</v>
      </c>
      <c r="D6" s="156">
        <v>5</v>
      </c>
      <c r="E6" s="156">
        <f>D6*$F$2</f>
        <v>4</v>
      </c>
      <c r="F6" s="161">
        <f>E6*$F$3</f>
        <v>2.4</v>
      </c>
    </row>
    <row r="7" spans="1:6" x14ac:dyDescent="0.25">
      <c r="A7" s="162" t="s">
        <v>2169</v>
      </c>
      <c r="B7" s="154" t="s">
        <v>2189</v>
      </c>
      <c r="C7" s="169" t="s">
        <v>2166</v>
      </c>
      <c r="D7" s="155">
        <v>10</v>
      </c>
      <c r="E7" s="155">
        <f t="shared" ref="E7:E25" si="0">D7*$F$2</f>
        <v>8</v>
      </c>
      <c r="F7" s="163">
        <f t="shared" ref="F7:F25" si="1">E7*$F$3</f>
        <v>4.8</v>
      </c>
    </row>
    <row r="8" spans="1:6" ht="15" customHeight="1" x14ac:dyDescent="0.25">
      <c r="A8" s="162" t="s">
        <v>2170</v>
      </c>
      <c r="B8" s="154" t="s">
        <v>2190</v>
      </c>
      <c r="C8" s="169" t="s">
        <v>2166</v>
      </c>
      <c r="D8" s="155">
        <v>10</v>
      </c>
      <c r="E8" s="155">
        <f t="shared" si="0"/>
        <v>8</v>
      </c>
      <c r="F8" s="163">
        <f t="shared" si="1"/>
        <v>4.8</v>
      </c>
    </row>
    <row r="9" spans="1:6" x14ac:dyDescent="0.25">
      <c r="A9" s="162" t="s">
        <v>2171</v>
      </c>
      <c r="B9" s="154" t="s">
        <v>2196</v>
      </c>
      <c r="C9" s="169" t="s">
        <v>2166</v>
      </c>
      <c r="D9" s="155">
        <v>20</v>
      </c>
      <c r="E9" s="155">
        <f t="shared" si="0"/>
        <v>16</v>
      </c>
      <c r="F9" s="163">
        <f t="shared" si="1"/>
        <v>9.6</v>
      </c>
    </row>
    <row r="10" spans="1:6" x14ac:dyDescent="0.25">
      <c r="A10" s="162" t="s">
        <v>2172</v>
      </c>
      <c r="B10" s="154" t="s">
        <v>2197</v>
      </c>
      <c r="C10" s="169" t="s">
        <v>2166</v>
      </c>
      <c r="D10" s="155">
        <v>40</v>
      </c>
      <c r="E10" s="155">
        <f t="shared" si="0"/>
        <v>32</v>
      </c>
      <c r="F10" s="163">
        <f t="shared" si="1"/>
        <v>19.2</v>
      </c>
    </row>
    <row r="11" spans="1:6" x14ac:dyDescent="0.25">
      <c r="A11" s="162" t="s">
        <v>2173</v>
      </c>
      <c r="B11" s="154" t="s">
        <v>2193</v>
      </c>
      <c r="C11" s="169" t="s">
        <v>2166</v>
      </c>
      <c r="D11" s="155">
        <v>50</v>
      </c>
      <c r="E11" s="155">
        <f t="shared" si="0"/>
        <v>40</v>
      </c>
      <c r="F11" s="163">
        <f t="shared" si="1"/>
        <v>24</v>
      </c>
    </row>
    <row r="12" spans="1:6" x14ac:dyDescent="0.25">
      <c r="A12" s="162" t="s">
        <v>2174</v>
      </c>
      <c r="B12" s="154" t="s">
        <v>2198</v>
      </c>
      <c r="C12" s="169" t="s">
        <v>2166</v>
      </c>
      <c r="D12" s="155">
        <v>70</v>
      </c>
      <c r="E12" s="155">
        <f t="shared" si="0"/>
        <v>56</v>
      </c>
      <c r="F12" s="163">
        <f t="shared" si="1"/>
        <v>33.6</v>
      </c>
    </row>
    <row r="13" spans="1:6" ht="15" customHeight="1" x14ac:dyDescent="0.25">
      <c r="A13" s="162" t="s">
        <v>2175</v>
      </c>
      <c r="B13" s="154" t="s">
        <v>2165</v>
      </c>
      <c r="C13" s="169" t="s">
        <v>2166</v>
      </c>
      <c r="D13" s="155">
        <v>120</v>
      </c>
      <c r="E13" s="155">
        <f t="shared" si="0"/>
        <v>96</v>
      </c>
      <c r="F13" s="163">
        <f t="shared" si="1"/>
        <v>57.599999999999994</v>
      </c>
    </row>
    <row r="14" spans="1:6" x14ac:dyDescent="0.25">
      <c r="A14" s="162" t="s">
        <v>2176</v>
      </c>
      <c r="B14" s="154" t="s">
        <v>2191</v>
      </c>
      <c r="C14" s="169" t="s">
        <v>2166</v>
      </c>
      <c r="D14" s="155">
        <v>150</v>
      </c>
      <c r="E14" s="155">
        <f t="shared" si="0"/>
        <v>120</v>
      </c>
      <c r="F14" s="163">
        <f t="shared" si="1"/>
        <v>72</v>
      </c>
    </row>
    <row r="15" spans="1:6" ht="15" customHeight="1" x14ac:dyDescent="0.25">
      <c r="A15" s="162" t="s">
        <v>2177</v>
      </c>
      <c r="B15" s="154" t="s">
        <v>2192</v>
      </c>
      <c r="C15" s="169" t="s">
        <v>2166</v>
      </c>
      <c r="D15" s="155">
        <v>200</v>
      </c>
      <c r="E15" s="155">
        <f t="shared" si="0"/>
        <v>160</v>
      </c>
      <c r="F15" s="163">
        <f t="shared" si="1"/>
        <v>96</v>
      </c>
    </row>
    <row r="16" spans="1:6" x14ac:dyDescent="0.25">
      <c r="A16" s="162" t="s">
        <v>2178</v>
      </c>
      <c r="B16" s="154" t="s">
        <v>2199</v>
      </c>
      <c r="C16" s="170" t="s">
        <v>2167</v>
      </c>
      <c r="D16" s="155">
        <v>5</v>
      </c>
      <c r="E16" s="155">
        <f t="shared" si="0"/>
        <v>4</v>
      </c>
      <c r="F16" s="163">
        <f t="shared" si="1"/>
        <v>2.4</v>
      </c>
    </row>
    <row r="17" spans="1:6" x14ac:dyDescent="0.25">
      <c r="A17" s="162" t="s">
        <v>2179</v>
      </c>
      <c r="B17" s="154" t="s">
        <v>2200</v>
      </c>
      <c r="C17" s="170" t="s">
        <v>2167</v>
      </c>
      <c r="D17" s="155">
        <v>10</v>
      </c>
      <c r="E17" s="155">
        <f t="shared" si="0"/>
        <v>8</v>
      </c>
      <c r="F17" s="163">
        <f t="shared" si="1"/>
        <v>4.8</v>
      </c>
    </row>
    <row r="18" spans="1:6" ht="15" customHeight="1" x14ac:dyDescent="0.25">
      <c r="A18" s="162" t="s">
        <v>2180</v>
      </c>
      <c r="B18" s="154" t="s">
        <v>2201</v>
      </c>
      <c r="C18" s="170" t="s">
        <v>2167</v>
      </c>
      <c r="D18" s="155">
        <v>10</v>
      </c>
      <c r="E18" s="155">
        <f t="shared" si="0"/>
        <v>8</v>
      </c>
      <c r="F18" s="163">
        <f t="shared" si="1"/>
        <v>4.8</v>
      </c>
    </row>
    <row r="19" spans="1:6" x14ac:dyDescent="0.25">
      <c r="A19" s="162" t="s">
        <v>2181</v>
      </c>
      <c r="B19" s="154" t="s">
        <v>2203</v>
      </c>
      <c r="C19" s="170" t="s">
        <v>2167</v>
      </c>
      <c r="D19" s="155">
        <v>30</v>
      </c>
      <c r="E19" s="155">
        <f t="shared" si="0"/>
        <v>24</v>
      </c>
      <c r="F19" s="163">
        <f t="shared" si="1"/>
        <v>14.399999999999999</v>
      </c>
    </row>
    <row r="20" spans="1:6" x14ac:dyDescent="0.25">
      <c r="A20" s="162" t="s">
        <v>2182</v>
      </c>
      <c r="B20" s="154" t="s">
        <v>2202</v>
      </c>
      <c r="C20" s="170" t="s">
        <v>2167</v>
      </c>
      <c r="D20" s="155">
        <v>300</v>
      </c>
      <c r="E20" s="155">
        <f t="shared" si="0"/>
        <v>240</v>
      </c>
      <c r="F20" s="163">
        <f t="shared" si="1"/>
        <v>144</v>
      </c>
    </row>
    <row r="21" spans="1:6" x14ac:dyDescent="0.25">
      <c r="A21" s="162" t="s">
        <v>2183</v>
      </c>
      <c r="B21" s="154" t="s">
        <v>2208</v>
      </c>
      <c r="C21" s="171" t="s">
        <v>2188</v>
      </c>
      <c r="D21" s="155">
        <v>8</v>
      </c>
      <c r="E21" s="155">
        <f t="shared" si="0"/>
        <v>6.4</v>
      </c>
      <c r="F21" s="163">
        <f t="shared" si="1"/>
        <v>3.84</v>
      </c>
    </row>
    <row r="22" spans="1:6" ht="15" customHeight="1" x14ac:dyDescent="0.25">
      <c r="A22" s="162" t="s">
        <v>2184</v>
      </c>
      <c r="B22" s="154" t="s">
        <v>2204</v>
      </c>
      <c r="C22" s="171" t="s">
        <v>2188</v>
      </c>
      <c r="D22" s="155">
        <v>10</v>
      </c>
      <c r="E22" s="155">
        <f t="shared" si="0"/>
        <v>8</v>
      </c>
      <c r="F22" s="163">
        <f t="shared" si="1"/>
        <v>4.8</v>
      </c>
    </row>
    <row r="23" spans="1:6" x14ac:dyDescent="0.25">
      <c r="A23" s="162" t="s">
        <v>2185</v>
      </c>
      <c r="B23" s="154" t="s">
        <v>2205</v>
      </c>
      <c r="C23" s="171" t="s">
        <v>2188</v>
      </c>
      <c r="D23" s="155">
        <v>20</v>
      </c>
      <c r="E23" s="155">
        <f t="shared" si="0"/>
        <v>16</v>
      </c>
      <c r="F23" s="163">
        <f t="shared" si="1"/>
        <v>9.6</v>
      </c>
    </row>
    <row r="24" spans="1:6" x14ac:dyDescent="0.25">
      <c r="A24" s="162" t="s">
        <v>2186</v>
      </c>
      <c r="B24" s="154" t="s">
        <v>2209</v>
      </c>
      <c r="C24" s="171" t="s">
        <v>2188</v>
      </c>
      <c r="D24" s="155">
        <v>50</v>
      </c>
      <c r="E24" s="155">
        <f t="shared" si="0"/>
        <v>40</v>
      </c>
      <c r="F24" s="163">
        <f t="shared" si="1"/>
        <v>24</v>
      </c>
    </row>
    <row r="25" spans="1:6" ht="15.75" thickBot="1" x14ac:dyDescent="0.3">
      <c r="A25" s="164" t="s">
        <v>2187</v>
      </c>
      <c r="B25" s="165" t="s">
        <v>2206</v>
      </c>
      <c r="C25" s="172" t="s">
        <v>2188</v>
      </c>
      <c r="D25" s="166">
        <v>100</v>
      </c>
      <c r="E25" s="166">
        <f t="shared" si="0"/>
        <v>80</v>
      </c>
      <c r="F25" s="167">
        <f t="shared" si="1"/>
        <v>48</v>
      </c>
    </row>
    <row r="26" spans="1:6" x14ac:dyDescent="0.25">
      <c r="A26" s="138"/>
      <c r="B26" s="138"/>
      <c r="C26" s="138"/>
      <c r="D26" s="138"/>
      <c r="E26" s="138"/>
      <c r="F26" s="138"/>
    </row>
  </sheetData>
  <autoFilter ref="A5:F25"/>
  <mergeCells count="1">
    <mergeCell ref="A1:B1"/>
  </mergeCells>
  <hyperlinks>
    <hyperlink ref="A1" location="'Table of Contents'!A1" display="Back to Table of Contents"/>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19FF81"/>
  </sheetPr>
  <dimension ref="A1:H30"/>
  <sheetViews>
    <sheetView showGridLines="0" workbookViewId="0">
      <pane ySplit="1" topLeftCell="A2" activePane="bottomLeft" state="frozen"/>
      <selection activeCell="A4" sqref="A4"/>
      <selection pane="bottomLeft" activeCell="A2" sqref="A2"/>
    </sheetView>
  </sheetViews>
  <sheetFormatPr defaultRowHeight="15" x14ac:dyDescent="0.25"/>
  <cols>
    <col min="1" max="1" width="5.42578125" customWidth="1"/>
    <col min="2" max="2" width="8" bestFit="1" customWidth="1"/>
    <col min="3" max="3" width="10.28515625" bestFit="1" customWidth="1"/>
    <col min="4" max="4" width="9.85546875" bestFit="1" customWidth="1"/>
    <col min="5" max="5" width="23.42578125" bestFit="1" customWidth="1"/>
    <col min="6" max="6" width="11.5703125" bestFit="1" customWidth="1"/>
    <col min="7" max="8" width="10.7109375" bestFit="1" customWidth="1"/>
  </cols>
  <sheetData>
    <row r="1" spans="1:8" x14ac:dyDescent="0.25">
      <c r="A1" s="302" t="s">
        <v>1517</v>
      </c>
      <c r="B1" s="302"/>
      <c r="C1" s="302"/>
    </row>
    <row r="3" spans="1:8" x14ac:dyDescent="0.25">
      <c r="B3" s="114" t="s">
        <v>1471</v>
      </c>
      <c r="C3" s="110" t="s">
        <v>1469</v>
      </c>
      <c r="D3" s="110" t="s">
        <v>1470</v>
      </c>
      <c r="E3" s="183" t="s">
        <v>2250</v>
      </c>
      <c r="F3" s="110" t="s">
        <v>2255</v>
      </c>
      <c r="G3" s="110" t="s">
        <v>2275</v>
      </c>
      <c r="H3" s="184" t="s">
        <v>2251</v>
      </c>
    </row>
    <row r="4" spans="1:8" x14ac:dyDescent="0.25">
      <c r="B4" s="191">
        <v>1</v>
      </c>
      <c r="C4" s="134">
        <v>82</v>
      </c>
      <c r="D4" s="134">
        <v>15</v>
      </c>
      <c r="E4" s="14" t="s">
        <v>2252</v>
      </c>
      <c r="F4" s="192">
        <v>40940</v>
      </c>
      <c r="G4" s="192">
        <v>40959</v>
      </c>
      <c r="H4" s="193" t="s">
        <v>2254</v>
      </c>
    </row>
    <row r="5" spans="1:8" x14ac:dyDescent="0.25">
      <c r="B5" s="191">
        <v>2</v>
      </c>
      <c r="C5" s="134">
        <v>96</v>
      </c>
      <c r="D5" s="134">
        <v>25</v>
      </c>
      <c r="E5" s="14" t="s">
        <v>2253</v>
      </c>
      <c r="F5" s="192">
        <v>40915</v>
      </c>
      <c r="G5" s="192">
        <v>40934</v>
      </c>
      <c r="H5" s="193" t="s">
        <v>2254</v>
      </c>
    </row>
    <row r="6" spans="1:8" x14ac:dyDescent="0.25">
      <c r="B6" s="191">
        <v>3</v>
      </c>
      <c r="C6" s="134">
        <v>71</v>
      </c>
      <c r="D6" s="134">
        <v>36</v>
      </c>
      <c r="E6" s="14" t="s">
        <v>2258</v>
      </c>
      <c r="F6" s="192">
        <v>40890</v>
      </c>
      <c r="G6" s="192">
        <v>40909</v>
      </c>
      <c r="H6" s="193" t="s">
        <v>202</v>
      </c>
    </row>
    <row r="7" spans="1:8" x14ac:dyDescent="0.25">
      <c r="B7" s="191">
        <v>4</v>
      </c>
      <c r="C7" s="134">
        <v>72</v>
      </c>
      <c r="D7" s="134">
        <v>19</v>
      </c>
      <c r="E7" s="14" t="s">
        <v>2257</v>
      </c>
      <c r="F7" s="192">
        <v>40865</v>
      </c>
      <c r="G7" s="192">
        <v>40884</v>
      </c>
      <c r="H7" s="193" t="s">
        <v>202</v>
      </c>
    </row>
    <row r="8" spans="1:8" x14ac:dyDescent="0.25">
      <c r="B8" s="185">
        <v>5</v>
      </c>
      <c r="C8" s="43">
        <v>98</v>
      </c>
      <c r="D8" s="43">
        <v>29</v>
      </c>
      <c r="E8" s="10" t="s">
        <v>2276</v>
      </c>
      <c r="F8" s="186">
        <v>40840</v>
      </c>
      <c r="G8" s="186">
        <v>40859</v>
      </c>
      <c r="H8" s="187" t="s">
        <v>2254</v>
      </c>
    </row>
    <row r="9" spans="1:8" x14ac:dyDescent="0.25">
      <c r="B9" s="185">
        <v>6</v>
      </c>
      <c r="C9" s="43">
        <v>98</v>
      </c>
      <c r="D9" s="43">
        <v>10</v>
      </c>
      <c r="E9" s="10" t="s">
        <v>2279</v>
      </c>
      <c r="F9" s="186">
        <v>40815</v>
      </c>
      <c r="G9" s="186">
        <v>40834</v>
      </c>
      <c r="H9" s="187" t="s">
        <v>2254</v>
      </c>
    </row>
    <row r="10" spans="1:8" x14ac:dyDescent="0.25">
      <c r="B10" s="185">
        <v>7</v>
      </c>
      <c r="C10" s="43">
        <v>60</v>
      </c>
      <c r="D10" s="43">
        <v>13</v>
      </c>
      <c r="E10" s="10" t="s">
        <v>2259</v>
      </c>
      <c r="F10" s="186">
        <v>40790</v>
      </c>
      <c r="G10" s="186">
        <v>40809</v>
      </c>
      <c r="H10" s="187" t="s">
        <v>2254</v>
      </c>
    </row>
    <row r="11" spans="1:8" x14ac:dyDescent="0.25">
      <c r="B11" s="185">
        <v>8</v>
      </c>
      <c r="C11" s="43">
        <v>52</v>
      </c>
      <c r="D11" s="43">
        <v>10</v>
      </c>
      <c r="E11" s="10" t="s">
        <v>2260</v>
      </c>
      <c r="F11" s="186">
        <v>40765</v>
      </c>
      <c r="G11" s="186">
        <v>40784</v>
      </c>
      <c r="H11" s="187" t="s">
        <v>202</v>
      </c>
    </row>
    <row r="12" spans="1:8" x14ac:dyDescent="0.25">
      <c r="B12" s="185">
        <v>9</v>
      </c>
      <c r="C12" s="43">
        <v>59</v>
      </c>
      <c r="D12" s="43">
        <v>10</v>
      </c>
      <c r="E12" s="10" t="s">
        <v>2256</v>
      </c>
      <c r="F12" s="186">
        <v>40740</v>
      </c>
      <c r="G12" s="186">
        <v>40759</v>
      </c>
      <c r="H12" s="187" t="s">
        <v>202</v>
      </c>
    </row>
    <row r="13" spans="1:8" x14ac:dyDescent="0.25">
      <c r="B13" s="185">
        <v>10</v>
      </c>
      <c r="C13" s="43">
        <v>57</v>
      </c>
      <c r="D13" s="43">
        <v>14</v>
      </c>
      <c r="E13" s="10" t="s">
        <v>2261</v>
      </c>
      <c r="F13" s="186">
        <v>40715</v>
      </c>
      <c r="G13" s="186">
        <v>40734</v>
      </c>
      <c r="H13" s="187" t="s">
        <v>2254</v>
      </c>
    </row>
    <row r="14" spans="1:8" x14ac:dyDescent="0.25">
      <c r="B14" s="185">
        <v>11</v>
      </c>
      <c r="C14" s="43">
        <v>86</v>
      </c>
      <c r="D14" s="43">
        <v>21</v>
      </c>
      <c r="E14" s="14" t="s">
        <v>2262</v>
      </c>
      <c r="F14" s="186">
        <v>40690</v>
      </c>
      <c r="G14" s="186">
        <v>40709</v>
      </c>
      <c r="H14" s="187" t="s">
        <v>202</v>
      </c>
    </row>
    <row r="15" spans="1:8" x14ac:dyDescent="0.25">
      <c r="B15" s="185">
        <v>12</v>
      </c>
      <c r="C15" s="43">
        <v>67</v>
      </c>
      <c r="D15" s="43">
        <v>47</v>
      </c>
      <c r="E15" s="14" t="s">
        <v>2263</v>
      </c>
      <c r="F15" s="186">
        <v>40665</v>
      </c>
      <c r="G15" s="186">
        <v>40684</v>
      </c>
      <c r="H15" s="187" t="s">
        <v>2254</v>
      </c>
    </row>
    <row r="16" spans="1:8" x14ac:dyDescent="0.25">
      <c r="B16" s="185">
        <v>13</v>
      </c>
      <c r="C16" s="43">
        <v>66</v>
      </c>
      <c r="D16" s="43">
        <v>27</v>
      </c>
      <c r="E16" s="14" t="s">
        <v>2264</v>
      </c>
      <c r="F16" s="186">
        <v>40640</v>
      </c>
      <c r="G16" s="186">
        <v>40659</v>
      </c>
      <c r="H16" s="187" t="s">
        <v>202</v>
      </c>
    </row>
    <row r="17" spans="2:8" x14ac:dyDescent="0.25">
      <c r="B17" s="185">
        <v>14</v>
      </c>
      <c r="C17" s="43">
        <v>57</v>
      </c>
      <c r="D17" s="43">
        <v>41</v>
      </c>
      <c r="E17" s="14" t="s">
        <v>2265</v>
      </c>
      <c r="F17" s="186">
        <v>40615</v>
      </c>
      <c r="G17" s="186">
        <v>40634</v>
      </c>
      <c r="H17" s="187" t="s">
        <v>2254</v>
      </c>
    </row>
    <row r="18" spans="2:8" x14ac:dyDescent="0.25">
      <c r="B18" s="185">
        <v>15</v>
      </c>
      <c r="C18" s="43">
        <v>56</v>
      </c>
      <c r="D18" s="43">
        <v>28</v>
      </c>
      <c r="E18" s="14" t="s">
        <v>2281</v>
      </c>
      <c r="F18" s="186">
        <v>40590</v>
      </c>
      <c r="G18" s="186">
        <v>40609</v>
      </c>
      <c r="H18" s="187" t="s">
        <v>202</v>
      </c>
    </row>
    <row r="19" spans="2:8" x14ac:dyDescent="0.25">
      <c r="B19" s="185">
        <v>16</v>
      </c>
      <c r="C19" s="43">
        <v>60</v>
      </c>
      <c r="D19" s="43">
        <v>30</v>
      </c>
      <c r="E19" s="14" t="s">
        <v>2266</v>
      </c>
      <c r="F19" s="186">
        <v>40565</v>
      </c>
      <c r="G19" s="186">
        <v>40584</v>
      </c>
      <c r="H19" s="187" t="s">
        <v>2254</v>
      </c>
    </row>
    <row r="20" spans="2:8" x14ac:dyDescent="0.25">
      <c r="B20" s="185">
        <v>17</v>
      </c>
      <c r="C20" s="43">
        <v>51</v>
      </c>
      <c r="D20" s="43">
        <v>43</v>
      </c>
      <c r="E20" s="14" t="s">
        <v>2280</v>
      </c>
      <c r="F20" s="186">
        <v>40540</v>
      </c>
      <c r="G20" s="186">
        <v>40559</v>
      </c>
      <c r="H20" s="187" t="s">
        <v>2254</v>
      </c>
    </row>
    <row r="21" spans="2:8" x14ac:dyDescent="0.25">
      <c r="B21" s="185">
        <v>18</v>
      </c>
      <c r="C21" s="43">
        <v>67</v>
      </c>
      <c r="D21" s="43">
        <v>23</v>
      </c>
      <c r="E21" s="14" t="s">
        <v>2267</v>
      </c>
      <c r="F21" s="186">
        <v>40515</v>
      </c>
      <c r="G21" s="186">
        <v>40534</v>
      </c>
      <c r="H21" s="187" t="s">
        <v>2254</v>
      </c>
    </row>
    <row r="22" spans="2:8" x14ac:dyDescent="0.25">
      <c r="B22" s="185">
        <v>19</v>
      </c>
      <c r="C22" s="43">
        <v>62</v>
      </c>
      <c r="D22" s="43">
        <v>37</v>
      </c>
      <c r="E22" s="14" t="s">
        <v>2268</v>
      </c>
      <c r="F22" s="186">
        <v>40490</v>
      </c>
      <c r="G22" s="186">
        <v>40509</v>
      </c>
      <c r="H22" s="187" t="s">
        <v>2254</v>
      </c>
    </row>
    <row r="23" spans="2:8" x14ac:dyDescent="0.25">
      <c r="B23" s="185">
        <v>20</v>
      </c>
      <c r="C23" s="43">
        <v>94</v>
      </c>
      <c r="D23" s="43">
        <v>43</v>
      </c>
      <c r="E23" s="14" t="s">
        <v>2269</v>
      </c>
      <c r="F23" s="186">
        <v>40465</v>
      </c>
      <c r="G23" s="186">
        <v>40484</v>
      </c>
      <c r="H23" s="187" t="s">
        <v>202</v>
      </c>
    </row>
    <row r="24" spans="2:8" x14ac:dyDescent="0.25">
      <c r="B24" s="185">
        <v>21</v>
      </c>
      <c r="C24" s="43">
        <v>59</v>
      </c>
      <c r="D24" s="43">
        <v>45</v>
      </c>
      <c r="E24" s="14" t="s">
        <v>2270</v>
      </c>
      <c r="F24" s="186">
        <v>40440</v>
      </c>
      <c r="G24" s="186">
        <v>40459</v>
      </c>
      <c r="H24" s="187" t="s">
        <v>202</v>
      </c>
    </row>
    <row r="25" spans="2:8" x14ac:dyDescent="0.25">
      <c r="B25" s="185">
        <v>22</v>
      </c>
      <c r="C25" s="43">
        <v>98</v>
      </c>
      <c r="D25" s="43">
        <v>27</v>
      </c>
      <c r="E25" s="14" t="s">
        <v>2271</v>
      </c>
      <c r="F25" s="186">
        <v>40415</v>
      </c>
      <c r="G25" s="186">
        <v>40434</v>
      </c>
      <c r="H25" s="187" t="s">
        <v>202</v>
      </c>
    </row>
    <row r="26" spans="2:8" x14ac:dyDescent="0.25">
      <c r="B26" s="185">
        <v>23</v>
      </c>
      <c r="C26" s="43">
        <v>59</v>
      </c>
      <c r="D26" s="43">
        <v>18</v>
      </c>
      <c r="E26" s="14" t="s">
        <v>2272</v>
      </c>
      <c r="F26" s="186">
        <v>40390</v>
      </c>
      <c r="G26" s="186">
        <v>40409</v>
      </c>
      <c r="H26" s="187" t="s">
        <v>202</v>
      </c>
    </row>
    <row r="27" spans="2:8" x14ac:dyDescent="0.25">
      <c r="B27" s="185">
        <v>24</v>
      </c>
      <c r="C27" s="43">
        <v>84</v>
      </c>
      <c r="D27" s="43">
        <v>49</v>
      </c>
      <c r="E27" s="14" t="s">
        <v>2277</v>
      </c>
      <c r="F27" s="186">
        <v>40365</v>
      </c>
      <c r="G27" s="186">
        <v>40384</v>
      </c>
      <c r="H27" s="187" t="s">
        <v>2254</v>
      </c>
    </row>
    <row r="28" spans="2:8" x14ac:dyDescent="0.25">
      <c r="B28" s="185">
        <v>25</v>
      </c>
      <c r="C28" s="43">
        <v>75</v>
      </c>
      <c r="D28" s="43">
        <v>37</v>
      </c>
      <c r="E28" s="14" t="s">
        <v>2278</v>
      </c>
      <c r="F28" s="186">
        <v>40340</v>
      </c>
      <c r="G28" s="186">
        <v>40359</v>
      </c>
      <c r="H28" s="187" t="s">
        <v>202</v>
      </c>
    </row>
    <row r="29" spans="2:8" x14ac:dyDescent="0.25">
      <c r="B29" s="185">
        <v>26</v>
      </c>
      <c r="C29" s="43">
        <v>89</v>
      </c>
      <c r="D29" s="43">
        <v>43</v>
      </c>
      <c r="E29" s="14" t="s">
        <v>2273</v>
      </c>
      <c r="F29" s="186">
        <v>40315</v>
      </c>
      <c r="G29" s="186">
        <v>40334</v>
      </c>
      <c r="H29" s="187" t="s">
        <v>2254</v>
      </c>
    </row>
    <row r="30" spans="2:8" x14ac:dyDescent="0.25">
      <c r="B30" s="188">
        <v>27</v>
      </c>
      <c r="C30" s="123">
        <v>64</v>
      </c>
      <c r="D30" s="123">
        <v>31</v>
      </c>
      <c r="E30" s="13" t="s">
        <v>2274</v>
      </c>
      <c r="F30" s="189">
        <v>40290</v>
      </c>
      <c r="G30" s="189">
        <v>40309</v>
      </c>
      <c r="H30" s="190" t="s">
        <v>202</v>
      </c>
    </row>
  </sheetData>
  <mergeCells count="1">
    <mergeCell ref="A1:C1"/>
  </mergeCells>
  <hyperlinks>
    <hyperlink ref="A1" location="'Table of Contents'!A1" display="Back to Table of Contents"/>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19FF81"/>
  </sheetPr>
  <dimension ref="A1:N18"/>
  <sheetViews>
    <sheetView showGridLines="0" workbookViewId="0">
      <pane ySplit="1" topLeftCell="A2" activePane="bottomLeft" state="frozen"/>
      <selection activeCell="A4" sqref="A4"/>
      <selection pane="bottomLeft" activeCell="A2" sqref="A2"/>
    </sheetView>
  </sheetViews>
  <sheetFormatPr defaultRowHeight="15" x14ac:dyDescent="0.25"/>
  <cols>
    <col min="2" max="2" width="13.85546875" customWidth="1"/>
    <col min="11" max="11" width="11.28515625" customWidth="1"/>
    <col min="13" max="13" width="15.7109375" customWidth="1"/>
  </cols>
  <sheetData>
    <row r="1" spans="1:14" x14ac:dyDescent="0.25">
      <c r="A1" s="302" t="s">
        <v>1517</v>
      </c>
      <c r="B1" s="302"/>
      <c r="C1" s="1"/>
      <c r="D1" s="1"/>
      <c r="E1" s="2"/>
    </row>
    <row r="2" spans="1:14" ht="21" x14ac:dyDescent="0.35">
      <c r="B2" s="121" t="s">
        <v>2282</v>
      </c>
    </row>
    <row r="3" spans="1:14" ht="15.75" x14ac:dyDescent="0.25">
      <c r="B3" s="10"/>
      <c r="J3" s="10"/>
      <c r="K3" s="211" t="s">
        <v>2289</v>
      </c>
      <c r="L3" s="8"/>
      <c r="M3" s="204"/>
      <c r="N3" s="205"/>
    </row>
    <row r="4" spans="1:14" ht="15.75" thickBot="1" x14ac:dyDescent="0.3">
      <c r="A4" s="10"/>
      <c r="B4" s="13"/>
      <c r="C4" s="114" t="s">
        <v>2093</v>
      </c>
      <c r="D4" s="110" t="s">
        <v>2094</v>
      </c>
      <c r="E4" s="110" t="s">
        <v>2095</v>
      </c>
      <c r="F4" s="110" t="s">
        <v>2096</v>
      </c>
      <c r="G4" s="110" t="s">
        <v>2097</v>
      </c>
      <c r="H4" s="110" t="s">
        <v>2098</v>
      </c>
      <c r="I4" s="111" t="s">
        <v>2099</v>
      </c>
      <c r="J4" s="203"/>
      <c r="K4" s="81"/>
      <c r="L4" s="10"/>
      <c r="M4" s="10"/>
      <c r="N4" s="194"/>
    </row>
    <row r="5" spans="1:14" ht="15.75" thickBot="1" x14ac:dyDescent="0.3">
      <c r="B5" s="112" t="s">
        <v>2083</v>
      </c>
      <c r="C5" s="185">
        <v>70</v>
      </c>
      <c r="D5" s="43">
        <v>54</v>
      </c>
      <c r="E5" s="43">
        <v>92</v>
      </c>
      <c r="F5" s="43">
        <v>33</v>
      </c>
      <c r="G5" s="43">
        <v>61</v>
      </c>
      <c r="H5" s="43">
        <v>99</v>
      </c>
      <c r="I5" s="124">
        <f>AVERAGE(C5:H5)</f>
        <v>68.166666666666671</v>
      </c>
      <c r="J5" s="135"/>
      <c r="K5" s="81"/>
      <c r="L5" s="201" t="s">
        <v>2283</v>
      </c>
      <c r="M5" s="200" t="s">
        <v>2088</v>
      </c>
      <c r="N5" s="207"/>
    </row>
    <row r="6" spans="1:14" ht="15.75" thickBot="1" x14ac:dyDescent="0.3">
      <c r="B6" s="112" t="s">
        <v>2084</v>
      </c>
      <c r="C6" s="185">
        <v>93</v>
      </c>
      <c r="D6" s="43">
        <v>69</v>
      </c>
      <c r="E6" s="43">
        <v>69</v>
      </c>
      <c r="F6" s="43">
        <v>35</v>
      </c>
      <c r="G6" s="43">
        <v>81</v>
      </c>
      <c r="H6" s="43">
        <v>37</v>
      </c>
      <c r="I6" s="124">
        <f t="shared" ref="I6:I15" si="0">AVERAGE(C6:H6)</f>
        <v>64</v>
      </c>
      <c r="J6" s="135"/>
      <c r="K6" s="81"/>
      <c r="L6" s="206" t="s">
        <v>2284</v>
      </c>
      <c r="M6" s="200" t="s">
        <v>2096</v>
      </c>
      <c r="N6" s="207"/>
    </row>
    <row r="7" spans="1:14" ht="15.75" thickBot="1" x14ac:dyDescent="0.3">
      <c r="B7" s="112" t="s">
        <v>2085</v>
      </c>
      <c r="C7" s="185">
        <v>95</v>
      </c>
      <c r="D7" s="43">
        <v>66</v>
      </c>
      <c r="E7" s="43">
        <v>62</v>
      </c>
      <c r="F7" s="43">
        <v>36</v>
      </c>
      <c r="G7" s="43">
        <v>71</v>
      </c>
      <c r="H7" s="43">
        <v>41</v>
      </c>
      <c r="I7" s="124">
        <f t="shared" si="0"/>
        <v>61.833333333333336</v>
      </c>
      <c r="J7" s="135"/>
      <c r="K7" s="81"/>
      <c r="L7" s="206" t="s">
        <v>2285</v>
      </c>
      <c r="M7" s="196">
        <f>INDEX(IndexArea,MATCH($M$5,MatchRows,0),MATCH($M$6,MatchColumns,0))</f>
        <v>59</v>
      </c>
      <c r="N7" s="208" t="s">
        <v>2254</v>
      </c>
    </row>
    <row r="8" spans="1:14" x14ac:dyDescent="0.25">
      <c r="B8" s="112" t="s">
        <v>2086</v>
      </c>
      <c r="C8" s="185">
        <v>73</v>
      </c>
      <c r="D8" s="43">
        <v>75</v>
      </c>
      <c r="E8" s="43">
        <v>82</v>
      </c>
      <c r="F8" s="43">
        <v>89</v>
      </c>
      <c r="G8" s="43">
        <v>93</v>
      </c>
      <c r="H8" s="43">
        <v>41</v>
      </c>
      <c r="I8" s="124">
        <f t="shared" si="0"/>
        <v>75.5</v>
      </c>
      <c r="J8" s="135"/>
      <c r="K8" s="86"/>
      <c r="L8" s="13"/>
      <c r="M8" s="13"/>
      <c r="N8" s="209"/>
    </row>
    <row r="9" spans="1:14" ht="15.75" x14ac:dyDescent="0.25">
      <c r="B9" s="112" t="s">
        <v>2087</v>
      </c>
      <c r="C9" s="185">
        <v>49</v>
      </c>
      <c r="D9" s="43">
        <v>57</v>
      </c>
      <c r="E9" s="43">
        <v>52</v>
      </c>
      <c r="F9" s="43">
        <v>58</v>
      </c>
      <c r="G9" s="43">
        <v>75</v>
      </c>
      <c r="H9" s="43">
        <v>61</v>
      </c>
      <c r="I9" s="124">
        <f t="shared" si="0"/>
        <v>58.666666666666664</v>
      </c>
      <c r="J9" s="135"/>
      <c r="K9" s="211" t="s">
        <v>2290</v>
      </c>
      <c r="L9" s="8"/>
      <c r="M9" s="204"/>
      <c r="N9" s="205"/>
    </row>
    <row r="10" spans="1:14" ht="15.75" thickBot="1" x14ac:dyDescent="0.3">
      <c r="B10" s="112" t="s">
        <v>2088</v>
      </c>
      <c r="C10" s="185">
        <v>71</v>
      </c>
      <c r="D10" s="43">
        <v>74</v>
      </c>
      <c r="E10" s="43">
        <v>38</v>
      </c>
      <c r="F10" s="43">
        <v>59</v>
      </c>
      <c r="G10" s="43">
        <v>45</v>
      </c>
      <c r="H10" s="43">
        <v>36</v>
      </c>
      <c r="I10" s="124">
        <f t="shared" si="0"/>
        <v>53.833333333333336</v>
      </c>
      <c r="J10" s="135"/>
      <c r="K10" s="81"/>
      <c r="L10" s="10"/>
      <c r="M10" s="10"/>
      <c r="N10" s="194"/>
    </row>
    <row r="11" spans="1:14" ht="15.75" thickBot="1" x14ac:dyDescent="0.3">
      <c r="B11" s="112" t="s">
        <v>2089</v>
      </c>
      <c r="C11" s="185">
        <v>98</v>
      </c>
      <c r="D11" s="43">
        <v>34</v>
      </c>
      <c r="E11" s="43">
        <v>74</v>
      </c>
      <c r="F11" s="43">
        <v>84</v>
      </c>
      <c r="G11" s="43">
        <v>97</v>
      </c>
      <c r="H11" s="43">
        <v>35</v>
      </c>
      <c r="I11" s="124">
        <f t="shared" si="0"/>
        <v>70.333333333333329</v>
      </c>
      <c r="J11" s="135"/>
      <c r="K11" s="81"/>
      <c r="L11" s="206" t="s">
        <v>2286</v>
      </c>
      <c r="M11" s="200" t="s">
        <v>2090</v>
      </c>
      <c r="N11" s="207"/>
    </row>
    <row r="12" spans="1:14" ht="15.75" thickBot="1" x14ac:dyDescent="0.3">
      <c r="B12" s="112" t="s">
        <v>2090</v>
      </c>
      <c r="C12" s="185">
        <v>36</v>
      </c>
      <c r="D12" s="43">
        <v>38</v>
      </c>
      <c r="E12" s="43">
        <v>86</v>
      </c>
      <c r="F12" s="43">
        <v>93</v>
      </c>
      <c r="G12" s="43">
        <v>93</v>
      </c>
      <c r="H12" s="43">
        <v>30</v>
      </c>
      <c r="I12" s="124">
        <f t="shared" si="0"/>
        <v>62.666666666666664</v>
      </c>
      <c r="J12" s="135"/>
      <c r="K12" s="81"/>
      <c r="L12" s="206" t="s">
        <v>2288</v>
      </c>
      <c r="M12" s="202">
        <f>AVERAGE(INDEX(IndexArea,MATCH($M$11,MatchRows,0),0))</f>
        <v>62.666666666666664</v>
      </c>
      <c r="N12" s="208" t="s">
        <v>2254</v>
      </c>
    </row>
    <row r="13" spans="1:14" x14ac:dyDescent="0.25">
      <c r="B13" s="112" t="s">
        <v>2091</v>
      </c>
      <c r="C13" s="185">
        <v>53</v>
      </c>
      <c r="D13" s="43">
        <v>97</v>
      </c>
      <c r="E13" s="43">
        <v>48</v>
      </c>
      <c r="F13" s="43">
        <v>44</v>
      </c>
      <c r="G13" s="43">
        <v>91</v>
      </c>
      <c r="H13" s="43">
        <v>76</v>
      </c>
      <c r="I13" s="124">
        <f t="shared" si="0"/>
        <v>68.166666666666671</v>
      </c>
      <c r="J13" s="135"/>
      <c r="K13" s="86"/>
      <c r="L13" s="13"/>
      <c r="M13" s="13"/>
      <c r="N13" s="209"/>
    </row>
    <row r="14" spans="1:14" ht="15.75" x14ac:dyDescent="0.25">
      <c r="B14" s="112" t="s">
        <v>2092</v>
      </c>
      <c r="C14" s="185">
        <v>95</v>
      </c>
      <c r="D14" s="43">
        <v>83</v>
      </c>
      <c r="E14" s="43">
        <v>38</v>
      </c>
      <c r="F14" s="43">
        <v>32</v>
      </c>
      <c r="G14" s="43">
        <v>58</v>
      </c>
      <c r="H14" s="187">
        <v>99</v>
      </c>
      <c r="I14" s="124">
        <f t="shared" si="0"/>
        <v>67.5</v>
      </c>
      <c r="J14" s="135"/>
      <c r="K14" s="211" t="s">
        <v>2291</v>
      </c>
      <c r="L14" s="8"/>
      <c r="M14" s="210"/>
      <c r="N14" s="205"/>
    </row>
    <row r="15" spans="1:14" ht="15.75" thickBot="1" x14ac:dyDescent="0.3">
      <c r="B15" s="112" t="s">
        <v>2106</v>
      </c>
      <c r="C15" s="185">
        <v>50</v>
      </c>
      <c r="D15" s="134">
        <v>60</v>
      </c>
      <c r="E15" s="134">
        <v>50</v>
      </c>
      <c r="F15" s="134">
        <v>60</v>
      </c>
      <c r="G15" s="134">
        <v>50</v>
      </c>
      <c r="H15" s="134">
        <v>60</v>
      </c>
      <c r="I15" s="195">
        <f t="shared" si="0"/>
        <v>55</v>
      </c>
      <c r="J15" s="135"/>
      <c r="K15" s="81"/>
      <c r="L15" s="10"/>
      <c r="M15" s="10"/>
      <c r="N15" s="207"/>
    </row>
    <row r="16" spans="1:14" ht="15.75" thickBot="1" x14ac:dyDescent="0.3">
      <c r="B16" s="117" t="s">
        <v>2100</v>
      </c>
      <c r="C16" s="197">
        <f t="shared" ref="C16:H16" si="1">SUM(C5:C15)</f>
        <v>783</v>
      </c>
      <c r="D16" s="198">
        <f t="shared" si="1"/>
        <v>707</v>
      </c>
      <c r="E16" s="198">
        <f t="shared" si="1"/>
        <v>691</v>
      </c>
      <c r="F16" s="198">
        <f t="shared" si="1"/>
        <v>623</v>
      </c>
      <c r="G16" s="198">
        <f t="shared" si="1"/>
        <v>815</v>
      </c>
      <c r="H16" s="198">
        <f t="shared" si="1"/>
        <v>615</v>
      </c>
      <c r="I16" s="113"/>
      <c r="J16" s="10"/>
      <c r="K16" s="81"/>
      <c r="L16" s="206" t="s">
        <v>2287</v>
      </c>
      <c r="M16" s="200" t="s">
        <v>2097</v>
      </c>
      <c r="N16" s="194"/>
    </row>
    <row r="17" spans="4:14" ht="16.5" thickTop="1" thickBot="1" x14ac:dyDescent="0.3">
      <c r="D17" s="98"/>
      <c r="E17" s="98"/>
      <c r="F17" s="98"/>
      <c r="G17" s="98"/>
      <c r="H17" s="116"/>
      <c r="I17" s="10"/>
      <c r="K17" s="81"/>
      <c r="L17" s="206" t="s">
        <v>2288</v>
      </c>
      <c r="M17" s="199">
        <f>SUM(INDEX(IndexArea,0,MATCH($M$16,MatchColumns,0)))</f>
        <v>815</v>
      </c>
      <c r="N17" s="208" t="s">
        <v>2254</v>
      </c>
    </row>
    <row r="18" spans="4:14" x14ac:dyDescent="0.25">
      <c r="K18" s="86"/>
      <c r="L18" s="13"/>
      <c r="M18" s="13"/>
      <c r="N18" s="209"/>
    </row>
  </sheetData>
  <mergeCells count="1">
    <mergeCell ref="A1:B1"/>
  </mergeCells>
  <conditionalFormatting sqref="C5:H15">
    <cfRule type="expression" dxfId="2" priority="6">
      <formula>AND(C$4=$M$6,$B5=$M$5,$N$7="Y")</formula>
    </cfRule>
  </conditionalFormatting>
  <conditionalFormatting sqref="C16:H16">
    <cfRule type="expression" dxfId="1" priority="7">
      <formula>AND(C4=$M$16,$N$17="Y")</formula>
    </cfRule>
  </conditionalFormatting>
  <conditionalFormatting sqref="I5:I15">
    <cfRule type="expression" dxfId="0" priority="8">
      <formula>AND(B5=$M$11,$N$12="Y")</formula>
    </cfRule>
  </conditionalFormatting>
  <dataValidations count="3">
    <dataValidation type="list" allowBlank="1" showInputMessage="1" showErrorMessage="1" sqref="M5 M11">
      <formula1>$B$5:$B$15</formula1>
    </dataValidation>
    <dataValidation type="list" allowBlank="1" showInputMessage="1" showErrorMessage="1" sqref="M6 M16">
      <formula1>$C$4:$H$4</formula1>
    </dataValidation>
    <dataValidation type="list" allowBlank="1" showInputMessage="1" showErrorMessage="1" sqref="N7 N12 N17">
      <formula1>"Y,N"</formula1>
    </dataValidation>
  </dataValidations>
  <hyperlinks>
    <hyperlink ref="A1" location="'Table of Contents'!A1" display="Back to Table of Contents"/>
  </hyperlinks>
  <pageMargins left="0.7" right="0.7" top="0.75" bottom="0.75" header="0.3" footer="0.3"/>
  <cellWatches>
    <cellWatch r="M7"/>
  </cellWatche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E54"/>
  <sheetViews>
    <sheetView showGridLines="0" workbookViewId="0">
      <pane ySplit="1" topLeftCell="A2" activePane="bottomLeft" state="frozen"/>
      <selection pane="bottomLeft" activeCell="A2" sqref="A2"/>
    </sheetView>
  </sheetViews>
  <sheetFormatPr defaultRowHeight="15" x14ac:dyDescent="0.25"/>
  <cols>
    <col min="1" max="1" width="3.85546875" customWidth="1"/>
    <col min="2" max="2" width="13.85546875" customWidth="1"/>
    <col min="3" max="3" width="84.7109375" customWidth="1"/>
  </cols>
  <sheetData>
    <row r="1" spans="1:5" ht="23.25" customHeight="1" x14ac:dyDescent="0.25">
      <c r="A1" s="5"/>
      <c r="C1" s="72" t="s">
        <v>1517</v>
      </c>
      <c r="D1" s="1"/>
      <c r="E1" s="2"/>
    </row>
    <row r="3" spans="1:5" ht="26.25" x14ac:dyDescent="0.4">
      <c r="B3" s="292" t="s">
        <v>2353</v>
      </c>
    </row>
    <row r="4" spans="1:5" ht="15.75" x14ac:dyDescent="0.25">
      <c r="B4" s="291" t="s">
        <v>2331</v>
      </c>
    </row>
    <row r="6" spans="1:5" ht="18.75" x14ac:dyDescent="0.3">
      <c r="B6" s="289" t="s">
        <v>2336</v>
      </c>
      <c r="C6" s="6" t="s">
        <v>2337</v>
      </c>
    </row>
    <row r="7" spans="1:5" ht="18.75" x14ac:dyDescent="0.3">
      <c r="B7" s="289"/>
      <c r="C7" s="6"/>
    </row>
    <row r="8" spans="1:5" ht="18.75" x14ac:dyDescent="0.3">
      <c r="B8" s="289" t="s">
        <v>2332</v>
      </c>
      <c r="C8" s="6" t="s">
        <v>2351</v>
      </c>
    </row>
    <row r="9" spans="1:5" ht="18.75" x14ac:dyDescent="0.3">
      <c r="B9" s="289"/>
      <c r="C9" s="6"/>
    </row>
    <row r="10" spans="1:5" ht="18.75" x14ac:dyDescent="0.3">
      <c r="B10" s="289" t="s">
        <v>2333</v>
      </c>
      <c r="C10" s="6" t="s">
        <v>2358</v>
      </c>
    </row>
    <row r="11" spans="1:5" ht="18.75" x14ac:dyDescent="0.3">
      <c r="B11" s="289"/>
      <c r="C11" s="6"/>
    </row>
    <row r="12" spans="1:5" ht="18.75" x14ac:dyDescent="0.3">
      <c r="B12" s="289" t="s">
        <v>2334</v>
      </c>
      <c r="C12" s="6" t="s">
        <v>2352</v>
      </c>
    </row>
    <row r="13" spans="1:5" ht="18.75" x14ac:dyDescent="0.3">
      <c r="B13" s="289"/>
      <c r="C13" s="6"/>
    </row>
    <row r="14" spans="1:5" ht="18.75" x14ac:dyDescent="0.3">
      <c r="B14" s="289" t="s">
        <v>2335</v>
      </c>
      <c r="C14" s="6" t="s">
        <v>2359</v>
      </c>
    </row>
    <row r="15" spans="1:5" ht="18.75" x14ac:dyDescent="0.3">
      <c r="B15" s="281"/>
      <c r="C15" s="282"/>
    </row>
    <row r="16" spans="1:5" ht="15.75" x14ac:dyDescent="0.25">
      <c r="B16" s="274"/>
    </row>
    <row r="17" spans="2:3" ht="15.75" x14ac:dyDescent="0.25">
      <c r="B17" s="274"/>
    </row>
    <row r="18" spans="2:3" ht="15.75" x14ac:dyDescent="0.25">
      <c r="B18" s="274"/>
    </row>
    <row r="19" spans="2:3" ht="15.75" x14ac:dyDescent="0.25">
      <c r="B19" s="274"/>
    </row>
    <row r="20" spans="2:3" ht="15.75" x14ac:dyDescent="0.25">
      <c r="B20" s="274"/>
    </row>
    <row r="21" spans="2:3" ht="18.75" x14ac:dyDescent="0.3">
      <c r="B21" s="6" t="s">
        <v>2394</v>
      </c>
      <c r="C21" s="274"/>
    </row>
    <row r="22" spans="2:3" ht="15.75" x14ac:dyDescent="0.25">
      <c r="C22" s="274"/>
    </row>
    <row r="23" spans="2:3" ht="15.75" x14ac:dyDescent="0.25">
      <c r="B23" t="s">
        <v>364</v>
      </c>
      <c r="C23" s="274" t="s">
        <v>2364</v>
      </c>
    </row>
    <row r="24" spans="2:3" x14ac:dyDescent="0.25">
      <c r="B24" t="s">
        <v>372</v>
      </c>
      <c r="C24" t="s">
        <v>2365</v>
      </c>
    </row>
    <row r="25" spans="2:3" x14ac:dyDescent="0.25">
      <c r="B25" t="s">
        <v>373</v>
      </c>
      <c r="C25" t="s">
        <v>2366</v>
      </c>
    </row>
    <row r="26" spans="2:3" x14ac:dyDescent="0.25">
      <c r="B26" t="s">
        <v>374</v>
      </c>
      <c r="C26" t="s">
        <v>2367</v>
      </c>
    </row>
    <row r="27" spans="2:3" x14ac:dyDescent="0.25">
      <c r="B27" t="s">
        <v>24</v>
      </c>
      <c r="C27" t="s">
        <v>2368</v>
      </c>
    </row>
    <row r="28" spans="2:3" x14ac:dyDescent="0.25">
      <c r="B28" t="s">
        <v>25</v>
      </c>
      <c r="C28" t="s">
        <v>2369</v>
      </c>
    </row>
    <row r="29" spans="2:3" x14ac:dyDescent="0.25">
      <c r="B29" t="s">
        <v>62</v>
      </c>
      <c r="C29" t="s">
        <v>2370</v>
      </c>
    </row>
    <row r="30" spans="2:3" x14ac:dyDescent="0.25">
      <c r="B30" t="s">
        <v>170</v>
      </c>
      <c r="C30" t="s">
        <v>2371</v>
      </c>
    </row>
    <row r="31" spans="2:3" x14ac:dyDescent="0.25">
      <c r="B31" t="s">
        <v>184</v>
      </c>
      <c r="C31" t="s">
        <v>2372</v>
      </c>
    </row>
    <row r="32" spans="2:3" x14ac:dyDescent="0.25">
      <c r="B32" t="s">
        <v>185</v>
      </c>
      <c r="C32" t="s">
        <v>2373</v>
      </c>
    </row>
    <row r="33" spans="2:3" x14ac:dyDescent="0.25">
      <c r="B33" t="s">
        <v>188</v>
      </c>
      <c r="C33" t="s">
        <v>2374</v>
      </c>
    </row>
    <row r="34" spans="2:3" x14ac:dyDescent="0.25">
      <c r="B34" t="s">
        <v>189</v>
      </c>
      <c r="C34" t="s">
        <v>2375</v>
      </c>
    </row>
    <row r="35" spans="2:3" x14ac:dyDescent="0.25">
      <c r="B35" t="s">
        <v>190</v>
      </c>
      <c r="C35" t="s">
        <v>2376</v>
      </c>
    </row>
    <row r="36" spans="2:3" x14ac:dyDescent="0.25">
      <c r="B36" t="s">
        <v>230</v>
      </c>
      <c r="C36" t="s">
        <v>2377</v>
      </c>
    </row>
    <row r="37" spans="2:3" x14ac:dyDescent="0.25">
      <c r="B37" t="s">
        <v>234</v>
      </c>
      <c r="C37" t="s">
        <v>2378</v>
      </c>
    </row>
    <row r="38" spans="2:3" x14ac:dyDescent="0.25">
      <c r="B38" t="s">
        <v>250</v>
      </c>
      <c r="C38" t="s">
        <v>2379</v>
      </c>
    </row>
    <row r="39" spans="2:3" x14ac:dyDescent="0.25">
      <c r="B39" t="s">
        <v>253</v>
      </c>
      <c r="C39" t="s">
        <v>2380</v>
      </c>
    </row>
    <row r="40" spans="2:3" x14ac:dyDescent="0.25">
      <c r="B40" t="s">
        <v>262</v>
      </c>
      <c r="C40" t="s">
        <v>2381</v>
      </c>
    </row>
    <row r="41" spans="2:3" x14ac:dyDescent="0.25">
      <c r="B41" t="s">
        <v>279</v>
      </c>
      <c r="C41" t="s">
        <v>2382</v>
      </c>
    </row>
    <row r="42" spans="2:3" x14ac:dyDescent="0.25">
      <c r="B42" t="s">
        <v>282</v>
      </c>
      <c r="C42" t="s">
        <v>2383</v>
      </c>
    </row>
    <row r="43" spans="2:3" x14ac:dyDescent="0.25">
      <c r="B43" t="s">
        <v>286</v>
      </c>
      <c r="C43" t="s">
        <v>2384</v>
      </c>
    </row>
    <row r="44" spans="2:3" x14ac:dyDescent="0.25">
      <c r="B44" t="s">
        <v>289</v>
      </c>
      <c r="C44" t="s">
        <v>2385</v>
      </c>
    </row>
    <row r="45" spans="2:3" x14ac:dyDescent="0.25">
      <c r="B45" t="s">
        <v>290</v>
      </c>
      <c r="C45" t="s">
        <v>2386</v>
      </c>
    </row>
    <row r="46" spans="2:3" x14ac:dyDescent="0.25">
      <c r="B46" t="s">
        <v>291</v>
      </c>
      <c r="C46" t="s">
        <v>2387</v>
      </c>
    </row>
    <row r="47" spans="2:3" x14ac:dyDescent="0.25">
      <c r="B47" t="s">
        <v>295</v>
      </c>
      <c r="C47" t="s">
        <v>2388</v>
      </c>
    </row>
    <row r="48" spans="2:3" x14ac:dyDescent="0.25">
      <c r="B48" t="s">
        <v>299</v>
      </c>
      <c r="C48" t="s">
        <v>2389</v>
      </c>
    </row>
    <row r="49" spans="2:3" x14ac:dyDescent="0.25">
      <c r="B49" t="s">
        <v>323</v>
      </c>
      <c r="C49" t="s">
        <v>2390</v>
      </c>
    </row>
    <row r="50" spans="2:3" x14ac:dyDescent="0.25">
      <c r="B50" t="s">
        <v>331</v>
      </c>
      <c r="C50" t="s">
        <v>2391</v>
      </c>
    </row>
    <row r="51" spans="2:3" x14ac:dyDescent="0.25">
      <c r="B51" t="s">
        <v>334</v>
      </c>
      <c r="C51" t="s">
        <v>2391</v>
      </c>
    </row>
    <row r="52" spans="2:3" x14ac:dyDescent="0.25">
      <c r="B52" t="s">
        <v>335</v>
      </c>
      <c r="C52" t="s">
        <v>2392</v>
      </c>
    </row>
    <row r="53" spans="2:3" x14ac:dyDescent="0.25">
      <c r="B53" t="s">
        <v>336</v>
      </c>
      <c r="C53" t="s">
        <v>2393</v>
      </c>
    </row>
    <row r="54" spans="2:3" x14ac:dyDescent="0.25">
      <c r="C54" s="290" t="s">
        <v>2395</v>
      </c>
    </row>
  </sheetData>
  <hyperlinks>
    <hyperlink ref="C1" location="'Table of Contents'!A1" display="Back to Table of Contents"/>
    <hyperlink ref="C54" r:id="rId1"/>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theme="0" tint="-0.499984740745262"/>
  </sheetPr>
  <dimension ref="B2:D405"/>
  <sheetViews>
    <sheetView showGridLines="0" workbookViewId="0"/>
  </sheetViews>
  <sheetFormatPr defaultRowHeight="15" x14ac:dyDescent="0.25"/>
  <cols>
    <col min="2" max="2" width="18.5703125" bestFit="1" customWidth="1"/>
    <col min="3" max="3" width="3.85546875" customWidth="1"/>
    <col min="4" max="4" width="18.85546875" bestFit="1" customWidth="1"/>
  </cols>
  <sheetData>
    <row r="2" spans="2:4" x14ac:dyDescent="0.25">
      <c r="B2" s="77" t="s">
        <v>2065</v>
      </c>
      <c r="D2" s="77" t="s">
        <v>2064</v>
      </c>
    </row>
    <row r="3" spans="2:4" x14ac:dyDescent="0.25">
      <c r="B3" s="74" t="s">
        <v>793</v>
      </c>
      <c r="D3" s="74" t="s">
        <v>428</v>
      </c>
    </row>
    <row r="4" spans="2:4" x14ac:dyDescent="0.25">
      <c r="B4" s="75" t="s">
        <v>1412</v>
      </c>
      <c r="D4" s="75" t="s">
        <v>471</v>
      </c>
    </row>
    <row r="5" spans="2:4" x14ac:dyDescent="0.25">
      <c r="B5" s="75" t="s">
        <v>1409</v>
      </c>
      <c r="D5" s="75" t="s">
        <v>483</v>
      </c>
    </row>
    <row r="6" spans="2:4" x14ac:dyDescent="0.25">
      <c r="B6" s="75" t="s">
        <v>1410</v>
      </c>
      <c r="D6" s="75" t="s">
        <v>1302</v>
      </c>
    </row>
    <row r="7" spans="2:4" x14ac:dyDescent="0.25">
      <c r="B7" s="75" t="s">
        <v>1413</v>
      </c>
      <c r="D7" s="75" t="s">
        <v>423</v>
      </c>
    </row>
    <row r="8" spans="2:4" x14ac:dyDescent="0.25">
      <c r="B8" s="75" t="s">
        <v>1411</v>
      </c>
      <c r="D8" s="75" t="s">
        <v>397</v>
      </c>
    </row>
    <row r="9" spans="2:4" x14ac:dyDescent="0.25">
      <c r="B9" s="76" t="s">
        <v>1408</v>
      </c>
      <c r="D9" s="75" t="s">
        <v>438</v>
      </c>
    </row>
    <row r="10" spans="2:4" x14ac:dyDescent="0.25">
      <c r="B10" t="s">
        <v>535</v>
      </c>
      <c r="D10" s="75" t="s">
        <v>406</v>
      </c>
    </row>
    <row r="11" spans="2:4" x14ac:dyDescent="0.25">
      <c r="B11" t="s">
        <v>535</v>
      </c>
      <c r="D11" s="75" t="s">
        <v>1294</v>
      </c>
    </row>
    <row r="12" spans="2:4" x14ac:dyDescent="0.25">
      <c r="B12" t="s">
        <v>535</v>
      </c>
      <c r="D12" s="75" t="s">
        <v>1293</v>
      </c>
    </row>
    <row r="13" spans="2:4" x14ac:dyDescent="0.25">
      <c r="B13" t="s">
        <v>535</v>
      </c>
      <c r="D13" s="75" t="s">
        <v>636</v>
      </c>
    </row>
    <row r="14" spans="2:4" x14ac:dyDescent="0.25">
      <c r="B14" t="s">
        <v>535</v>
      </c>
      <c r="D14" s="75" t="s">
        <v>416</v>
      </c>
    </row>
    <row r="15" spans="2:4" x14ac:dyDescent="0.25">
      <c r="B15" t="s">
        <v>535</v>
      </c>
      <c r="D15" s="76" t="s">
        <v>409</v>
      </c>
    </row>
    <row r="16" spans="2:4" x14ac:dyDescent="0.25">
      <c r="B16" t="s">
        <v>535</v>
      </c>
      <c r="D16" t="s">
        <v>535</v>
      </c>
    </row>
    <row r="17" spans="2:4" x14ac:dyDescent="0.25">
      <c r="B17" t="s">
        <v>535</v>
      </c>
      <c r="D17" t="s">
        <v>535</v>
      </c>
    </row>
    <row r="18" spans="2:4" x14ac:dyDescent="0.25">
      <c r="B18" t="s">
        <v>535</v>
      </c>
      <c r="D18" t="s">
        <v>535</v>
      </c>
    </row>
    <row r="19" spans="2:4" x14ac:dyDescent="0.25">
      <c r="B19" t="s">
        <v>535</v>
      </c>
      <c r="D19" t="s">
        <v>535</v>
      </c>
    </row>
    <row r="20" spans="2:4" x14ac:dyDescent="0.25">
      <c r="B20" t="s">
        <v>535</v>
      </c>
      <c r="D20" t="s">
        <v>535</v>
      </c>
    </row>
    <row r="21" spans="2:4" x14ac:dyDescent="0.25">
      <c r="B21" t="s">
        <v>535</v>
      </c>
      <c r="D21" t="s">
        <v>535</v>
      </c>
    </row>
    <row r="22" spans="2:4" x14ac:dyDescent="0.25">
      <c r="B22" t="s">
        <v>535</v>
      </c>
      <c r="D22" t="s">
        <v>535</v>
      </c>
    </row>
    <row r="23" spans="2:4" x14ac:dyDescent="0.25">
      <c r="B23" t="s">
        <v>535</v>
      </c>
      <c r="D23" t="s">
        <v>535</v>
      </c>
    </row>
    <row r="24" spans="2:4" x14ac:dyDescent="0.25">
      <c r="B24" t="s">
        <v>535</v>
      </c>
      <c r="D24" t="s">
        <v>535</v>
      </c>
    </row>
    <row r="25" spans="2:4" x14ac:dyDescent="0.25">
      <c r="B25" t="s">
        <v>535</v>
      </c>
      <c r="D25" t="s">
        <v>535</v>
      </c>
    </row>
    <row r="26" spans="2:4" x14ac:dyDescent="0.25">
      <c r="B26" t="s">
        <v>535</v>
      </c>
      <c r="D26" t="s">
        <v>535</v>
      </c>
    </row>
    <row r="27" spans="2:4" x14ac:dyDescent="0.25">
      <c r="B27" t="s">
        <v>535</v>
      </c>
      <c r="D27" t="s">
        <v>535</v>
      </c>
    </row>
    <row r="28" spans="2:4" x14ac:dyDescent="0.25">
      <c r="B28" t="s">
        <v>535</v>
      </c>
      <c r="D28" t="s">
        <v>535</v>
      </c>
    </row>
    <row r="29" spans="2:4" x14ac:dyDescent="0.25">
      <c r="B29" t="s">
        <v>535</v>
      </c>
      <c r="D29" t="s">
        <v>535</v>
      </c>
    </row>
    <row r="30" spans="2:4" x14ac:dyDescent="0.25">
      <c r="B30" t="s">
        <v>535</v>
      </c>
      <c r="D30" t="s">
        <v>535</v>
      </c>
    </row>
    <row r="31" spans="2:4" x14ac:dyDescent="0.25">
      <c r="B31" t="s">
        <v>535</v>
      </c>
      <c r="D31" t="s">
        <v>535</v>
      </c>
    </row>
    <row r="32" spans="2:4" x14ac:dyDescent="0.25">
      <c r="B32" t="s">
        <v>535</v>
      </c>
      <c r="D32" t="s">
        <v>535</v>
      </c>
    </row>
    <row r="33" spans="2:4" x14ac:dyDescent="0.25">
      <c r="B33" t="s">
        <v>535</v>
      </c>
      <c r="D33" t="s">
        <v>535</v>
      </c>
    </row>
    <row r="34" spans="2:4" x14ac:dyDescent="0.25">
      <c r="B34" t="s">
        <v>535</v>
      </c>
      <c r="D34" t="s">
        <v>535</v>
      </c>
    </row>
    <row r="35" spans="2:4" x14ac:dyDescent="0.25">
      <c r="B35" t="s">
        <v>535</v>
      </c>
      <c r="D35" t="s">
        <v>535</v>
      </c>
    </row>
    <row r="36" spans="2:4" x14ac:dyDescent="0.25">
      <c r="B36" t="s">
        <v>535</v>
      </c>
      <c r="D36" t="s">
        <v>535</v>
      </c>
    </row>
    <row r="37" spans="2:4" x14ac:dyDescent="0.25">
      <c r="B37" t="s">
        <v>535</v>
      </c>
      <c r="D37" t="s">
        <v>535</v>
      </c>
    </row>
    <row r="38" spans="2:4" x14ac:dyDescent="0.25">
      <c r="B38" t="s">
        <v>535</v>
      </c>
      <c r="D38" t="s">
        <v>535</v>
      </c>
    </row>
    <row r="39" spans="2:4" x14ac:dyDescent="0.25">
      <c r="B39" t="s">
        <v>535</v>
      </c>
      <c r="D39" t="s">
        <v>535</v>
      </c>
    </row>
    <row r="40" spans="2:4" x14ac:dyDescent="0.25">
      <c r="B40" t="s">
        <v>535</v>
      </c>
      <c r="D40" t="s">
        <v>535</v>
      </c>
    </row>
    <row r="41" spans="2:4" x14ac:dyDescent="0.25">
      <c r="B41" t="s">
        <v>535</v>
      </c>
      <c r="D41" t="s">
        <v>535</v>
      </c>
    </row>
    <row r="42" spans="2:4" x14ac:dyDescent="0.25">
      <c r="B42" t="s">
        <v>535</v>
      </c>
      <c r="D42" t="s">
        <v>535</v>
      </c>
    </row>
    <row r="43" spans="2:4" x14ac:dyDescent="0.25">
      <c r="B43" t="s">
        <v>535</v>
      </c>
      <c r="D43" t="s">
        <v>535</v>
      </c>
    </row>
    <row r="44" spans="2:4" x14ac:dyDescent="0.25">
      <c r="B44" t="s">
        <v>535</v>
      </c>
      <c r="D44" t="s">
        <v>535</v>
      </c>
    </row>
    <row r="45" spans="2:4" x14ac:dyDescent="0.25">
      <c r="B45" t="s">
        <v>535</v>
      </c>
      <c r="D45" t="s">
        <v>535</v>
      </c>
    </row>
    <row r="46" spans="2:4" x14ac:dyDescent="0.25">
      <c r="B46" t="s">
        <v>535</v>
      </c>
      <c r="D46" t="s">
        <v>535</v>
      </c>
    </row>
    <row r="47" spans="2:4" x14ac:dyDescent="0.25">
      <c r="B47" t="s">
        <v>535</v>
      </c>
      <c r="D47" t="s">
        <v>535</v>
      </c>
    </row>
    <row r="48" spans="2:4" x14ac:dyDescent="0.25">
      <c r="B48" t="s">
        <v>535</v>
      </c>
      <c r="D48" t="s">
        <v>535</v>
      </c>
    </row>
    <row r="49" spans="2:4" x14ac:dyDescent="0.25">
      <c r="B49" t="s">
        <v>535</v>
      </c>
      <c r="D49" t="s">
        <v>535</v>
      </c>
    </row>
    <row r="50" spans="2:4" x14ac:dyDescent="0.25">
      <c r="B50" t="s">
        <v>535</v>
      </c>
      <c r="D50" t="s">
        <v>535</v>
      </c>
    </row>
    <row r="51" spans="2:4" x14ac:dyDescent="0.25">
      <c r="B51" t="s">
        <v>535</v>
      </c>
      <c r="D51" t="s">
        <v>535</v>
      </c>
    </row>
    <row r="52" spans="2:4" x14ac:dyDescent="0.25">
      <c r="B52" t="s">
        <v>535</v>
      </c>
      <c r="D52" t="s">
        <v>535</v>
      </c>
    </row>
    <row r="53" spans="2:4" x14ac:dyDescent="0.25">
      <c r="B53" t="s">
        <v>535</v>
      </c>
      <c r="D53" t="s">
        <v>535</v>
      </c>
    </row>
    <row r="54" spans="2:4" x14ac:dyDescent="0.25">
      <c r="B54" t="s">
        <v>535</v>
      </c>
      <c r="D54" t="s">
        <v>535</v>
      </c>
    </row>
    <row r="55" spans="2:4" x14ac:dyDescent="0.25">
      <c r="B55" t="s">
        <v>535</v>
      </c>
      <c r="D55" t="s">
        <v>535</v>
      </c>
    </row>
    <row r="56" spans="2:4" x14ac:dyDescent="0.25">
      <c r="B56" t="s">
        <v>535</v>
      </c>
      <c r="D56" t="s">
        <v>535</v>
      </c>
    </row>
    <row r="57" spans="2:4" x14ac:dyDescent="0.25">
      <c r="B57" t="s">
        <v>535</v>
      </c>
      <c r="D57" t="s">
        <v>535</v>
      </c>
    </row>
    <row r="58" spans="2:4" x14ac:dyDescent="0.25">
      <c r="B58" t="s">
        <v>535</v>
      </c>
      <c r="D58" t="s">
        <v>535</v>
      </c>
    </row>
    <row r="59" spans="2:4" x14ac:dyDescent="0.25">
      <c r="B59" t="s">
        <v>535</v>
      </c>
      <c r="D59" t="s">
        <v>535</v>
      </c>
    </row>
    <row r="60" spans="2:4" x14ac:dyDescent="0.25">
      <c r="B60" t="s">
        <v>535</v>
      </c>
      <c r="D60" t="s">
        <v>535</v>
      </c>
    </row>
    <row r="61" spans="2:4" x14ac:dyDescent="0.25">
      <c r="B61" t="s">
        <v>535</v>
      </c>
      <c r="D61" t="s">
        <v>535</v>
      </c>
    </row>
    <row r="62" spans="2:4" x14ac:dyDescent="0.25">
      <c r="B62" t="s">
        <v>535</v>
      </c>
      <c r="D62" t="s">
        <v>535</v>
      </c>
    </row>
    <row r="63" spans="2:4" x14ac:dyDescent="0.25">
      <c r="B63" t="s">
        <v>535</v>
      </c>
      <c r="D63" t="s">
        <v>535</v>
      </c>
    </row>
    <row r="64" spans="2:4" x14ac:dyDescent="0.25">
      <c r="B64" t="s">
        <v>535</v>
      </c>
      <c r="D64" t="s">
        <v>535</v>
      </c>
    </row>
    <row r="65" spans="2:4" x14ac:dyDescent="0.25">
      <c r="B65" t="s">
        <v>535</v>
      </c>
      <c r="D65" t="s">
        <v>535</v>
      </c>
    </row>
    <row r="66" spans="2:4" x14ac:dyDescent="0.25">
      <c r="B66" t="s">
        <v>535</v>
      </c>
      <c r="D66" t="s">
        <v>535</v>
      </c>
    </row>
    <row r="67" spans="2:4" x14ac:dyDescent="0.25">
      <c r="B67" t="s">
        <v>535</v>
      </c>
      <c r="D67" t="s">
        <v>535</v>
      </c>
    </row>
    <row r="68" spans="2:4" x14ac:dyDescent="0.25">
      <c r="B68" t="s">
        <v>535</v>
      </c>
      <c r="D68" t="s">
        <v>535</v>
      </c>
    </row>
    <row r="69" spans="2:4" x14ac:dyDescent="0.25">
      <c r="B69" t="s">
        <v>535</v>
      </c>
      <c r="D69" t="s">
        <v>535</v>
      </c>
    </row>
    <row r="70" spans="2:4" x14ac:dyDescent="0.25">
      <c r="B70" t="s">
        <v>535</v>
      </c>
      <c r="D70" t="s">
        <v>535</v>
      </c>
    </row>
    <row r="71" spans="2:4" x14ac:dyDescent="0.25">
      <c r="B71" t="s">
        <v>535</v>
      </c>
      <c r="D71" t="s">
        <v>535</v>
      </c>
    </row>
    <row r="72" spans="2:4" x14ac:dyDescent="0.25">
      <c r="B72" t="s">
        <v>535</v>
      </c>
      <c r="D72" t="s">
        <v>535</v>
      </c>
    </row>
    <row r="73" spans="2:4" x14ac:dyDescent="0.25">
      <c r="B73" t="s">
        <v>535</v>
      </c>
      <c r="D73" t="s">
        <v>535</v>
      </c>
    </row>
    <row r="74" spans="2:4" x14ac:dyDescent="0.25">
      <c r="B74" t="s">
        <v>535</v>
      </c>
      <c r="D74" t="s">
        <v>535</v>
      </c>
    </row>
    <row r="75" spans="2:4" x14ac:dyDescent="0.25">
      <c r="B75" t="s">
        <v>535</v>
      </c>
      <c r="D75" t="s">
        <v>535</v>
      </c>
    </row>
    <row r="76" spans="2:4" x14ac:dyDescent="0.25">
      <c r="B76" t="s">
        <v>535</v>
      </c>
      <c r="D76" t="s">
        <v>535</v>
      </c>
    </row>
    <row r="77" spans="2:4" x14ac:dyDescent="0.25">
      <c r="B77" t="s">
        <v>535</v>
      </c>
      <c r="D77" t="s">
        <v>535</v>
      </c>
    </row>
    <row r="78" spans="2:4" x14ac:dyDescent="0.25">
      <c r="B78" t="s">
        <v>535</v>
      </c>
      <c r="D78" t="s">
        <v>535</v>
      </c>
    </row>
    <row r="79" spans="2:4" x14ac:dyDescent="0.25">
      <c r="B79" t="s">
        <v>535</v>
      </c>
      <c r="D79" t="s">
        <v>535</v>
      </c>
    </row>
    <row r="80" spans="2:4" x14ac:dyDescent="0.25">
      <c r="B80" t="s">
        <v>535</v>
      </c>
      <c r="D80" t="s">
        <v>535</v>
      </c>
    </row>
    <row r="81" spans="2:4" x14ac:dyDescent="0.25">
      <c r="B81" t="s">
        <v>535</v>
      </c>
      <c r="D81" t="s">
        <v>535</v>
      </c>
    </row>
    <row r="82" spans="2:4" x14ac:dyDescent="0.25">
      <c r="B82" t="s">
        <v>535</v>
      </c>
      <c r="D82" t="s">
        <v>535</v>
      </c>
    </row>
    <row r="83" spans="2:4" x14ac:dyDescent="0.25">
      <c r="B83" t="s">
        <v>535</v>
      </c>
      <c r="D83" t="s">
        <v>535</v>
      </c>
    </row>
    <row r="84" spans="2:4" x14ac:dyDescent="0.25">
      <c r="B84" t="s">
        <v>535</v>
      </c>
      <c r="D84" t="s">
        <v>535</v>
      </c>
    </row>
    <row r="85" spans="2:4" x14ac:dyDescent="0.25">
      <c r="B85" t="s">
        <v>535</v>
      </c>
      <c r="D85" t="s">
        <v>535</v>
      </c>
    </row>
    <row r="86" spans="2:4" x14ac:dyDescent="0.25">
      <c r="B86" t="s">
        <v>535</v>
      </c>
      <c r="D86" t="s">
        <v>535</v>
      </c>
    </row>
    <row r="87" spans="2:4" x14ac:dyDescent="0.25">
      <c r="B87" t="s">
        <v>535</v>
      </c>
      <c r="D87" t="s">
        <v>535</v>
      </c>
    </row>
    <row r="88" spans="2:4" x14ac:dyDescent="0.25">
      <c r="B88" t="s">
        <v>535</v>
      </c>
      <c r="D88" t="s">
        <v>535</v>
      </c>
    </row>
    <row r="89" spans="2:4" x14ac:dyDescent="0.25">
      <c r="B89" t="s">
        <v>535</v>
      </c>
      <c r="D89" t="s">
        <v>535</v>
      </c>
    </row>
    <row r="90" spans="2:4" x14ac:dyDescent="0.25">
      <c r="B90" t="s">
        <v>535</v>
      </c>
      <c r="D90" t="s">
        <v>535</v>
      </c>
    </row>
    <row r="91" spans="2:4" x14ac:dyDescent="0.25">
      <c r="B91" t="s">
        <v>535</v>
      </c>
      <c r="D91" t="s">
        <v>535</v>
      </c>
    </row>
    <row r="92" spans="2:4" x14ac:dyDescent="0.25">
      <c r="B92" t="s">
        <v>535</v>
      </c>
      <c r="D92" t="s">
        <v>535</v>
      </c>
    </row>
    <row r="93" spans="2:4" x14ac:dyDescent="0.25">
      <c r="B93" t="s">
        <v>535</v>
      </c>
      <c r="D93" t="s">
        <v>535</v>
      </c>
    </row>
    <row r="94" spans="2:4" x14ac:dyDescent="0.25">
      <c r="B94" t="s">
        <v>535</v>
      </c>
      <c r="D94" t="s">
        <v>535</v>
      </c>
    </row>
    <row r="95" spans="2:4" x14ac:dyDescent="0.25">
      <c r="B95" t="s">
        <v>535</v>
      </c>
      <c r="D95" t="s">
        <v>535</v>
      </c>
    </row>
    <row r="96" spans="2:4" x14ac:dyDescent="0.25">
      <c r="B96" t="s">
        <v>535</v>
      </c>
      <c r="D96" t="s">
        <v>535</v>
      </c>
    </row>
    <row r="97" spans="2:4" x14ac:dyDescent="0.25">
      <c r="B97" t="s">
        <v>535</v>
      </c>
      <c r="D97" t="s">
        <v>535</v>
      </c>
    </row>
    <row r="98" spans="2:4" x14ac:dyDescent="0.25">
      <c r="B98" t="s">
        <v>535</v>
      </c>
      <c r="D98" t="s">
        <v>535</v>
      </c>
    </row>
    <row r="99" spans="2:4" x14ac:dyDescent="0.25">
      <c r="B99" t="s">
        <v>535</v>
      </c>
      <c r="D99" t="s">
        <v>535</v>
      </c>
    </row>
    <row r="100" spans="2:4" x14ac:dyDescent="0.25">
      <c r="B100" t="s">
        <v>535</v>
      </c>
      <c r="D100" t="s">
        <v>535</v>
      </c>
    </row>
    <row r="101" spans="2:4" x14ac:dyDescent="0.25">
      <c r="B101" t="s">
        <v>535</v>
      </c>
      <c r="D101" t="s">
        <v>535</v>
      </c>
    </row>
    <row r="102" spans="2:4" x14ac:dyDescent="0.25">
      <c r="B102" t="s">
        <v>535</v>
      </c>
      <c r="D102" t="s">
        <v>535</v>
      </c>
    </row>
    <row r="103" spans="2:4" x14ac:dyDescent="0.25">
      <c r="B103" t="s">
        <v>535</v>
      </c>
      <c r="D103" t="s">
        <v>535</v>
      </c>
    </row>
    <row r="104" spans="2:4" x14ac:dyDescent="0.25">
      <c r="B104" t="s">
        <v>535</v>
      </c>
      <c r="D104" t="s">
        <v>535</v>
      </c>
    </row>
    <row r="105" spans="2:4" x14ac:dyDescent="0.25">
      <c r="B105" t="s">
        <v>535</v>
      </c>
      <c r="D105" t="s">
        <v>535</v>
      </c>
    </row>
    <row r="106" spans="2:4" x14ac:dyDescent="0.25">
      <c r="B106" t="s">
        <v>535</v>
      </c>
      <c r="D106" t="s">
        <v>535</v>
      </c>
    </row>
    <row r="107" spans="2:4" x14ac:dyDescent="0.25">
      <c r="B107" t="s">
        <v>535</v>
      </c>
      <c r="D107" t="s">
        <v>535</v>
      </c>
    </row>
    <row r="108" spans="2:4" x14ac:dyDescent="0.25">
      <c r="B108" t="s">
        <v>535</v>
      </c>
      <c r="D108" t="s">
        <v>535</v>
      </c>
    </row>
    <row r="109" spans="2:4" x14ac:dyDescent="0.25">
      <c r="B109" t="s">
        <v>535</v>
      </c>
      <c r="D109" t="s">
        <v>535</v>
      </c>
    </row>
    <row r="110" spans="2:4" x14ac:dyDescent="0.25">
      <c r="B110" t="s">
        <v>535</v>
      </c>
      <c r="D110" t="s">
        <v>535</v>
      </c>
    </row>
    <row r="111" spans="2:4" x14ac:dyDescent="0.25">
      <c r="B111" t="s">
        <v>535</v>
      </c>
      <c r="D111" t="s">
        <v>535</v>
      </c>
    </row>
    <row r="112" spans="2:4" x14ac:dyDescent="0.25">
      <c r="B112" t="s">
        <v>535</v>
      </c>
      <c r="D112" t="s">
        <v>535</v>
      </c>
    </row>
    <row r="113" spans="2:4" x14ac:dyDescent="0.25">
      <c r="B113" t="s">
        <v>535</v>
      </c>
      <c r="D113" t="s">
        <v>535</v>
      </c>
    </row>
    <row r="114" spans="2:4" x14ac:dyDescent="0.25">
      <c r="B114" t="s">
        <v>535</v>
      </c>
      <c r="D114" t="s">
        <v>535</v>
      </c>
    </row>
    <row r="115" spans="2:4" x14ac:dyDescent="0.25">
      <c r="B115" t="s">
        <v>535</v>
      </c>
      <c r="D115" t="s">
        <v>535</v>
      </c>
    </row>
    <row r="116" spans="2:4" x14ac:dyDescent="0.25">
      <c r="B116" t="s">
        <v>535</v>
      </c>
      <c r="D116" t="s">
        <v>535</v>
      </c>
    </row>
    <row r="117" spans="2:4" x14ac:dyDescent="0.25">
      <c r="B117" t="s">
        <v>535</v>
      </c>
      <c r="D117" t="s">
        <v>535</v>
      </c>
    </row>
    <row r="118" spans="2:4" x14ac:dyDescent="0.25">
      <c r="B118" t="s">
        <v>535</v>
      </c>
      <c r="D118" t="s">
        <v>535</v>
      </c>
    </row>
    <row r="119" spans="2:4" x14ac:dyDescent="0.25">
      <c r="B119" t="s">
        <v>535</v>
      </c>
      <c r="D119" t="s">
        <v>535</v>
      </c>
    </row>
    <row r="120" spans="2:4" x14ac:dyDescent="0.25">
      <c r="B120" t="s">
        <v>535</v>
      </c>
      <c r="D120" t="s">
        <v>535</v>
      </c>
    </row>
    <row r="121" spans="2:4" x14ac:dyDescent="0.25">
      <c r="B121" t="s">
        <v>535</v>
      </c>
      <c r="D121" t="s">
        <v>535</v>
      </c>
    </row>
    <row r="122" spans="2:4" x14ac:dyDescent="0.25">
      <c r="B122" t="s">
        <v>535</v>
      </c>
      <c r="D122" t="s">
        <v>535</v>
      </c>
    </row>
    <row r="123" spans="2:4" x14ac:dyDescent="0.25">
      <c r="B123" t="s">
        <v>535</v>
      </c>
      <c r="D123" t="s">
        <v>535</v>
      </c>
    </row>
    <row r="124" spans="2:4" x14ac:dyDescent="0.25">
      <c r="B124" t="s">
        <v>535</v>
      </c>
      <c r="D124" t="s">
        <v>535</v>
      </c>
    </row>
    <row r="125" spans="2:4" x14ac:dyDescent="0.25">
      <c r="B125" t="s">
        <v>535</v>
      </c>
      <c r="D125" t="s">
        <v>535</v>
      </c>
    </row>
    <row r="126" spans="2:4" x14ac:dyDescent="0.25">
      <c r="B126" t="s">
        <v>535</v>
      </c>
      <c r="D126" t="s">
        <v>535</v>
      </c>
    </row>
    <row r="127" spans="2:4" x14ac:dyDescent="0.25">
      <c r="B127" t="s">
        <v>535</v>
      </c>
      <c r="D127" t="s">
        <v>535</v>
      </c>
    </row>
    <row r="128" spans="2:4" x14ac:dyDescent="0.25">
      <c r="B128" t="s">
        <v>535</v>
      </c>
      <c r="D128" t="s">
        <v>535</v>
      </c>
    </row>
    <row r="129" spans="4:4" x14ac:dyDescent="0.25">
      <c r="D129" t="s">
        <v>535</v>
      </c>
    </row>
    <row r="130" spans="4:4" x14ac:dyDescent="0.25">
      <c r="D130" t="s">
        <v>535</v>
      </c>
    </row>
    <row r="131" spans="4:4" x14ac:dyDescent="0.25">
      <c r="D131" t="s">
        <v>535</v>
      </c>
    </row>
    <row r="132" spans="4:4" x14ac:dyDescent="0.25">
      <c r="D132" t="s">
        <v>535</v>
      </c>
    </row>
    <row r="133" spans="4:4" x14ac:dyDescent="0.25">
      <c r="D133" t="s">
        <v>535</v>
      </c>
    </row>
    <row r="134" spans="4:4" x14ac:dyDescent="0.25">
      <c r="D134" t="s">
        <v>535</v>
      </c>
    </row>
    <row r="135" spans="4:4" x14ac:dyDescent="0.25">
      <c r="D135" t="s">
        <v>535</v>
      </c>
    </row>
    <row r="136" spans="4:4" x14ac:dyDescent="0.25">
      <c r="D136" t="s">
        <v>535</v>
      </c>
    </row>
    <row r="137" spans="4:4" x14ac:dyDescent="0.25">
      <c r="D137" t="s">
        <v>535</v>
      </c>
    </row>
    <row r="138" spans="4:4" x14ac:dyDescent="0.25">
      <c r="D138" t="s">
        <v>535</v>
      </c>
    </row>
    <row r="139" spans="4:4" x14ac:dyDescent="0.25">
      <c r="D139" t="s">
        <v>535</v>
      </c>
    </row>
    <row r="140" spans="4:4" x14ac:dyDescent="0.25">
      <c r="D140" t="s">
        <v>535</v>
      </c>
    </row>
    <row r="141" spans="4:4" x14ac:dyDescent="0.25">
      <c r="D141" t="s">
        <v>535</v>
      </c>
    </row>
    <row r="142" spans="4:4" x14ac:dyDescent="0.25">
      <c r="D142" t="s">
        <v>535</v>
      </c>
    </row>
    <row r="143" spans="4:4" x14ac:dyDescent="0.25">
      <c r="D143" t="s">
        <v>535</v>
      </c>
    </row>
    <row r="144" spans="4:4" x14ac:dyDescent="0.25">
      <c r="D144" t="s">
        <v>535</v>
      </c>
    </row>
    <row r="145" spans="4:4" x14ac:dyDescent="0.25">
      <c r="D145" t="s">
        <v>535</v>
      </c>
    </row>
    <row r="146" spans="4:4" x14ac:dyDescent="0.25">
      <c r="D146" t="s">
        <v>535</v>
      </c>
    </row>
    <row r="147" spans="4:4" x14ac:dyDescent="0.25">
      <c r="D147" t="s">
        <v>535</v>
      </c>
    </row>
    <row r="148" spans="4:4" x14ac:dyDescent="0.25">
      <c r="D148" t="s">
        <v>535</v>
      </c>
    </row>
    <row r="149" spans="4:4" x14ac:dyDescent="0.25">
      <c r="D149" t="s">
        <v>535</v>
      </c>
    </row>
    <row r="150" spans="4:4" x14ac:dyDescent="0.25">
      <c r="D150" t="s">
        <v>535</v>
      </c>
    </row>
    <row r="151" spans="4:4" x14ac:dyDescent="0.25">
      <c r="D151" t="s">
        <v>535</v>
      </c>
    </row>
    <row r="152" spans="4:4" x14ac:dyDescent="0.25">
      <c r="D152" t="s">
        <v>535</v>
      </c>
    </row>
    <row r="153" spans="4:4" x14ac:dyDescent="0.25">
      <c r="D153" t="s">
        <v>535</v>
      </c>
    </row>
    <row r="154" spans="4:4" x14ac:dyDescent="0.25">
      <c r="D154" t="s">
        <v>535</v>
      </c>
    </row>
    <row r="155" spans="4:4" x14ac:dyDescent="0.25">
      <c r="D155" t="s">
        <v>535</v>
      </c>
    </row>
    <row r="156" spans="4:4" x14ac:dyDescent="0.25">
      <c r="D156" t="s">
        <v>535</v>
      </c>
    </row>
    <row r="157" spans="4:4" x14ac:dyDescent="0.25">
      <c r="D157" t="s">
        <v>535</v>
      </c>
    </row>
    <row r="158" spans="4:4" x14ac:dyDescent="0.25">
      <c r="D158" t="s">
        <v>535</v>
      </c>
    </row>
    <row r="159" spans="4:4" x14ac:dyDescent="0.25">
      <c r="D159" t="s">
        <v>535</v>
      </c>
    </row>
    <row r="160" spans="4:4" x14ac:dyDescent="0.25">
      <c r="D160" t="s">
        <v>535</v>
      </c>
    </row>
    <row r="161" spans="4:4" x14ac:dyDescent="0.25">
      <c r="D161" t="s">
        <v>535</v>
      </c>
    </row>
    <row r="162" spans="4:4" x14ac:dyDescent="0.25">
      <c r="D162" t="s">
        <v>535</v>
      </c>
    </row>
    <row r="163" spans="4:4" x14ac:dyDescent="0.25">
      <c r="D163" t="s">
        <v>535</v>
      </c>
    </row>
    <row r="164" spans="4:4" x14ac:dyDescent="0.25">
      <c r="D164" t="s">
        <v>535</v>
      </c>
    </row>
    <row r="165" spans="4:4" x14ac:dyDescent="0.25">
      <c r="D165" t="s">
        <v>535</v>
      </c>
    </row>
    <row r="166" spans="4:4" x14ac:dyDescent="0.25">
      <c r="D166" t="s">
        <v>535</v>
      </c>
    </row>
    <row r="167" spans="4:4" x14ac:dyDescent="0.25">
      <c r="D167" t="s">
        <v>535</v>
      </c>
    </row>
    <row r="168" spans="4:4" x14ac:dyDescent="0.25">
      <c r="D168" t="s">
        <v>535</v>
      </c>
    </row>
    <row r="169" spans="4:4" x14ac:dyDescent="0.25">
      <c r="D169" t="s">
        <v>535</v>
      </c>
    </row>
    <row r="170" spans="4:4" x14ac:dyDescent="0.25">
      <c r="D170" t="s">
        <v>535</v>
      </c>
    </row>
    <row r="171" spans="4:4" x14ac:dyDescent="0.25">
      <c r="D171" t="s">
        <v>535</v>
      </c>
    </row>
    <row r="172" spans="4:4" x14ac:dyDescent="0.25">
      <c r="D172" t="s">
        <v>535</v>
      </c>
    </row>
    <row r="173" spans="4:4" x14ac:dyDescent="0.25">
      <c r="D173" t="s">
        <v>535</v>
      </c>
    </row>
    <row r="174" spans="4:4" x14ac:dyDescent="0.25">
      <c r="D174" t="s">
        <v>535</v>
      </c>
    </row>
    <row r="175" spans="4:4" x14ac:dyDescent="0.25">
      <c r="D175" t="s">
        <v>535</v>
      </c>
    </row>
    <row r="176" spans="4:4" x14ac:dyDescent="0.25">
      <c r="D176" t="s">
        <v>535</v>
      </c>
    </row>
    <row r="177" spans="4:4" x14ac:dyDescent="0.25">
      <c r="D177" t="s">
        <v>535</v>
      </c>
    </row>
    <row r="178" spans="4:4" x14ac:dyDescent="0.25">
      <c r="D178" t="s">
        <v>535</v>
      </c>
    </row>
    <row r="179" spans="4:4" x14ac:dyDescent="0.25">
      <c r="D179" t="s">
        <v>535</v>
      </c>
    </row>
    <row r="180" spans="4:4" x14ac:dyDescent="0.25">
      <c r="D180" t="s">
        <v>535</v>
      </c>
    </row>
    <row r="181" spans="4:4" x14ac:dyDescent="0.25">
      <c r="D181" t="s">
        <v>535</v>
      </c>
    </row>
    <row r="182" spans="4:4" x14ac:dyDescent="0.25">
      <c r="D182" t="s">
        <v>535</v>
      </c>
    </row>
    <row r="183" spans="4:4" x14ac:dyDescent="0.25">
      <c r="D183" t="s">
        <v>535</v>
      </c>
    </row>
    <row r="184" spans="4:4" x14ac:dyDescent="0.25">
      <c r="D184" t="s">
        <v>535</v>
      </c>
    </row>
    <row r="185" spans="4:4" x14ac:dyDescent="0.25">
      <c r="D185" t="s">
        <v>535</v>
      </c>
    </row>
    <row r="186" spans="4:4" x14ac:dyDescent="0.25">
      <c r="D186" t="s">
        <v>535</v>
      </c>
    </row>
    <row r="187" spans="4:4" x14ac:dyDescent="0.25">
      <c r="D187" t="s">
        <v>535</v>
      </c>
    </row>
    <row r="188" spans="4:4" x14ac:dyDescent="0.25">
      <c r="D188" t="s">
        <v>535</v>
      </c>
    </row>
    <row r="189" spans="4:4" x14ac:dyDescent="0.25">
      <c r="D189" t="s">
        <v>535</v>
      </c>
    </row>
    <row r="190" spans="4:4" x14ac:dyDescent="0.25">
      <c r="D190" t="s">
        <v>535</v>
      </c>
    </row>
    <row r="191" spans="4:4" x14ac:dyDescent="0.25">
      <c r="D191" t="s">
        <v>535</v>
      </c>
    </row>
    <row r="192" spans="4:4" x14ac:dyDescent="0.25">
      <c r="D192" t="s">
        <v>535</v>
      </c>
    </row>
    <row r="193" spans="4:4" x14ac:dyDescent="0.25">
      <c r="D193" t="s">
        <v>535</v>
      </c>
    </row>
    <row r="194" spans="4:4" x14ac:dyDescent="0.25">
      <c r="D194" t="s">
        <v>535</v>
      </c>
    </row>
    <row r="195" spans="4:4" x14ac:dyDescent="0.25">
      <c r="D195" t="s">
        <v>535</v>
      </c>
    </row>
    <row r="196" spans="4:4" x14ac:dyDescent="0.25">
      <c r="D196" t="s">
        <v>535</v>
      </c>
    </row>
    <row r="197" spans="4:4" x14ac:dyDescent="0.25">
      <c r="D197" t="s">
        <v>535</v>
      </c>
    </row>
    <row r="198" spans="4:4" x14ac:dyDescent="0.25">
      <c r="D198" t="s">
        <v>535</v>
      </c>
    </row>
    <row r="199" spans="4:4" x14ac:dyDescent="0.25">
      <c r="D199" t="s">
        <v>535</v>
      </c>
    </row>
    <row r="200" spans="4:4" x14ac:dyDescent="0.25">
      <c r="D200" t="s">
        <v>535</v>
      </c>
    </row>
    <row r="201" spans="4:4" x14ac:dyDescent="0.25">
      <c r="D201" t="s">
        <v>535</v>
      </c>
    </row>
    <row r="202" spans="4:4" x14ac:dyDescent="0.25">
      <c r="D202" t="s">
        <v>535</v>
      </c>
    </row>
    <row r="203" spans="4:4" x14ac:dyDescent="0.25">
      <c r="D203" t="s">
        <v>535</v>
      </c>
    </row>
    <row r="204" spans="4:4" x14ac:dyDescent="0.25">
      <c r="D204" t="s">
        <v>535</v>
      </c>
    </row>
    <row r="205" spans="4:4" x14ac:dyDescent="0.25">
      <c r="D205" t="s">
        <v>535</v>
      </c>
    </row>
    <row r="206" spans="4:4" x14ac:dyDescent="0.25">
      <c r="D206" t="s">
        <v>535</v>
      </c>
    </row>
    <row r="207" spans="4:4" x14ac:dyDescent="0.25">
      <c r="D207" t="s">
        <v>535</v>
      </c>
    </row>
    <row r="208" spans="4:4" x14ac:dyDescent="0.25">
      <c r="D208" t="s">
        <v>535</v>
      </c>
    </row>
    <row r="209" spans="4:4" x14ac:dyDescent="0.25">
      <c r="D209" t="s">
        <v>535</v>
      </c>
    </row>
    <row r="210" spans="4:4" x14ac:dyDescent="0.25">
      <c r="D210" t="s">
        <v>535</v>
      </c>
    </row>
    <row r="211" spans="4:4" x14ac:dyDescent="0.25">
      <c r="D211" t="s">
        <v>535</v>
      </c>
    </row>
    <row r="212" spans="4:4" x14ac:dyDescent="0.25">
      <c r="D212" t="s">
        <v>535</v>
      </c>
    </row>
    <row r="213" spans="4:4" x14ac:dyDescent="0.25">
      <c r="D213" t="s">
        <v>535</v>
      </c>
    </row>
    <row r="214" spans="4:4" x14ac:dyDescent="0.25">
      <c r="D214" t="s">
        <v>535</v>
      </c>
    </row>
    <row r="215" spans="4:4" x14ac:dyDescent="0.25">
      <c r="D215" t="s">
        <v>535</v>
      </c>
    </row>
    <row r="216" spans="4:4" x14ac:dyDescent="0.25">
      <c r="D216" t="s">
        <v>535</v>
      </c>
    </row>
    <row r="217" spans="4:4" x14ac:dyDescent="0.25">
      <c r="D217" t="s">
        <v>535</v>
      </c>
    </row>
    <row r="218" spans="4:4" x14ac:dyDescent="0.25">
      <c r="D218" t="s">
        <v>535</v>
      </c>
    </row>
    <row r="219" spans="4:4" x14ac:dyDescent="0.25">
      <c r="D219" t="s">
        <v>535</v>
      </c>
    </row>
    <row r="220" spans="4:4" x14ac:dyDescent="0.25">
      <c r="D220" t="s">
        <v>535</v>
      </c>
    </row>
    <row r="221" spans="4:4" x14ac:dyDescent="0.25">
      <c r="D221" t="s">
        <v>535</v>
      </c>
    </row>
    <row r="222" spans="4:4" x14ac:dyDescent="0.25">
      <c r="D222" t="s">
        <v>535</v>
      </c>
    </row>
    <row r="223" spans="4:4" x14ac:dyDescent="0.25">
      <c r="D223" t="s">
        <v>535</v>
      </c>
    </row>
    <row r="224" spans="4:4" x14ac:dyDescent="0.25">
      <c r="D224" t="s">
        <v>535</v>
      </c>
    </row>
    <row r="225" spans="4:4" x14ac:dyDescent="0.25">
      <c r="D225" t="s">
        <v>535</v>
      </c>
    </row>
    <row r="226" spans="4:4" x14ac:dyDescent="0.25">
      <c r="D226" t="s">
        <v>535</v>
      </c>
    </row>
    <row r="227" spans="4:4" x14ac:dyDescent="0.25">
      <c r="D227" t="s">
        <v>535</v>
      </c>
    </row>
    <row r="228" spans="4:4" x14ac:dyDescent="0.25">
      <c r="D228" t="s">
        <v>535</v>
      </c>
    </row>
    <row r="229" spans="4:4" x14ac:dyDescent="0.25">
      <c r="D229" t="s">
        <v>535</v>
      </c>
    </row>
    <row r="230" spans="4:4" x14ac:dyDescent="0.25">
      <c r="D230" t="s">
        <v>535</v>
      </c>
    </row>
    <row r="231" spans="4:4" x14ac:dyDescent="0.25">
      <c r="D231" t="s">
        <v>535</v>
      </c>
    </row>
    <row r="232" spans="4:4" x14ac:dyDescent="0.25">
      <c r="D232" t="s">
        <v>535</v>
      </c>
    </row>
    <row r="233" spans="4:4" x14ac:dyDescent="0.25">
      <c r="D233" t="s">
        <v>535</v>
      </c>
    </row>
    <row r="234" spans="4:4" x14ac:dyDescent="0.25">
      <c r="D234" t="s">
        <v>535</v>
      </c>
    </row>
    <row r="235" spans="4:4" x14ac:dyDescent="0.25">
      <c r="D235" t="s">
        <v>535</v>
      </c>
    </row>
    <row r="236" spans="4:4" x14ac:dyDescent="0.25">
      <c r="D236" t="s">
        <v>535</v>
      </c>
    </row>
    <row r="237" spans="4:4" x14ac:dyDescent="0.25">
      <c r="D237" t="s">
        <v>535</v>
      </c>
    </row>
    <row r="238" spans="4:4" x14ac:dyDescent="0.25">
      <c r="D238" t="s">
        <v>535</v>
      </c>
    </row>
    <row r="239" spans="4:4" x14ac:dyDescent="0.25">
      <c r="D239" t="s">
        <v>535</v>
      </c>
    </row>
    <row r="240" spans="4:4" x14ac:dyDescent="0.25">
      <c r="D240" t="s">
        <v>535</v>
      </c>
    </row>
    <row r="241" spans="4:4" x14ac:dyDescent="0.25">
      <c r="D241" t="s">
        <v>535</v>
      </c>
    </row>
    <row r="242" spans="4:4" x14ac:dyDescent="0.25">
      <c r="D242" t="s">
        <v>535</v>
      </c>
    </row>
    <row r="243" spans="4:4" x14ac:dyDescent="0.25">
      <c r="D243" t="s">
        <v>535</v>
      </c>
    </row>
    <row r="244" spans="4:4" x14ac:dyDescent="0.25">
      <c r="D244" t="s">
        <v>535</v>
      </c>
    </row>
    <row r="245" spans="4:4" x14ac:dyDescent="0.25">
      <c r="D245" t="s">
        <v>535</v>
      </c>
    </row>
    <row r="246" spans="4:4" x14ac:dyDescent="0.25">
      <c r="D246" t="s">
        <v>535</v>
      </c>
    </row>
    <row r="247" spans="4:4" x14ac:dyDescent="0.25">
      <c r="D247" t="s">
        <v>535</v>
      </c>
    </row>
    <row r="248" spans="4:4" x14ac:dyDescent="0.25">
      <c r="D248" t="s">
        <v>535</v>
      </c>
    </row>
    <row r="249" spans="4:4" x14ac:dyDescent="0.25">
      <c r="D249" t="s">
        <v>535</v>
      </c>
    </row>
    <row r="250" spans="4:4" x14ac:dyDescent="0.25">
      <c r="D250" t="s">
        <v>535</v>
      </c>
    </row>
    <row r="251" spans="4:4" x14ac:dyDescent="0.25">
      <c r="D251" t="s">
        <v>535</v>
      </c>
    </row>
    <row r="252" spans="4:4" x14ac:dyDescent="0.25">
      <c r="D252" t="s">
        <v>535</v>
      </c>
    </row>
    <row r="253" spans="4:4" x14ac:dyDescent="0.25">
      <c r="D253" t="s">
        <v>535</v>
      </c>
    </row>
    <row r="254" spans="4:4" x14ac:dyDescent="0.25">
      <c r="D254" t="s">
        <v>535</v>
      </c>
    </row>
    <row r="255" spans="4:4" x14ac:dyDescent="0.25">
      <c r="D255" t="s">
        <v>535</v>
      </c>
    </row>
    <row r="256" spans="4:4" x14ac:dyDescent="0.25">
      <c r="D256" t="s">
        <v>535</v>
      </c>
    </row>
    <row r="257" spans="4:4" x14ac:dyDescent="0.25">
      <c r="D257" t="s">
        <v>535</v>
      </c>
    </row>
    <row r="258" spans="4:4" x14ac:dyDescent="0.25">
      <c r="D258" t="s">
        <v>535</v>
      </c>
    </row>
    <row r="259" spans="4:4" x14ac:dyDescent="0.25">
      <c r="D259" t="s">
        <v>535</v>
      </c>
    </row>
    <row r="260" spans="4:4" x14ac:dyDescent="0.25">
      <c r="D260" t="s">
        <v>535</v>
      </c>
    </row>
    <row r="261" spans="4:4" x14ac:dyDescent="0.25">
      <c r="D261" t="s">
        <v>535</v>
      </c>
    </row>
    <row r="262" spans="4:4" x14ac:dyDescent="0.25">
      <c r="D262" t="s">
        <v>535</v>
      </c>
    </row>
    <row r="263" spans="4:4" x14ac:dyDescent="0.25">
      <c r="D263" t="s">
        <v>535</v>
      </c>
    </row>
    <row r="264" spans="4:4" x14ac:dyDescent="0.25">
      <c r="D264" t="s">
        <v>535</v>
      </c>
    </row>
    <row r="265" spans="4:4" x14ac:dyDescent="0.25">
      <c r="D265" t="s">
        <v>535</v>
      </c>
    </row>
    <row r="266" spans="4:4" x14ac:dyDescent="0.25">
      <c r="D266" t="s">
        <v>535</v>
      </c>
    </row>
    <row r="267" spans="4:4" x14ac:dyDescent="0.25">
      <c r="D267" t="s">
        <v>535</v>
      </c>
    </row>
    <row r="268" spans="4:4" x14ac:dyDescent="0.25">
      <c r="D268" t="s">
        <v>535</v>
      </c>
    </row>
    <row r="269" spans="4:4" x14ac:dyDescent="0.25">
      <c r="D269" t="s">
        <v>535</v>
      </c>
    </row>
    <row r="270" spans="4:4" x14ac:dyDescent="0.25">
      <c r="D270" t="s">
        <v>535</v>
      </c>
    </row>
    <row r="271" spans="4:4" x14ac:dyDescent="0.25">
      <c r="D271" t="s">
        <v>535</v>
      </c>
    </row>
    <row r="272" spans="4:4" x14ac:dyDescent="0.25">
      <c r="D272" t="s">
        <v>535</v>
      </c>
    </row>
    <row r="273" spans="4:4" x14ac:dyDescent="0.25">
      <c r="D273" t="s">
        <v>535</v>
      </c>
    </row>
    <row r="274" spans="4:4" x14ac:dyDescent="0.25">
      <c r="D274" t="s">
        <v>535</v>
      </c>
    </row>
    <row r="275" spans="4:4" x14ac:dyDescent="0.25">
      <c r="D275" t="s">
        <v>535</v>
      </c>
    </row>
    <row r="276" spans="4:4" x14ac:dyDescent="0.25">
      <c r="D276" t="s">
        <v>535</v>
      </c>
    </row>
    <row r="277" spans="4:4" x14ac:dyDescent="0.25">
      <c r="D277" t="s">
        <v>535</v>
      </c>
    </row>
    <row r="278" spans="4:4" x14ac:dyDescent="0.25">
      <c r="D278" t="s">
        <v>535</v>
      </c>
    </row>
    <row r="279" spans="4:4" x14ac:dyDescent="0.25">
      <c r="D279" t="s">
        <v>535</v>
      </c>
    </row>
    <row r="280" spans="4:4" x14ac:dyDescent="0.25">
      <c r="D280" t="s">
        <v>535</v>
      </c>
    </row>
    <row r="281" spans="4:4" x14ac:dyDescent="0.25">
      <c r="D281" t="s">
        <v>535</v>
      </c>
    </row>
    <row r="282" spans="4:4" x14ac:dyDescent="0.25">
      <c r="D282" t="s">
        <v>535</v>
      </c>
    </row>
    <row r="283" spans="4:4" x14ac:dyDescent="0.25">
      <c r="D283" t="s">
        <v>535</v>
      </c>
    </row>
    <row r="284" spans="4:4" x14ac:dyDescent="0.25">
      <c r="D284" t="s">
        <v>535</v>
      </c>
    </row>
    <row r="285" spans="4:4" x14ac:dyDescent="0.25">
      <c r="D285" t="s">
        <v>535</v>
      </c>
    </row>
    <row r="286" spans="4:4" x14ac:dyDescent="0.25">
      <c r="D286" t="s">
        <v>535</v>
      </c>
    </row>
    <row r="287" spans="4:4" x14ac:dyDescent="0.25">
      <c r="D287" t="s">
        <v>535</v>
      </c>
    </row>
    <row r="288" spans="4:4" x14ac:dyDescent="0.25">
      <c r="D288" t="s">
        <v>535</v>
      </c>
    </row>
    <row r="289" spans="4:4" x14ac:dyDescent="0.25">
      <c r="D289" t="s">
        <v>535</v>
      </c>
    </row>
    <row r="290" spans="4:4" x14ac:dyDescent="0.25">
      <c r="D290" t="s">
        <v>535</v>
      </c>
    </row>
    <row r="291" spans="4:4" x14ac:dyDescent="0.25">
      <c r="D291" t="s">
        <v>535</v>
      </c>
    </row>
    <row r="292" spans="4:4" x14ac:dyDescent="0.25">
      <c r="D292" t="s">
        <v>535</v>
      </c>
    </row>
    <row r="293" spans="4:4" x14ac:dyDescent="0.25">
      <c r="D293" t="s">
        <v>535</v>
      </c>
    </row>
    <row r="294" spans="4:4" x14ac:dyDescent="0.25">
      <c r="D294" t="s">
        <v>535</v>
      </c>
    </row>
    <row r="295" spans="4:4" x14ac:dyDescent="0.25">
      <c r="D295" t="s">
        <v>535</v>
      </c>
    </row>
    <row r="296" spans="4:4" x14ac:dyDescent="0.25">
      <c r="D296" t="s">
        <v>535</v>
      </c>
    </row>
    <row r="297" spans="4:4" x14ac:dyDescent="0.25">
      <c r="D297" t="s">
        <v>535</v>
      </c>
    </row>
    <row r="298" spans="4:4" x14ac:dyDescent="0.25">
      <c r="D298" t="s">
        <v>535</v>
      </c>
    </row>
    <row r="299" spans="4:4" x14ac:dyDescent="0.25">
      <c r="D299" t="s">
        <v>535</v>
      </c>
    </row>
    <row r="300" spans="4:4" x14ac:dyDescent="0.25">
      <c r="D300" t="s">
        <v>535</v>
      </c>
    </row>
    <row r="301" spans="4:4" x14ac:dyDescent="0.25">
      <c r="D301" t="s">
        <v>535</v>
      </c>
    </row>
    <row r="302" spans="4:4" x14ac:dyDescent="0.25">
      <c r="D302" t="s">
        <v>535</v>
      </c>
    </row>
    <row r="303" spans="4:4" x14ac:dyDescent="0.25">
      <c r="D303" t="s">
        <v>535</v>
      </c>
    </row>
    <row r="304" spans="4:4" x14ac:dyDescent="0.25">
      <c r="D304" t="s">
        <v>535</v>
      </c>
    </row>
    <row r="305" spans="4:4" x14ac:dyDescent="0.25">
      <c r="D305" t="s">
        <v>535</v>
      </c>
    </row>
    <row r="306" spans="4:4" x14ac:dyDescent="0.25">
      <c r="D306" t="s">
        <v>535</v>
      </c>
    </row>
    <row r="307" spans="4:4" x14ac:dyDescent="0.25">
      <c r="D307" t="s">
        <v>535</v>
      </c>
    </row>
    <row r="308" spans="4:4" x14ac:dyDescent="0.25">
      <c r="D308" t="s">
        <v>535</v>
      </c>
    </row>
    <row r="309" spans="4:4" x14ac:dyDescent="0.25">
      <c r="D309" t="s">
        <v>535</v>
      </c>
    </row>
    <row r="310" spans="4:4" x14ac:dyDescent="0.25">
      <c r="D310" t="s">
        <v>535</v>
      </c>
    </row>
    <row r="311" spans="4:4" x14ac:dyDescent="0.25">
      <c r="D311" t="s">
        <v>535</v>
      </c>
    </row>
    <row r="312" spans="4:4" x14ac:dyDescent="0.25">
      <c r="D312" t="s">
        <v>535</v>
      </c>
    </row>
    <row r="313" spans="4:4" x14ac:dyDescent="0.25">
      <c r="D313" t="s">
        <v>535</v>
      </c>
    </row>
    <row r="314" spans="4:4" x14ac:dyDescent="0.25">
      <c r="D314" t="s">
        <v>535</v>
      </c>
    </row>
    <row r="315" spans="4:4" x14ac:dyDescent="0.25">
      <c r="D315" t="s">
        <v>535</v>
      </c>
    </row>
    <row r="316" spans="4:4" x14ac:dyDescent="0.25">
      <c r="D316" t="s">
        <v>535</v>
      </c>
    </row>
    <row r="317" spans="4:4" x14ac:dyDescent="0.25">
      <c r="D317" t="s">
        <v>535</v>
      </c>
    </row>
    <row r="318" spans="4:4" x14ac:dyDescent="0.25">
      <c r="D318" t="s">
        <v>535</v>
      </c>
    </row>
    <row r="319" spans="4:4" x14ac:dyDescent="0.25">
      <c r="D319" t="s">
        <v>535</v>
      </c>
    </row>
    <row r="320" spans="4:4" x14ac:dyDescent="0.25">
      <c r="D320" t="s">
        <v>535</v>
      </c>
    </row>
    <row r="321" spans="4:4" x14ac:dyDescent="0.25">
      <c r="D321" t="s">
        <v>535</v>
      </c>
    </row>
    <row r="322" spans="4:4" x14ac:dyDescent="0.25">
      <c r="D322" t="s">
        <v>535</v>
      </c>
    </row>
    <row r="323" spans="4:4" x14ac:dyDescent="0.25">
      <c r="D323" t="s">
        <v>535</v>
      </c>
    </row>
    <row r="324" spans="4:4" x14ac:dyDescent="0.25">
      <c r="D324" t="s">
        <v>535</v>
      </c>
    </row>
    <row r="325" spans="4:4" x14ac:dyDescent="0.25">
      <c r="D325" t="s">
        <v>535</v>
      </c>
    </row>
    <row r="326" spans="4:4" x14ac:dyDescent="0.25">
      <c r="D326" t="s">
        <v>535</v>
      </c>
    </row>
    <row r="327" spans="4:4" x14ac:dyDescent="0.25">
      <c r="D327" t="s">
        <v>535</v>
      </c>
    </row>
    <row r="328" spans="4:4" x14ac:dyDescent="0.25">
      <c r="D328" t="s">
        <v>535</v>
      </c>
    </row>
    <row r="329" spans="4:4" x14ac:dyDescent="0.25">
      <c r="D329" t="s">
        <v>535</v>
      </c>
    </row>
    <row r="330" spans="4:4" x14ac:dyDescent="0.25">
      <c r="D330" t="s">
        <v>535</v>
      </c>
    </row>
    <row r="331" spans="4:4" x14ac:dyDescent="0.25">
      <c r="D331" t="s">
        <v>535</v>
      </c>
    </row>
    <row r="332" spans="4:4" x14ac:dyDescent="0.25">
      <c r="D332" t="s">
        <v>535</v>
      </c>
    </row>
    <row r="333" spans="4:4" x14ac:dyDescent="0.25">
      <c r="D333" t="s">
        <v>535</v>
      </c>
    </row>
    <row r="334" spans="4:4" x14ac:dyDescent="0.25">
      <c r="D334" t="s">
        <v>535</v>
      </c>
    </row>
    <row r="335" spans="4:4" x14ac:dyDescent="0.25">
      <c r="D335" t="s">
        <v>535</v>
      </c>
    </row>
    <row r="336" spans="4:4" x14ac:dyDescent="0.25">
      <c r="D336" t="s">
        <v>535</v>
      </c>
    </row>
    <row r="337" spans="4:4" x14ac:dyDescent="0.25">
      <c r="D337" t="s">
        <v>535</v>
      </c>
    </row>
    <row r="338" spans="4:4" x14ac:dyDescent="0.25">
      <c r="D338" t="s">
        <v>535</v>
      </c>
    </row>
    <row r="339" spans="4:4" x14ac:dyDescent="0.25">
      <c r="D339" t="s">
        <v>535</v>
      </c>
    </row>
    <row r="340" spans="4:4" x14ac:dyDescent="0.25">
      <c r="D340" t="s">
        <v>535</v>
      </c>
    </row>
    <row r="341" spans="4:4" x14ac:dyDescent="0.25">
      <c r="D341" t="s">
        <v>535</v>
      </c>
    </row>
    <row r="342" spans="4:4" x14ac:dyDescent="0.25">
      <c r="D342" t="s">
        <v>535</v>
      </c>
    </row>
    <row r="343" spans="4:4" x14ac:dyDescent="0.25">
      <c r="D343" t="s">
        <v>535</v>
      </c>
    </row>
    <row r="344" spans="4:4" x14ac:dyDescent="0.25">
      <c r="D344" t="s">
        <v>535</v>
      </c>
    </row>
    <row r="345" spans="4:4" x14ac:dyDescent="0.25">
      <c r="D345" t="s">
        <v>535</v>
      </c>
    </row>
    <row r="346" spans="4:4" x14ac:dyDescent="0.25">
      <c r="D346" t="s">
        <v>535</v>
      </c>
    </row>
    <row r="347" spans="4:4" x14ac:dyDescent="0.25">
      <c r="D347" t="s">
        <v>535</v>
      </c>
    </row>
    <row r="348" spans="4:4" x14ac:dyDescent="0.25">
      <c r="D348" t="s">
        <v>535</v>
      </c>
    </row>
    <row r="349" spans="4:4" x14ac:dyDescent="0.25">
      <c r="D349" t="s">
        <v>535</v>
      </c>
    </row>
    <row r="350" spans="4:4" x14ac:dyDescent="0.25">
      <c r="D350" t="s">
        <v>535</v>
      </c>
    </row>
    <row r="351" spans="4:4" x14ac:dyDescent="0.25">
      <c r="D351" t="s">
        <v>535</v>
      </c>
    </row>
    <row r="352" spans="4:4" x14ac:dyDescent="0.25">
      <c r="D352" t="s">
        <v>535</v>
      </c>
    </row>
    <row r="353" spans="4:4" x14ac:dyDescent="0.25">
      <c r="D353" t="s">
        <v>535</v>
      </c>
    </row>
    <row r="354" spans="4:4" x14ac:dyDescent="0.25">
      <c r="D354" t="s">
        <v>535</v>
      </c>
    </row>
    <row r="355" spans="4:4" x14ac:dyDescent="0.25">
      <c r="D355" t="s">
        <v>535</v>
      </c>
    </row>
    <row r="356" spans="4:4" x14ac:dyDescent="0.25">
      <c r="D356" t="s">
        <v>535</v>
      </c>
    </row>
    <row r="357" spans="4:4" x14ac:dyDescent="0.25">
      <c r="D357" t="s">
        <v>535</v>
      </c>
    </row>
    <row r="358" spans="4:4" x14ac:dyDescent="0.25">
      <c r="D358" t="s">
        <v>535</v>
      </c>
    </row>
    <row r="359" spans="4:4" x14ac:dyDescent="0.25">
      <c r="D359" t="s">
        <v>535</v>
      </c>
    </row>
    <row r="360" spans="4:4" x14ac:dyDescent="0.25">
      <c r="D360" t="s">
        <v>535</v>
      </c>
    </row>
    <row r="361" spans="4:4" x14ac:dyDescent="0.25">
      <c r="D361" t="s">
        <v>535</v>
      </c>
    </row>
    <row r="362" spans="4:4" x14ac:dyDescent="0.25">
      <c r="D362" t="s">
        <v>535</v>
      </c>
    </row>
    <row r="363" spans="4:4" x14ac:dyDescent="0.25">
      <c r="D363" t="s">
        <v>535</v>
      </c>
    </row>
    <row r="364" spans="4:4" x14ac:dyDescent="0.25">
      <c r="D364" t="s">
        <v>535</v>
      </c>
    </row>
    <row r="365" spans="4:4" x14ac:dyDescent="0.25">
      <c r="D365" t="s">
        <v>535</v>
      </c>
    </row>
    <row r="366" spans="4:4" x14ac:dyDescent="0.25">
      <c r="D366" t="s">
        <v>535</v>
      </c>
    </row>
    <row r="367" spans="4:4" x14ac:dyDescent="0.25">
      <c r="D367" t="s">
        <v>535</v>
      </c>
    </row>
    <row r="368" spans="4:4" x14ac:dyDescent="0.25">
      <c r="D368" t="s">
        <v>535</v>
      </c>
    </row>
    <row r="369" spans="4:4" x14ac:dyDescent="0.25">
      <c r="D369" t="s">
        <v>535</v>
      </c>
    </row>
    <row r="370" spans="4:4" x14ac:dyDescent="0.25">
      <c r="D370" t="s">
        <v>535</v>
      </c>
    </row>
    <row r="371" spans="4:4" x14ac:dyDescent="0.25">
      <c r="D371" t="s">
        <v>535</v>
      </c>
    </row>
    <row r="372" spans="4:4" x14ac:dyDescent="0.25">
      <c r="D372" t="s">
        <v>535</v>
      </c>
    </row>
    <row r="373" spans="4:4" x14ac:dyDescent="0.25">
      <c r="D373" t="s">
        <v>535</v>
      </c>
    </row>
    <row r="374" spans="4:4" x14ac:dyDescent="0.25">
      <c r="D374" t="s">
        <v>535</v>
      </c>
    </row>
    <row r="375" spans="4:4" x14ac:dyDescent="0.25">
      <c r="D375" t="s">
        <v>535</v>
      </c>
    </row>
    <row r="376" spans="4:4" x14ac:dyDescent="0.25">
      <c r="D376" t="s">
        <v>535</v>
      </c>
    </row>
    <row r="377" spans="4:4" x14ac:dyDescent="0.25">
      <c r="D377" t="s">
        <v>535</v>
      </c>
    </row>
    <row r="378" spans="4:4" x14ac:dyDescent="0.25">
      <c r="D378" t="s">
        <v>535</v>
      </c>
    </row>
    <row r="379" spans="4:4" x14ac:dyDescent="0.25">
      <c r="D379" t="s">
        <v>535</v>
      </c>
    </row>
    <row r="380" spans="4:4" x14ac:dyDescent="0.25">
      <c r="D380" t="s">
        <v>535</v>
      </c>
    </row>
    <row r="381" spans="4:4" x14ac:dyDescent="0.25">
      <c r="D381" t="s">
        <v>535</v>
      </c>
    </row>
    <row r="382" spans="4:4" x14ac:dyDescent="0.25">
      <c r="D382" t="s">
        <v>535</v>
      </c>
    </row>
    <row r="383" spans="4:4" x14ac:dyDescent="0.25">
      <c r="D383" t="s">
        <v>535</v>
      </c>
    </row>
    <row r="384" spans="4:4" x14ac:dyDescent="0.25">
      <c r="D384" t="s">
        <v>535</v>
      </c>
    </row>
    <row r="385" spans="4:4" x14ac:dyDescent="0.25">
      <c r="D385" t="s">
        <v>535</v>
      </c>
    </row>
    <row r="386" spans="4:4" x14ac:dyDescent="0.25">
      <c r="D386" t="s">
        <v>535</v>
      </c>
    </row>
    <row r="387" spans="4:4" x14ac:dyDescent="0.25">
      <c r="D387" t="s">
        <v>535</v>
      </c>
    </row>
    <row r="388" spans="4:4" x14ac:dyDescent="0.25">
      <c r="D388" t="s">
        <v>535</v>
      </c>
    </row>
    <row r="389" spans="4:4" x14ac:dyDescent="0.25">
      <c r="D389" t="s">
        <v>535</v>
      </c>
    </row>
    <row r="390" spans="4:4" x14ac:dyDescent="0.25">
      <c r="D390" t="s">
        <v>535</v>
      </c>
    </row>
    <row r="391" spans="4:4" x14ac:dyDescent="0.25">
      <c r="D391" t="s">
        <v>535</v>
      </c>
    </row>
    <row r="392" spans="4:4" x14ac:dyDescent="0.25">
      <c r="D392" t="s">
        <v>535</v>
      </c>
    </row>
    <row r="393" spans="4:4" x14ac:dyDescent="0.25">
      <c r="D393" t="s">
        <v>535</v>
      </c>
    </row>
    <row r="394" spans="4:4" x14ac:dyDescent="0.25">
      <c r="D394" t="s">
        <v>535</v>
      </c>
    </row>
    <row r="395" spans="4:4" x14ac:dyDescent="0.25">
      <c r="D395" t="s">
        <v>535</v>
      </c>
    </row>
    <row r="396" spans="4:4" x14ac:dyDescent="0.25">
      <c r="D396" t="s">
        <v>535</v>
      </c>
    </row>
    <row r="397" spans="4:4" x14ac:dyDescent="0.25">
      <c r="D397" t="s">
        <v>535</v>
      </c>
    </row>
    <row r="398" spans="4:4" x14ac:dyDescent="0.25">
      <c r="D398" t="s">
        <v>535</v>
      </c>
    </row>
    <row r="399" spans="4:4" x14ac:dyDescent="0.25">
      <c r="D399" t="s">
        <v>535</v>
      </c>
    </row>
    <row r="400" spans="4:4" x14ac:dyDescent="0.25">
      <c r="D400" t="s">
        <v>535</v>
      </c>
    </row>
    <row r="401" spans="4:4" x14ac:dyDescent="0.25">
      <c r="D401" t="s">
        <v>535</v>
      </c>
    </row>
    <row r="402" spans="4:4" x14ac:dyDescent="0.25">
      <c r="D402" t="s">
        <v>535</v>
      </c>
    </row>
    <row r="403" spans="4:4" x14ac:dyDescent="0.25">
      <c r="D403" t="s">
        <v>535</v>
      </c>
    </row>
    <row r="404" spans="4:4" x14ac:dyDescent="0.25">
      <c r="D404" t="s">
        <v>535</v>
      </c>
    </row>
    <row r="405" spans="4:4" x14ac:dyDescent="0.25">
      <c r="D405" t="s">
        <v>535</v>
      </c>
    </row>
  </sheetData>
  <sortState ref="D3:D15">
    <sortCondition ref="D3"/>
  </sortState>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2:F17"/>
  <sheetViews>
    <sheetView showGridLines="0" workbookViewId="0"/>
  </sheetViews>
  <sheetFormatPr defaultRowHeight="15" x14ac:dyDescent="0.25"/>
  <cols>
    <col min="2" max="2" width="15.42578125" bestFit="1" customWidth="1"/>
    <col min="3" max="3" width="8.7109375" bestFit="1" customWidth="1"/>
    <col min="4" max="4" width="8" bestFit="1" customWidth="1"/>
    <col min="5" max="5" width="11" bestFit="1" customWidth="1"/>
  </cols>
  <sheetData>
    <row r="2" spans="1:6" ht="21" x14ac:dyDescent="0.35">
      <c r="B2" s="37" t="s">
        <v>2349</v>
      </c>
    </row>
    <row r="4" spans="1:6" ht="15.75" thickBot="1" x14ac:dyDescent="0.3"/>
    <row r="5" spans="1:6" ht="15.75" thickBot="1" x14ac:dyDescent="0.3">
      <c r="B5" s="157" t="s">
        <v>2350</v>
      </c>
      <c r="C5" s="158" t="s">
        <v>2338</v>
      </c>
      <c r="D5" s="158" t="s">
        <v>2339</v>
      </c>
      <c r="E5" s="159" t="s">
        <v>2340</v>
      </c>
    </row>
    <row r="6" spans="1:6" x14ac:dyDescent="0.25">
      <c r="B6" s="160" t="s">
        <v>1482</v>
      </c>
      <c r="C6" s="76">
        <f>SUM('1:3'!C6)</f>
        <v>27</v>
      </c>
      <c r="D6" s="276">
        <f>SUM('1:3'!D6)</f>
        <v>80</v>
      </c>
      <c r="E6" s="278">
        <f>SUM('1:3'!E6)</f>
        <v>657</v>
      </c>
    </row>
    <row r="7" spans="1:6" x14ac:dyDescent="0.25">
      <c r="B7" s="162" t="s">
        <v>1483</v>
      </c>
      <c r="C7" s="154">
        <f>SUM('1:3'!C7)</f>
        <v>15</v>
      </c>
      <c r="D7" s="275">
        <f>SUM('1:3'!D7)</f>
        <v>50</v>
      </c>
      <c r="E7" s="277">
        <f>SUM('1:3'!E7)</f>
        <v>252</v>
      </c>
    </row>
    <row r="8" spans="1:6" x14ac:dyDescent="0.25">
      <c r="B8" s="294" t="s">
        <v>2342</v>
      </c>
      <c r="C8" s="295">
        <f>SUM('1:3'!C8)</f>
        <v>37</v>
      </c>
      <c r="D8" s="296">
        <f>SUM('1:3'!D8)</f>
        <v>63</v>
      </c>
      <c r="E8" s="297">
        <f>SUM('1:3'!E8)</f>
        <v>812</v>
      </c>
    </row>
    <row r="9" spans="1:6" x14ac:dyDescent="0.25">
      <c r="B9" s="162" t="s">
        <v>2343</v>
      </c>
      <c r="C9" s="154">
        <f>SUM('1:3'!C9)</f>
        <v>22</v>
      </c>
      <c r="D9" s="275">
        <f>SUM('1:3'!D9)</f>
        <v>51</v>
      </c>
      <c r="E9" s="277">
        <f>SUM('1:3'!E9)</f>
        <v>278</v>
      </c>
    </row>
    <row r="10" spans="1:6" x14ac:dyDescent="0.25">
      <c r="B10" s="162" t="s">
        <v>2344</v>
      </c>
      <c r="C10" s="154">
        <f>SUM('1:3'!C10)</f>
        <v>33</v>
      </c>
      <c r="D10" s="275">
        <f>SUM('1:3'!D10)</f>
        <v>80</v>
      </c>
      <c r="E10" s="277">
        <f>SUM('1:3'!E10)</f>
        <v>821</v>
      </c>
    </row>
    <row r="11" spans="1:6" x14ac:dyDescent="0.25">
      <c r="B11" s="162" t="s">
        <v>2345</v>
      </c>
      <c r="C11" s="154">
        <f>SUM('1:3'!C11)</f>
        <v>15</v>
      </c>
      <c r="D11" s="275">
        <f>SUM('1:3'!D11)</f>
        <v>69</v>
      </c>
      <c r="E11" s="277">
        <f>SUM('1:3'!E11)</f>
        <v>255</v>
      </c>
    </row>
    <row r="12" spans="1:6" ht="15.75" thickBot="1" x14ac:dyDescent="0.3">
      <c r="B12" s="283" t="s">
        <v>1481</v>
      </c>
      <c r="C12" s="74">
        <f>SUM('1:3'!C12)</f>
        <v>21</v>
      </c>
      <c r="D12" s="284">
        <f>SUM('1:3'!D12)</f>
        <v>91</v>
      </c>
      <c r="E12" s="285">
        <f>SUM('1:3'!E12)</f>
        <v>447</v>
      </c>
    </row>
    <row r="13" spans="1:6" ht="15.75" thickBot="1" x14ac:dyDescent="0.3">
      <c r="A13" s="10"/>
      <c r="B13" s="288" t="s">
        <v>2356</v>
      </c>
      <c r="C13" s="286">
        <f>SUM(C6:C12)</f>
        <v>170</v>
      </c>
      <c r="D13" s="287"/>
      <c r="E13" s="280">
        <f>SUM(E6:E12)</f>
        <v>3522</v>
      </c>
      <c r="F13" t="s">
        <v>2354</v>
      </c>
    </row>
    <row r="14" spans="1:6" ht="15.75" thickBot="1" x14ac:dyDescent="0.3">
      <c r="B14" s="288" t="s">
        <v>2357</v>
      </c>
      <c r="C14" s="286">
        <f>SUM('1:3'!C13)</f>
        <v>170</v>
      </c>
      <c r="D14" s="287"/>
      <c r="E14" s="280">
        <f>SUM('1:3'!E13)</f>
        <v>3522</v>
      </c>
      <c r="F14" t="s">
        <v>2355</v>
      </c>
    </row>
    <row r="15" spans="1:6" x14ac:dyDescent="0.25">
      <c r="C15" s="118" t="b">
        <f>C14=C13</f>
        <v>1</v>
      </c>
      <c r="E15" s="118" t="b">
        <f>E14=E13</f>
        <v>1</v>
      </c>
    </row>
    <row r="16" spans="1:6" x14ac:dyDescent="0.25">
      <c r="F16" s="36"/>
    </row>
    <row r="17" spans="4:4" x14ac:dyDescent="0.25">
      <c r="D17" s="260"/>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2:E13"/>
  <sheetViews>
    <sheetView showGridLines="0" workbookViewId="0"/>
  </sheetViews>
  <sheetFormatPr defaultRowHeight="15" x14ac:dyDescent="0.25"/>
  <cols>
    <col min="2" max="2" width="15.42578125" bestFit="1" customWidth="1"/>
    <col min="3" max="3" width="8.7109375" bestFit="1" customWidth="1"/>
    <col min="4" max="4" width="8" bestFit="1" customWidth="1"/>
    <col min="5" max="5" width="11" bestFit="1" customWidth="1"/>
  </cols>
  <sheetData>
    <row r="2" spans="1:5" ht="21" x14ac:dyDescent="0.35">
      <c r="B2" s="37" t="s">
        <v>2347</v>
      </c>
    </row>
    <row r="4" spans="1:5" ht="15.75" thickBot="1" x14ac:dyDescent="0.3"/>
    <row r="5" spans="1:5" ht="15.75" thickBot="1" x14ac:dyDescent="0.3">
      <c r="B5" s="157" t="s">
        <v>2341</v>
      </c>
      <c r="C5" s="158" t="s">
        <v>2338</v>
      </c>
      <c r="D5" s="158" t="s">
        <v>2339</v>
      </c>
      <c r="E5" s="159" t="s">
        <v>2340</v>
      </c>
    </row>
    <row r="6" spans="1:5" x14ac:dyDescent="0.25">
      <c r="B6" s="160" t="s">
        <v>1482</v>
      </c>
      <c r="C6" s="76">
        <v>9</v>
      </c>
      <c r="D6" s="276">
        <v>9</v>
      </c>
      <c r="E6" s="278">
        <f>D6*C6</f>
        <v>81</v>
      </c>
    </row>
    <row r="7" spans="1:5" x14ac:dyDescent="0.25">
      <c r="B7" s="162" t="s">
        <v>1483</v>
      </c>
      <c r="C7" s="154">
        <v>3</v>
      </c>
      <c r="D7" s="275">
        <v>19</v>
      </c>
      <c r="E7" s="277">
        <f t="shared" ref="E7:E12" si="0">D7*C7</f>
        <v>57</v>
      </c>
    </row>
    <row r="8" spans="1:5" x14ac:dyDescent="0.25">
      <c r="B8" s="294" t="s">
        <v>2342</v>
      </c>
      <c r="C8" s="295">
        <v>2</v>
      </c>
      <c r="D8" s="296">
        <v>18</v>
      </c>
      <c r="E8" s="297">
        <f t="shared" si="0"/>
        <v>36</v>
      </c>
    </row>
    <row r="9" spans="1:5" x14ac:dyDescent="0.25">
      <c r="B9" s="162" t="s">
        <v>2343</v>
      </c>
      <c r="C9" s="154">
        <v>1</v>
      </c>
      <c r="D9" s="275">
        <v>20</v>
      </c>
      <c r="E9" s="277">
        <f t="shared" si="0"/>
        <v>20</v>
      </c>
    </row>
    <row r="10" spans="1:5" x14ac:dyDescent="0.25">
      <c r="B10" s="162" t="s">
        <v>2344</v>
      </c>
      <c r="C10" s="154">
        <v>4</v>
      </c>
      <c r="D10" s="275">
        <v>35</v>
      </c>
      <c r="E10" s="277">
        <f t="shared" si="0"/>
        <v>140</v>
      </c>
    </row>
    <row r="11" spans="1:5" x14ac:dyDescent="0.25">
      <c r="B11" s="162" t="s">
        <v>2345</v>
      </c>
      <c r="C11" s="154">
        <v>3</v>
      </c>
      <c r="D11" s="275">
        <v>10</v>
      </c>
      <c r="E11" s="277">
        <f t="shared" si="0"/>
        <v>30</v>
      </c>
    </row>
    <row r="12" spans="1:5" ht="15.75" thickBot="1" x14ac:dyDescent="0.3">
      <c r="B12" s="162" t="s">
        <v>1481</v>
      </c>
      <c r="C12" s="154">
        <v>2</v>
      </c>
      <c r="D12" s="275">
        <v>50</v>
      </c>
      <c r="E12" s="277">
        <f t="shared" si="0"/>
        <v>100</v>
      </c>
    </row>
    <row r="13" spans="1:5" ht="15.75" thickBot="1" x14ac:dyDescent="0.3">
      <c r="A13" s="10"/>
      <c r="B13" s="279" t="s">
        <v>2148</v>
      </c>
      <c r="C13" s="286">
        <f>SUM(C6:C12)</f>
        <v>24</v>
      </c>
      <c r="D13" s="287"/>
      <c r="E13" s="280">
        <f>SUM(E6:E12)</f>
        <v>464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0070C0"/>
  </sheetPr>
  <dimension ref="B1:F38"/>
  <sheetViews>
    <sheetView showGridLines="0" tabSelected="1" workbookViewId="0">
      <selection activeCell="H11" sqref="H11"/>
    </sheetView>
  </sheetViews>
  <sheetFormatPr defaultRowHeight="15" x14ac:dyDescent="0.25"/>
  <cols>
    <col min="1" max="1" width="4.5703125" customWidth="1"/>
    <col min="2" max="2" width="7.140625" customWidth="1"/>
    <col min="3" max="3" width="3.85546875" customWidth="1"/>
    <col min="4" max="4" width="51.140625" customWidth="1"/>
    <col min="5" max="5" width="11.42578125" bestFit="1" customWidth="1"/>
    <col min="6" max="6" width="15.140625" bestFit="1" customWidth="1"/>
  </cols>
  <sheetData>
    <row r="1" spans="2:6" ht="8.25" customHeight="1" x14ac:dyDescent="0.25"/>
    <row r="2" spans="2:6" ht="21" x14ac:dyDescent="0.35">
      <c r="B2" s="90" t="s">
        <v>2295</v>
      </c>
      <c r="C2" s="91"/>
      <c r="D2" s="91"/>
      <c r="E2" s="218" t="s">
        <v>2294</v>
      </c>
      <c r="F2" s="298">
        <v>42942</v>
      </c>
    </row>
    <row r="3" spans="2:6" x14ac:dyDescent="0.25">
      <c r="B3" s="103" t="s">
        <v>2070</v>
      </c>
      <c r="C3" s="100"/>
      <c r="D3" s="100"/>
      <c r="E3" s="100"/>
      <c r="F3" s="101"/>
    </row>
    <row r="4" spans="2:6" x14ac:dyDescent="0.25">
      <c r="B4" s="102" t="s">
        <v>2296</v>
      </c>
      <c r="C4" s="92"/>
      <c r="D4" s="92"/>
      <c r="E4" s="92"/>
      <c r="F4" s="93"/>
    </row>
    <row r="6" spans="2:6" ht="21" x14ac:dyDescent="0.35">
      <c r="B6" s="37" t="s">
        <v>2069</v>
      </c>
    </row>
    <row r="8" spans="2:6" x14ac:dyDescent="0.25">
      <c r="B8" s="87"/>
      <c r="C8" s="82" t="s">
        <v>2068</v>
      </c>
      <c r="D8" s="83" t="s">
        <v>763</v>
      </c>
    </row>
    <row r="9" spans="2:6" x14ac:dyDescent="0.25">
      <c r="B9" s="81"/>
      <c r="C9" s="11">
        <v>2</v>
      </c>
      <c r="D9" s="84" t="s">
        <v>1492</v>
      </c>
    </row>
    <row r="10" spans="2:6" ht="6.75" customHeight="1" x14ac:dyDescent="0.25">
      <c r="B10" s="81"/>
      <c r="C10" s="11"/>
      <c r="D10" s="85"/>
    </row>
    <row r="11" spans="2:6" x14ac:dyDescent="0.25">
      <c r="B11" s="81"/>
      <c r="C11" s="11">
        <v>3</v>
      </c>
      <c r="D11" s="84" t="s">
        <v>1493</v>
      </c>
    </row>
    <row r="12" spans="2:6" ht="6.75" customHeight="1" x14ac:dyDescent="0.25">
      <c r="B12" s="81"/>
      <c r="C12" s="11"/>
      <c r="D12" s="85"/>
    </row>
    <row r="13" spans="2:6" x14ac:dyDescent="0.25">
      <c r="B13" s="81"/>
      <c r="C13" s="11">
        <v>4</v>
      </c>
      <c r="D13" s="84" t="s">
        <v>2319</v>
      </c>
    </row>
    <row r="14" spans="2:6" ht="6.75" customHeight="1" x14ac:dyDescent="0.25">
      <c r="B14" s="81"/>
      <c r="C14" s="11"/>
      <c r="D14" s="85"/>
    </row>
    <row r="15" spans="2:6" x14ac:dyDescent="0.25">
      <c r="B15" s="81"/>
      <c r="C15" s="11">
        <v>5.0999999999999996</v>
      </c>
      <c r="D15" s="84" t="s">
        <v>2422</v>
      </c>
    </row>
    <row r="16" spans="2:6" ht="6.75" customHeight="1" x14ac:dyDescent="0.25">
      <c r="B16" s="81"/>
      <c r="C16" s="11"/>
      <c r="D16" s="85"/>
    </row>
    <row r="17" spans="2:4" x14ac:dyDescent="0.25">
      <c r="B17" s="81"/>
      <c r="C17" s="11">
        <v>5.2</v>
      </c>
      <c r="D17" s="84" t="s">
        <v>2423</v>
      </c>
    </row>
    <row r="18" spans="2:4" ht="6.75" customHeight="1" x14ac:dyDescent="0.25">
      <c r="B18" s="81"/>
      <c r="C18" s="11"/>
      <c r="D18" s="75"/>
    </row>
    <row r="19" spans="2:4" x14ac:dyDescent="0.25">
      <c r="B19" s="81"/>
      <c r="C19" s="11">
        <v>6</v>
      </c>
      <c r="D19" s="84" t="s">
        <v>1494</v>
      </c>
    </row>
    <row r="20" spans="2:4" ht="6.75" customHeight="1" x14ac:dyDescent="0.25">
      <c r="B20" s="81"/>
      <c r="C20" s="10"/>
      <c r="D20" s="85"/>
    </row>
    <row r="21" spans="2:4" x14ac:dyDescent="0.25">
      <c r="B21" s="81"/>
      <c r="C21" s="11">
        <v>7</v>
      </c>
      <c r="D21" s="84" t="s">
        <v>1495</v>
      </c>
    </row>
    <row r="22" spans="2:4" ht="6.75" customHeight="1" x14ac:dyDescent="0.25">
      <c r="B22" s="81"/>
      <c r="C22" s="10"/>
      <c r="D22" s="85"/>
    </row>
    <row r="23" spans="2:4" x14ac:dyDescent="0.25">
      <c r="B23" s="81"/>
      <c r="C23" s="11">
        <v>8</v>
      </c>
      <c r="D23" s="84" t="s">
        <v>1496</v>
      </c>
    </row>
    <row r="24" spans="2:4" ht="6.75" customHeight="1" x14ac:dyDescent="0.25">
      <c r="B24" s="81"/>
      <c r="C24" s="10"/>
      <c r="D24" s="85"/>
    </row>
    <row r="25" spans="2:4" x14ac:dyDescent="0.25">
      <c r="B25" s="81"/>
      <c r="C25" s="11">
        <v>9</v>
      </c>
      <c r="D25" s="84" t="s">
        <v>2107</v>
      </c>
    </row>
    <row r="26" spans="2:4" ht="6.75" customHeight="1" x14ac:dyDescent="0.25">
      <c r="B26" s="81"/>
      <c r="C26" s="10"/>
      <c r="D26" s="85"/>
    </row>
    <row r="27" spans="2:4" x14ac:dyDescent="0.25">
      <c r="B27" s="81"/>
      <c r="C27" s="11">
        <v>10</v>
      </c>
      <c r="D27" s="84" t="s">
        <v>2126</v>
      </c>
    </row>
    <row r="28" spans="2:4" ht="6.75" customHeight="1" x14ac:dyDescent="0.25">
      <c r="B28" s="81"/>
      <c r="C28" s="10"/>
      <c r="D28" s="85"/>
    </row>
    <row r="29" spans="2:4" x14ac:dyDescent="0.25">
      <c r="B29" s="81"/>
      <c r="C29" s="11">
        <v>11</v>
      </c>
      <c r="D29" s="84" t="s">
        <v>2158</v>
      </c>
    </row>
    <row r="30" spans="2:4" ht="6.75" customHeight="1" x14ac:dyDescent="0.25">
      <c r="B30" s="81"/>
      <c r="C30" s="10"/>
      <c r="D30" s="85"/>
    </row>
    <row r="31" spans="2:4" x14ac:dyDescent="0.25">
      <c r="B31" s="81"/>
      <c r="C31" s="11">
        <v>12</v>
      </c>
      <c r="D31" s="84" t="s">
        <v>765</v>
      </c>
    </row>
    <row r="32" spans="2:4" ht="6.75" customHeight="1" x14ac:dyDescent="0.25">
      <c r="B32" s="81"/>
      <c r="C32" s="194"/>
      <c r="D32" s="85"/>
    </row>
    <row r="33" spans="2:4" x14ac:dyDescent="0.25">
      <c r="B33" s="81"/>
      <c r="C33" s="11">
        <v>13</v>
      </c>
      <c r="D33" s="84" t="s">
        <v>2292</v>
      </c>
    </row>
    <row r="34" spans="2:4" ht="6.75" customHeight="1" x14ac:dyDescent="0.25">
      <c r="B34" s="81"/>
      <c r="C34" s="10"/>
      <c r="D34" s="85"/>
    </row>
    <row r="35" spans="2:4" x14ac:dyDescent="0.25">
      <c r="B35" s="81"/>
      <c r="C35" s="11">
        <v>14</v>
      </c>
      <c r="D35" s="84" t="s">
        <v>2353</v>
      </c>
    </row>
    <row r="36" spans="2:4" ht="6.75" customHeight="1" x14ac:dyDescent="0.25">
      <c r="B36" s="86"/>
      <c r="C36" s="13"/>
      <c r="D36" s="88"/>
    </row>
    <row r="38" spans="2:4" x14ac:dyDescent="0.25">
      <c r="D38" s="107" t="s">
        <v>2080</v>
      </c>
    </row>
  </sheetData>
  <hyperlinks>
    <hyperlink ref="D9" location="'2 - Functions'!A1" display="List of All Excel Functions"/>
    <hyperlink ref="D11" location="'3 - Shortcuts'!A1" display="List of All Excel Shortcuts"/>
    <hyperlink ref="D13" location="'4 - Function Examples'!A1" display="Function Examples"/>
    <hyperlink ref="D19" location="'6 - Pivot 1'!A1" display="Pivot Table Example 1"/>
    <hyperlink ref="D21" location="'7 - Pivot 2'!A1" display="Pivot Table Example 2"/>
    <hyperlink ref="D23" location="'8 - AutoFill'!A1" display="AutoFill Demonstration"/>
    <hyperlink ref="D15" location="'5.1 - Pivot Data (Example 1)'!A1" display="Pivot Table Example 1 - Underlying Data"/>
    <hyperlink ref="D38" location="About!A1" display="Workbook Info"/>
    <hyperlink ref="D25" location="'9 - Referencing'!A1" display="Referencing Related Example"/>
    <hyperlink ref="D27" location="'10 - Data Validation'!A1" display="Data Validation"/>
    <hyperlink ref="D29" location="'11 - Filtering'!A1" display="Advanced Filtering"/>
    <hyperlink ref="D31" location="'12 - Conditional Formatting'!D1" display="Conditional Formatting"/>
    <hyperlink ref="D33" location="'13 - Advanced Lookup'!D1" display="Advanced Lookup"/>
    <hyperlink ref="D35" location="'14 - Five Tips'!D1" display="Five Powerful Excel Tips"/>
    <hyperlink ref="D17" location="'5.2 - Pivot Data (Example 2)'!A1" display="Pivot Table Example 2 - Underlying Data"/>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2:E13"/>
  <sheetViews>
    <sheetView showGridLines="0" workbookViewId="0"/>
  </sheetViews>
  <sheetFormatPr defaultRowHeight="15" x14ac:dyDescent="0.25"/>
  <cols>
    <col min="2" max="2" width="15.42578125" customWidth="1"/>
    <col min="3" max="3" width="8.7109375" bestFit="1" customWidth="1"/>
    <col min="4" max="4" width="8" bestFit="1" customWidth="1"/>
    <col min="5" max="5" width="11" bestFit="1" customWidth="1"/>
  </cols>
  <sheetData>
    <row r="2" spans="1:5" ht="21" x14ac:dyDescent="0.35">
      <c r="B2" s="37" t="s">
        <v>2348</v>
      </c>
    </row>
    <row r="4" spans="1:5" ht="15.75" thickBot="1" x14ac:dyDescent="0.3"/>
    <row r="5" spans="1:5" ht="15.75" thickBot="1" x14ac:dyDescent="0.3">
      <c r="B5" s="157" t="s">
        <v>2341</v>
      </c>
      <c r="C5" s="158" t="s">
        <v>2338</v>
      </c>
      <c r="D5" s="158" t="s">
        <v>2339</v>
      </c>
      <c r="E5" s="159" t="s">
        <v>2340</v>
      </c>
    </row>
    <row r="6" spans="1:5" x14ac:dyDescent="0.25">
      <c r="B6" s="160" t="s">
        <v>1482</v>
      </c>
      <c r="C6" s="76">
        <v>16</v>
      </c>
      <c r="D6" s="276">
        <v>31</v>
      </c>
      <c r="E6" s="278">
        <f>D6*C6</f>
        <v>496</v>
      </c>
    </row>
    <row r="7" spans="1:5" x14ac:dyDescent="0.25">
      <c r="B7" s="162" t="s">
        <v>1483</v>
      </c>
      <c r="C7" s="154">
        <v>3</v>
      </c>
      <c r="D7" s="275">
        <v>14</v>
      </c>
      <c r="E7" s="277">
        <f t="shared" ref="E7:E12" si="0">D7*C7</f>
        <v>42</v>
      </c>
    </row>
    <row r="8" spans="1:5" x14ac:dyDescent="0.25">
      <c r="B8" s="294" t="s">
        <v>2342</v>
      </c>
      <c r="C8" s="295">
        <v>18</v>
      </c>
      <c r="D8" s="296">
        <v>11</v>
      </c>
      <c r="E8" s="297">
        <f t="shared" si="0"/>
        <v>198</v>
      </c>
    </row>
    <row r="9" spans="1:5" x14ac:dyDescent="0.25">
      <c r="B9" s="162" t="s">
        <v>2343</v>
      </c>
      <c r="C9" s="154">
        <v>15</v>
      </c>
      <c r="D9" s="275">
        <v>8</v>
      </c>
      <c r="E9" s="277">
        <f t="shared" si="0"/>
        <v>120</v>
      </c>
    </row>
    <row r="10" spans="1:5" x14ac:dyDescent="0.25">
      <c r="B10" s="162" t="s">
        <v>2344</v>
      </c>
      <c r="C10" s="154">
        <v>16</v>
      </c>
      <c r="D10" s="275">
        <v>32</v>
      </c>
      <c r="E10" s="277">
        <f t="shared" si="0"/>
        <v>512</v>
      </c>
    </row>
    <row r="11" spans="1:5" x14ac:dyDescent="0.25">
      <c r="B11" s="162" t="s">
        <v>2345</v>
      </c>
      <c r="C11" s="154">
        <v>3</v>
      </c>
      <c r="D11" s="275">
        <v>51</v>
      </c>
      <c r="E11" s="277">
        <f t="shared" si="0"/>
        <v>153</v>
      </c>
    </row>
    <row r="12" spans="1:5" ht="15.75" thickBot="1" x14ac:dyDescent="0.3">
      <c r="B12" s="162" t="s">
        <v>1481</v>
      </c>
      <c r="C12" s="154">
        <v>12</v>
      </c>
      <c r="D12" s="275">
        <v>12</v>
      </c>
      <c r="E12" s="277">
        <f t="shared" si="0"/>
        <v>144</v>
      </c>
    </row>
    <row r="13" spans="1:5" ht="15.75" thickBot="1" x14ac:dyDescent="0.3">
      <c r="A13" s="10"/>
      <c r="B13" s="279" t="s">
        <v>2148</v>
      </c>
      <c r="C13" s="286">
        <f>SUM(C6:C12)</f>
        <v>83</v>
      </c>
      <c r="D13" s="287"/>
      <c r="E13" s="280">
        <f>SUM(E6:E12)</f>
        <v>1665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2:E13"/>
  <sheetViews>
    <sheetView showGridLines="0" workbookViewId="0"/>
  </sheetViews>
  <sheetFormatPr defaultRowHeight="15" x14ac:dyDescent="0.25"/>
  <cols>
    <col min="2" max="2" width="15.42578125" customWidth="1"/>
    <col min="3" max="3" width="8.7109375" bestFit="1" customWidth="1"/>
    <col min="4" max="4" width="8" bestFit="1" customWidth="1"/>
    <col min="5" max="5" width="11" bestFit="1" customWidth="1"/>
  </cols>
  <sheetData>
    <row r="2" spans="1:5" ht="21" x14ac:dyDescent="0.35">
      <c r="B2" s="37" t="s">
        <v>2346</v>
      </c>
    </row>
    <row r="4" spans="1:5" ht="15.75" thickBot="1" x14ac:dyDescent="0.3"/>
    <row r="5" spans="1:5" ht="15.75" thickBot="1" x14ac:dyDescent="0.3">
      <c r="B5" s="157" t="s">
        <v>2341</v>
      </c>
      <c r="C5" s="158" t="s">
        <v>2338</v>
      </c>
      <c r="D5" s="158" t="s">
        <v>2339</v>
      </c>
      <c r="E5" s="159" t="s">
        <v>2340</v>
      </c>
    </row>
    <row r="6" spans="1:5" x14ac:dyDescent="0.25">
      <c r="B6" s="160" t="s">
        <v>1482</v>
      </c>
      <c r="C6" s="76">
        <v>2</v>
      </c>
      <c r="D6" s="276">
        <v>40</v>
      </c>
      <c r="E6" s="278">
        <f>D6*C6</f>
        <v>80</v>
      </c>
    </row>
    <row r="7" spans="1:5" x14ac:dyDescent="0.25">
      <c r="B7" s="162" t="s">
        <v>1483</v>
      </c>
      <c r="C7" s="154">
        <v>9</v>
      </c>
      <c r="D7" s="275">
        <v>17</v>
      </c>
      <c r="E7" s="277">
        <f t="shared" ref="E7:E12" si="0">D7*C7</f>
        <v>153</v>
      </c>
    </row>
    <row r="8" spans="1:5" x14ac:dyDescent="0.25">
      <c r="B8" s="294" t="s">
        <v>2342</v>
      </c>
      <c r="C8" s="295">
        <v>17</v>
      </c>
      <c r="D8" s="296">
        <v>34</v>
      </c>
      <c r="E8" s="297">
        <f t="shared" si="0"/>
        <v>578</v>
      </c>
    </row>
    <row r="9" spans="1:5" x14ac:dyDescent="0.25">
      <c r="B9" s="162" t="s">
        <v>2343</v>
      </c>
      <c r="C9" s="154">
        <v>6</v>
      </c>
      <c r="D9" s="275">
        <v>23</v>
      </c>
      <c r="E9" s="277">
        <f t="shared" si="0"/>
        <v>138</v>
      </c>
    </row>
    <row r="10" spans="1:5" x14ac:dyDescent="0.25">
      <c r="B10" s="162" t="s">
        <v>2344</v>
      </c>
      <c r="C10" s="154">
        <v>13</v>
      </c>
      <c r="D10" s="275">
        <v>13</v>
      </c>
      <c r="E10" s="277">
        <f t="shared" si="0"/>
        <v>169</v>
      </c>
    </row>
    <row r="11" spans="1:5" x14ac:dyDescent="0.25">
      <c r="B11" s="162" t="s">
        <v>2345</v>
      </c>
      <c r="C11" s="154">
        <v>9</v>
      </c>
      <c r="D11" s="275">
        <v>8</v>
      </c>
      <c r="E11" s="277">
        <f t="shared" si="0"/>
        <v>72</v>
      </c>
    </row>
    <row r="12" spans="1:5" ht="15.75" thickBot="1" x14ac:dyDescent="0.3">
      <c r="B12" s="162" t="s">
        <v>1481</v>
      </c>
      <c r="C12" s="154">
        <v>7</v>
      </c>
      <c r="D12" s="275">
        <v>29</v>
      </c>
      <c r="E12" s="277">
        <f t="shared" si="0"/>
        <v>203</v>
      </c>
    </row>
    <row r="13" spans="1:5" ht="15.75" thickBot="1" x14ac:dyDescent="0.3">
      <c r="A13" s="10"/>
      <c r="B13" s="279" t="s">
        <v>2148</v>
      </c>
      <c r="C13" s="286">
        <f>SUM(C6:C12)</f>
        <v>63</v>
      </c>
      <c r="D13" s="287"/>
      <c r="E13" s="280">
        <f>SUM(E6:E12)</f>
        <v>1393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19FF81"/>
    <pageSetUpPr fitToPage="1"/>
  </sheetPr>
  <dimension ref="A1:G551"/>
  <sheetViews>
    <sheetView showGridLines="0" workbookViewId="0">
      <pane ySplit="2" topLeftCell="A3" activePane="bottomLeft" state="frozenSplit"/>
      <selection pane="bottomLeft" activeCell="A3" sqref="A3"/>
    </sheetView>
  </sheetViews>
  <sheetFormatPr defaultRowHeight="15" x14ac:dyDescent="0.25"/>
  <cols>
    <col min="1" max="1" width="8.140625" style="3" customWidth="1"/>
    <col min="2" max="2" width="15" style="3" customWidth="1"/>
    <col min="3" max="3" width="7.85546875" style="4" bestFit="1" customWidth="1"/>
    <col min="4" max="4" width="22.7109375" style="3" bestFit="1" customWidth="1"/>
    <col min="5" max="5" width="58" style="3" customWidth="1"/>
    <col min="6" max="6" width="50.85546875" style="3" customWidth="1"/>
    <col min="7" max="7" width="11.28515625" style="3" bestFit="1" customWidth="1"/>
    <col min="8" max="16384" width="9.140625" style="3"/>
  </cols>
  <sheetData>
    <row r="1" spans="1:7" customFormat="1" ht="23.25" customHeight="1" x14ac:dyDescent="0.25">
      <c r="A1" s="299" t="s">
        <v>1517</v>
      </c>
      <c r="B1" s="299"/>
      <c r="C1" s="1"/>
      <c r="D1" s="3"/>
      <c r="E1" s="2"/>
    </row>
    <row r="2" spans="1:7" x14ac:dyDescent="0.25">
      <c r="A2" s="95" t="s">
        <v>1516</v>
      </c>
      <c r="B2" s="95" t="s">
        <v>762</v>
      </c>
      <c r="C2" s="96" t="s">
        <v>761</v>
      </c>
      <c r="D2" s="95" t="s">
        <v>354</v>
      </c>
      <c r="E2" s="95" t="s">
        <v>763</v>
      </c>
      <c r="F2" s="95" t="s">
        <v>2320</v>
      </c>
      <c r="G2" s="104" t="s">
        <v>2078</v>
      </c>
    </row>
    <row r="3" spans="1:7" x14ac:dyDescent="0.25">
      <c r="A3" s="66" t="s">
        <v>1645</v>
      </c>
      <c r="B3" s="66" t="s">
        <v>1302</v>
      </c>
      <c r="C3" s="67">
        <v>1</v>
      </c>
      <c r="D3" s="66" t="s">
        <v>48</v>
      </c>
      <c r="E3" s="69" t="s">
        <v>481</v>
      </c>
      <c r="F3" s="97" t="s">
        <v>888</v>
      </c>
      <c r="G3" s="105"/>
    </row>
    <row r="4" spans="1:7" x14ac:dyDescent="0.25">
      <c r="A4" s="66" t="s">
        <v>1646</v>
      </c>
      <c r="B4" s="66" t="s">
        <v>1302</v>
      </c>
      <c r="C4" s="67">
        <v>1</v>
      </c>
      <c r="D4" s="66" t="s">
        <v>49</v>
      </c>
      <c r="E4" s="69" t="s">
        <v>482</v>
      </c>
      <c r="F4" s="97" t="s">
        <v>937</v>
      </c>
      <c r="G4" s="105"/>
    </row>
    <row r="5" spans="1:7" x14ac:dyDescent="0.25">
      <c r="A5" s="66" t="s">
        <v>1647</v>
      </c>
      <c r="B5" s="66" t="s">
        <v>1302</v>
      </c>
      <c r="C5" s="67">
        <v>1</v>
      </c>
      <c r="D5" s="66" t="s">
        <v>51</v>
      </c>
      <c r="E5" s="69" t="s">
        <v>485</v>
      </c>
      <c r="F5" s="97" t="s">
        <v>766</v>
      </c>
      <c r="G5" s="105"/>
    </row>
    <row r="6" spans="1:7" x14ac:dyDescent="0.25">
      <c r="A6" s="66" t="s">
        <v>1648</v>
      </c>
      <c r="B6" s="66" t="s">
        <v>1302</v>
      </c>
      <c r="C6" s="67">
        <v>1</v>
      </c>
      <c r="D6" s="66" t="s">
        <v>125</v>
      </c>
      <c r="E6" s="69" t="s">
        <v>551</v>
      </c>
      <c r="F6" s="97" t="s">
        <v>941</v>
      </c>
      <c r="G6" s="105"/>
    </row>
    <row r="7" spans="1:7" x14ac:dyDescent="0.25">
      <c r="A7" s="66" t="s">
        <v>1649</v>
      </c>
      <c r="B7" s="66" t="s">
        <v>1302</v>
      </c>
      <c r="C7" s="67">
        <v>1</v>
      </c>
      <c r="D7" s="66" t="s">
        <v>191</v>
      </c>
      <c r="E7" s="69" t="s">
        <v>617</v>
      </c>
      <c r="F7" s="97" t="s">
        <v>942</v>
      </c>
      <c r="G7" s="105"/>
    </row>
    <row r="8" spans="1:7" x14ac:dyDescent="0.25">
      <c r="A8" s="66" t="s">
        <v>1650</v>
      </c>
      <c r="B8" s="66" t="s">
        <v>1302</v>
      </c>
      <c r="C8" s="67">
        <v>1</v>
      </c>
      <c r="D8" s="66" t="s">
        <v>199</v>
      </c>
      <c r="E8" s="69" t="s">
        <v>624</v>
      </c>
      <c r="F8" s="97" t="s">
        <v>767</v>
      </c>
      <c r="G8" s="105"/>
    </row>
    <row r="9" spans="1:7" x14ac:dyDescent="0.25">
      <c r="A9" s="66" t="s">
        <v>1651</v>
      </c>
      <c r="B9" s="66" t="s">
        <v>1302</v>
      </c>
      <c r="C9" s="67">
        <v>1</v>
      </c>
      <c r="D9" s="66" t="s">
        <v>218</v>
      </c>
      <c r="E9" s="69" t="s">
        <v>639</v>
      </c>
      <c r="F9" s="97" t="s">
        <v>768</v>
      </c>
      <c r="G9" s="105"/>
    </row>
    <row r="10" spans="1:7" x14ac:dyDescent="0.25">
      <c r="A10" s="66" t="s">
        <v>1652</v>
      </c>
      <c r="B10" s="66" t="s">
        <v>1302</v>
      </c>
      <c r="C10" s="67">
        <v>1</v>
      </c>
      <c r="D10" s="66" t="s">
        <v>274</v>
      </c>
      <c r="E10" s="69" t="s">
        <v>691</v>
      </c>
      <c r="F10" s="97" t="s">
        <v>944</v>
      </c>
      <c r="G10" s="105"/>
    </row>
    <row r="11" spans="1:7" x14ac:dyDescent="0.25">
      <c r="A11" s="66" t="s">
        <v>1653</v>
      </c>
      <c r="B11" s="66" t="s">
        <v>1302</v>
      </c>
      <c r="C11" s="67">
        <v>1</v>
      </c>
      <c r="D11" s="66" t="s">
        <v>315</v>
      </c>
      <c r="E11" s="69" t="s">
        <v>728</v>
      </c>
      <c r="F11" s="97" t="s">
        <v>892</v>
      </c>
      <c r="G11" s="105"/>
    </row>
    <row r="12" spans="1:7" x14ac:dyDescent="0.25">
      <c r="A12" s="66" t="s">
        <v>1654</v>
      </c>
      <c r="B12" s="66" t="s">
        <v>1302</v>
      </c>
      <c r="C12" s="67">
        <v>1</v>
      </c>
      <c r="D12" s="66" t="s">
        <v>316</v>
      </c>
      <c r="E12" s="69" t="s">
        <v>729</v>
      </c>
      <c r="F12" s="97" t="s">
        <v>945</v>
      </c>
      <c r="G12" s="105"/>
    </row>
    <row r="13" spans="1:7" x14ac:dyDescent="0.25">
      <c r="A13" s="66" t="s">
        <v>1655</v>
      </c>
      <c r="B13" s="66" t="s">
        <v>1302</v>
      </c>
      <c r="C13" s="67">
        <v>1</v>
      </c>
      <c r="D13" s="66" t="s">
        <v>320</v>
      </c>
      <c r="E13" s="69" t="s">
        <v>732</v>
      </c>
      <c r="F13" s="97" t="s">
        <v>769</v>
      </c>
      <c r="G13" s="105"/>
    </row>
    <row r="14" spans="1:7" x14ac:dyDescent="0.25">
      <c r="A14" s="66" t="s">
        <v>1656</v>
      </c>
      <c r="B14" s="66" t="s">
        <v>1302</v>
      </c>
      <c r="C14" s="67">
        <v>1</v>
      </c>
      <c r="D14" s="66" t="s">
        <v>347</v>
      </c>
      <c r="E14" s="69" t="s">
        <v>755</v>
      </c>
      <c r="F14" s="97" t="s">
        <v>771</v>
      </c>
      <c r="G14" s="105"/>
    </row>
    <row r="15" spans="1:7" ht="30" x14ac:dyDescent="0.25">
      <c r="A15" s="66" t="s">
        <v>1657</v>
      </c>
      <c r="B15" s="66" t="s">
        <v>438</v>
      </c>
      <c r="C15" s="67">
        <v>1</v>
      </c>
      <c r="D15" s="66" t="s">
        <v>394</v>
      </c>
      <c r="E15" s="69" t="s">
        <v>439</v>
      </c>
      <c r="F15" s="97" t="s">
        <v>772</v>
      </c>
      <c r="G15" s="105"/>
    </row>
    <row r="16" spans="1:7" x14ac:dyDescent="0.25">
      <c r="A16" s="66" t="s">
        <v>1658</v>
      </c>
      <c r="B16" s="66" t="s">
        <v>438</v>
      </c>
      <c r="C16" s="67">
        <v>1</v>
      </c>
      <c r="D16" s="66" t="s">
        <v>156</v>
      </c>
      <c r="E16" s="69" t="s">
        <v>581</v>
      </c>
      <c r="F16" s="97" t="s">
        <v>773</v>
      </c>
      <c r="G16" s="105"/>
    </row>
    <row r="17" spans="1:7" x14ac:dyDescent="0.25">
      <c r="A17" s="66" t="s">
        <v>1659</v>
      </c>
      <c r="B17" s="66" t="s">
        <v>438</v>
      </c>
      <c r="C17" s="67">
        <v>1</v>
      </c>
      <c r="D17" s="66" t="s">
        <v>158</v>
      </c>
      <c r="E17" s="69" t="s">
        <v>583</v>
      </c>
      <c r="F17" s="97" t="s">
        <v>774</v>
      </c>
      <c r="G17" s="105"/>
    </row>
    <row r="18" spans="1:7" x14ac:dyDescent="0.25">
      <c r="A18" s="66" t="s">
        <v>1660</v>
      </c>
      <c r="B18" s="66" t="s">
        <v>438</v>
      </c>
      <c r="C18" s="67">
        <v>1</v>
      </c>
      <c r="D18" s="66" t="s">
        <v>162</v>
      </c>
      <c r="E18" s="69" t="s">
        <v>587</v>
      </c>
      <c r="F18" s="97" t="s">
        <v>776</v>
      </c>
      <c r="G18" s="105"/>
    </row>
    <row r="19" spans="1:7" x14ac:dyDescent="0.25">
      <c r="A19" s="66" t="s">
        <v>1661</v>
      </c>
      <c r="B19" s="66" t="s">
        <v>438</v>
      </c>
      <c r="C19" s="67">
        <v>1</v>
      </c>
      <c r="D19" s="66" t="s">
        <v>163</v>
      </c>
      <c r="E19" s="69" t="s">
        <v>588</v>
      </c>
      <c r="F19" s="97" t="s">
        <v>777</v>
      </c>
      <c r="G19" s="105"/>
    </row>
    <row r="20" spans="1:7" x14ac:dyDescent="0.25">
      <c r="A20" s="66" t="s">
        <v>1662</v>
      </c>
      <c r="B20" s="66" t="s">
        <v>438</v>
      </c>
      <c r="C20" s="67">
        <v>1</v>
      </c>
      <c r="D20" s="66" t="s">
        <v>166</v>
      </c>
      <c r="E20" s="69" t="s">
        <v>591</v>
      </c>
      <c r="F20" s="97" t="s">
        <v>780</v>
      </c>
      <c r="G20" s="105"/>
    </row>
    <row r="21" spans="1:7" x14ac:dyDescent="0.25">
      <c r="A21" s="66" t="s">
        <v>1663</v>
      </c>
      <c r="B21" s="66" t="s">
        <v>406</v>
      </c>
      <c r="C21" s="67">
        <v>1</v>
      </c>
      <c r="D21" s="66" t="s">
        <v>364</v>
      </c>
      <c r="E21" s="69" t="s">
        <v>407</v>
      </c>
      <c r="F21" s="97" t="s">
        <v>886</v>
      </c>
      <c r="G21" s="105"/>
    </row>
    <row r="22" spans="1:7" x14ac:dyDescent="0.25">
      <c r="A22" s="66" t="s">
        <v>1664</v>
      </c>
      <c r="B22" s="66" t="s">
        <v>406</v>
      </c>
      <c r="C22" s="67">
        <v>1</v>
      </c>
      <c r="D22" s="66" t="s">
        <v>912</v>
      </c>
      <c r="E22" s="69" t="s">
        <v>524</v>
      </c>
      <c r="F22" s="97" t="s">
        <v>782</v>
      </c>
      <c r="G22" s="105"/>
    </row>
    <row r="23" spans="1:7" x14ac:dyDescent="0.25">
      <c r="A23" s="66" t="s">
        <v>1665</v>
      </c>
      <c r="B23" s="66" t="s">
        <v>406</v>
      </c>
      <c r="C23" s="67">
        <v>1</v>
      </c>
      <c r="D23" s="66" t="s">
        <v>129</v>
      </c>
      <c r="E23" s="69" t="s">
        <v>554</v>
      </c>
      <c r="F23" s="97" t="s">
        <v>784</v>
      </c>
      <c r="G23" s="105"/>
    </row>
    <row r="24" spans="1:7" ht="30" x14ac:dyDescent="0.25">
      <c r="A24" s="66" t="s">
        <v>1666</v>
      </c>
      <c r="B24" s="66" t="s">
        <v>406</v>
      </c>
      <c r="C24" s="67">
        <v>1</v>
      </c>
      <c r="D24" s="66" t="s">
        <v>130</v>
      </c>
      <c r="E24" s="69" t="s">
        <v>555</v>
      </c>
      <c r="F24" s="97" t="s">
        <v>785</v>
      </c>
      <c r="G24" s="105"/>
    </row>
    <row r="25" spans="1:7" x14ac:dyDescent="0.25">
      <c r="A25" s="66" t="s">
        <v>1667</v>
      </c>
      <c r="B25" s="66" t="s">
        <v>406</v>
      </c>
      <c r="C25" s="67">
        <v>1</v>
      </c>
      <c r="D25" s="66" t="s">
        <v>217</v>
      </c>
      <c r="E25" s="69" t="s">
        <v>638</v>
      </c>
      <c r="F25" s="97" t="s">
        <v>786</v>
      </c>
      <c r="G25" s="105"/>
    </row>
    <row r="26" spans="1:7" x14ac:dyDescent="0.25">
      <c r="A26" s="66" t="s">
        <v>1668</v>
      </c>
      <c r="B26" s="66" t="s">
        <v>406</v>
      </c>
      <c r="C26" s="67">
        <v>1</v>
      </c>
      <c r="D26" s="66" t="s">
        <v>230</v>
      </c>
      <c r="E26" s="69" t="s">
        <v>651</v>
      </c>
      <c r="F26" s="97" t="s">
        <v>887</v>
      </c>
      <c r="G26" s="105"/>
    </row>
    <row r="27" spans="1:7" x14ac:dyDescent="0.25">
      <c r="A27" s="66" t="s">
        <v>1669</v>
      </c>
      <c r="B27" s="66" t="s">
        <v>406</v>
      </c>
      <c r="C27" s="67">
        <v>1</v>
      </c>
      <c r="D27" s="66" t="s">
        <v>913</v>
      </c>
      <c r="E27" s="69" t="s">
        <v>737</v>
      </c>
      <c r="F27" s="97" t="s">
        <v>783</v>
      </c>
      <c r="G27" s="105"/>
    </row>
    <row r="28" spans="1:7" ht="30" x14ac:dyDescent="0.25">
      <c r="A28" s="66" t="s">
        <v>1670</v>
      </c>
      <c r="B28" s="66" t="s">
        <v>1294</v>
      </c>
      <c r="C28" s="67">
        <v>1</v>
      </c>
      <c r="D28" s="66" t="s">
        <v>361</v>
      </c>
      <c r="E28" s="69" t="s">
        <v>403</v>
      </c>
      <c r="F28" s="97" t="s">
        <v>787</v>
      </c>
      <c r="G28" s="105"/>
    </row>
    <row r="29" spans="1:7" x14ac:dyDescent="0.25">
      <c r="A29" s="66" t="s">
        <v>1671</v>
      </c>
      <c r="B29" s="66" t="s">
        <v>1294</v>
      </c>
      <c r="C29" s="67">
        <v>1</v>
      </c>
      <c r="D29" s="66" t="s">
        <v>12</v>
      </c>
      <c r="E29" s="69" t="s">
        <v>448</v>
      </c>
      <c r="F29" s="97" t="s">
        <v>788</v>
      </c>
      <c r="G29" s="105"/>
    </row>
    <row r="30" spans="1:7" x14ac:dyDescent="0.25">
      <c r="A30" s="66" t="s">
        <v>1672</v>
      </c>
      <c r="B30" s="66" t="s">
        <v>1294</v>
      </c>
      <c r="C30" s="67">
        <v>1</v>
      </c>
      <c r="D30" s="66" t="s">
        <v>13</v>
      </c>
      <c r="E30" s="69" t="s">
        <v>449</v>
      </c>
      <c r="F30" s="97" t="s">
        <v>789</v>
      </c>
      <c r="G30" s="105"/>
    </row>
    <row r="31" spans="1:7" ht="30" x14ac:dyDescent="0.25">
      <c r="A31" s="66" t="s">
        <v>1673</v>
      </c>
      <c r="B31" s="66" t="s">
        <v>1294</v>
      </c>
      <c r="C31" s="67">
        <v>1</v>
      </c>
      <c r="D31" s="66" t="s">
        <v>124</v>
      </c>
      <c r="E31" s="69" t="s">
        <v>550</v>
      </c>
      <c r="F31" s="97" t="s">
        <v>895</v>
      </c>
      <c r="G31" s="105"/>
    </row>
    <row r="32" spans="1:7" x14ac:dyDescent="0.25">
      <c r="A32" s="66" t="s">
        <v>1674</v>
      </c>
      <c r="B32" s="66" t="s">
        <v>1294</v>
      </c>
      <c r="C32" s="67">
        <v>1</v>
      </c>
      <c r="D32" s="66" t="s">
        <v>148</v>
      </c>
      <c r="E32" s="69" t="s">
        <v>573</v>
      </c>
      <c r="F32" s="97" t="s">
        <v>968</v>
      </c>
      <c r="G32" s="105"/>
    </row>
    <row r="33" spans="1:7" x14ac:dyDescent="0.25">
      <c r="A33" s="66" t="s">
        <v>1675</v>
      </c>
      <c r="B33" s="66" t="s">
        <v>1294</v>
      </c>
      <c r="C33" s="67">
        <v>1</v>
      </c>
      <c r="D33" s="66" t="s">
        <v>149</v>
      </c>
      <c r="E33" s="69" t="s">
        <v>574</v>
      </c>
      <c r="F33" s="97" t="s">
        <v>969</v>
      </c>
      <c r="G33" s="105"/>
    </row>
    <row r="34" spans="1:7" x14ac:dyDescent="0.25">
      <c r="A34" s="66" t="s">
        <v>1676</v>
      </c>
      <c r="B34" s="66" t="s">
        <v>1294</v>
      </c>
      <c r="C34" s="67">
        <v>1</v>
      </c>
      <c r="D34" s="66" t="s">
        <v>181</v>
      </c>
      <c r="E34" s="69" t="s">
        <v>606</v>
      </c>
      <c r="F34" s="97" t="s">
        <v>790</v>
      </c>
      <c r="G34" s="105"/>
    </row>
    <row r="35" spans="1:7" x14ac:dyDescent="0.25">
      <c r="A35" s="66" t="s">
        <v>1677</v>
      </c>
      <c r="B35" s="66" t="s">
        <v>1294</v>
      </c>
      <c r="C35" s="67">
        <v>1</v>
      </c>
      <c r="D35" s="66" t="s">
        <v>183</v>
      </c>
      <c r="E35" s="69" t="s">
        <v>608</v>
      </c>
      <c r="F35" s="97" t="s">
        <v>970</v>
      </c>
      <c r="G35" s="105"/>
    </row>
    <row r="36" spans="1:7" x14ac:dyDescent="0.25">
      <c r="A36" s="66" t="s">
        <v>1678</v>
      </c>
      <c r="B36" s="66" t="s">
        <v>1294</v>
      </c>
      <c r="C36" s="67">
        <v>1</v>
      </c>
      <c r="D36" s="66" t="s">
        <v>229</v>
      </c>
      <c r="E36" s="69" t="s">
        <v>650</v>
      </c>
      <c r="F36" s="97" t="s">
        <v>971</v>
      </c>
      <c r="G36" s="105"/>
    </row>
    <row r="37" spans="1:7" x14ac:dyDescent="0.25">
      <c r="A37" s="66" t="s">
        <v>1679</v>
      </c>
      <c r="B37" s="66" t="s">
        <v>1294</v>
      </c>
      <c r="C37" s="67">
        <v>1</v>
      </c>
      <c r="D37" s="66" t="s">
        <v>270</v>
      </c>
      <c r="E37" s="69" t="s">
        <v>686</v>
      </c>
      <c r="F37" s="97" t="s">
        <v>791</v>
      </c>
      <c r="G37" s="105"/>
    </row>
    <row r="38" spans="1:7" x14ac:dyDescent="0.25">
      <c r="A38" s="66" t="s">
        <v>1680</v>
      </c>
      <c r="B38" s="66" t="s">
        <v>1294</v>
      </c>
      <c r="C38" s="67">
        <v>1</v>
      </c>
      <c r="D38" s="66" t="s">
        <v>271</v>
      </c>
      <c r="E38" s="69" t="s">
        <v>687</v>
      </c>
      <c r="F38" s="97" t="s">
        <v>792</v>
      </c>
      <c r="G38" s="105"/>
    </row>
    <row r="39" spans="1:7" ht="30" x14ac:dyDescent="0.25">
      <c r="A39" s="66" t="s">
        <v>1681</v>
      </c>
      <c r="B39" s="66" t="s">
        <v>1294</v>
      </c>
      <c r="C39" s="67">
        <v>1</v>
      </c>
      <c r="D39" s="66" t="s">
        <v>338</v>
      </c>
      <c r="E39" s="69" t="s">
        <v>748</v>
      </c>
      <c r="F39" s="97" t="s">
        <v>894</v>
      </c>
      <c r="G39" s="105"/>
    </row>
    <row r="40" spans="1:7" x14ac:dyDescent="0.25">
      <c r="A40" s="66" t="s">
        <v>1682</v>
      </c>
      <c r="B40" s="66" t="s">
        <v>1293</v>
      </c>
      <c r="C40" s="67">
        <v>1</v>
      </c>
      <c r="D40" s="66" t="s">
        <v>355</v>
      </c>
      <c r="E40" s="69" t="s">
        <v>396</v>
      </c>
      <c r="F40" s="97" t="s">
        <v>880</v>
      </c>
      <c r="G40" s="105"/>
    </row>
    <row r="41" spans="1:7" x14ac:dyDescent="0.25">
      <c r="A41" s="66" t="s">
        <v>1683</v>
      </c>
      <c r="B41" s="66" t="s">
        <v>1293</v>
      </c>
      <c r="C41" s="67">
        <v>1</v>
      </c>
      <c r="D41" s="66" t="s">
        <v>250</v>
      </c>
      <c r="E41" s="69" t="s">
        <v>668</v>
      </c>
      <c r="F41" s="97" t="s">
        <v>885</v>
      </c>
      <c r="G41" s="105"/>
    </row>
    <row r="42" spans="1:7" x14ac:dyDescent="0.25">
      <c r="A42" s="66" t="s">
        <v>1684</v>
      </c>
      <c r="B42" s="66" t="s">
        <v>1293</v>
      </c>
      <c r="C42" s="67">
        <v>1</v>
      </c>
      <c r="D42" s="66" t="s">
        <v>258</v>
      </c>
      <c r="E42" s="69" t="s">
        <v>675</v>
      </c>
      <c r="F42" s="97" t="s">
        <v>896</v>
      </c>
      <c r="G42" s="105"/>
    </row>
    <row r="43" spans="1:7" x14ac:dyDescent="0.25">
      <c r="A43" s="66" t="s">
        <v>1685</v>
      </c>
      <c r="B43" s="66" t="s">
        <v>1293</v>
      </c>
      <c r="C43" s="67">
        <v>1</v>
      </c>
      <c r="D43" s="66" t="s">
        <v>259</v>
      </c>
      <c r="E43" s="69" t="s">
        <v>676</v>
      </c>
      <c r="F43" s="97" t="s">
        <v>897</v>
      </c>
      <c r="G43" s="105"/>
    </row>
    <row r="44" spans="1:7" x14ac:dyDescent="0.25">
      <c r="A44" s="66" t="s">
        <v>1686</v>
      </c>
      <c r="B44" s="66" t="s">
        <v>1293</v>
      </c>
      <c r="C44" s="67">
        <v>1</v>
      </c>
      <c r="D44" s="66" t="s">
        <v>267</v>
      </c>
      <c r="E44" s="69" t="s">
        <v>684</v>
      </c>
      <c r="F44" s="97" t="s">
        <v>898</v>
      </c>
      <c r="G44" s="105"/>
    </row>
    <row r="45" spans="1:7" x14ac:dyDescent="0.25">
      <c r="A45" s="66" t="s">
        <v>1687</v>
      </c>
      <c r="B45" s="66" t="s">
        <v>1293</v>
      </c>
      <c r="C45" s="67">
        <v>1</v>
      </c>
      <c r="D45" s="66" t="s">
        <v>268</v>
      </c>
      <c r="E45" s="69" t="s">
        <v>531</v>
      </c>
      <c r="F45" s="97" t="s">
        <v>899</v>
      </c>
      <c r="G45" s="105"/>
    </row>
    <row r="46" spans="1:7" x14ac:dyDescent="0.25">
      <c r="A46" s="66" t="s">
        <v>1688</v>
      </c>
      <c r="B46" s="66" t="s">
        <v>1293</v>
      </c>
      <c r="C46" s="67">
        <v>1</v>
      </c>
      <c r="D46" s="66" t="s">
        <v>269</v>
      </c>
      <c r="E46" s="69" t="s">
        <v>685</v>
      </c>
      <c r="F46" s="97" t="s">
        <v>900</v>
      </c>
      <c r="G46" s="105"/>
    </row>
    <row r="47" spans="1:7" x14ac:dyDescent="0.25">
      <c r="A47" s="66" t="s">
        <v>1689</v>
      </c>
      <c r="B47" s="66" t="s">
        <v>1293</v>
      </c>
      <c r="C47" s="67">
        <v>1</v>
      </c>
      <c r="D47" s="66" t="s">
        <v>294</v>
      </c>
      <c r="E47" s="69" t="s">
        <v>709</v>
      </c>
      <c r="F47" s="97" t="s">
        <v>901</v>
      </c>
      <c r="G47" s="105"/>
    </row>
    <row r="48" spans="1:7" x14ac:dyDescent="0.25">
      <c r="A48" s="66" t="s">
        <v>1690</v>
      </c>
      <c r="B48" s="66" t="s">
        <v>1293</v>
      </c>
      <c r="C48" s="67">
        <v>1</v>
      </c>
      <c r="D48" s="66" t="s">
        <v>295</v>
      </c>
      <c r="E48" s="69" t="s">
        <v>710</v>
      </c>
      <c r="F48" s="97" t="s">
        <v>902</v>
      </c>
      <c r="G48" s="105"/>
    </row>
    <row r="49" spans="1:7" x14ac:dyDescent="0.25">
      <c r="A49" s="66" t="s">
        <v>1691</v>
      </c>
      <c r="B49" s="66" t="s">
        <v>1293</v>
      </c>
      <c r="C49" s="67">
        <v>1</v>
      </c>
      <c r="D49" s="66" t="s">
        <v>296</v>
      </c>
      <c r="E49" s="69" t="s">
        <v>711</v>
      </c>
      <c r="F49" s="97" t="s">
        <v>903</v>
      </c>
      <c r="G49" s="105"/>
    </row>
    <row r="50" spans="1:7" x14ac:dyDescent="0.25">
      <c r="A50" s="66" t="s">
        <v>1692</v>
      </c>
      <c r="B50" s="66" t="s">
        <v>1293</v>
      </c>
      <c r="C50" s="67">
        <v>1</v>
      </c>
      <c r="D50" s="66" t="s">
        <v>297</v>
      </c>
      <c r="E50" s="69" t="s">
        <v>712</v>
      </c>
      <c r="F50" s="97" t="s">
        <v>988</v>
      </c>
      <c r="G50" s="105"/>
    </row>
    <row r="51" spans="1:7" ht="30" x14ac:dyDescent="0.25">
      <c r="A51" s="66" t="s">
        <v>1693</v>
      </c>
      <c r="B51" s="66" t="s">
        <v>1293</v>
      </c>
      <c r="C51" s="67">
        <v>1</v>
      </c>
      <c r="D51" s="66" t="s">
        <v>298</v>
      </c>
      <c r="E51" s="69" t="s">
        <v>713</v>
      </c>
      <c r="F51" s="97" t="s">
        <v>904</v>
      </c>
      <c r="G51" s="105"/>
    </row>
    <row r="52" spans="1:7" x14ac:dyDescent="0.25">
      <c r="A52" s="66" t="s">
        <v>1694</v>
      </c>
      <c r="B52" s="66" t="s">
        <v>416</v>
      </c>
      <c r="C52" s="67">
        <v>1</v>
      </c>
      <c r="D52" s="66" t="s">
        <v>373</v>
      </c>
      <c r="E52" s="69" t="s">
        <v>418</v>
      </c>
      <c r="F52" s="97" t="s">
        <v>905</v>
      </c>
      <c r="G52" s="105"/>
    </row>
    <row r="53" spans="1:7" ht="30" x14ac:dyDescent="0.25">
      <c r="A53" s="66" t="s">
        <v>1695</v>
      </c>
      <c r="B53" s="66" t="s">
        <v>416</v>
      </c>
      <c r="C53" s="67">
        <v>1</v>
      </c>
      <c r="D53" s="66" t="s">
        <v>375</v>
      </c>
      <c r="E53" s="69" t="s">
        <v>420</v>
      </c>
      <c r="F53" s="97" t="s">
        <v>906</v>
      </c>
      <c r="G53" s="105"/>
    </row>
    <row r="54" spans="1:7" x14ac:dyDescent="0.25">
      <c r="A54" s="66" t="s">
        <v>1696</v>
      </c>
      <c r="B54" s="66" t="s">
        <v>416</v>
      </c>
      <c r="C54" s="67">
        <v>1</v>
      </c>
      <c r="D54" s="66" t="s">
        <v>24</v>
      </c>
      <c r="E54" s="69" t="s">
        <v>458</v>
      </c>
      <c r="F54" s="97" t="s">
        <v>908</v>
      </c>
      <c r="G54" s="105"/>
    </row>
    <row r="55" spans="1:7" x14ac:dyDescent="0.25">
      <c r="A55" s="66" t="s">
        <v>1697</v>
      </c>
      <c r="B55" s="66" t="s">
        <v>416</v>
      </c>
      <c r="C55" s="67">
        <v>1</v>
      </c>
      <c r="D55" s="66" t="s">
        <v>25</v>
      </c>
      <c r="E55" s="69" t="s">
        <v>459</v>
      </c>
      <c r="F55" s="97" t="s">
        <v>909</v>
      </c>
      <c r="G55" s="105"/>
    </row>
    <row r="56" spans="1:7" x14ac:dyDescent="0.25">
      <c r="A56" s="66" t="s">
        <v>1698</v>
      </c>
      <c r="B56" s="66" t="s">
        <v>416</v>
      </c>
      <c r="C56" s="67">
        <v>1</v>
      </c>
      <c r="D56" s="66" t="s">
        <v>26</v>
      </c>
      <c r="E56" s="69" t="s">
        <v>460</v>
      </c>
      <c r="F56" s="97" t="s">
        <v>910</v>
      </c>
      <c r="G56" s="105"/>
    </row>
    <row r="57" spans="1:7" ht="30" x14ac:dyDescent="0.25">
      <c r="A57" s="66" t="s">
        <v>1699</v>
      </c>
      <c r="B57" s="66" t="s">
        <v>416</v>
      </c>
      <c r="C57" s="67">
        <v>1</v>
      </c>
      <c r="D57" s="66" t="s">
        <v>27</v>
      </c>
      <c r="E57" s="69" t="s">
        <v>461</v>
      </c>
      <c r="F57" s="97" t="s">
        <v>911</v>
      </c>
      <c r="G57" s="105"/>
    </row>
    <row r="58" spans="1:7" ht="30" x14ac:dyDescent="0.25">
      <c r="A58" s="66" t="s">
        <v>1700</v>
      </c>
      <c r="B58" s="66" t="s">
        <v>416</v>
      </c>
      <c r="C58" s="67">
        <v>1</v>
      </c>
      <c r="D58" s="66" t="s">
        <v>28</v>
      </c>
      <c r="E58" s="69" t="s">
        <v>462</v>
      </c>
      <c r="F58" s="97" t="s">
        <v>914</v>
      </c>
      <c r="G58" s="105"/>
    </row>
    <row r="59" spans="1:7" x14ac:dyDescent="0.25">
      <c r="A59" s="66" t="s">
        <v>1701</v>
      </c>
      <c r="B59" s="66" t="s">
        <v>416</v>
      </c>
      <c r="C59" s="67">
        <v>1</v>
      </c>
      <c r="D59" s="66" t="s">
        <v>184</v>
      </c>
      <c r="E59" s="69" t="s">
        <v>609</v>
      </c>
      <c r="F59" s="97" t="s">
        <v>915</v>
      </c>
      <c r="G59" s="105"/>
    </row>
    <row r="60" spans="1:7" x14ac:dyDescent="0.25">
      <c r="A60" s="66" t="s">
        <v>1702</v>
      </c>
      <c r="B60" s="66" t="s">
        <v>416</v>
      </c>
      <c r="C60" s="67">
        <v>1</v>
      </c>
      <c r="D60" s="66" t="s">
        <v>188</v>
      </c>
      <c r="E60" s="69" t="s">
        <v>613</v>
      </c>
      <c r="F60" s="97" t="s">
        <v>916</v>
      </c>
      <c r="G60" s="105"/>
    </row>
    <row r="61" spans="1:7" x14ac:dyDescent="0.25">
      <c r="A61" s="66" t="s">
        <v>1703</v>
      </c>
      <c r="B61" s="66" t="s">
        <v>416</v>
      </c>
      <c r="C61" s="67">
        <v>1</v>
      </c>
      <c r="D61" s="66" t="s">
        <v>189</v>
      </c>
      <c r="E61" s="69" t="s">
        <v>615</v>
      </c>
      <c r="F61" s="97" t="s">
        <v>917</v>
      </c>
      <c r="G61" s="105"/>
    </row>
    <row r="62" spans="1:7" ht="30" x14ac:dyDescent="0.25">
      <c r="A62" s="66" t="s">
        <v>1704</v>
      </c>
      <c r="B62" s="66" t="s">
        <v>409</v>
      </c>
      <c r="C62" s="67">
        <v>1</v>
      </c>
      <c r="D62" s="66" t="s">
        <v>16</v>
      </c>
      <c r="E62" s="69" t="s">
        <v>764</v>
      </c>
      <c r="F62" s="97" t="s">
        <v>921</v>
      </c>
      <c r="G62" s="105"/>
    </row>
    <row r="63" spans="1:7" x14ac:dyDescent="0.25">
      <c r="A63" s="66" t="s">
        <v>1705</v>
      </c>
      <c r="B63" s="66" t="s">
        <v>409</v>
      </c>
      <c r="C63" s="67">
        <v>1</v>
      </c>
      <c r="D63" s="66" t="s">
        <v>86</v>
      </c>
      <c r="E63" s="69" t="s">
        <v>519</v>
      </c>
      <c r="F63" s="97" t="s">
        <v>922</v>
      </c>
      <c r="G63" s="105"/>
    </row>
    <row r="64" spans="1:7" x14ac:dyDescent="0.25">
      <c r="A64" s="66" t="s">
        <v>1706</v>
      </c>
      <c r="B64" s="66" t="s">
        <v>409</v>
      </c>
      <c r="C64" s="67">
        <v>1</v>
      </c>
      <c r="D64" s="66" t="s">
        <v>1295</v>
      </c>
      <c r="E64" s="69" t="s">
        <v>526</v>
      </c>
      <c r="F64" s="97" t="s">
        <v>923</v>
      </c>
      <c r="G64" s="105"/>
    </row>
    <row r="65" spans="1:7" x14ac:dyDescent="0.25">
      <c r="A65" s="66" t="s">
        <v>1707</v>
      </c>
      <c r="B65" s="66" t="s">
        <v>409</v>
      </c>
      <c r="C65" s="67">
        <v>1</v>
      </c>
      <c r="D65" s="66" t="s">
        <v>1296</v>
      </c>
      <c r="E65" s="69" t="s">
        <v>597</v>
      </c>
      <c r="F65" s="97" t="s">
        <v>924</v>
      </c>
      <c r="G65" s="105"/>
    </row>
    <row r="66" spans="1:7" x14ac:dyDescent="0.25">
      <c r="A66" s="66" t="s">
        <v>1708</v>
      </c>
      <c r="B66" s="66" t="s">
        <v>409</v>
      </c>
      <c r="C66" s="67">
        <v>1</v>
      </c>
      <c r="D66" s="66" t="s">
        <v>1297</v>
      </c>
      <c r="E66" s="69" t="s">
        <v>598</v>
      </c>
      <c r="F66" s="97" t="s">
        <v>925</v>
      </c>
      <c r="G66" s="105"/>
    </row>
    <row r="67" spans="1:7" x14ac:dyDescent="0.25">
      <c r="A67" s="66" t="s">
        <v>1709</v>
      </c>
      <c r="B67" s="66" t="s">
        <v>409</v>
      </c>
      <c r="C67" s="67">
        <v>1</v>
      </c>
      <c r="D67" s="66" t="s">
        <v>182</v>
      </c>
      <c r="E67" s="69" t="s">
        <v>607</v>
      </c>
      <c r="F67" s="97" t="s">
        <v>926</v>
      </c>
      <c r="G67" s="105"/>
    </row>
    <row r="68" spans="1:7" ht="30" x14ac:dyDescent="0.25">
      <c r="A68" s="66" t="s">
        <v>1710</v>
      </c>
      <c r="B68" s="66" t="s">
        <v>409</v>
      </c>
      <c r="C68" s="67">
        <v>1</v>
      </c>
      <c r="D68" s="66" t="s">
        <v>1298</v>
      </c>
      <c r="E68" s="69" t="s">
        <v>614</v>
      </c>
      <c r="F68" s="97" t="s">
        <v>927</v>
      </c>
      <c r="G68" s="105"/>
    </row>
    <row r="69" spans="1:7" x14ac:dyDescent="0.25">
      <c r="A69" s="66" t="s">
        <v>1711</v>
      </c>
      <c r="B69" s="66" t="s">
        <v>409</v>
      </c>
      <c r="C69" s="67">
        <v>1</v>
      </c>
      <c r="D69" s="66" t="s">
        <v>251</v>
      </c>
      <c r="E69" s="69" t="s">
        <v>669</v>
      </c>
      <c r="F69" s="97" t="s">
        <v>928</v>
      </c>
      <c r="G69" s="105"/>
    </row>
    <row r="70" spans="1:7" x14ac:dyDescent="0.25">
      <c r="A70" s="66" t="s">
        <v>1712</v>
      </c>
      <c r="B70" s="66" t="s">
        <v>409</v>
      </c>
      <c r="C70" s="67">
        <v>1</v>
      </c>
      <c r="D70" s="66" t="s">
        <v>1299</v>
      </c>
      <c r="E70" s="69" t="s">
        <v>680</v>
      </c>
      <c r="F70" s="97" t="s">
        <v>929</v>
      </c>
      <c r="G70" s="105"/>
    </row>
    <row r="71" spans="1:7" x14ac:dyDescent="0.25">
      <c r="A71" s="66" t="s">
        <v>1713</v>
      </c>
      <c r="B71" s="66" t="s">
        <v>409</v>
      </c>
      <c r="C71" s="67">
        <v>1</v>
      </c>
      <c r="D71" s="66" t="s">
        <v>1300</v>
      </c>
      <c r="E71" s="69" t="s">
        <v>682</v>
      </c>
      <c r="F71" s="97" t="s">
        <v>930</v>
      </c>
      <c r="G71" s="105"/>
    </row>
    <row r="72" spans="1:7" x14ac:dyDescent="0.25">
      <c r="A72" s="66" t="s">
        <v>1714</v>
      </c>
      <c r="B72" s="66" t="s">
        <v>409</v>
      </c>
      <c r="C72" s="67">
        <v>1</v>
      </c>
      <c r="D72" s="66" t="s">
        <v>1301</v>
      </c>
      <c r="E72" s="69" t="s">
        <v>690</v>
      </c>
      <c r="F72" s="97" t="s">
        <v>931</v>
      </c>
      <c r="G72" s="105"/>
    </row>
    <row r="73" spans="1:7" x14ac:dyDescent="0.25">
      <c r="A73" s="66" t="s">
        <v>1715</v>
      </c>
      <c r="B73" s="66" t="s">
        <v>409</v>
      </c>
      <c r="C73" s="67">
        <v>1</v>
      </c>
      <c r="D73" s="66" t="s">
        <v>314</v>
      </c>
      <c r="E73" s="69" t="s">
        <v>727</v>
      </c>
      <c r="F73" s="97" t="s">
        <v>1015</v>
      </c>
      <c r="G73" s="105"/>
    </row>
    <row r="74" spans="1:7" x14ac:dyDescent="0.25">
      <c r="A74" s="66" t="s">
        <v>1716</v>
      </c>
      <c r="B74" s="66" t="s">
        <v>409</v>
      </c>
      <c r="C74" s="67">
        <v>1</v>
      </c>
      <c r="D74" s="66" t="s">
        <v>323</v>
      </c>
      <c r="E74" s="69" t="s">
        <v>735</v>
      </c>
      <c r="F74" s="97" t="s">
        <v>932</v>
      </c>
      <c r="G74" s="105"/>
    </row>
    <row r="75" spans="1:7" x14ac:dyDescent="0.25">
      <c r="A75" s="66" t="s">
        <v>1717</v>
      </c>
      <c r="B75" s="66" t="s">
        <v>409</v>
      </c>
      <c r="C75" s="67">
        <v>1</v>
      </c>
      <c r="D75" s="66" t="s">
        <v>329</v>
      </c>
      <c r="E75" s="69" t="s">
        <v>741</v>
      </c>
      <c r="F75" s="97" t="s">
        <v>933</v>
      </c>
      <c r="G75" s="105"/>
    </row>
    <row r="76" spans="1:7" ht="30" x14ac:dyDescent="0.25">
      <c r="A76" s="66" t="s">
        <v>1718</v>
      </c>
      <c r="B76" s="66" t="s">
        <v>483</v>
      </c>
      <c r="C76" s="67">
        <v>2</v>
      </c>
      <c r="D76" s="66" t="s">
        <v>63</v>
      </c>
      <c r="E76" s="69" t="s">
        <v>497</v>
      </c>
      <c r="F76" s="97" t="s">
        <v>935</v>
      </c>
      <c r="G76" s="105"/>
    </row>
    <row r="77" spans="1:7" ht="30" x14ac:dyDescent="0.25">
      <c r="A77" s="66" t="s">
        <v>1719</v>
      </c>
      <c r="B77" s="66" t="s">
        <v>483</v>
      </c>
      <c r="C77" s="67">
        <v>2</v>
      </c>
      <c r="D77" s="66" t="s">
        <v>73</v>
      </c>
      <c r="E77" s="69" t="s">
        <v>507</v>
      </c>
      <c r="F77" s="97" t="s">
        <v>936</v>
      </c>
      <c r="G77" s="105"/>
    </row>
    <row r="78" spans="1:7" ht="30" x14ac:dyDescent="0.25">
      <c r="A78" s="66" t="s">
        <v>1720</v>
      </c>
      <c r="B78" s="66" t="s">
        <v>1302</v>
      </c>
      <c r="C78" s="67">
        <v>2</v>
      </c>
      <c r="D78" s="66" t="s">
        <v>52</v>
      </c>
      <c r="E78" s="69" t="s">
        <v>486</v>
      </c>
      <c r="F78" s="97" t="s">
        <v>938</v>
      </c>
      <c r="G78" s="105"/>
    </row>
    <row r="79" spans="1:7" ht="30" x14ac:dyDescent="0.25">
      <c r="A79" s="66" t="s">
        <v>1721</v>
      </c>
      <c r="B79" s="66" t="s">
        <v>1302</v>
      </c>
      <c r="C79" s="67">
        <v>2</v>
      </c>
      <c r="D79" s="66" t="s">
        <v>77</v>
      </c>
      <c r="E79" s="69" t="s">
        <v>511</v>
      </c>
      <c r="F79" s="97" t="s">
        <v>939</v>
      </c>
      <c r="G79" s="105"/>
    </row>
    <row r="80" spans="1:7" ht="30" x14ac:dyDescent="0.25">
      <c r="A80" s="66" t="s">
        <v>1722</v>
      </c>
      <c r="B80" s="66" t="s">
        <v>1302</v>
      </c>
      <c r="C80" s="67">
        <v>2</v>
      </c>
      <c r="D80" s="66" t="s">
        <v>79</v>
      </c>
      <c r="E80" s="69" t="s">
        <v>513</v>
      </c>
      <c r="F80" s="97" t="s">
        <v>940</v>
      </c>
      <c r="G80" s="105"/>
    </row>
    <row r="81" spans="1:7" x14ac:dyDescent="0.25">
      <c r="A81" s="66" t="s">
        <v>1723</v>
      </c>
      <c r="B81" s="66" t="s">
        <v>1302</v>
      </c>
      <c r="C81" s="67">
        <v>2</v>
      </c>
      <c r="D81" s="66" t="s">
        <v>206</v>
      </c>
      <c r="E81" s="69" t="s">
        <v>630</v>
      </c>
      <c r="F81" s="97" t="s">
        <v>889</v>
      </c>
      <c r="G81" s="105"/>
    </row>
    <row r="82" spans="1:7" ht="45" x14ac:dyDescent="0.25">
      <c r="A82" s="66" t="s">
        <v>1724</v>
      </c>
      <c r="B82" s="66" t="s">
        <v>1302</v>
      </c>
      <c r="C82" s="67">
        <v>2</v>
      </c>
      <c r="D82" s="66" t="s">
        <v>207</v>
      </c>
      <c r="E82" s="69" t="s">
        <v>631</v>
      </c>
      <c r="F82" s="97" t="s">
        <v>943</v>
      </c>
      <c r="G82" s="105"/>
    </row>
    <row r="83" spans="1:7" x14ac:dyDescent="0.25">
      <c r="A83" s="66" t="s">
        <v>1725</v>
      </c>
      <c r="B83" s="66" t="s">
        <v>1302</v>
      </c>
      <c r="C83" s="67">
        <v>2</v>
      </c>
      <c r="D83" s="66" t="s">
        <v>339</v>
      </c>
      <c r="E83" s="69" t="s">
        <v>749</v>
      </c>
      <c r="F83" s="97" t="s">
        <v>890</v>
      </c>
      <c r="G83" s="105"/>
    </row>
    <row r="84" spans="1:7" ht="30" x14ac:dyDescent="0.25">
      <c r="A84" s="66" t="s">
        <v>1726</v>
      </c>
      <c r="B84" s="66" t="s">
        <v>1302</v>
      </c>
      <c r="C84" s="67">
        <v>2</v>
      </c>
      <c r="D84" s="66" t="s">
        <v>340</v>
      </c>
      <c r="E84" s="69" t="s">
        <v>750</v>
      </c>
      <c r="F84" s="97" t="s">
        <v>891</v>
      </c>
      <c r="G84" s="105"/>
    </row>
    <row r="85" spans="1:7" ht="30" x14ac:dyDescent="0.25">
      <c r="A85" s="66" t="s">
        <v>1727</v>
      </c>
      <c r="B85" s="66" t="s">
        <v>1302</v>
      </c>
      <c r="C85" s="67">
        <v>2</v>
      </c>
      <c r="D85" s="66" t="s">
        <v>343</v>
      </c>
      <c r="E85" s="69" t="s">
        <v>752</v>
      </c>
      <c r="F85" s="97" t="s">
        <v>770</v>
      </c>
      <c r="G85" s="105"/>
    </row>
    <row r="86" spans="1:7" ht="45" x14ac:dyDescent="0.25">
      <c r="A86" s="66" t="s">
        <v>1728</v>
      </c>
      <c r="B86" s="66" t="s">
        <v>1302</v>
      </c>
      <c r="C86" s="67">
        <v>2</v>
      </c>
      <c r="D86" s="66" t="s">
        <v>344</v>
      </c>
      <c r="E86" s="69" t="s">
        <v>395</v>
      </c>
      <c r="F86" s="97" t="s">
        <v>946</v>
      </c>
      <c r="G86" s="105"/>
    </row>
    <row r="87" spans="1:7" ht="30" x14ac:dyDescent="0.25">
      <c r="A87" s="66" t="s">
        <v>1729</v>
      </c>
      <c r="B87" s="66" t="s">
        <v>1302</v>
      </c>
      <c r="C87" s="67">
        <v>2</v>
      </c>
      <c r="D87" s="66" t="s">
        <v>348</v>
      </c>
      <c r="E87" s="69" t="s">
        <v>756</v>
      </c>
      <c r="F87" s="97" t="s">
        <v>947</v>
      </c>
      <c r="G87" s="105"/>
    </row>
    <row r="88" spans="1:7" x14ac:dyDescent="0.25">
      <c r="A88" s="66" t="s">
        <v>1730</v>
      </c>
      <c r="B88" s="66" t="s">
        <v>423</v>
      </c>
      <c r="C88" s="67">
        <v>2</v>
      </c>
      <c r="D88" s="66" t="s">
        <v>20</v>
      </c>
      <c r="E88" s="69" t="s">
        <v>454</v>
      </c>
      <c r="F88" s="97" t="s">
        <v>948</v>
      </c>
      <c r="G88" s="105"/>
    </row>
    <row r="89" spans="1:7" x14ac:dyDescent="0.25">
      <c r="A89" s="66" t="s">
        <v>1731</v>
      </c>
      <c r="B89" s="66" t="s">
        <v>423</v>
      </c>
      <c r="C89" s="67">
        <v>2</v>
      </c>
      <c r="D89" s="66" t="s">
        <v>61</v>
      </c>
      <c r="E89" s="69" t="s">
        <v>495</v>
      </c>
      <c r="F89" s="97" t="s">
        <v>949</v>
      </c>
      <c r="G89" s="105"/>
    </row>
    <row r="90" spans="1:7" x14ac:dyDescent="0.25">
      <c r="A90" s="66" t="s">
        <v>1732</v>
      </c>
      <c r="B90" s="66" t="s">
        <v>423</v>
      </c>
      <c r="C90" s="67">
        <v>2</v>
      </c>
      <c r="D90" s="66" t="s">
        <v>80</v>
      </c>
      <c r="E90" s="69" t="s">
        <v>514</v>
      </c>
      <c r="F90" s="97" t="s">
        <v>950</v>
      </c>
      <c r="G90" s="105"/>
    </row>
    <row r="91" spans="1:7" x14ac:dyDescent="0.25">
      <c r="A91" s="66" t="s">
        <v>1733</v>
      </c>
      <c r="B91" s="66" t="s">
        <v>423</v>
      </c>
      <c r="C91" s="67">
        <v>2</v>
      </c>
      <c r="D91" s="66" t="s">
        <v>82</v>
      </c>
      <c r="E91" s="69" t="s">
        <v>515</v>
      </c>
      <c r="F91" s="97" t="s">
        <v>951</v>
      </c>
      <c r="G91" s="105"/>
    </row>
    <row r="92" spans="1:7" x14ac:dyDescent="0.25">
      <c r="A92" s="66" t="s">
        <v>1734</v>
      </c>
      <c r="B92" s="66" t="s">
        <v>423</v>
      </c>
      <c r="C92" s="67">
        <v>2</v>
      </c>
      <c r="D92" s="66" t="s">
        <v>117</v>
      </c>
      <c r="E92" s="69" t="s">
        <v>543</v>
      </c>
      <c r="F92" s="97" t="s">
        <v>952</v>
      </c>
      <c r="G92" s="105"/>
    </row>
    <row r="93" spans="1:7" ht="30" x14ac:dyDescent="0.25">
      <c r="A93" s="66" t="s">
        <v>1735</v>
      </c>
      <c r="B93" s="66" t="s">
        <v>397</v>
      </c>
      <c r="C93" s="67">
        <v>2</v>
      </c>
      <c r="D93" s="66" t="s">
        <v>362</v>
      </c>
      <c r="E93" s="69" t="s">
        <v>404</v>
      </c>
      <c r="F93" s="97" t="s">
        <v>953</v>
      </c>
      <c r="G93" s="105"/>
    </row>
    <row r="94" spans="1:7" ht="30" x14ac:dyDescent="0.25">
      <c r="A94" s="66" t="s">
        <v>1736</v>
      </c>
      <c r="B94" s="66" t="s">
        <v>397</v>
      </c>
      <c r="C94" s="67">
        <v>2</v>
      </c>
      <c r="D94" s="66" t="s">
        <v>363</v>
      </c>
      <c r="E94" s="69" t="s">
        <v>405</v>
      </c>
      <c r="F94" s="97" t="s">
        <v>954</v>
      </c>
      <c r="G94" s="105"/>
    </row>
    <row r="95" spans="1:7" ht="30" x14ac:dyDescent="0.25">
      <c r="A95" s="66" t="s">
        <v>1737</v>
      </c>
      <c r="B95" s="66" t="s">
        <v>397</v>
      </c>
      <c r="C95" s="67">
        <v>2</v>
      </c>
      <c r="D95" s="66" t="s">
        <v>68</v>
      </c>
      <c r="E95" s="69" t="s">
        <v>502</v>
      </c>
      <c r="F95" s="97" t="s">
        <v>955</v>
      </c>
      <c r="G95" s="105"/>
    </row>
    <row r="96" spans="1:7" ht="30" x14ac:dyDescent="0.25">
      <c r="A96" s="66" t="s">
        <v>1738</v>
      </c>
      <c r="B96" s="66" t="s">
        <v>397</v>
      </c>
      <c r="C96" s="67">
        <v>2</v>
      </c>
      <c r="D96" s="66" t="s">
        <v>69</v>
      </c>
      <c r="E96" s="69" t="s">
        <v>503</v>
      </c>
      <c r="F96" s="97" t="s">
        <v>956</v>
      </c>
      <c r="G96" s="105"/>
    </row>
    <row r="97" spans="1:7" ht="30" x14ac:dyDescent="0.25">
      <c r="A97" s="66" t="s">
        <v>1739</v>
      </c>
      <c r="B97" s="66" t="s">
        <v>397</v>
      </c>
      <c r="C97" s="67">
        <v>2</v>
      </c>
      <c r="D97" s="66" t="s">
        <v>280</v>
      </c>
      <c r="E97" s="69" t="s">
        <v>697</v>
      </c>
      <c r="F97" s="97" t="s">
        <v>957</v>
      </c>
      <c r="G97" s="105"/>
    </row>
    <row r="98" spans="1:7" ht="30" x14ac:dyDescent="0.25">
      <c r="A98" s="66" t="s">
        <v>1740</v>
      </c>
      <c r="B98" s="66" t="s">
        <v>397</v>
      </c>
      <c r="C98" s="67">
        <v>2</v>
      </c>
      <c r="D98" s="66" t="s">
        <v>303</v>
      </c>
      <c r="E98" s="69" t="s">
        <v>718</v>
      </c>
      <c r="F98" s="97" t="s">
        <v>958</v>
      </c>
      <c r="G98" s="105"/>
    </row>
    <row r="99" spans="1:7" x14ac:dyDescent="0.25">
      <c r="A99" s="66" t="s">
        <v>1741</v>
      </c>
      <c r="B99" s="66" t="s">
        <v>438</v>
      </c>
      <c r="C99" s="67">
        <v>2</v>
      </c>
      <c r="D99" s="66" t="s">
        <v>84</v>
      </c>
      <c r="E99" s="69" t="s">
        <v>517</v>
      </c>
      <c r="F99" s="97" t="s">
        <v>959</v>
      </c>
      <c r="G99" s="105"/>
    </row>
    <row r="100" spans="1:7" x14ac:dyDescent="0.25">
      <c r="A100" s="66" t="s">
        <v>1742</v>
      </c>
      <c r="B100" s="66" t="s">
        <v>438</v>
      </c>
      <c r="C100" s="67">
        <v>2</v>
      </c>
      <c r="D100" s="66" t="s">
        <v>150</v>
      </c>
      <c r="E100" s="69" t="s">
        <v>575</v>
      </c>
      <c r="F100" s="97" t="s">
        <v>960</v>
      </c>
      <c r="G100" s="105"/>
    </row>
    <row r="101" spans="1:7" x14ac:dyDescent="0.25">
      <c r="A101" s="66" t="s">
        <v>1743</v>
      </c>
      <c r="B101" s="66" t="s">
        <v>438</v>
      </c>
      <c r="C101" s="67">
        <v>2</v>
      </c>
      <c r="D101" s="66" t="s">
        <v>157</v>
      </c>
      <c r="E101" s="69" t="s">
        <v>582</v>
      </c>
      <c r="F101" s="97" t="s">
        <v>961</v>
      </c>
      <c r="G101" s="105"/>
    </row>
    <row r="102" spans="1:7" x14ac:dyDescent="0.25">
      <c r="A102" s="66" t="s">
        <v>1744</v>
      </c>
      <c r="B102" s="66" t="s">
        <v>438</v>
      </c>
      <c r="C102" s="67">
        <v>2</v>
      </c>
      <c r="D102" s="66" t="s">
        <v>159</v>
      </c>
      <c r="E102" s="69" t="s">
        <v>584</v>
      </c>
      <c r="F102" s="97" t="s">
        <v>775</v>
      </c>
      <c r="G102" s="105"/>
    </row>
    <row r="103" spans="1:7" x14ac:dyDescent="0.25">
      <c r="A103" s="66" t="s">
        <v>1745</v>
      </c>
      <c r="B103" s="66" t="s">
        <v>438</v>
      </c>
      <c r="C103" s="67">
        <v>2</v>
      </c>
      <c r="D103" s="66" t="s">
        <v>160</v>
      </c>
      <c r="E103" s="69" t="s">
        <v>585</v>
      </c>
      <c r="F103" s="97" t="s">
        <v>962</v>
      </c>
      <c r="G103" s="105"/>
    </row>
    <row r="104" spans="1:7" x14ac:dyDescent="0.25">
      <c r="A104" s="66" t="s">
        <v>1746</v>
      </c>
      <c r="B104" s="66" t="s">
        <v>438</v>
      </c>
      <c r="C104" s="67">
        <v>2</v>
      </c>
      <c r="D104" s="66" t="s">
        <v>161</v>
      </c>
      <c r="E104" s="69" t="s">
        <v>586</v>
      </c>
      <c r="F104" s="97" t="s">
        <v>963</v>
      </c>
      <c r="G104" s="105"/>
    </row>
    <row r="105" spans="1:7" x14ac:dyDescent="0.25">
      <c r="A105" s="66" t="s">
        <v>1747</v>
      </c>
      <c r="B105" s="66" t="s">
        <v>438</v>
      </c>
      <c r="C105" s="67">
        <v>2</v>
      </c>
      <c r="D105" s="66" t="s">
        <v>164</v>
      </c>
      <c r="E105" s="69" t="s">
        <v>589</v>
      </c>
      <c r="F105" s="97" t="s">
        <v>778</v>
      </c>
      <c r="G105" s="105"/>
    </row>
    <row r="106" spans="1:7" x14ac:dyDescent="0.25">
      <c r="A106" s="66" t="s">
        <v>1748</v>
      </c>
      <c r="B106" s="66" t="s">
        <v>438</v>
      </c>
      <c r="C106" s="67">
        <v>2</v>
      </c>
      <c r="D106" s="66" t="s">
        <v>165</v>
      </c>
      <c r="E106" s="69" t="s">
        <v>590</v>
      </c>
      <c r="F106" s="97" t="s">
        <v>779</v>
      </c>
      <c r="G106" s="105"/>
    </row>
    <row r="107" spans="1:7" x14ac:dyDescent="0.25">
      <c r="A107" s="66" t="s">
        <v>1749</v>
      </c>
      <c r="B107" s="66" t="s">
        <v>438</v>
      </c>
      <c r="C107" s="67">
        <v>2</v>
      </c>
      <c r="D107" s="66" t="s">
        <v>202</v>
      </c>
      <c r="E107" s="69" t="s">
        <v>627</v>
      </c>
      <c r="F107" s="97" t="s">
        <v>781</v>
      </c>
      <c r="G107" s="105"/>
    </row>
    <row r="108" spans="1:7" x14ac:dyDescent="0.25">
      <c r="A108" s="66" t="s">
        <v>1750</v>
      </c>
      <c r="B108" s="66" t="s">
        <v>438</v>
      </c>
      <c r="C108" s="67">
        <v>2</v>
      </c>
      <c r="D108" s="66" t="s">
        <v>203</v>
      </c>
      <c r="E108" s="69" t="s">
        <v>628</v>
      </c>
      <c r="F108" s="97" t="s">
        <v>964</v>
      </c>
      <c r="G108" s="105"/>
    </row>
    <row r="109" spans="1:7" x14ac:dyDescent="0.25">
      <c r="A109" s="66" t="s">
        <v>1751</v>
      </c>
      <c r="B109" s="66" t="s">
        <v>438</v>
      </c>
      <c r="C109" s="67">
        <v>2</v>
      </c>
      <c r="D109" s="66" t="s">
        <v>328</v>
      </c>
      <c r="E109" s="69" t="s">
        <v>740</v>
      </c>
      <c r="F109" s="97" t="s">
        <v>965</v>
      </c>
      <c r="G109" s="105"/>
    </row>
    <row r="110" spans="1:7" x14ac:dyDescent="0.25">
      <c r="A110" s="66" t="s">
        <v>1752</v>
      </c>
      <c r="B110" s="66" t="s">
        <v>1294</v>
      </c>
      <c r="C110" s="67">
        <v>2</v>
      </c>
      <c r="D110" s="66" t="s">
        <v>9</v>
      </c>
      <c r="E110" s="69" t="s">
        <v>445</v>
      </c>
      <c r="F110" s="97" t="s">
        <v>966</v>
      </c>
      <c r="G110" s="105"/>
    </row>
    <row r="111" spans="1:7" x14ac:dyDescent="0.25">
      <c r="A111" s="66" t="s">
        <v>1753</v>
      </c>
      <c r="B111" s="66" t="s">
        <v>1294</v>
      </c>
      <c r="C111" s="67">
        <v>2</v>
      </c>
      <c r="D111" s="66" t="s">
        <v>118</v>
      </c>
      <c r="E111" s="69" t="s">
        <v>544</v>
      </c>
      <c r="F111" s="97" t="s">
        <v>934</v>
      </c>
      <c r="G111" s="105"/>
    </row>
    <row r="112" spans="1:7" ht="30" x14ac:dyDescent="0.25">
      <c r="A112" s="66" t="s">
        <v>1754</v>
      </c>
      <c r="B112" s="66" t="s">
        <v>1294</v>
      </c>
      <c r="C112" s="67">
        <v>2</v>
      </c>
      <c r="D112" s="66" t="s">
        <v>126</v>
      </c>
      <c r="E112" s="69" t="s">
        <v>552</v>
      </c>
      <c r="F112" s="97" t="s">
        <v>967</v>
      </c>
      <c r="G112" s="105"/>
    </row>
    <row r="113" spans="1:7" x14ac:dyDescent="0.25">
      <c r="A113" s="66" t="s">
        <v>1755</v>
      </c>
      <c r="B113" s="66" t="s">
        <v>1294</v>
      </c>
      <c r="C113" s="67">
        <v>2</v>
      </c>
      <c r="D113" s="66" t="s">
        <v>321</v>
      </c>
      <c r="E113" s="69" t="s">
        <v>733</v>
      </c>
      <c r="F113" s="97" t="s">
        <v>972</v>
      </c>
      <c r="G113" s="105"/>
    </row>
    <row r="114" spans="1:7" ht="30" x14ac:dyDescent="0.25">
      <c r="A114" s="66" t="s">
        <v>1756</v>
      </c>
      <c r="B114" s="66" t="s">
        <v>1293</v>
      </c>
      <c r="C114" s="67">
        <v>2</v>
      </c>
      <c r="D114" s="66" t="s">
        <v>392</v>
      </c>
      <c r="E114" s="69" t="s">
        <v>436</v>
      </c>
      <c r="F114" s="97" t="s">
        <v>973</v>
      </c>
      <c r="G114" s="105"/>
    </row>
    <row r="115" spans="1:7" ht="45" x14ac:dyDescent="0.25">
      <c r="A115" s="66" t="s">
        <v>1757</v>
      </c>
      <c r="B115" s="66" t="s">
        <v>1293</v>
      </c>
      <c r="C115" s="67">
        <v>2</v>
      </c>
      <c r="D115" s="66" t="s">
        <v>393</v>
      </c>
      <c r="E115" s="69" t="s">
        <v>437</v>
      </c>
      <c r="F115" s="97" t="s">
        <v>974</v>
      </c>
      <c r="G115" s="105"/>
    </row>
    <row r="116" spans="1:7" x14ac:dyDescent="0.25">
      <c r="A116" s="66" t="s">
        <v>1758</v>
      </c>
      <c r="B116" s="66" t="s">
        <v>1293</v>
      </c>
      <c r="C116" s="67">
        <v>2</v>
      </c>
      <c r="D116" s="66" t="s">
        <v>85</v>
      </c>
      <c r="E116" s="69" t="s">
        <v>518</v>
      </c>
      <c r="F116" s="97" t="s">
        <v>881</v>
      </c>
      <c r="G116" s="105"/>
    </row>
    <row r="117" spans="1:7" x14ac:dyDescent="0.25">
      <c r="A117" s="66" t="s">
        <v>1759</v>
      </c>
      <c r="B117" s="66" t="s">
        <v>1293</v>
      </c>
      <c r="C117" s="67">
        <v>2</v>
      </c>
      <c r="D117" s="66" t="s">
        <v>87</v>
      </c>
      <c r="E117" s="69" t="s">
        <v>520</v>
      </c>
      <c r="F117" s="97" t="s">
        <v>975</v>
      </c>
      <c r="G117" s="105"/>
    </row>
    <row r="118" spans="1:7" x14ac:dyDescent="0.25">
      <c r="A118" s="66" t="s">
        <v>1760</v>
      </c>
      <c r="B118" s="66" t="s">
        <v>1293</v>
      </c>
      <c r="C118" s="67">
        <v>2</v>
      </c>
      <c r="D118" s="66" t="s">
        <v>90</v>
      </c>
      <c r="E118" s="69" t="s">
        <v>522</v>
      </c>
      <c r="F118" s="97" t="s">
        <v>976</v>
      </c>
      <c r="G118" s="105"/>
    </row>
    <row r="119" spans="1:7" x14ac:dyDescent="0.25">
      <c r="A119" s="66" t="s">
        <v>1761</v>
      </c>
      <c r="B119" s="66" t="s">
        <v>1293</v>
      </c>
      <c r="C119" s="67">
        <v>2</v>
      </c>
      <c r="D119" s="66" t="s">
        <v>101</v>
      </c>
      <c r="E119" s="69" t="s">
        <v>531</v>
      </c>
      <c r="F119" s="97" t="s">
        <v>977</v>
      </c>
      <c r="G119" s="105"/>
    </row>
    <row r="120" spans="1:7" ht="45" x14ac:dyDescent="0.25">
      <c r="A120" s="66" t="s">
        <v>1762</v>
      </c>
      <c r="B120" s="66" t="s">
        <v>1293</v>
      </c>
      <c r="C120" s="67">
        <v>2</v>
      </c>
      <c r="D120" s="66" t="s">
        <v>102</v>
      </c>
      <c r="E120" s="69" t="s">
        <v>437</v>
      </c>
      <c r="F120" s="97" t="s">
        <v>978</v>
      </c>
      <c r="G120" s="105"/>
    </row>
    <row r="121" spans="1:7" x14ac:dyDescent="0.25">
      <c r="A121" s="66" t="s">
        <v>1763</v>
      </c>
      <c r="B121" s="66" t="s">
        <v>1293</v>
      </c>
      <c r="C121" s="67">
        <v>2</v>
      </c>
      <c r="D121" s="66" t="s">
        <v>115</v>
      </c>
      <c r="E121" s="69" t="s">
        <v>541</v>
      </c>
      <c r="F121" s="97" t="s">
        <v>979</v>
      </c>
      <c r="G121" s="105"/>
    </row>
    <row r="122" spans="1:7" x14ac:dyDescent="0.25">
      <c r="A122" s="66" t="s">
        <v>1764</v>
      </c>
      <c r="B122" s="66" t="s">
        <v>1293</v>
      </c>
      <c r="C122" s="67">
        <v>2</v>
      </c>
      <c r="D122" s="66" t="s">
        <v>151</v>
      </c>
      <c r="E122" s="69" t="s">
        <v>576</v>
      </c>
      <c r="F122" s="97" t="s">
        <v>882</v>
      </c>
      <c r="G122" s="105"/>
    </row>
    <row r="123" spans="1:7" ht="30" x14ac:dyDescent="0.25">
      <c r="A123" s="66" t="s">
        <v>1765</v>
      </c>
      <c r="B123" s="66" t="s">
        <v>1293</v>
      </c>
      <c r="C123" s="67">
        <v>2</v>
      </c>
      <c r="D123" s="66" t="s">
        <v>167</v>
      </c>
      <c r="E123" s="69" t="s">
        <v>592</v>
      </c>
      <c r="F123" s="97" t="s">
        <v>980</v>
      </c>
      <c r="G123" s="105"/>
    </row>
    <row r="124" spans="1:7" x14ac:dyDescent="0.25">
      <c r="A124" s="66" t="s">
        <v>1766</v>
      </c>
      <c r="B124" s="66" t="s">
        <v>1293</v>
      </c>
      <c r="C124" s="67">
        <v>2</v>
      </c>
      <c r="D124" s="66" t="s">
        <v>171</v>
      </c>
      <c r="E124" s="69" t="s">
        <v>596</v>
      </c>
      <c r="F124" s="97" t="s">
        <v>981</v>
      </c>
      <c r="G124" s="105"/>
    </row>
    <row r="125" spans="1:7" x14ac:dyDescent="0.25">
      <c r="A125" s="66" t="s">
        <v>1767</v>
      </c>
      <c r="B125" s="66" t="s">
        <v>1293</v>
      </c>
      <c r="C125" s="67">
        <v>2</v>
      </c>
      <c r="D125" s="66" t="s">
        <v>195</v>
      </c>
      <c r="E125" s="69" t="s">
        <v>621</v>
      </c>
      <c r="F125" s="97" t="s">
        <v>883</v>
      </c>
      <c r="G125" s="105"/>
    </row>
    <row r="126" spans="1:7" x14ac:dyDescent="0.25">
      <c r="A126" s="66" t="s">
        <v>1768</v>
      </c>
      <c r="B126" s="66" t="s">
        <v>1293</v>
      </c>
      <c r="C126" s="67">
        <v>2</v>
      </c>
      <c r="D126" s="66" t="s">
        <v>200</v>
      </c>
      <c r="E126" s="69" t="s">
        <v>625</v>
      </c>
      <c r="F126" s="97" t="s">
        <v>982</v>
      </c>
      <c r="G126" s="105"/>
    </row>
    <row r="127" spans="1:7" x14ac:dyDescent="0.25">
      <c r="A127" s="66" t="s">
        <v>1769</v>
      </c>
      <c r="B127" s="66" t="s">
        <v>1293</v>
      </c>
      <c r="C127" s="67">
        <v>2</v>
      </c>
      <c r="D127" s="66" t="s">
        <v>224</v>
      </c>
      <c r="E127" s="69" t="s">
        <v>645</v>
      </c>
      <c r="F127" s="97" t="s">
        <v>884</v>
      </c>
      <c r="G127" s="105"/>
    </row>
    <row r="128" spans="1:7" x14ac:dyDescent="0.25">
      <c r="A128" s="66" t="s">
        <v>1770</v>
      </c>
      <c r="B128" s="66" t="s">
        <v>1293</v>
      </c>
      <c r="C128" s="67">
        <v>2</v>
      </c>
      <c r="D128" s="66" t="s">
        <v>240</v>
      </c>
      <c r="E128" s="69" t="s">
        <v>659</v>
      </c>
      <c r="F128" s="97" t="s">
        <v>983</v>
      </c>
      <c r="G128" s="105"/>
    </row>
    <row r="129" spans="1:7" x14ac:dyDescent="0.25">
      <c r="A129" s="66" t="s">
        <v>1771</v>
      </c>
      <c r="B129" s="66" t="s">
        <v>1293</v>
      </c>
      <c r="C129" s="67">
        <v>2</v>
      </c>
      <c r="D129" s="66" t="s">
        <v>244</v>
      </c>
      <c r="E129" s="69" t="s">
        <v>662</v>
      </c>
      <c r="F129" s="97" t="s">
        <v>984</v>
      </c>
      <c r="G129" s="105"/>
    </row>
    <row r="130" spans="1:7" x14ac:dyDescent="0.25">
      <c r="A130" s="66" t="s">
        <v>1772</v>
      </c>
      <c r="B130" s="66" t="s">
        <v>1293</v>
      </c>
      <c r="C130" s="67">
        <v>2</v>
      </c>
      <c r="D130" s="66" t="s">
        <v>256</v>
      </c>
      <c r="E130" s="69" t="s">
        <v>673</v>
      </c>
      <c r="F130" s="97" t="s">
        <v>893</v>
      </c>
      <c r="G130" s="105"/>
    </row>
    <row r="131" spans="1:7" x14ac:dyDescent="0.25">
      <c r="A131" s="66" t="s">
        <v>1773</v>
      </c>
      <c r="B131" s="66" t="s">
        <v>1293</v>
      </c>
      <c r="C131" s="67">
        <v>2</v>
      </c>
      <c r="D131" s="66" t="s">
        <v>275</v>
      </c>
      <c r="E131" s="69" t="s">
        <v>692</v>
      </c>
      <c r="F131" s="97" t="s">
        <v>985</v>
      </c>
      <c r="G131" s="105"/>
    </row>
    <row r="132" spans="1:7" x14ac:dyDescent="0.25">
      <c r="A132" s="66" t="s">
        <v>1774</v>
      </c>
      <c r="B132" s="66" t="s">
        <v>1293</v>
      </c>
      <c r="C132" s="67">
        <v>2</v>
      </c>
      <c r="D132" s="66" t="s">
        <v>276</v>
      </c>
      <c r="E132" s="69" t="s">
        <v>693</v>
      </c>
      <c r="F132" s="97" t="s">
        <v>986</v>
      </c>
      <c r="G132" s="105"/>
    </row>
    <row r="133" spans="1:7" x14ac:dyDescent="0.25">
      <c r="A133" s="66" t="s">
        <v>1775</v>
      </c>
      <c r="B133" s="66" t="s">
        <v>1293</v>
      </c>
      <c r="C133" s="67">
        <v>2</v>
      </c>
      <c r="D133" s="66" t="s">
        <v>283</v>
      </c>
      <c r="E133" s="69" t="s">
        <v>700</v>
      </c>
      <c r="F133" s="97" t="s">
        <v>987</v>
      </c>
      <c r="G133" s="105"/>
    </row>
    <row r="134" spans="1:7" x14ac:dyDescent="0.25">
      <c r="A134" s="66" t="s">
        <v>1776</v>
      </c>
      <c r="B134" s="66" t="s">
        <v>1293</v>
      </c>
      <c r="C134" s="67">
        <v>2</v>
      </c>
      <c r="D134" s="66" t="s">
        <v>299</v>
      </c>
      <c r="E134" s="69" t="s">
        <v>714</v>
      </c>
      <c r="F134" s="97" t="s">
        <v>989</v>
      </c>
      <c r="G134" s="105"/>
    </row>
    <row r="135" spans="1:7" x14ac:dyDescent="0.25">
      <c r="A135" s="66" t="s">
        <v>1777</v>
      </c>
      <c r="B135" s="66" t="s">
        <v>1293</v>
      </c>
      <c r="C135" s="67">
        <v>2</v>
      </c>
      <c r="D135" s="66" t="s">
        <v>325</v>
      </c>
      <c r="E135" s="69" t="s">
        <v>738</v>
      </c>
      <c r="F135" s="97" t="s">
        <v>990</v>
      </c>
      <c r="G135" s="105"/>
    </row>
    <row r="136" spans="1:7" ht="30" x14ac:dyDescent="0.25">
      <c r="A136" s="66" t="s">
        <v>1778</v>
      </c>
      <c r="B136" s="66" t="s">
        <v>416</v>
      </c>
      <c r="C136" s="67">
        <v>2</v>
      </c>
      <c r="D136" s="66" t="s">
        <v>374</v>
      </c>
      <c r="E136" s="69" t="s">
        <v>419</v>
      </c>
      <c r="F136" s="97" t="s">
        <v>991</v>
      </c>
      <c r="G136" s="105"/>
    </row>
    <row r="137" spans="1:7" ht="30" x14ac:dyDescent="0.25">
      <c r="A137" s="66" t="s">
        <v>1779</v>
      </c>
      <c r="B137" s="66" t="s">
        <v>416</v>
      </c>
      <c r="C137" s="67">
        <v>2</v>
      </c>
      <c r="D137" s="66" t="s">
        <v>376</v>
      </c>
      <c r="E137" s="69" t="s">
        <v>421</v>
      </c>
      <c r="F137" s="97" t="s">
        <v>907</v>
      </c>
      <c r="G137" s="105"/>
    </row>
    <row r="138" spans="1:7" x14ac:dyDescent="0.25">
      <c r="A138" s="66" t="s">
        <v>1780</v>
      </c>
      <c r="B138" s="66" t="s">
        <v>416</v>
      </c>
      <c r="C138" s="67"/>
      <c r="D138" s="66" t="s">
        <v>116</v>
      </c>
      <c r="E138" s="69" t="s">
        <v>542</v>
      </c>
      <c r="F138" s="97" t="s">
        <v>992</v>
      </c>
      <c r="G138" s="105"/>
    </row>
    <row r="139" spans="1:7" x14ac:dyDescent="0.25">
      <c r="A139" s="66" t="s">
        <v>1781</v>
      </c>
      <c r="B139" s="66" t="s">
        <v>416</v>
      </c>
      <c r="C139" s="67">
        <v>2</v>
      </c>
      <c r="D139" s="66" t="s">
        <v>152</v>
      </c>
      <c r="E139" s="69" t="s">
        <v>577</v>
      </c>
      <c r="F139" s="97" t="s">
        <v>993</v>
      </c>
      <c r="G139" s="105"/>
    </row>
    <row r="140" spans="1:7" x14ac:dyDescent="0.25">
      <c r="A140" s="66" t="s">
        <v>1782</v>
      </c>
      <c r="B140" s="66" t="s">
        <v>416</v>
      </c>
      <c r="C140" s="67">
        <v>2</v>
      </c>
      <c r="D140" s="66" t="s">
        <v>170</v>
      </c>
      <c r="E140" s="69" t="s">
        <v>595</v>
      </c>
      <c r="F140" s="97" t="s">
        <v>994</v>
      </c>
      <c r="G140" s="105"/>
    </row>
    <row r="141" spans="1:7" x14ac:dyDescent="0.25">
      <c r="A141" s="66" t="s">
        <v>1783</v>
      </c>
      <c r="B141" s="66" t="s">
        <v>416</v>
      </c>
      <c r="C141" s="67">
        <v>2</v>
      </c>
      <c r="D141" s="66" t="s">
        <v>172</v>
      </c>
      <c r="E141" s="69" t="s">
        <v>599</v>
      </c>
      <c r="F141" s="97" t="s">
        <v>995</v>
      </c>
      <c r="G141" s="105"/>
    </row>
    <row r="142" spans="1:7" x14ac:dyDescent="0.25">
      <c r="A142" s="66" t="s">
        <v>1784</v>
      </c>
      <c r="B142" s="66" t="s">
        <v>416</v>
      </c>
      <c r="C142" s="67">
        <v>2</v>
      </c>
      <c r="D142" s="66" t="s">
        <v>176</v>
      </c>
      <c r="E142" s="69" t="s">
        <v>603</v>
      </c>
      <c r="F142" s="97" t="s">
        <v>996</v>
      </c>
      <c r="G142" s="105"/>
    </row>
    <row r="143" spans="1:7" ht="30" x14ac:dyDescent="0.25">
      <c r="A143" s="66" t="s">
        <v>1785</v>
      </c>
      <c r="B143" s="66" t="s">
        <v>416</v>
      </c>
      <c r="C143" s="67">
        <v>2</v>
      </c>
      <c r="D143" s="66" t="s">
        <v>185</v>
      </c>
      <c r="E143" s="69" t="s">
        <v>610</v>
      </c>
      <c r="F143" s="97" t="s">
        <v>997</v>
      </c>
      <c r="G143" s="105"/>
    </row>
    <row r="144" spans="1:7" ht="30" x14ac:dyDescent="0.25">
      <c r="A144" s="66" t="s">
        <v>1786</v>
      </c>
      <c r="B144" s="66" t="s">
        <v>416</v>
      </c>
      <c r="C144" s="67">
        <v>2</v>
      </c>
      <c r="D144" s="66" t="s">
        <v>190</v>
      </c>
      <c r="E144" s="69" t="s">
        <v>616</v>
      </c>
      <c r="F144" s="97" t="s">
        <v>998</v>
      </c>
      <c r="G144" s="105"/>
    </row>
    <row r="145" spans="1:7" ht="30" x14ac:dyDescent="0.25">
      <c r="A145" s="66" t="s">
        <v>1787</v>
      </c>
      <c r="B145" s="66" t="s">
        <v>416</v>
      </c>
      <c r="C145" s="67">
        <v>2</v>
      </c>
      <c r="D145" s="66" t="s">
        <v>197</v>
      </c>
      <c r="E145" s="69" t="s">
        <v>623</v>
      </c>
      <c r="F145" s="97" t="s">
        <v>918</v>
      </c>
      <c r="G145" s="105"/>
    </row>
    <row r="146" spans="1:7" x14ac:dyDescent="0.25">
      <c r="A146" s="66" t="s">
        <v>1788</v>
      </c>
      <c r="B146" s="66" t="s">
        <v>416</v>
      </c>
      <c r="C146" s="67">
        <v>2</v>
      </c>
      <c r="D146" s="66" t="s">
        <v>198</v>
      </c>
      <c r="E146" s="69" t="s">
        <v>622</v>
      </c>
      <c r="F146" s="97" t="s">
        <v>919</v>
      </c>
      <c r="G146" s="105"/>
    </row>
    <row r="147" spans="1:7" ht="30" x14ac:dyDescent="0.25">
      <c r="A147" s="66" t="s">
        <v>1789</v>
      </c>
      <c r="B147" s="66" t="s">
        <v>416</v>
      </c>
      <c r="C147" s="67">
        <v>2</v>
      </c>
      <c r="D147" s="66" t="s">
        <v>249</v>
      </c>
      <c r="E147" s="69" t="s">
        <v>667</v>
      </c>
      <c r="F147" s="97" t="s">
        <v>999</v>
      </c>
      <c r="G147" s="105"/>
    </row>
    <row r="148" spans="1:7" x14ac:dyDescent="0.25">
      <c r="A148" s="66" t="s">
        <v>1790</v>
      </c>
      <c r="B148" s="66" t="s">
        <v>416</v>
      </c>
      <c r="C148" s="67">
        <v>2</v>
      </c>
      <c r="D148" s="66" t="s">
        <v>260</v>
      </c>
      <c r="E148" s="69" t="s">
        <v>677</v>
      </c>
      <c r="F148" s="97" t="s">
        <v>1000</v>
      </c>
      <c r="G148" s="105"/>
    </row>
    <row r="149" spans="1:7" x14ac:dyDescent="0.25">
      <c r="A149" s="66" t="s">
        <v>1791</v>
      </c>
      <c r="B149" s="66" t="s">
        <v>416</v>
      </c>
      <c r="C149" s="67">
        <v>2</v>
      </c>
      <c r="D149" s="66" t="s">
        <v>261</v>
      </c>
      <c r="E149" s="69" t="s">
        <v>677</v>
      </c>
      <c r="F149" s="97" t="s">
        <v>1001</v>
      </c>
      <c r="G149" s="105"/>
    </row>
    <row r="150" spans="1:7" x14ac:dyDescent="0.25">
      <c r="A150" s="66" t="s">
        <v>1792</v>
      </c>
      <c r="B150" s="66" t="s">
        <v>416</v>
      </c>
      <c r="C150" s="67">
        <v>2</v>
      </c>
      <c r="D150" s="66" t="s">
        <v>279</v>
      </c>
      <c r="E150" s="69" t="s">
        <v>696</v>
      </c>
      <c r="F150" s="97" t="s">
        <v>1002</v>
      </c>
      <c r="G150" s="105"/>
    </row>
    <row r="151" spans="1:7" x14ac:dyDescent="0.25">
      <c r="A151" s="66" t="s">
        <v>1793</v>
      </c>
      <c r="B151" s="66" t="s">
        <v>416</v>
      </c>
      <c r="C151" s="67">
        <v>2</v>
      </c>
      <c r="D151" s="66" t="s">
        <v>281</v>
      </c>
      <c r="E151" s="69" t="s">
        <v>698</v>
      </c>
      <c r="F151" s="97" t="s">
        <v>1003</v>
      </c>
      <c r="G151" s="105"/>
    </row>
    <row r="152" spans="1:7" x14ac:dyDescent="0.25">
      <c r="A152" s="66" t="s">
        <v>1794</v>
      </c>
      <c r="B152" s="66" t="s">
        <v>416</v>
      </c>
      <c r="C152" s="67">
        <v>2</v>
      </c>
      <c r="D152" s="66" t="s">
        <v>282</v>
      </c>
      <c r="E152" s="69" t="s">
        <v>699</v>
      </c>
      <c r="F152" s="97" t="s">
        <v>1004</v>
      </c>
      <c r="G152" s="105"/>
    </row>
    <row r="153" spans="1:7" x14ac:dyDescent="0.25">
      <c r="A153" s="66" t="s">
        <v>1795</v>
      </c>
      <c r="B153" s="66" t="s">
        <v>416</v>
      </c>
      <c r="C153" s="67">
        <v>2</v>
      </c>
      <c r="D153" s="66" t="s">
        <v>285</v>
      </c>
      <c r="E153" s="69" t="s">
        <v>702</v>
      </c>
      <c r="F153" s="97" t="s">
        <v>1005</v>
      </c>
      <c r="G153" s="105"/>
    </row>
    <row r="154" spans="1:7" x14ac:dyDescent="0.25">
      <c r="A154" s="66" t="s">
        <v>1796</v>
      </c>
      <c r="B154" s="66" t="s">
        <v>416</v>
      </c>
      <c r="C154" s="67">
        <v>2</v>
      </c>
      <c r="D154" s="66" t="s">
        <v>322</v>
      </c>
      <c r="E154" s="69" t="s">
        <v>734</v>
      </c>
      <c r="F154" s="97" t="s">
        <v>1006</v>
      </c>
      <c r="G154" s="105"/>
    </row>
    <row r="155" spans="1:7" x14ac:dyDescent="0.25">
      <c r="A155" s="66" t="s">
        <v>1797</v>
      </c>
      <c r="B155" s="66" t="s">
        <v>409</v>
      </c>
      <c r="C155" s="67">
        <v>2</v>
      </c>
      <c r="D155" s="66" t="s">
        <v>0</v>
      </c>
      <c r="E155" s="69" t="s">
        <v>440</v>
      </c>
      <c r="F155" s="97" t="s">
        <v>1007</v>
      </c>
      <c r="G155" s="105"/>
    </row>
    <row r="156" spans="1:7" x14ac:dyDescent="0.25">
      <c r="A156" s="66" t="s">
        <v>1798</v>
      </c>
      <c r="B156" s="66" t="s">
        <v>409</v>
      </c>
      <c r="C156" s="67">
        <v>2</v>
      </c>
      <c r="D156" s="66" t="s">
        <v>10</v>
      </c>
      <c r="E156" s="69" t="s">
        <v>446</v>
      </c>
      <c r="F156" s="97" t="s">
        <v>920</v>
      </c>
      <c r="G156" s="105"/>
    </row>
    <row r="157" spans="1:7" x14ac:dyDescent="0.25">
      <c r="A157" s="66" t="s">
        <v>1799</v>
      </c>
      <c r="B157" s="66" t="s">
        <v>409</v>
      </c>
      <c r="C157" s="67">
        <v>2</v>
      </c>
      <c r="D157" s="66" t="s">
        <v>11</v>
      </c>
      <c r="E157" s="69" t="s">
        <v>447</v>
      </c>
      <c r="F157" s="97" t="s">
        <v>1008</v>
      </c>
      <c r="G157" s="105"/>
    </row>
    <row r="158" spans="1:7" x14ac:dyDescent="0.25">
      <c r="A158" s="66" t="s">
        <v>1800</v>
      </c>
      <c r="B158" s="66" t="s">
        <v>409</v>
      </c>
      <c r="C158" s="67">
        <v>2</v>
      </c>
      <c r="D158" s="66" t="s">
        <v>67</v>
      </c>
      <c r="E158" s="69" t="s">
        <v>501</v>
      </c>
      <c r="F158" s="97" t="s">
        <v>1009</v>
      </c>
      <c r="G158" s="105"/>
    </row>
    <row r="159" spans="1:7" x14ac:dyDescent="0.25">
      <c r="A159" s="66" t="s">
        <v>1801</v>
      </c>
      <c r="B159" s="66" t="s">
        <v>409</v>
      </c>
      <c r="C159" s="67">
        <v>2</v>
      </c>
      <c r="D159" s="66" t="s">
        <v>100</v>
      </c>
      <c r="E159" s="69" t="s">
        <v>530</v>
      </c>
      <c r="F159" s="97" t="s">
        <v>1010</v>
      </c>
      <c r="G159" s="105"/>
    </row>
    <row r="160" spans="1:7" x14ac:dyDescent="0.25">
      <c r="A160" s="66" t="s">
        <v>1802</v>
      </c>
      <c r="B160" s="66" t="s">
        <v>409</v>
      </c>
      <c r="C160" s="67">
        <v>2</v>
      </c>
      <c r="D160" s="66" t="s">
        <v>239</v>
      </c>
      <c r="E160" s="69" t="s">
        <v>658</v>
      </c>
      <c r="F160" s="97" t="s">
        <v>1011</v>
      </c>
      <c r="G160" s="105"/>
    </row>
    <row r="161" spans="1:7" x14ac:dyDescent="0.25">
      <c r="A161" s="66" t="s">
        <v>1803</v>
      </c>
      <c r="B161" s="66" t="s">
        <v>409</v>
      </c>
      <c r="C161" s="67">
        <v>2</v>
      </c>
      <c r="D161" s="66" t="s">
        <v>265</v>
      </c>
      <c r="E161" s="69" t="s">
        <v>681</v>
      </c>
      <c r="F161" s="97" t="s">
        <v>1012</v>
      </c>
      <c r="G161" s="105"/>
    </row>
    <row r="162" spans="1:7" x14ac:dyDescent="0.25">
      <c r="A162" s="66" t="s">
        <v>1804</v>
      </c>
      <c r="B162" s="66" t="s">
        <v>409</v>
      </c>
      <c r="C162" s="67">
        <v>2</v>
      </c>
      <c r="D162" s="66" t="s">
        <v>293</v>
      </c>
      <c r="E162" s="69" t="s">
        <v>708</v>
      </c>
      <c r="F162" s="97" t="s">
        <v>1013</v>
      </c>
      <c r="G162" s="105"/>
    </row>
    <row r="163" spans="1:7" x14ac:dyDescent="0.25">
      <c r="A163" s="66" t="s">
        <v>1805</v>
      </c>
      <c r="B163" s="66" t="s">
        <v>409</v>
      </c>
      <c r="C163" s="67">
        <v>2</v>
      </c>
      <c r="D163" s="66" t="s">
        <v>304</v>
      </c>
      <c r="E163" s="69" t="s">
        <v>719</v>
      </c>
      <c r="F163" s="97" t="s">
        <v>1014</v>
      </c>
      <c r="G163" s="105"/>
    </row>
    <row r="164" spans="1:7" x14ac:dyDescent="0.25">
      <c r="A164" s="66" t="s">
        <v>1806</v>
      </c>
      <c r="B164" s="66" t="s">
        <v>409</v>
      </c>
      <c r="C164" s="67">
        <v>2</v>
      </c>
      <c r="D164" s="66" t="s">
        <v>330</v>
      </c>
      <c r="E164" s="69" t="s">
        <v>742</v>
      </c>
      <c r="F164" s="97" t="s">
        <v>1016</v>
      </c>
      <c r="G164" s="105"/>
    </row>
    <row r="165" spans="1:7" ht="30" x14ac:dyDescent="0.25">
      <c r="A165" s="66" t="s">
        <v>1807</v>
      </c>
      <c r="B165" s="66" t="s">
        <v>428</v>
      </c>
      <c r="C165" s="67">
        <v>3</v>
      </c>
      <c r="D165" s="66" t="s">
        <v>389</v>
      </c>
      <c r="E165" s="69" t="s">
        <v>434</v>
      </c>
      <c r="F165" s="97" t="s">
        <v>1017</v>
      </c>
      <c r="G165" s="105"/>
    </row>
    <row r="166" spans="1:7" ht="30" x14ac:dyDescent="0.25">
      <c r="A166" s="66" t="s">
        <v>1808</v>
      </c>
      <c r="B166" s="66" t="s">
        <v>428</v>
      </c>
      <c r="C166" s="67">
        <v>3</v>
      </c>
      <c r="D166" s="66" t="s">
        <v>1</v>
      </c>
      <c r="E166" s="69" t="s">
        <v>441</v>
      </c>
      <c r="F166" s="97" t="s">
        <v>1018</v>
      </c>
      <c r="G166" s="105"/>
    </row>
    <row r="167" spans="1:7" ht="30" x14ac:dyDescent="0.25">
      <c r="A167" s="66" t="s">
        <v>1809</v>
      </c>
      <c r="B167" s="66" t="s">
        <v>428</v>
      </c>
      <c r="C167" s="67">
        <v>3</v>
      </c>
      <c r="D167" s="66" t="s">
        <v>2</v>
      </c>
      <c r="E167" s="69" t="s">
        <v>442</v>
      </c>
      <c r="F167" s="97" t="s">
        <v>1019</v>
      </c>
      <c r="G167" s="105"/>
    </row>
    <row r="168" spans="1:7" x14ac:dyDescent="0.25">
      <c r="A168" s="66" t="s">
        <v>1810</v>
      </c>
      <c r="B168" s="66" t="s">
        <v>428</v>
      </c>
      <c r="C168" s="67">
        <v>3</v>
      </c>
      <c r="D168" s="66" t="s">
        <v>3</v>
      </c>
      <c r="E168" s="69" t="s">
        <v>443</v>
      </c>
      <c r="F168" s="97" t="s">
        <v>1020</v>
      </c>
      <c r="G168" s="105"/>
    </row>
    <row r="169" spans="1:7" x14ac:dyDescent="0.25">
      <c r="A169" s="66" t="s">
        <v>1811</v>
      </c>
      <c r="B169" s="66" t="s">
        <v>428</v>
      </c>
      <c r="C169" s="67">
        <v>3</v>
      </c>
      <c r="D169" s="66" t="s">
        <v>17</v>
      </c>
      <c r="E169" s="69" t="s">
        <v>452</v>
      </c>
      <c r="F169" s="97" t="s">
        <v>1021</v>
      </c>
      <c r="G169" s="105"/>
    </row>
    <row r="170" spans="1:7" x14ac:dyDescent="0.25">
      <c r="A170" s="66" t="s">
        <v>1812</v>
      </c>
      <c r="B170" s="66" t="s">
        <v>428</v>
      </c>
      <c r="C170" s="67">
        <v>3</v>
      </c>
      <c r="D170" s="66" t="s">
        <v>106</v>
      </c>
      <c r="E170" s="69" t="s">
        <v>535</v>
      </c>
      <c r="F170" s="97" t="s">
        <v>1022</v>
      </c>
      <c r="G170" s="105"/>
    </row>
    <row r="171" spans="1:7" x14ac:dyDescent="0.25">
      <c r="A171" s="66" t="s">
        <v>1813</v>
      </c>
      <c r="B171" s="66" t="s">
        <v>428</v>
      </c>
      <c r="C171" s="67">
        <v>3</v>
      </c>
      <c r="D171" s="66" t="s">
        <v>177</v>
      </c>
      <c r="E171" s="69" t="s">
        <v>604</v>
      </c>
      <c r="F171" s="97" t="s">
        <v>1023</v>
      </c>
      <c r="G171" s="105"/>
    </row>
    <row r="172" spans="1:7" x14ac:dyDescent="0.25">
      <c r="A172" s="66" t="s">
        <v>1814</v>
      </c>
      <c r="B172" s="66" t="s">
        <v>428</v>
      </c>
      <c r="C172" s="67">
        <v>3</v>
      </c>
      <c r="D172" s="66" t="s">
        <v>179</v>
      </c>
      <c r="E172" s="69" t="s">
        <v>605</v>
      </c>
      <c r="F172" s="97" t="s">
        <v>1024</v>
      </c>
      <c r="G172" s="105"/>
    </row>
    <row r="173" spans="1:7" x14ac:dyDescent="0.25">
      <c r="A173" s="66" t="s">
        <v>1815</v>
      </c>
      <c r="B173" s="66" t="s">
        <v>428</v>
      </c>
      <c r="C173" s="67">
        <v>3</v>
      </c>
      <c r="D173" s="66" t="s">
        <v>196</v>
      </c>
      <c r="E173" s="69" t="s">
        <v>622</v>
      </c>
      <c r="F173" s="97" t="s">
        <v>1025</v>
      </c>
      <c r="G173" s="105"/>
    </row>
    <row r="174" spans="1:7" x14ac:dyDescent="0.25">
      <c r="A174" s="66" t="s">
        <v>1816</v>
      </c>
      <c r="B174" s="66" t="s">
        <v>428</v>
      </c>
      <c r="C174" s="67">
        <v>3</v>
      </c>
      <c r="D174" s="66" t="s">
        <v>210</v>
      </c>
      <c r="E174" s="69" t="s">
        <v>633</v>
      </c>
      <c r="F174" s="97" t="s">
        <v>1026</v>
      </c>
      <c r="G174" s="105"/>
    </row>
    <row r="175" spans="1:7" x14ac:dyDescent="0.25">
      <c r="A175" s="66" t="s">
        <v>1817</v>
      </c>
      <c r="B175" s="66" t="s">
        <v>428</v>
      </c>
      <c r="C175" s="67">
        <v>3</v>
      </c>
      <c r="D175" s="66" t="s">
        <v>212</v>
      </c>
      <c r="E175" s="69" t="s">
        <v>634</v>
      </c>
      <c r="F175" s="97" t="s">
        <v>1027</v>
      </c>
      <c r="G175" s="105"/>
    </row>
    <row r="176" spans="1:7" x14ac:dyDescent="0.25">
      <c r="A176" s="66" t="s">
        <v>1818</v>
      </c>
      <c r="B176" s="66" t="s">
        <v>428</v>
      </c>
      <c r="C176" s="67">
        <v>3</v>
      </c>
      <c r="D176" s="66" t="s">
        <v>214</v>
      </c>
      <c r="E176" s="69" t="s">
        <v>635</v>
      </c>
      <c r="F176" s="97" t="s">
        <v>1028</v>
      </c>
      <c r="G176" s="105"/>
    </row>
    <row r="177" spans="1:7" ht="30" x14ac:dyDescent="0.25">
      <c r="A177" s="66" t="s">
        <v>1819</v>
      </c>
      <c r="B177" s="66" t="s">
        <v>428</v>
      </c>
      <c r="C177" s="67">
        <v>3</v>
      </c>
      <c r="D177" s="66" t="s">
        <v>216</v>
      </c>
      <c r="E177" s="69" t="s">
        <v>637</v>
      </c>
      <c r="F177" s="97" t="s">
        <v>1029</v>
      </c>
      <c r="G177" s="105"/>
    </row>
    <row r="178" spans="1:7" x14ac:dyDescent="0.25">
      <c r="A178" s="66" t="s">
        <v>1820</v>
      </c>
      <c r="B178" s="66" t="s">
        <v>428</v>
      </c>
      <c r="C178" s="67">
        <v>3</v>
      </c>
      <c r="D178" s="66" t="s">
        <v>234</v>
      </c>
      <c r="E178" s="69" t="s">
        <v>654</v>
      </c>
      <c r="F178" s="97" t="s">
        <v>1030</v>
      </c>
      <c r="G178" s="105"/>
    </row>
    <row r="179" spans="1:7" x14ac:dyDescent="0.25">
      <c r="A179" s="66" t="s">
        <v>1821</v>
      </c>
      <c r="B179" s="66" t="s">
        <v>428</v>
      </c>
      <c r="C179" s="67">
        <v>3</v>
      </c>
      <c r="D179" s="66" t="s">
        <v>237</v>
      </c>
      <c r="E179" s="69" t="s">
        <v>656</v>
      </c>
      <c r="F179" s="97" t="s">
        <v>1031</v>
      </c>
      <c r="G179" s="105"/>
    </row>
    <row r="180" spans="1:7" x14ac:dyDescent="0.25">
      <c r="A180" s="66" t="s">
        <v>1822</v>
      </c>
      <c r="B180" s="66" t="s">
        <v>428</v>
      </c>
      <c r="C180" s="67">
        <v>3</v>
      </c>
      <c r="D180" s="66" t="s">
        <v>243</v>
      </c>
      <c r="E180" s="69" t="s">
        <v>661</v>
      </c>
      <c r="F180" s="97" t="s">
        <v>1032</v>
      </c>
      <c r="G180" s="105"/>
    </row>
    <row r="181" spans="1:7" x14ac:dyDescent="0.25">
      <c r="A181" s="66" t="s">
        <v>1823</v>
      </c>
      <c r="B181" s="66" t="s">
        <v>428</v>
      </c>
      <c r="C181" s="67">
        <v>3</v>
      </c>
      <c r="D181" s="66" t="s">
        <v>253</v>
      </c>
      <c r="E181" s="69" t="s">
        <v>671</v>
      </c>
      <c r="F181" s="97" t="s">
        <v>1033</v>
      </c>
      <c r="G181" s="105"/>
    </row>
    <row r="182" spans="1:7" x14ac:dyDescent="0.25">
      <c r="A182" s="66" t="s">
        <v>1824</v>
      </c>
      <c r="B182" s="66" t="s">
        <v>428</v>
      </c>
      <c r="C182" s="67">
        <v>3</v>
      </c>
      <c r="D182" s="66" t="s">
        <v>262</v>
      </c>
      <c r="E182" s="69" t="s">
        <v>677</v>
      </c>
      <c r="F182" s="97" t="s">
        <v>1034</v>
      </c>
      <c r="G182" s="105"/>
    </row>
    <row r="183" spans="1:7" x14ac:dyDescent="0.25">
      <c r="A183" s="66" t="s">
        <v>1825</v>
      </c>
      <c r="B183" s="66" t="s">
        <v>428</v>
      </c>
      <c r="C183" s="67">
        <v>3</v>
      </c>
      <c r="D183" s="66" t="s">
        <v>286</v>
      </c>
      <c r="E183" s="69" t="s">
        <v>703</v>
      </c>
      <c r="F183" s="97" t="s">
        <v>1035</v>
      </c>
      <c r="G183" s="105"/>
    </row>
    <row r="184" spans="1:7" x14ac:dyDescent="0.25">
      <c r="A184" s="66" t="s">
        <v>1826</v>
      </c>
      <c r="B184" s="66" t="s">
        <v>428</v>
      </c>
      <c r="C184" s="67">
        <v>3</v>
      </c>
      <c r="D184" s="66" t="s">
        <v>290</v>
      </c>
      <c r="E184" s="69" t="s">
        <v>704</v>
      </c>
      <c r="F184" s="97" t="s">
        <v>1036</v>
      </c>
      <c r="G184" s="105"/>
    </row>
    <row r="185" spans="1:7" x14ac:dyDescent="0.25">
      <c r="A185" s="66" t="s">
        <v>1827</v>
      </c>
      <c r="B185" s="66" t="s">
        <v>428</v>
      </c>
      <c r="C185" s="67">
        <v>3</v>
      </c>
      <c r="D185" s="66" t="s">
        <v>313</v>
      </c>
      <c r="E185" s="69" t="s">
        <v>726</v>
      </c>
      <c r="F185" s="97" t="s">
        <v>1037</v>
      </c>
      <c r="G185" s="105"/>
    </row>
    <row r="186" spans="1:7" x14ac:dyDescent="0.25">
      <c r="A186" s="66" t="s">
        <v>1828</v>
      </c>
      <c r="B186" s="66" t="s">
        <v>428</v>
      </c>
      <c r="C186" s="67">
        <v>3</v>
      </c>
      <c r="D186" s="66" t="s">
        <v>319</v>
      </c>
      <c r="E186" s="69" t="s">
        <v>731</v>
      </c>
      <c r="F186" s="97" t="s">
        <v>1038</v>
      </c>
      <c r="G186" s="105"/>
    </row>
    <row r="187" spans="1:7" x14ac:dyDescent="0.25">
      <c r="A187" s="66" t="s">
        <v>1829</v>
      </c>
      <c r="B187" s="66" t="s">
        <v>428</v>
      </c>
      <c r="C187" s="67">
        <v>3</v>
      </c>
      <c r="D187" s="66" t="s">
        <v>331</v>
      </c>
      <c r="E187" s="69" t="s">
        <v>743</v>
      </c>
      <c r="F187" s="97" t="s">
        <v>1039</v>
      </c>
      <c r="G187" s="105"/>
    </row>
    <row r="188" spans="1:7" x14ac:dyDescent="0.25">
      <c r="A188" s="66" t="s">
        <v>1830</v>
      </c>
      <c r="B188" s="66" t="s">
        <v>428</v>
      </c>
      <c r="C188" s="67">
        <v>3</v>
      </c>
      <c r="D188" s="66" t="s">
        <v>335</v>
      </c>
      <c r="E188" s="69" t="s">
        <v>744</v>
      </c>
      <c r="F188" s="97" t="s">
        <v>1040</v>
      </c>
      <c r="G188" s="105"/>
    </row>
    <row r="189" spans="1:7" x14ac:dyDescent="0.25">
      <c r="A189" s="66" t="s">
        <v>1831</v>
      </c>
      <c r="B189" s="66" t="s">
        <v>483</v>
      </c>
      <c r="C189" s="67">
        <v>3</v>
      </c>
      <c r="D189" s="66" t="s">
        <v>50</v>
      </c>
      <c r="E189" s="69" t="s">
        <v>484</v>
      </c>
      <c r="F189" s="97" t="s">
        <v>1041</v>
      </c>
      <c r="G189" s="105"/>
    </row>
    <row r="190" spans="1:7" x14ac:dyDescent="0.25">
      <c r="A190" s="66" t="s">
        <v>1832</v>
      </c>
      <c r="B190" s="66" t="s">
        <v>483</v>
      </c>
      <c r="C190" s="67">
        <v>3</v>
      </c>
      <c r="D190" s="66" t="s">
        <v>54</v>
      </c>
      <c r="E190" s="69" t="s">
        <v>488</v>
      </c>
      <c r="F190" s="97" t="s">
        <v>1042</v>
      </c>
      <c r="G190" s="105"/>
    </row>
    <row r="191" spans="1:7" x14ac:dyDescent="0.25">
      <c r="A191" s="66" t="s">
        <v>1833</v>
      </c>
      <c r="B191" s="66" t="s">
        <v>483</v>
      </c>
      <c r="C191" s="67">
        <v>3</v>
      </c>
      <c r="D191" s="66" t="s">
        <v>55</v>
      </c>
      <c r="E191" s="69" t="s">
        <v>489</v>
      </c>
      <c r="F191" s="97" t="s">
        <v>1043</v>
      </c>
      <c r="G191" s="105"/>
    </row>
    <row r="192" spans="1:7" x14ac:dyDescent="0.25">
      <c r="A192" s="66" t="s">
        <v>1834</v>
      </c>
      <c r="B192" s="66" t="s">
        <v>483</v>
      </c>
      <c r="C192" s="67">
        <v>3</v>
      </c>
      <c r="D192" s="66" t="s">
        <v>65</v>
      </c>
      <c r="E192" s="69" t="s">
        <v>499</v>
      </c>
      <c r="F192" s="97" t="s">
        <v>1044</v>
      </c>
      <c r="G192" s="105"/>
    </row>
    <row r="193" spans="1:7" x14ac:dyDescent="0.25">
      <c r="A193" s="66" t="s">
        <v>1835</v>
      </c>
      <c r="B193" s="66" t="s">
        <v>483</v>
      </c>
      <c r="C193" s="67">
        <v>3</v>
      </c>
      <c r="D193" s="66" t="s">
        <v>66</v>
      </c>
      <c r="E193" s="69" t="s">
        <v>500</v>
      </c>
      <c r="F193" s="97" t="s">
        <v>1045</v>
      </c>
      <c r="G193" s="105"/>
    </row>
    <row r="194" spans="1:7" ht="30" x14ac:dyDescent="0.25">
      <c r="A194" s="66" t="s">
        <v>1836</v>
      </c>
      <c r="B194" s="66" t="s">
        <v>483</v>
      </c>
      <c r="C194" s="67">
        <v>3</v>
      </c>
      <c r="D194" s="66" t="s">
        <v>70</v>
      </c>
      <c r="E194" s="69" t="s">
        <v>504</v>
      </c>
      <c r="F194" s="97" t="s">
        <v>1046</v>
      </c>
      <c r="G194" s="105"/>
    </row>
    <row r="195" spans="1:7" ht="30" x14ac:dyDescent="0.25">
      <c r="A195" s="66" t="s">
        <v>1837</v>
      </c>
      <c r="B195" s="66" t="s">
        <v>483</v>
      </c>
      <c r="C195" s="67">
        <v>3</v>
      </c>
      <c r="D195" s="66" t="s">
        <v>71</v>
      </c>
      <c r="E195" s="69" t="s">
        <v>505</v>
      </c>
      <c r="F195" s="97" t="s">
        <v>1047</v>
      </c>
      <c r="G195" s="105"/>
    </row>
    <row r="196" spans="1:7" ht="30" x14ac:dyDescent="0.25">
      <c r="A196" s="66" t="s">
        <v>1838</v>
      </c>
      <c r="B196" s="66" t="s">
        <v>483</v>
      </c>
      <c r="C196" s="67">
        <v>3</v>
      </c>
      <c r="D196" s="66" t="s">
        <v>72</v>
      </c>
      <c r="E196" s="69" t="s">
        <v>506</v>
      </c>
      <c r="F196" s="97" t="s">
        <v>1048</v>
      </c>
      <c r="G196" s="105"/>
    </row>
    <row r="197" spans="1:7" ht="30" x14ac:dyDescent="0.25">
      <c r="A197" s="66" t="s">
        <v>1839</v>
      </c>
      <c r="B197" s="66" t="s">
        <v>483</v>
      </c>
      <c r="C197" s="67">
        <v>3</v>
      </c>
      <c r="D197" s="66" t="s">
        <v>75</v>
      </c>
      <c r="E197" s="69" t="s">
        <v>509</v>
      </c>
      <c r="F197" s="97" t="s">
        <v>1049</v>
      </c>
      <c r="G197" s="105"/>
    </row>
    <row r="198" spans="1:7" ht="30" x14ac:dyDescent="0.25">
      <c r="A198" s="66" t="s">
        <v>1840</v>
      </c>
      <c r="B198" s="66" t="s">
        <v>483</v>
      </c>
      <c r="C198" s="67">
        <v>3</v>
      </c>
      <c r="D198" s="66" t="s">
        <v>76</v>
      </c>
      <c r="E198" s="69" t="s">
        <v>510</v>
      </c>
      <c r="F198" s="97" t="s">
        <v>1050</v>
      </c>
      <c r="G198" s="105"/>
    </row>
    <row r="199" spans="1:7" x14ac:dyDescent="0.25">
      <c r="A199" s="66" t="s">
        <v>1841</v>
      </c>
      <c r="B199" s="66" t="s">
        <v>423</v>
      </c>
      <c r="C199" s="67">
        <v>3</v>
      </c>
      <c r="D199" s="66" t="s">
        <v>81</v>
      </c>
      <c r="E199" s="69" t="s">
        <v>514</v>
      </c>
      <c r="F199" s="97" t="s">
        <v>1051</v>
      </c>
      <c r="G199" s="105"/>
    </row>
    <row r="200" spans="1:7" ht="30" x14ac:dyDescent="0.25">
      <c r="A200" s="66" t="s">
        <v>1842</v>
      </c>
      <c r="B200" s="66" t="s">
        <v>423</v>
      </c>
      <c r="C200" s="67">
        <v>3</v>
      </c>
      <c r="D200" s="66" t="s">
        <v>83</v>
      </c>
      <c r="E200" s="69" t="s">
        <v>516</v>
      </c>
      <c r="F200" s="97" t="s">
        <v>1052</v>
      </c>
      <c r="G200" s="105"/>
    </row>
    <row r="201" spans="1:7" ht="30" x14ac:dyDescent="0.25">
      <c r="A201" s="66" t="s">
        <v>1843</v>
      </c>
      <c r="B201" s="66" t="s">
        <v>397</v>
      </c>
      <c r="C201" s="67">
        <v>3</v>
      </c>
      <c r="D201" s="66" t="s">
        <v>53</v>
      </c>
      <c r="E201" s="69" t="s">
        <v>487</v>
      </c>
      <c r="F201" s="97" t="s">
        <v>1053</v>
      </c>
      <c r="G201" s="105"/>
    </row>
    <row r="202" spans="1:7" ht="45" x14ac:dyDescent="0.25">
      <c r="A202" s="66" t="s">
        <v>1844</v>
      </c>
      <c r="B202" s="66" t="s">
        <v>397</v>
      </c>
      <c r="C202" s="67">
        <v>3</v>
      </c>
      <c r="D202" s="66" t="s">
        <v>56</v>
      </c>
      <c r="E202" s="69" t="s">
        <v>490</v>
      </c>
      <c r="F202" s="97" t="s">
        <v>1054</v>
      </c>
      <c r="G202" s="105"/>
    </row>
    <row r="203" spans="1:7" x14ac:dyDescent="0.25">
      <c r="A203" s="66" t="s">
        <v>1845</v>
      </c>
      <c r="B203" s="66" t="s">
        <v>397</v>
      </c>
      <c r="C203" s="67">
        <v>3</v>
      </c>
      <c r="D203" s="66" t="s">
        <v>78</v>
      </c>
      <c r="E203" s="69" t="s">
        <v>512</v>
      </c>
      <c r="F203" s="97" t="s">
        <v>1055</v>
      </c>
      <c r="G203" s="105"/>
    </row>
    <row r="204" spans="1:7" x14ac:dyDescent="0.25">
      <c r="A204" s="66" t="s">
        <v>1846</v>
      </c>
      <c r="B204" s="66" t="s">
        <v>397</v>
      </c>
      <c r="C204" s="67">
        <v>3</v>
      </c>
      <c r="D204" s="66" t="s">
        <v>107</v>
      </c>
      <c r="E204" s="69" t="s">
        <v>536</v>
      </c>
      <c r="F204" s="97" t="s">
        <v>1056</v>
      </c>
      <c r="G204" s="105"/>
    </row>
    <row r="205" spans="1:7" ht="30" x14ac:dyDescent="0.25">
      <c r="A205" s="66" t="s">
        <v>1847</v>
      </c>
      <c r="B205" s="66" t="s">
        <v>397</v>
      </c>
      <c r="C205" s="67">
        <v>3</v>
      </c>
      <c r="D205" s="66" t="s">
        <v>154</v>
      </c>
      <c r="E205" s="69" t="s">
        <v>579</v>
      </c>
      <c r="F205" s="97" t="s">
        <v>1057</v>
      </c>
      <c r="G205" s="105"/>
    </row>
    <row r="206" spans="1:7" x14ac:dyDescent="0.25">
      <c r="A206" s="66" t="s">
        <v>1848</v>
      </c>
      <c r="B206" s="66" t="s">
        <v>397</v>
      </c>
      <c r="C206" s="67">
        <v>3</v>
      </c>
      <c r="D206" s="66" t="s">
        <v>155</v>
      </c>
      <c r="E206" s="69" t="s">
        <v>580</v>
      </c>
      <c r="F206" s="97" t="s">
        <v>1058</v>
      </c>
      <c r="G206" s="105"/>
    </row>
    <row r="207" spans="1:7" ht="30" x14ac:dyDescent="0.25">
      <c r="A207" s="66" t="s">
        <v>1849</v>
      </c>
      <c r="B207" s="66" t="s">
        <v>397</v>
      </c>
      <c r="C207" s="67">
        <v>3</v>
      </c>
      <c r="D207" s="66" t="s">
        <v>193</v>
      </c>
      <c r="E207" s="69" t="s">
        <v>619</v>
      </c>
      <c r="F207" s="97" t="s">
        <v>1059</v>
      </c>
      <c r="G207" s="105"/>
    </row>
    <row r="208" spans="1:7" x14ac:dyDescent="0.25">
      <c r="A208" s="66" t="s">
        <v>1850</v>
      </c>
      <c r="B208" s="66" t="s">
        <v>397</v>
      </c>
      <c r="C208" s="67">
        <v>3</v>
      </c>
      <c r="D208" s="66" t="s">
        <v>208</v>
      </c>
      <c r="E208" s="69" t="s">
        <v>632</v>
      </c>
      <c r="F208" s="97" t="s">
        <v>1060</v>
      </c>
      <c r="G208" s="105"/>
    </row>
    <row r="209" spans="1:7" x14ac:dyDescent="0.25">
      <c r="A209" s="66" t="s">
        <v>1851</v>
      </c>
      <c r="B209" s="66" t="s">
        <v>397</v>
      </c>
      <c r="C209" s="67">
        <v>3</v>
      </c>
      <c r="D209" s="66" t="s">
        <v>219</v>
      </c>
      <c r="E209" s="69" t="s">
        <v>640</v>
      </c>
      <c r="F209" s="97" t="s">
        <v>1061</v>
      </c>
      <c r="G209" s="105"/>
    </row>
    <row r="210" spans="1:7" ht="30" x14ac:dyDescent="0.25">
      <c r="A210" s="66" t="s">
        <v>1852</v>
      </c>
      <c r="B210" s="66" t="s">
        <v>397</v>
      </c>
      <c r="C210" s="67">
        <v>3</v>
      </c>
      <c r="D210" s="66" t="s">
        <v>220</v>
      </c>
      <c r="E210" s="69" t="s">
        <v>641</v>
      </c>
      <c r="F210" s="97" t="s">
        <v>1062</v>
      </c>
      <c r="G210" s="105"/>
    </row>
    <row r="211" spans="1:7" x14ac:dyDescent="0.25">
      <c r="A211" s="66" t="s">
        <v>1853</v>
      </c>
      <c r="B211" s="66" t="s">
        <v>397</v>
      </c>
      <c r="C211" s="67">
        <v>3</v>
      </c>
      <c r="D211" s="66" t="s">
        <v>252</v>
      </c>
      <c r="E211" s="69" t="s">
        <v>670</v>
      </c>
      <c r="F211" s="97" t="s">
        <v>1063</v>
      </c>
      <c r="G211" s="105"/>
    </row>
    <row r="212" spans="1:7" x14ac:dyDescent="0.25">
      <c r="A212" s="66" t="s">
        <v>1854</v>
      </c>
      <c r="B212" s="66" t="s">
        <v>397</v>
      </c>
      <c r="C212" s="67">
        <v>3</v>
      </c>
      <c r="D212" s="66" t="s">
        <v>263</v>
      </c>
      <c r="E212" s="69" t="s">
        <v>678</v>
      </c>
      <c r="F212" s="97" t="s">
        <v>1064</v>
      </c>
      <c r="G212" s="105"/>
    </row>
    <row r="213" spans="1:7" ht="30" x14ac:dyDescent="0.25">
      <c r="A213" s="66" t="s">
        <v>1855</v>
      </c>
      <c r="B213" s="66" t="s">
        <v>397</v>
      </c>
      <c r="C213" s="67">
        <v>3</v>
      </c>
      <c r="D213" s="66" t="s">
        <v>349</v>
      </c>
      <c r="E213" s="69" t="s">
        <v>757</v>
      </c>
      <c r="F213" s="97" t="s">
        <v>1065</v>
      </c>
      <c r="G213" s="105"/>
    </row>
    <row r="214" spans="1:7" x14ac:dyDescent="0.25">
      <c r="A214" s="66" t="s">
        <v>1856</v>
      </c>
      <c r="B214" s="66" t="s">
        <v>1294</v>
      </c>
      <c r="C214" s="67">
        <v>3</v>
      </c>
      <c r="D214" s="66" t="s">
        <v>365</v>
      </c>
      <c r="E214" s="69" t="s">
        <v>408</v>
      </c>
      <c r="F214" s="97" t="s">
        <v>1066</v>
      </c>
      <c r="G214" s="105"/>
    </row>
    <row r="215" spans="1:7" ht="90" x14ac:dyDescent="0.25">
      <c r="A215" s="66" t="s">
        <v>1857</v>
      </c>
      <c r="B215" s="66" t="s">
        <v>1294</v>
      </c>
      <c r="C215" s="67">
        <v>3</v>
      </c>
      <c r="D215" s="66" t="s">
        <v>273</v>
      </c>
      <c r="E215" s="69" t="s">
        <v>689</v>
      </c>
      <c r="F215" s="97" t="s">
        <v>1067</v>
      </c>
      <c r="G215" s="105"/>
    </row>
    <row r="216" spans="1:7" x14ac:dyDescent="0.25">
      <c r="A216" s="66" t="s">
        <v>1858</v>
      </c>
      <c r="B216" s="66" t="s">
        <v>1293</v>
      </c>
      <c r="C216" s="67">
        <v>3</v>
      </c>
      <c r="D216" s="66" t="s">
        <v>360</v>
      </c>
      <c r="E216" s="69" t="s">
        <v>402</v>
      </c>
      <c r="F216" s="97" t="s">
        <v>1068</v>
      </c>
      <c r="G216" s="105"/>
    </row>
    <row r="217" spans="1:7" ht="30" x14ac:dyDescent="0.25">
      <c r="A217" s="66" t="s">
        <v>1859</v>
      </c>
      <c r="B217" s="66" t="s">
        <v>1293</v>
      </c>
      <c r="C217" s="67">
        <v>3</v>
      </c>
      <c r="D217" s="66" t="s">
        <v>14</v>
      </c>
      <c r="E217" s="69" t="s">
        <v>450</v>
      </c>
      <c r="F217" s="97" t="s">
        <v>1069</v>
      </c>
      <c r="G217" s="105"/>
    </row>
    <row r="218" spans="1:7" x14ac:dyDescent="0.25">
      <c r="A218" s="66" t="s">
        <v>1860</v>
      </c>
      <c r="B218" s="66" t="s">
        <v>1293</v>
      </c>
      <c r="C218" s="67">
        <v>3</v>
      </c>
      <c r="D218" s="66" t="s">
        <v>22</v>
      </c>
      <c r="E218" s="69" t="s">
        <v>456</v>
      </c>
      <c r="F218" s="97" t="s">
        <v>1070</v>
      </c>
      <c r="G218" s="105"/>
    </row>
    <row r="219" spans="1:7" x14ac:dyDescent="0.25">
      <c r="A219" s="66" t="s">
        <v>1861</v>
      </c>
      <c r="B219" s="66" t="s">
        <v>1293</v>
      </c>
      <c r="C219" s="67">
        <v>3</v>
      </c>
      <c r="D219" s="66" t="s">
        <v>23</v>
      </c>
      <c r="E219" s="69" t="s">
        <v>457</v>
      </c>
      <c r="F219" s="97" t="s">
        <v>1071</v>
      </c>
      <c r="G219" s="105"/>
    </row>
    <row r="220" spans="1:7" x14ac:dyDescent="0.25">
      <c r="A220" s="66" t="s">
        <v>1862</v>
      </c>
      <c r="B220" s="66" t="s">
        <v>1293</v>
      </c>
      <c r="C220" s="67">
        <v>3</v>
      </c>
      <c r="D220" s="66" t="s">
        <v>91</v>
      </c>
      <c r="E220" s="69" t="s">
        <v>523</v>
      </c>
      <c r="F220" s="97" t="s">
        <v>1072</v>
      </c>
      <c r="G220" s="105"/>
    </row>
    <row r="221" spans="1:7" x14ac:dyDescent="0.25">
      <c r="A221" s="66" t="s">
        <v>1863</v>
      </c>
      <c r="B221" s="66" t="s">
        <v>1293</v>
      </c>
      <c r="C221" s="67">
        <v>3</v>
      </c>
      <c r="D221" s="66" t="s">
        <v>173</v>
      </c>
      <c r="E221" s="69" t="s">
        <v>600</v>
      </c>
      <c r="F221" s="97" t="s">
        <v>1073</v>
      </c>
      <c r="G221" s="105"/>
    </row>
    <row r="222" spans="1:7" x14ac:dyDescent="0.25">
      <c r="A222" s="66" t="s">
        <v>1864</v>
      </c>
      <c r="B222" s="66" t="s">
        <v>1293</v>
      </c>
      <c r="C222" s="67">
        <v>3</v>
      </c>
      <c r="D222" s="66" t="s">
        <v>174</v>
      </c>
      <c r="E222" s="69" t="s">
        <v>601</v>
      </c>
      <c r="F222" s="97" t="s">
        <v>1074</v>
      </c>
      <c r="G222" s="105"/>
    </row>
    <row r="223" spans="1:7" x14ac:dyDescent="0.25">
      <c r="A223" s="66" t="s">
        <v>1865</v>
      </c>
      <c r="B223" s="66" t="s">
        <v>1293</v>
      </c>
      <c r="C223" s="67">
        <v>3</v>
      </c>
      <c r="D223" s="66" t="s">
        <v>175</v>
      </c>
      <c r="E223" s="69" t="s">
        <v>602</v>
      </c>
      <c r="F223" s="97" t="s">
        <v>1075</v>
      </c>
      <c r="G223" s="105"/>
    </row>
    <row r="224" spans="1:7" x14ac:dyDescent="0.25">
      <c r="A224" s="66" t="s">
        <v>1866</v>
      </c>
      <c r="B224" s="66" t="s">
        <v>1293</v>
      </c>
      <c r="C224" s="67">
        <v>3</v>
      </c>
      <c r="D224" s="66" t="s">
        <v>201</v>
      </c>
      <c r="E224" s="69" t="s">
        <v>626</v>
      </c>
      <c r="F224" s="97" t="s">
        <v>1076</v>
      </c>
      <c r="G224" s="105"/>
    </row>
    <row r="225" spans="1:7" x14ac:dyDescent="0.25">
      <c r="A225" s="66" t="s">
        <v>1867</v>
      </c>
      <c r="B225" s="66" t="s">
        <v>1293</v>
      </c>
      <c r="C225" s="67">
        <v>3</v>
      </c>
      <c r="D225" s="66" t="s">
        <v>277</v>
      </c>
      <c r="E225" s="69" t="s">
        <v>694</v>
      </c>
      <c r="F225" s="97" t="s">
        <v>1077</v>
      </c>
      <c r="G225" s="105"/>
    </row>
    <row r="226" spans="1:7" x14ac:dyDescent="0.25">
      <c r="A226" s="66" t="s">
        <v>1868</v>
      </c>
      <c r="B226" s="66" t="s">
        <v>1293</v>
      </c>
      <c r="C226" s="67">
        <v>3</v>
      </c>
      <c r="D226" s="66" t="s">
        <v>278</v>
      </c>
      <c r="E226" s="69" t="s">
        <v>695</v>
      </c>
      <c r="F226" s="97" t="s">
        <v>1078</v>
      </c>
      <c r="G226" s="105"/>
    </row>
    <row r="227" spans="1:7" ht="30" x14ac:dyDescent="0.25">
      <c r="A227" s="66" t="s">
        <v>1869</v>
      </c>
      <c r="B227" s="66" t="s">
        <v>1293</v>
      </c>
      <c r="C227" s="67">
        <v>3</v>
      </c>
      <c r="D227" s="66" t="s">
        <v>300</v>
      </c>
      <c r="E227" s="69" t="s">
        <v>715</v>
      </c>
      <c r="F227" s="97" t="s">
        <v>1079</v>
      </c>
      <c r="G227" s="105"/>
    </row>
    <row r="228" spans="1:7" ht="30" x14ac:dyDescent="0.25">
      <c r="A228" s="66" t="s">
        <v>1870</v>
      </c>
      <c r="B228" s="66" t="s">
        <v>1293</v>
      </c>
      <c r="C228" s="67">
        <v>3</v>
      </c>
      <c r="D228" s="66" t="s">
        <v>301</v>
      </c>
      <c r="E228" s="69" t="s">
        <v>716</v>
      </c>
      <c r="F228" s="97" t="s">
        <v>1080</v>
      </c>
      <c r="G228" s="105"/>
    </row>
    <row r="229" spans="1:7" ht="30" x14ac:dyDescent="0.25">
      <c r="A229" s="66" t="s">
        <v>1871</v>
      </c>
      <c r="B229" s="66" t="s">
        <v>1293</v>
      </c>
      <c r="C229" s="67">
        <v>3</v>
      </c>
      <c r="D229" s="66" t="s">
        <v>302</v>
      </c>
      <c r="E229" s="69" t="s">
        <v>717</v>
      </c>
      <c r="F229" s="97" t="s">
        <v>1081</v>
      </c>
      <c r="G229" s="105"/>
    </row>
    <row r="230" spans="1:7" x14ac:dyDescent="0.25">
      <c r="A230" s="66" t="s">
        <v>1872</v>
      </c>
      <c r="B230" s="66" t="s">
        <v>1293</v>
      </c>
      <c r="C230" s="67">
        <v>3</v>
      </c>
      <c r="D230" s="66" t="s">
        <v>305</v>
      </c>
      <c r="E230" s="69" t="s">
        <v>720</v>
      </c>
      <c r="F230" s="97" t="s">
        <v>1082</v>
      </c>
      <c r="G230" s="105"/>
    </row>
    <row r="231" spans="1:7" x14ac:dyDescent="0.25">
      <c r="A231" s="66" t="s">
        <v>1873</v>
      </c>
      <c r="B231" s="66" t="s">
        <v>1293</v>
      </c>
      <c r="C231" s="67">
        <v>3</v>
      </c>
      <c r="D231" s="66" t="s">
        <v>306</v>
      </c>
      <c r="E231" s="69" t="s">
        <v>721</v>
      </c>
      <c r="F231" s="97" t="s">
        <v>1083</v>
      </c>
      <c r="G231" s="105"/>
    </row>
    <row r="232" spans="1:7" ht="30" x14ac:dyDescent="0.25">
      <c r="A232" s="66" t="s">
        <v>1874</v>
      </c>
      <c r="B232" s="66" t="s">
        <v>636</v>
      </c>
      <c r="C232" s="67">
        <v>3</v>
      </c>
      <c r="D232" s="66" t="s">
        <v>215</v>
      </c>
      <c r="E232" s="69" t="s">
        <v>637</v>
      </c>
      <c r="F232" s="97" t="s">
        <v>1084</v>
      </c>
      <c r="G232" s="105"/>
    </row>
    <row r="233" spans="1:7" ht="30" x14ac:dyDescent="0.25">
      <c r="A233" s="66" t="s">
        <v>1875</v>
      </c>
      <c r="B233" s="66" t="s">
        <v>416</v>
      </c>
      <c r="C233" s="67">
        <v>3</v>
      </c>
      <c r="D233" s="66" t="s">
        <v>372</v>
      </c>
      <c r="E233" s="69" t="s">
        <v>417</v>
      </c>
      <c r="F233" s="97" t="s">
        <v>1085</v>
      </c>
      <c r="G233" s="105"/>
    </row>
    <row r="234" spans="1:7" x14ac:dyDescent="0.25">
      <c r="A234" s="66" t="s">
        <v>1876</v>
      </c>
      <c r="B234" s="66" t="s">
        <v>416</v>
      </c>
      <c r="C234" s="67">
        <v>3</v>
      </c>
      <c r="D234" s="66" t="s">
        <v>383</v>
      </c>
      <c r="E234" s="69" t="s">
        <v>429</v>
      </c>
      <c r="F234" s="97" t="s">
        <v>1086</v>
      </c>
      <c r="G234" s="105"/>
    </row>
    <row r="235" spans="1:7" ht="30" x14ac:dyDescent="0.25">
      <c r="A235" s="66" t="s">
        <v>1877</v>
      </c>
      <c r="B235" s="66" t="s">
        <v>416</v>
      </c>
      <c r="C235" s="67">
        <v>3</v>
      </c>
      <c r="D235" s="66" t="s">
        <v>385</v>
      </c>
      <c r="E235" s="69" t="s">
        <v>430</v>
      </c>
      <c r="F235" s="97" t="s">
        <v>1087</v>
      </c>
      <c r="G235" s="105"/>
    </row>
    <row r="236" spans="1:7" ht="30" x14ac:dyDescent="0.25">
      <c r="A236" s="66" t="s">
        <v>1878</v>
      </c>
      <c r="B236" s="66" t="s">
        <v>416</v>
      </c>
      <c r="C236" s="67">
        <v>3</v>
      </c>
      <c r="D236" s="66" t="s">
        <v>390</v>
      </c>
      <c r="E236" s="69" t="s">
        <v>434</v>
      </c>
      <c r="F236" s="97" t="s">
        <v>1088</v>
      </c>
      <c r="G236" s="105"/>
    </row>
    <row r="237" spans="1:7" ht="30" x14ac:dyDescent="0.25">
      <c r="A237" s="66" t="s">
        <v>1879</v>
      </c>
      <c r="B237" s="66" t="s">
        <v>416</v>
      </c>
      <c r="C237" s="67">
        <v>3</v>
      </c>
      <c r="D237" s="66" t="s">
        <v>391</v>
      </c>
      <c r="E237" s="69" t="s">
        <v>435</v>
      </c>
      <c r="F237" s="97" t="s">
        <v>1089</v>
      </c>
      <c r="G237" s="105"/>
    </row>
    <row r="238" spans="1:7" x14ac:dyDescent="0.25">
      <c r="A238" s="66" t="s">
        <v>1880</v>
      </c>
      <c r="B238" s="66" t="s">
        <v>416</v>
      </c>
      <c r="C238" s="67">
        <v>3</v>
      </c>
      <c r="D238" s="66" t="s">
        <v>4</v>
      </c>
      <c r="E238" s="69" t="s">
        <v>444</v>
      </c>
      <c r="F238" s="97" t="s">
        <v>1090</v>
      </c>
      <c r="G238" s="105"/>
    </row>
    <row r="239" spans="1:7" ht="30" x14ac:dyDescent="0.25">
      <c r="A239" s="66" t="s">
        <v>1881</v>
      </c>
      <c r="B239" s="66" t="s">
        <v>416</v>
      </c>
      <c r="C239" s="67">
        <v>3</v>
      </c>
      <c r="D239" s="66" t="s">
        <v>5</v>
      </c>
      <c r="E239" s="69" t="s">
        <v>441</v>
      </c>
      <c r="F239" s="97" t="s">
        <v>1091</v>
      </c>
      <c r="G239" s="105"/>
    </row>
    <row r="240" spans="1:7" x14ac:dyDescent="0.25">
      <c r="A240" s="66" t="s">
        <v>1882</v>
      </c>
      <c r="B240" s="66" t="s">
        <v>416</v>
      </c>
      <c r="C240" s="67">
        <v>3</v>
      </c>
      <c r="D240" s="66" t="s">
        <v>6</v>
      </c>
      <c r="E240" s="69" t="s">
        <v>444</v>
      </c>
      <c r="F240" s="97" t="s">
        <v>1092</v>
      </c>
      <c r="G240" s="105"/>
    </row>
    <row r="241" spans="1:7" ht="30" x14ac:dyDescent="0.25">
      <c r="A241" s="66" t="s">
        <v>1883</v>
      </c>
      <c r="B241" s="66" t="s">
        <v>416</v>
      </c>
      <c r="C241" s="67">
        <v>3</v>
      </c>
      <c r="D241" s="66" t="s">
        <v>7</v>
      </c>
      <c r="E241" s="69" t="s">
        <v>442</v>
      </c>
      <c r="F241" s="97" t="s">
        <v>1093</v>
      </c>
      <c r="G241" s="105"/>
    </row>
    <row r="242" spans="1:7" x14ac:dyDescent="0.25">
      <c r="A242" s="66" t="s">
        <v>1884</v>
      </c>
      <c r="B242" s="66" t="s">
        <v>416</v>
      </c>
      <c r="C242" s="67">
        <v>3</v>
      </c>
      <c r="D242" s="66" t="s">
        <v>8</v>
      </c>
      <c r="E242" s="69" t="s">
        <v>443</v>
      </c>
      <c r="F242" s="97" t="s">
        <v>1094</v>
      </c>
      <c r="G242" s="105"/>
    </row>
    <row r="243" spans="1:7" x14ac:dyDescent="0.25">
      <c r="A243" s="66" t="s">
        <v>1885</v>
      </c>
      <c r="B243" s="66" t="s">
        <v>416</v>
      </c>
      <c r="C243" s="67">
        <v>3</v>
      </c>
      <c r="D243" s="66" t="s">
        <v>18</v>
      </c>
      <c r="E243" s="69" t="s">
        <v>452</v>
      </c>
      <c r="F243" s="97" t="s">
        <v>1095</v>
      </c>
      <c r="G243" s="105"/>
    </row>
    <row r="244" spans="1:7" ht="30" x14ac:dyDescent="0.25">
      <c r="A244" s="66" t="s">
        <v>1886</v>
      </c>
      <c r="B244" s="66" t="s">
        <v>416</v>
      </c>
      <c r="C244" s="67">
        <v>3</v>
      </c>
      <c r="D244" s="66" t="s">
        <v>19</v>
      </c>
      <c r="E244" s="69" t="s">
        <v>453</v>
      </c>
      <c r="F244" s="97" t="s">
        <v>1096</v>
      </c>
      <c r="G244" s="105"/>
    </row>
    <row r="245" spans="1:7" x14ac:dyDescent="0.25">
      <c r="A245" s="66" t="s">
        <v>1887</v>
      </c>
      <c r="B245" s="66" t="s">
        <v>416</v>
      </c>
      <c r="C245" s="67">
        <v>3</v>
      </c>
      <c r="D245" s="66" t="s">
        <v>21</v>
      </c>
      <c r="E245" s="69" t="s">
        <v>455</v>
      </c>
      <c r="F245" s="97" t="s">
        <v>1097</v>
      </c>
      <c r="G245" s="105"/>
    </row>
    <row r="246" spans="1:7" ht="30" x14ac:dyDescent="0.25">
      <c r="A246" s="66" t="s">
        <v>1888</v>
      </c>
      <c r="B246" s="66" t="s">
        <v>416</v>
      </c>
      <c r="C246" s="67">
        <v>3</v>
      </c>
      <c r="D246" s="66" t="s">
        <v>36</v>
      </c>
      <c r="E246" s="69" t="s">
        <v>469</v>
      </c>
      <c r="F246" s="97" t="s">
        <v>1098</v>
      </c>
      <c r="G246" s="105"/>
    </row>
    <row r="247" spans="1:7" ht="30" x14ac:dyDescent="0.25">
      <c r="A247" s="66" t="s">
        <v>1889</v>
      </c>
      <c r="B247" s="66" t="s">
        <v>416</v>
      </c>
      <c r="C247" s="67">
        <v>3</v>
      </c>
      <c r="D247" s="66" t="s">
        <v>37</v>
      </c>
      <c r="E247" s="69" t="s">
        <v>470</v>
      </c>
      <c r="F247" s="97" t="s">
        <v>1099</v>
      </c>
      <c r="G247" s="105"/>
    </row>
    <row r="248" spans="1:7" x14ac:dyDescent="0.25">
      <c r="A248" s="66" t="s">
        <v>1890</v>
      </c>
      <c r="B248" s="66" t="s">
        <v>416</v>
      </c>
      <c r="C248" s="67">
        <v>3</v>
      </c>
      <c r="D248" s="66" t="s">
        <v>62</v>
      </c>
      <c r="E248" s="69" t="s">
        <v>496</v>
      </c>
      <c r="F248" s="97" t="s">
        <v>1135</v>
      </c>
      <c r="G248" s="105"/>
    </row>
    <row r="249" spans="1:7" x14ac:dyDescent="0.25">
      <c r="A249" s="66" t="s">
        <v>1891</v>
      </c>
      <c r="B249" s="66" t="s">
        <v>416</v>
      </c>
      <c r="C249" s="67">
        <v>3</v>
      </c>
      <c r="D249" s="66" t="s">
        <v>88</v>
      </c>
      <c r="E249" s="69" t="s">
        <v>521</v>
      </c>
      <c r="F249" s="97" t="s">
        <v>1136</v>
      </c>
      <c r="G249" s="105"/>
    </row>
    <row r="250" spans="1:7" x14ac:dyDescent="0.25">
      <c r="A250" s="66" t="s">
        <v>1892</v>
      </c>
      <c r="B250" s="66" t="s">
        <v>416</v>
      </c>
      <c r="C250" s="67">
        <v>3</v>
      </c>
      <c r="D250" s="66" t="s">
        <v>92</v>
      </c>
      <c r="E250" s="69" t="s">
        <v>525</v>
      </c>
      <c r="F250" s="97" t="s">
        <v>1137</v>
      </c>
      <c r="G250" s="105"/>
    </row>
    <row r="251" spans="1:7" x14ac:dyDescent="0.25">
      <c r="A251" s="66" t="s">
        <v>1893</v>
      </c>
      <c r="B251" s="66" t="s">
        <v>416</v>
      </c>
      <c r="C251" s="67">
        <v>3</v>
      </c>
      <c r="D251" s="66" t="s">
        <v>94</v>
      </c>
      <c r="E251" s="69" t="s">
        <v>525</v>
      </c>
      <c r="F251" s="97" t="s">
        <v>1138</v>
      </c>
      <c r="G251" s="105"/>
    </row>
    <row r="252" spans="1:7" x14ac:dyDescent="0.25">
      <c r="A252" s="66" t="s">
        <v>1894</v>
      </c>
      <c r="B252" s="66" t="s">
        <v>416</v>
      </c>
      <c r="C252" s="67">
        <v>3</v>
      </c>
      <c r="D252" s="66" t="s">
        <v>95</v>
      </c>
      <c r="E252" s="69" t="s">
        <v>527</v>
      </c>
      <c r="F252" s="97" t="s">
        <v>1139</v>
      </c>
      <c r="G252" s="105"/>
    </row>
    <row r="253" spans="1:7" x14ac:dyDescent="0.25">
      <c r="A253" s="66" t="s">
        <v>1895</v>
      </c>
      <c r="B253" s="66" t="s">
        <v>416</v>
      </c>
      <c r="C253" s="67">
        <v>3</v>
      </c>
      <c r="D253" s="66" t="s">
        <v>96</v>
      </c>
      <c r="E253" s="69" t="s">
        <v>527</v>
      </c>
      <c r="F253" s="97" t="s">
        <v>1140</v>
      </c>
      <c r="G253" s="105"/>
    </row>
    <row r="254" spans="1:7" x14ac:dyDescent="0.25">
      <c r="A254" s="66" t="s">
        <v>1896</v>
      </c>
      <c r="B254" s="66" t="s">
        <v>416</v>
      </c>
      <c r="C254" s="67">
        <v>3</v>
      </c>
      <c r="D254" s="66" t="s">
        <v>105</v>
      </c>
      <c r="E254" s="69" t="s">
        <v>534</v>
      </c>
      <c r="F254" s="97" t="s">
        <v>1141</v>
      </c>
      <c r="G254" s="105"/>
    </row>
    <row r="255" spans="1:7" x14ac:dyDescent="0.25">
      <c r="A255" s="66" t="s">
        <v>1897</v>
      </c>
      <c r="B255" s="66" t="s">
        <v>416</v>
      </c>
      <c r="C255" s="67">
        <v>3</v>
      </c>
      <c r="D255" s="66" t="s">
        <v>97</v>
      </c>
      <c r="E255" s="69" t="s">
        <v>527</v>
      </c>
      <c r="F255" s="97" t="s">
        <v>1142</v>
      </c>
      <c r="G255" s="105"/>
    </row>
    <row r="256" spans="1:7" x14ac:dyDescent="0.25">
      <c r="A256" s="66" t="s">
        <v>1898</v>
      </c>
      <c r="B256" s="66" t="s">
        <v>416</v>
      </c>
      <c r="C256" s="67">
        <v>3</v>
      </c>
      <c r="D256" s="66" t="s">
        <v>98</v>
      </c>
      <c r="E256" s="69" t="s">
        <v>528</v>
      </c>
      <c r="F256" s="97" t="s">
        <v>1143</v>
      </c>
      <c r="G256" s="105"/>
    </row>
    <row r="257" spans="1:7" x14ac:dyDescent="0.25">
      <c r="A257" s="66" t="s">
        <v>1899</v>
      </c>
      <c r="B257" s="66" t="s">
        <v>416</v>
      </c>
      <c r="C257" s="67">
        <v>3</v>
      </c>
      <c r="D257" s="66" t="s">
        <v>99</v>
      </c>
      <c r="E257" s="69" t="s">
        <v>529</v>
      </c>
      <c r="F257" s="97" t="s">
        <v>1144</v>
      </c>
      <c r="G257" s="105"/>
    </row>
    <row r="258" spans="1:7" x14ac:dyDescent="0.25">
      <c r="A258" s="66" t="s">
        <v>1900</v>
      </c>
      <c r="B258" s="66" t="s">
        <v>416</v>
      </c>
      <c r="C258" s="67">
        <v>3</v>
      </c>
      <c r="D258" s="66" t="s">
        <v>103</v>
      </c>
      <c r="E258" s="69" t="s">
        <v>532</v>
      </c>
      <c r="F258" s="97" t="s">
        <v>1145</v>
      </c>
      <c r="G258" s="105"/>
    </row>
    <row r="259" spans="1:7" x14ac:dyDescent="0.25">
      <c r="A259" s="66" t="s">
        <v>1901</v>
      </c>
      <c r="B259" s="66" t="s">
        <v>416</v>
      </c>
      <c r="C259" s="67">
        <v>3</v>
      </c>
      <c r="D259" s="66" t="s">
        <v>104</v>
      </c>
      <c r="E259" s="69" t="s">
        <v>533</v>
      </c>
      <c r="F259" s="97" t="s">
        <v>1146</v>
      </c>
      <c r="G259" s="105"/>
    </row>
    <row r="260" spans="1:7" x14ac:dyDescent="0.25">
      <c r="A260" s="66" t="s">
        <v>1902</v>
      </c>
      <c r="B260" s="66" t="s">
        <v>416</v>
      </c>
      <c r="C260" s="67">
        <v>3</v>
      </c>
      <c r="D260" s="66" t="s">
        <v>109</v>
      </c>
      <c r="E260" s="69" t="s">
        <v>538</v>
      </c>
      <c r="F260" s="97" t="s">
        <v>1147</v>
      </c>
      <c r="G260" s="105"/>
    </row>
    <row r="261" spans="1:7" x14ac:dyDescent="0.25">
      <c r="A261" s="66" t="s">
        <v>1903</v>
      </c>
      <c r="B261" s="66" t="s">
        <v>416</v>
      </c>
      <c r="C261" s="67">
        <v>3</v>
      </c>
      <c r="D261" s="66" t="s">
        <v>111</v>
      </c>
      <c r="E261" s="69" t="s">
        <v>539</v>
      </c>
      <c r="F261" s="97" t="s">
        <v>1148</v>
      </c>
      <c r="G261" s="105"/>
    </row>
    <row r="262" spans="1:7" x14ac:dyDescent="0.25">
      <c r="A262" s="66" t="s">
        <v>1904</v>
      </c>
      <c r="B262" s="66" t="s">
        <v>416</v>
      </c>
      <c r="C262" s="67">
        <v>3</v>
      </c>
      <c r="D262" s="66" t="s">
        <v>113</v>
      </c>
      <c r="E262" s="69" t="s">
        <v>540</v>
      </c>
      <c r="F262" s="97" t="s">
        <v>1149</v>
      </c>
      <c r="G262" s="105"/>
    </row>
    <row r="263" spans="1:7" x14ac:dyDescent="0.25">
      <c r="A263" s="66" t="s">
        <v>1905</v>
      </c>
      <c r="B263" s="66" t="s">
        <v>416</v>
      </c>
      <c r="C263" s="67">
        <v>3</v>
      </c>
      <c r="D263" s="66" t="s">
        <v>114</v>
      </c>
      <c r="E263" s="69" t="s">
        <v>540</v>
      </c>
      <c r="F263" s="97" t="s">
        <v>1150</v>
      </c>
      <c r="G263" s="105"/>
    </row>
    <row r="264" spans="1:7" x14ac:dyDescent="0.25">
      <c r="A264" s="66" t="s">
        <v>1906</v>
      </c>
      <c r="B264" s="66" t="s">
        <v>416</v>
      </c>
      <c r="C264" s="67">
        <v>3</v>
      </c>
      <c r="D264" s="66" t="s">
        <v>119</v>
      </c>
      <c r="E264" s="69" t="s">
        <v>545</v>
      </c>
      <c r="F264" s="97" t="s">
        <v>1151</v>
      </c>
      <c r="G264" s="105"/>
    </row>
    <row r="265" spans="1:7" x14ac:dyDescent="0.25">
      <c r="A265" s="66" t="s">
        <v>1907</v>
      </c>
      <c r="B265" s="66" t="s">
        <v>416</v>
      </c>
      <c r="C265" s="67">
        <v>3</v>
      </c>
      <c r="D265" s="66" t="s">
        <v>120</v>
      </c>
      <c r="E265" s="69" t="s">
        <v>546</v>
      </c>
      <c r="F265" s="97" t="s">
        <v>1152</v>
      </c>
      <c r="G265" s="105"/>
    </row>
    <row r="266" spans="1:7" ht="30" x14ac:dyDescent="0.25">
      <c r="A266" s="66" t="s">
        <v>1908</v>
      </c>
      <c r="B266" s="66" t="s">
        <v>416</v>
      </c>
      <c r="C266" s="67">
        <v>3</v>
      </c>
      <c r="D266" s="66" t="s">
        <v>127</v>
      </c>
      <c r="E266" s="69" t="s">
        <v>553</v>
      </c>
      <c r="F266" s="97" t="s">
        <v>1153</v>
      </c>
      <c r="G266" s="105"/>
    </row>
    <row r="267" spans="1:7" x14ac:dyDescent="0.25">
      <c r="A267" s="66" t="s">
        <v>1909</v>
      </c>
      <c r="B267" s="66" t="s">
        <v>416</v>
      </c>
      <c r="C267" s="67">
        <v>3</v>
      </c>
      <c r="D267" s="66" t="s">
        <v>169</v>
      </c>
      <c r="E267" s="69" t="s">
        <v>594</v>
      </c>
      <c r="F267" s="97" t="s">
        <v>1154</v>
      </c>
      <c r="G267" s="105"/>
    </row>
    <row r="268" spans="1:7" x14ac:dyDescent="0.25">
      <c r="A268" s="66" t="s">
        <v>1910</v>
      </c>
      <c r="B268" s="66" t="s">
        <v>416</v>
      </c>
      <c r="C268" s="67">
        <v>3</v>
      </c>
      <c r="D268" s="66" t="s">
        <v>178</v>
      </c>
      <c r="E268" s="69" t="s">
        <v>605</v>
      </c>
      <c r="F268" s="97" t="s">
        <v>1155</v>
      </c>
      <c r="G268" s="105"/>
    </row>
    <row r="269" spans="1:7" x14ac:dyDescent="0.25">
      <c r="A269" s="66" t="s">
        <v>1911</v>
      </c>
      <c r="B269" s="66" t="s">
        <v>416</v>
      </c>
      <c r="C269" s="67">
        <v>3</v>
      </c>
      <c r="D269" s="66" t="s">
        <v>180</v>
      </c>
      <c r="E269" s="69" t="s">
        <v>604</v>
      </c>
      <c r="F269" s="97" t="s">
        <v>1156</v>
      </c>
      <c r="G269" s="105"/>
    </row>
    <row r="270" spans="1:7" ht="30" x14ac:dyDescent="0.25">
      <c r="A270" s="66" t="s">
        <v>1912</v>
      </c>
      <c r="B270" s="66" t="s">
        <v>416</v>
      </c>
      <c r="C270" s="67">
        <v>3</v>
      </c>
      <c r="D270" s="66" t="s">
        <v>204</v>
      </c>
      <c r="E270" s="69" t="s">
        <v>629</v>
      </c>
      <c r="F270" s="97" t="s">
        <v>1157</v>
      </c>
      <c r="G270" s="105"/>
    </row>
    <row r="271" spans="1:7" x14ac:dyDescent="0.25">
      <c r="A271" s="66" t="s">
        <v>1913</v>
      </c>
      <c r="B271" s="66" t="s">
        <v>416</v>
      </c>
      <c r="C271" s="67">
        <v>3</v>
      </c>
      <c r="D271" s="66" t="s">
        <v>209</v>
      </c>
      <c r="E271" s="69" t="s">
        <v>633</v>
      </c>
      <c r="F271" s="97" t="s">
        <v>1158</v>
      </c>
      <c r="G271" s="105"/>
    </row>
    <row r="272" spans="1:7" x14ac:dyDescent="0.25">
      <c r="A272" s="66" t="s">
        <v>1914</v>
      </c>
      <c r="B272" s="66" t="s">
        <v>416</v>
      </c>
      <c r="C272" s="67">
        <v>3</v>
      </c>
      <c r="D272" s="66" t="s">
        <v>211</v>
      </c>
      <c r="E272" s="69" t="s">
        <v>634</v>
      </c>
      <c r="F272" s="97" t="s">
        <v>1159</v>
      </c>
      <c r="G272" s="105"/>
    </row>
    <row r="273" spans="1:7" x14ac:dyDescent="0.25">
      <c r="A273" s="66" t="s">
        <v>1915</v>
      </c>
      <c r="B273" s="66" t="s">
        <v>416</v>
      </c>
      <c r="C273" s="67">
        <v>3</v>
      </c>
      <c r="D273" s="66" t="s">
        <v>213</v>
      </c>
      <c r="E273" s="69" t="s">
        <v>635</v>
      </c>
      <c r="F273" s="97" t="s">
        <v>1160</v>
      </c>
      <c r="G273" s="105"/>
    </row>
    <row r="274" spans="1:7" x14ac:dyDescent="0.25">
      <c r="A274" s="66" t="s">
        <v>1916</v>
      </c>
      <c r="B274" s="66" t="s">
        <v>416</v>
      </c>
      <c r="C274" s="67">
        <v>3</v>
      </c>
      <c r="D274" s="66" t="s">
        <v>231</v>
      </c>
      <c r="E274" s="69" t="s">
        <v>652</v>
      </c>
      <c r="F274" s="97" t="s">
        <v>1161</v>
      </c>
      <c r="G274" s="105"/>
    </row>
    <row r="275" spans="1:7" ht="30" x14ac:dyDescent="0.25">
      <c r="A275" s="66" t="s">
        <v>1917</v>
      </c>
      <c r="B275" s="66" t="s">
        <v>416</v>
      </c>
      <c r="C275" s="67">
        <v>3</v>
      </c>
      <c r="D275" s="66" t="s">
        <v>232</v>
      </c>
      <c r="E275" s="69" t="s">
        <v>653</v>
      </c>
      <c r="F275" s="97" t="s">
        <v>1162</v>
      </c>
      <c r="G275" s="105"/>
    </row>
    <row r="276" spans="1:7" x14ac:dyDescent="0.25">
      <c r="A276" s="66" t="s">
        <v>1918</v>
      </c>
      <c r="B276" s="66" t="s">
        <v>416</v>
      </c>
      <c r="C276" s="67">
        <v>3</v>
      </c>
      <c r="D276" s="66" t="s">
        <v>233</v>
      </c>
      <c r="E276" s="69" t="s">
        <v>654</v>
      </c>
      <c r="F276" s="97" t="s">
        <v>1163</v>
      </c>
      <c r="G276" s="105"/>
    </row>
    <row r="277" spans="1:7" ht="30" x14ac:dyDescent="0.25">
      <c r="A277" s="66" t="s">
        <v>1919</v>
      </c>
      <c r="B277" s="66" t="s">
        <v>416</v>
      </c>
      <c r="C277" s="67">
        <v>3</v>
      </c>
      <c r="D277" s="66" t="s">
        <v>235</v>
      </c>
      <c r="E277" s="69" t="s">
        <v>655</v>
      </c>
      <c r="F277" s="97" t="s">
        <v>1164</v>
      </c>
      <c r="G277" s="105"/>
    </row>
    <row r="278" spans="1:7" x14ac:dyDescent="0.25">
      <c r="A278" s="66" t="s">
        <v>1920</v>
      </c>
      <c r="B278" s="66" t="s">
        <v>416</v>
      </c>
      <c r="C278" s="67">
        <v>3</v>
      </c>
      <c r="D278" s="66" t="s">
        <v>236</v>
      </c>
      <c r="E278" s="69" t="s">
        <v>656</v>
      </c>
      <c r="F278" s="97" t="s">
        <v>1165</v>
      </c>
      <c r="G278" s="105"/>
    </row>
    <row r="279" spans="1:7" ht="30" x14ac:dyDescent="0.25">
      <c r="A279" s="66" t="s">
        <v>1921</v>
      </c>
      <c r="B279" s="66" t="s">
        <v>416</v>
      </c>
      <c r="C279" s="67">
        <v>3</v>
      </c>
      <c r="D279" s="66" t="s">
        <v>238</v>
      </c>
      <c r="E279" s="69" t="s">
        <v>657</v>
      </c>
      <c r="F279" s="97" t="s">
        <v>1166</v>
      </c>
      <c r="G279" s="105"/>
    </row>
    <row r="280" spans="1:7" x14ac:dyDescent="0.25">
      <c r="A280" s="66" t="s">
        <v>1922</v>
      </c>
      <c r="B280" s="66" t="s">
        <v>416</v>
      </c>
      <c r="C280" s="67">
        <v>3</v>
      </c>
      <c r="D280" s="66" t="s">
        <v>242</v>
      </c>
      <c r="E280" s="69" t="s">
        <v>661</v>
      </c>
      <c r="F280" s="97" t="s">
        <v>1167</v>
      </c>
      <c r="G280" s="105"/>
    </row>
    <row r="281" spans="1:7" ht="30" x14ac:dyDescent="0.25">
      <c r="A281" s="66" t="s">
        <v>1923</v>
      </c>
      <c r="B281" s="66" t="s">
        <v>416</v>
      </c>
      <c r="C281" s="67">
        <v>3</v>
      </c>
      <c r="D281" s="66" t="s">
        <v>254</v>
      </c>
      <c r="E281" s="69" t="s">
        <v>672</v>
      </c>
      <c r="F281" s="97" t="s">
        <v>1168</v>
      </c>
      <c r="G281" s="105"/>
    </row>
    <row r="282" spans="1:7" x14ac:dyDescent="0.25">
      <c r="A282" s="66" t="s">
        <v>1924</v>
      </c>
      <c r="B282" s="66" t="s">
        <v>416</v>
      </c>
      <c r="C282" s="67">
        <v>3</v>
      </c>
      <c r="D282" s="66" t="s">
        <v>255</v>
      </c>
      <c r="E282" s="69" t="s">
        <v>671</v>
      </c>
      <c r="F282" s="97" t="s">
        <v>1169</v>
      </c>
      <c r="G282" s="105"/>
    </row>
    <row r="283" spans="1:7" ht="30" x14ac:dyDescent="0.25">
      <c r="A283" s="66" t="s">
        <v>1925</v>
      </c>
      <c r="B283" s="66" t="s">
        <v>416</v>
      </c>
      <c r="C283" s="67">
        <v>3</v>
      </c>
      <c r="D283" s="66" t="s">
        <v>272</v>
      </c>
      <c r="E283" s="69" t="s">
        <v>688</v>
      </c>
      <c r="F283" s="97" t="s">
        <v>1170</v>
      </c>
      <c r="G283" s="105"/>
    </row>
    <row r="284" spans="1:7" x14ac:dyDescent="0.25">
      <c r="A284" s="66" t="s">
        <v>1926</v>
      </c>
      <c r="B284" s="66" t="s">
        <v>416</v>
      </c>
      <c r="C284" s="67">
        <v>3</v>
      </c>
      <c r="D284" s="66" t="s">
        <v>287</v>
      </c>
      <c r="E284" s="69" t="s">
        <v>704</v>
      </c>
      <c r="F284" s="97" t="s">
        <v>1171</v>
      </c>
      <c r="G284" s="105"/>
    </row>
    <row r="285" spans="1:7" x14ac:dyDescent="0.25">
      <c r="A285" s="66" t="s">
        <v>1927</v>
      </c>
      <c r="B285" s="66" t="s">
        <v>416</v>
      </c>
      <c r="C285" s="67">
        <v>3</v>
      </c>
      <c r="D285" s="66" t="s">
        <v>288</v>
      </c>
      <c r="E285" s="69" t="s">
        <v>703</v>
      </c>
      <c r="F285" s="97" t="s">
        <v>1172</v>
      </c>
      <c r="G285" s="105"/>
    </row>
    <row r="286" spans="1:7" ht="30" x14ac:dyDescent="0.25">
      <c r="A286" s="66" t="s">
        <v>1928</v>
      </c>
      <c r="B286" s="66" t="s">
        <v>416</v>
      </c>
      <c r="C286" s="67">
        <v>3</v>
      </c>
      <c r="D286" s="66" t="s">
        <v>289</v>
      </c>
      <c r="E286" s="69" t="s">
        <v>705</v>
      </c>
      <c r="F286" s="97" t="s">
        <v>1173</v>
      </c>
      <c r="G286" s="105"/>
    </row>
    <row r="287" spans="1:7" ht="30" x14ac:dyDescent="0.25">
      <c r="A287" s="66" t="s">
        <v>1929</v>
      </c>
      <c r="B287" s="66" t="s">
        <v>416</v>
      </c>
      <c r="C287" s="67">
        <v>3</v>
      </c>
      <c r="D287" s="66" t="s">
        <v>291</v>
      </c>
      <c r="E287" s="69" t="s">
        <v>706</v>
      </c>
      <c r="F287" s="97" t="s">
        <v>1174</v>
      </c>
      <c r="G287" s="105"/>
    </row>
    <row r="288" spans="1:7" ht="30" x14ac:dyDescent="0.25">
      <c r="A288" s="66" t="s">
        <v>1930</v>
      </c>
      <c r="B288" s="66" t="s">
        <v>416</v>
      </c>
      <c r="C288" s="67">
        <v>3</v>
      </c>
      <c r="D288" s="66" t="s">
        <v>292</v>
      </c>
      <c r="E288" s="69" t="s">
        <v>707</v>
      </c>
      <c r="F288" s="97" t="s">
        <v>1175</v>
      </c>
      <c r="G288" s="105"/>
    </row>
    <row r="289" spans="1:7" ht="30" x14ac:dyDescent="0.25">
      <c r="A289" s="66" t="s">
        <v>1931</v>
      </c>
      <c r="B289" s="66" t="s">
        <v>416</v>
      </c>
      <c r="C289" s="67">
        <v>3</v>
      </c>
      <c r="D289" s="66" t="s">
        <v>310</v>
      </c>
      <c r="E289" s="69" t="s">
        <v>725</v>
      </c>
      <c r="F289" s="97" t="s">
        <v>1176</v>
      </c>
      <c r="G289" s="105"/>
    </row>
    <row r="290" spans="1:7" ht="30" x14ac:dyDescent="0.25">
      <c r="A290" s="66" t="s">
        <v>1932</v>
      </c>
      <c r="B290" s="66" t="s">
        <v>416</v>
      </c>
      <c r="C290" s="67">
        <v>3</v>
      </c>
      <c r="D290" s="66" t="s">
        <v>311</v>
      </c>
      <c r="E290" s="69" t="s">
        <v>725</v>
      </c>
      <c r="F290" s="97" t="s">
        <v>1177</v>
      </c>
      <c r="G290" s="105"/>
    </row>
    <row r="291" spans="1:7" x14ac:dyDescent="0.25">
      <c r="A291" s="66" t="s">
        <v>1933</v>
      </c>
      <c r="B291" s="66" t="s">
        <v>416</v>
      </c>
      <c r="C291" s="67">
        <v>3</v>
      </c>
      <c r="D291" s="66" t="s">
        <v>312</v>
      </c>
      <c r="E291" s="69" t="s">
        <v>726</v>
      </c>
      <c r="F291" s="97" t="s">
        <v>1178</v>
      </c>
      <c r="G291" s="105"/>
    </row>
    <row r="292" spans="1:7" ht="30" x14ac:dyDescent="0.25">
      <c r="A292" s="66" t="s">
        <v>1934</v>
      </c>
      <c r="B292" s="66" t="s">
        <v>416</v>
      </c>
      <c r="C292" s="67">
        <v>3</v>
      </c>
      <c r="D292" s="66" t="s">
        <v>317</v>
      </c>
      <c r="E292" s="69" t="s">
        <v>730</v>
      </c>
      <c r="F292" s="97" t="s">
        <v>1179</v>
      </c>
      <c r="G292" s="105"/>
    </row>
    <row r="293" spans="1:7" x14ac:dyDescent="0.25">
      <c r="A293" s="66" t="s">
        <v>1935</v>
      </c>
      <c r="B293" s="66" t="s">
        <v>416</v>
      </c>
      <c r="C293" s="67">
        <v>3</v>
      </c>
      <c r="D293" s="66" t="s">
        <v>318</v>
      </c>
      <c r="E293" s="69" t="s">
        <v>731</v>
      </c>
      <c r="F293" s="97" t="s">
        <v>1180</v>
      </c>
      <c r="G293" s="105"/>
    </row>
    <row r="294" spans="1:7" x14ac:dyDescent="0.25">
      <c r="A294" s="66" t="s">
        <v>1936</v>
      </c>
      <c r="B294" s="66" t="s">
        <v>416</v>
      </c>
      <c r="C294" s="67">
        <v>3</v>
      </c>
      <c r="D294" s="66" t="s">
        <v>326</v>
      </c>
      <c r="E294" s="69" t="s">
        <v>739</v>
      </c>
      <c r="F294" s="97" t="s">
        <v>1181</v>
      </c>
      <c r="G294" s="105"/>
    </row>
    <row r="295" spans="1:7" x14ac:dyDescent="0.25">
      <c r="A295" s="66" t="s">
        <v>1937</v>
      </c>
      <c r="B295" s="66" t="s">
        <v>416</v>
      </c>
      <c r="C295" s="67">
        <v>3</v>
      </c>
      <c r="D295" s="66" t="s">
        <v>324</v>
      </c>
      <c r="E295" s="69" t="s">
        <v>736</v>
      </c>
      <c r="F295" s="97" t="s">
        <v>1182</v>
      </c>
      <c r="G295" s="105"/>
    </row>
    <row r="296" spans="1:7" x14ac:dyDescent="0.25">
      <c r="A296" s="66" t="s">
        <v>1938</v>
      </c>
      <c r="B296" s="66" t="s">
        <v>416</v>
      </c>
      <c r="C296" s="67">
        <v>3</v>
      </c>
      <c r="D296" s="66" t="s">
        <v>332</v>
      </c>
      <c r="E296" s="69" t="s">
        <v>744</v>
      </c>
      <c r="F296" s="97" t="s">
        <v>1183</v>
      </c>
      <c r="G296" s="105"/>
    </row>
    <row r="297" spans="1:7" x14ac:dyDescent="0.25">
      <c r="A297" s="66" t="s">
        <v>1939</v>
      </c>
      <c r="B297" s="66" t="s">
        <v>416</v>
      </c>
      <c r="C297" s="67">
        <v>3</v>
      </c>
      <c r="D297" s="66" t="s">
        <v>333</v>
      </c>
      <c r="E297" s="69" t="s">
        <v>743</v>
      </c>
      <c r="F297" s="97" t="s">
        <v>1184</v>
      </c>
      <c r="G297" s="105"/>
    </row>
    <row r="298" spans="1:7" ht="30" x14ac:dyDescent="0.25">
      <c r="A298" s="66" t="s">
        <v>1940</v>
      </c>
      <c r="B298" s="66" t="s">
        <v>416</v>
      </c>
      <c r="C298" s="67">
        <v>3</v>
      </c>
      <c r="D298" s="66" t="s">
        <v>334</v>
      </c>
      <c r="E298" s="69" t="s">
        <v>745</v>
      </c>
      <c r="F298" s="97" t="s">
        <v>1185</v>
      </c>
      <c r="G298" s="105"/>
    </row>
    <row r="299" spans="1:7" ht="30" x14ac:dyDescent="0.25">
      <c r="A299" s="66" t="s">
        <v>1941</v>
      </c>
      <c r="B299" s="66" t="s">
        <v>416</v>
      </c>
      <c r="C299" s="67">
        <v>3</v>
      </c>
      <c r="D299" s="66" t="s">
        <v>336</v>
      </c>
      <c r="E299" s="69" t="s">
        <v>746</v>
      </c>
      <c r="F299" s="97" t="s">
        <v>1186</v>
      </c>
      <c r="G299" s="105"/>
    </row>
    <row r="300" spans="1:7" x14ac:dyDescent="0.25">
      <c r="A300" s="66" t="s">
        <v>1942</v>
      </c>
      <c r="B300" s="66" t="s">
        <v>416</v>
      </c>
      <c r="C300" s="67">
        <v>3</v>
      </c>
      <c r="D300" s="66" t="s">
        <v>342</v>
      </c>
      <c r="E300" s="69" t="s">
        <v>751</v>
      </c>
      <c r="F300" s="97" t="s">
        <v>1187</v>
      </c>
      <c r="G300" s="105"/>
    </row>
    <row r="301" spans="1:7" x14ac:dyDescent="0.25">
      <c r="A301" s="66" t="s">
        <v>1943</v>
      </c>
      <c r="B301" s="66" t="s">
        <v>416</v>
      </c>
      <c r="C301" s="67">
        <v>3</v>
      </c>
      <c r="D301" s="66" t="s">
        <v>352</v>
      </c>
      <c r="E301" s="69" t="s">
        <v>760</v>
      </c>
      <c r="F301" s="97" t="s">
        <v>1188</v>
      </c>
      <c r="G301" s="105"/>
    </row>
    <row r="302" spans="1:7" ht="30" x14ac:dyDescent="0.25">
      <c r="A302" s="66" t="s">
        <v>1944</v>
      </c>
      <c r="B302" s="66" t="s">
        <v>409</v>
      </c>
      <c r="C302" s="67">
        <v>3</v>
      </c>
      <c r="D302" s="66" t="s">
        <v>366</v>
      </c>
      <c r="E302" s="69" t="s">
        <v>410</v>
      </c>
      <c r="F302" s="97" t="s">
        <v>1189</v>
      </c>
      <c r="G302" s="105"/>
    </row>
    <row r="303" spans="1:7" x14ac:dyDescent="0.25">
      <c r="A303" s="66" t="s">
        <v>1945</v>
      </c>
      <c r="B303" s="66" t="s">
        <v>428</v>
      </c>
      <c r="C303" s="67">
        <v>4</v>
      </c>
      <c r="D303" s="66" t="s">
        <v>382</v>
      </c>
      <c r="E303" s="69" t="s">
        <v>429</v>
      </c>
      <c r="F303" s="97" t="s">
        <v>1190</v>
      </c>
      <c r="G303" s="105"/>
    </row>
    <row r="304" spans="1:7" ht="30" x14ac:dyDescent="0.25">
      <c r="A304" s="66" t="s">
        <v>1946</v>
      </c>
      <c r="B304" s="66" t="s">
        <v>428</v>
      </c>
      <c r="C304" s="67">
        <v>4</v>
      </c>
      <c r="D304" s="66" t="s">
        <v>384</v>
      </c>
      <c r="E304" s="69" t="s">
        <v>430</v>
      </c>
      <c r="F304" s="97" t="s">
        <v>1191</v>
      </c>
      <c r="G304" s="105"/>
    </row>
    <row r="305" spans="1:7" ht="30" x14ac:dyDescent="0.25">
      <c r="A305" s="66" t="s">
        <v>1947</v>
      </c>
      <c r="B305" s="66" t="s">
        <v>428</v>
      </c>
      <c r="C305" s="67">
        <v>4</v>
      </c>
      <c r="D305" s="66" t="s">
        <v>35</v>
      </c>
      <c r="E305" s="69" t="s">
        <v>469</v>
      </c>
      <c r="F305" s="97" t="s">
        <v>1192</v>
      </c>
      <c r="G305" s="105"/>
    </row>
    <row r="306" spans="1:7" ht="30" x14ac:dyDescent="0.25">
      <c r="A306" s="66" t="s">
        <v>1948</v>
      </c>
      <c r="B306" s="66" t="s">
        <v>428</v>
      </c>
      <c r="C306" s="67">
        <v>4</v>
      </c>
      <c r="D306" s="66" t="s">
        <v>38</v>
      </c>
      <c r="E306" s="69" t="s">
        <v>435</v>
      </c>
      <c r="F306" s="97" t="s">
        <v>1193</v>
      </c>
      <c r="G306" s="105"/>
    </row>
    <row r="307" spans="1:7" x14ac:dyDescent="0.25">
      <c r="A307" s="66" t="s">
        <v>1949</v>
      </c>
      <c r="B307" s="66" t="s">
        <v>428</v>
      </c>
      <c r="C307" s="67">
        <v>4</v>
      </c>
      <c r="D307" s="66" t="s">
        <v>89</v>
      </c>
      <c r="E307" s="69" t="s">
        <v>521</v>
      </c>
      <c r="F307" s="97" t="s">
        <v>1194</v>
      </c>
      <c r="G307" s="105"/>
    </row>
    <row r="308" spans="1:7" x14ac:dyDescent="0.25">
      <c r="A308" s="66" t="s">
        <v>1950</v>
      </c>
      <c r="B308" s="66" t="s">
        <v>428</v>
      </c>
      <c r="C308" s="67">
        <v>4</v>
      </c>
      <c r="D308" s="66" t="s">
        <v>93</v>
      </c>
      <c r="E308" s="69" t="s">
        <v>525</v>
      </c>
      <c r="F308" s="97" t="s">
        <v>1195</v>
      </c>
      <c r="G308" s="105"/>
    </row>
    <row r="309" spans="1:7" x14ac:dyDescent="0.25">
      <c r="A309" s="66" t="s">
        <v>1951</v>
      </c>
      <c r="B309" s="66" t="s">
        <v>428</v>
      </c>
      <c r="C309" s="67">
        <v>4</v>
      </c>
      <c r="D309" s="66" t="s">
        <v>110</v>
      </c>
      <c r="E309" s="69" t="s">
        <v>538</v>
      </c>
      <c r="F309" s="97" t="s">
        <v>1196</v>
      </c>
      <c r="G309" s="105"/>
    </row>
    <row r="310" spans="1:7" x14ac:dyDescent="0.25">
      <c r="A310" s="66" t="s">
        <v>1952</v>
      </c>
      <c r="B310" s="66" t="s">
        <v>428</v>
      </c>
      <c r="C310" s="67">
        <v>4</v>
      </c>
      <c r="D310" s="66" t="s">
        <v>112</v>
      </c>
      <c r="E310" s="69" t="s">
        <v>539</v>
      </c>
      <c r="F310" s="97" t="s">
        <v>1197</v>
      </c>
      <c r="G310" s="105"/>
    </row>
    <row r="311" spans="1:7" ht="30" x14ac:dyDescent="0.25">
      <c r="A311" s="66" t="s">
        <v>1953</v>
      </c>
      <c r="B311" s="66" t="s">
        <v>428</v>
      </c>
      <c r="C311" s="67">
        <v>4</v>
      </c>
      <c r="D311" s="66" t="s">
        <v>128</v>
      </c>
      <c r="E311" s="69" t="s">
        <v>553</v>
      </c>
      <c r="F311" s="97" t="s">
        <v>1198</v>
      </c>
      <c r="G311" s="105"/>
    </row>
    <row r="312" spans="1:7" x14ac:dyDescent="0.25">
      <c r="A312" s="66" t="s">
        <v>1954</v>
      </c>
      <c r="B312" s="66" t="s">
        <v>428</v>
      </c>
      <c r="C312" s="67">
        <v>4</v>
      </c>
      <c r="D312" s="66" t="s">
        <v>205</v>
      </c>
      <c r="E312" s="69" t="s">
        <v>629</v>
      </c>
      <c r="F312" s="97" t="s">
        <v>1199</v>
      </c>
      <c r="G312" s="105"/>
    </row>
    <row r="313" spans="1:7" x14ac:dyDescent="0.25">
      <c r="A313" s="66" t="s">
        <v>1955</v>
      </c>
      <c r="B313" s="66" t="s">
        <v>428</v>
      </c>
      <c r="C313" s="67">
        <v>4</v>
      </c>
      <c r="D313" s="66" t="s">
        <v>327</v>
      </c>
      <c r="E313" s="69" t="s">
        <v>739</v>
      </c>
      <c r="F313" s="97" t="s">
        <v>1200</v>
      </c>
      <c r="G313" s="105"/>
    </row>
    <row r="314" spans="1:7" ht="30" x14ac:dyDescent="0.25">
      <c r="A314" s="66" t="s">
        <v>1956</v>
      </c>
      <c r="B314" s="66" t="s">
        <v>428</v>
      </c>
      <c r="C314" s="67">
        <v>4</v>
      </c>
      <c r="D314" s="66" t="s">
        <v>341</v>
      </c>
      <c r="E314" s="69" t="s">
        <v>746</v>
      </c>
      <c r="F314" s="97" t="s">
        <v>1201</v>
      </c>
      <c r="G314" s="105"/>
    </row>
    <row r="315" spans="1:7" x14ac:dyDescent="0.25">
      <c r="A315" s="66" t="s">
        <v>1957</v>
      </c>
      <c r="B315" s="66" t="s">
        <v>428</v>
      </c>
      <c r="C315" s="67">
        <v>4</v>
      </c>
      <c r="D315" s="66" t="s">
        <v>353</v>
      </c>
      <c r="E315" s="69" t="s">
        <v>760</v>
      </c>
      <c r="F315" s="97" t="s">
        <v>1202</v>
      </c>
      <c r="G315" s="105"/>
    </row>
    <row r="316" spans="1:7" x14ac:dyDescent="0.25">
      <c r="A316" s="66" t="s">
        <v>1958</v>
      </c>
      <c r="B316" s="66" t="s">
        <v>423</v>
      </c>
      <c r="C316" s="67">
        <v>4</v>
      </c>
      <c r="D316" s="66" t="s">
        <v>378</v>
      </c>
      <c r="E316" s="69" t="s">
        <v>424</v>
      </c>
      <c r="F316" s="97" t="s">
        <v>1203</v>
      </c>
      <c r="G316" s="105"/>
    </row>
    <row r="317" spans="1:7" x14ac:dyDescent="0.25">
      <c r="A317" s="66" t="s">
        <v>1959</v>
      </c>
      <c r="B317" s="66" t="s">
        <v>423</v>
      </c>
      <c r="C317" s="67">
        <v>4</v>
      </c>
      <c r="D317" s="66" t="s">
        <v>379</v>
      </c>
      <c r="E317" s="69" t="s">
        <v>425</v>
      </c>
      <c r="F317" s="97" t="s">
        <v>1204</v>
      </c>
      <c r="G317" s="105"/>
    </row>
    <row r="318" spans="1:7" x14ac:dyDescent="0.25">
      <c r="A318" s="66" t="s">
        <v>1960</v>
      </c>
      <c r="B318" s="66" t="s">
        <v>423</v>
      </c>
      <c r="C318" s="67">
        <v>4</v>
      </c>
      <c r="D318" s="66" t="s">
        <v>380</v>
      </c>
      <c r="E318" s="69" t="s">
        <v>426</v>
      </c>
      <c r="F318" s="97" t="s">
        <v>1205</v>
      </c>
      <c r="G318" s="105"/>
    </row>
    <row r="319" spans="1:7" x14ac:dyDescent="0.25">
      <c r="A319" s="66" t="s">
        <v>1961</v>
      </c>
      <c r="B319" s="66" t="s">
        <v>423</v>
      </c>
      <c r="C319" s="67">
        <v>4</v>
      </c>
      <c r="D319" s="66" t="s">
        <v>381</v>
      </c>
      <c r="E319" s="69" t="s">
        <v>427</v>
      </c>
      <c r="F319" s="97" t="s">
        <v>1206</v>
      </c>
      <c r="G319" s="105"/>
    </row>
    <row r="320" spans="1:7" x14ac:dyDescent="0.25">
      <c r="A320" s="66" t="s">
        <v>1962</v>
      </c>
      <c r="B320" s="66" t="s">
        <v>423</v>
      </c>
      <c r="C320" s="67">
        <v>4</v>
      </c>
      <c r="D320" s="66" t="s">
        <v>386</v>
      </c>
      <c r="E320" s="69" t="s">
        <v>431</v>
      </c>
      <c r="F320" s="97" t="s">
        <v>1207</v>
      </c>
      <c r="G320" s="105"/>
    </row>
    <row r="321" spans="1:7" x14ac:dyDescent="0.25">
      <c r="A321" s="66" t="s">
        <v>1963</v>
      </c>
      <c r="B321" s="66" t="s">
        <v>423</v>
      </c>
      <c r="C321" s="67">
        <v>4</v>
      </c>
      <c r="D321" s="66" t="s">
        <v>387</v>
      </c>
      <c r="E321" s="69" t="s">
        <v>432</v>
      </c>
      <c r="F321" s="97" t="s">
        <v>1208</v>
      </c>
      <c r="G321" s="105"/>
    </row>
    <row r="322" spans="1:7" x14ac:dyDescent="0.25">
      <c r="A322" s="66" t="s">
        <v>1964</v>
      </c>
      <c r="B322" s="66" t="s">
        <v>423</v>
      </c>
      <c r="C322" s="67">
        <v>4</v>
      </c>
      <c r="D322" s="66" t="s">
        <v>388</v>
      </c>
      <c r="E322" s="69" t="s">
        <v>433</v>
      </c>
      <c r="F322" s="97" t="s">
        <v>1209</v>
      </c>
      <c r="G322" s="105"/>
    </row>
    <row r="323" spans="1:7" ht="30" x14ac:dyDescent="0.25">
      <c r="A323" s="66" t="s">
        <v>1965</v>
      </c>
      <c r="B323" s="66" t="s">
        <v>423</v>
      </c>
      <c r="C323" s="67">
        <v>4</v>
      </c>
      <c r="D323" s="66" t="s">
        <v>15</v>
      </c>
      <c r="E323" s="69" t="s">
        <v>451</v>
      </c>
      <c r="F323" s="97" t="s">
        <v>1210</v>
      </c>
      <c r="G323" s="105"/>
    </row>
    <row r="324" spans="1:7" x14ac:dyDescent="0.25">
      <c r="A324" s="66" t="s">
        <v>1966</v>
      </c>
      <c r="B324" s="66" t="s">
        <v>423</v>
      </c>
      <c r="C324" s="67">
        <v>4</v>
      </c>
      <c r="D324" s="66" t="s">
        <v>57</v>
      </c>
      <c r="E324" s="69" t="s">
        <v>491</v>
      </c>
      <c r="F324" s="97" t="s">
        <v>1211</v>
      </c>
      <c r="G324" s="105"/>
    </row>
    <row r="325" spans="1:7" x14ac:dyDescent="0.25">
      <c r="A325" s="66" t="s">
        <v>1967</v>
      </c>
      <c r="B325" s="66" t="s">
        <v>423</v>
      </c>
      <c r="C325" s="67">
        <v>4</v>
      </c>
      <c r="D325" s="66" t="s">
        <v>58</v>
      </c>
      <c r="E325" s="69" t="s">
        <v>492</v>
      </c>
      <c r="F325" s="97" t="s">
        <v>1212</v>
      </c>
      <c r="G325" s="105"/>
    </row>
    <row r="326" spans="1:7" x14ac:dyDescent="0.25">
      <c r="A326" s="66" t="s">
        <v>1968</v>
      </c>
      <c r="B326" s="66" t="s">
        <v>423</v>
      </c>
      <c r="C326" s="67">
        <v>4</v>
      </c>
      <c r="D326" s="66" t="s">
        <v>59</v>
      </c>
      <c r="E326" s="69" t="s">
        <v>493</v>
      </c>
      <c r="F326" s="97" t="s">
        <v>1213</v>
      </c>
      <c r="G326" s="105"/>
    </row>
    <row r="327" spans="1:7" x14ac:dyDescent="0.25">
      <c r="A327" s="66" t="s">
        <v>1969</v>
      </c>
      <c r="B327" s="66" t="s">
        <v>423</v>
      </c>
      <c r="C327" s="67">
        <v>4</v>
      </c>
      <c r="D327" s="66" t="s">
        <v>121</v>
      </c>
      <c r="E327" s="69" t="s">
        <v>547</v>
      </c>
      <c r="F327" s="97" t="s">
        <v>1214</v>
      </c>
      <c r="G327" s="105"/>
    </row>
    <row r="328" spans="1:7" x14ac:dyDescent="0.25">
      <c r="A328" s="66" t="s">
        <v>1970</v>
      </c>
      <c r="B328" s="66" t="s">
        <v>423</v>
      </c>
      <c r="C328" s="67">
        <v>4</v>
      </c>
      <c r="D328" s="66" t="s">
        <v>122</v>
      </c>
      <c r="E328" s="69" t="s">
        <v>548</v>
      </c>
      <c r="F328" s="97" t="s">
        <v>1215</v>
      </c>
      <c r="G328" s="105"/>
    </row>
    <row r="329" spans="1:7" x14ac:dyDescent="0.25">
      <c r="A329" s="66" t="s">
        <v>1971</v>
      </c>
      <c r="B329" s="66" t="s">
        <v>423</v>
      </c>
      <c r="C329" s="67">
        <v>4</v>
      </c>
      <c r="D329" s="66" t="s">
        <v>123</v>
      </c>
      <c r="E329" s="69" t="s">
        <v>549</v>
      </c>
      <c r="F329" s="97" t="s">
        <v>1216</v>
      </c>
      <c r="G329" s="105"/>
    </row>
    <row r="330" spans="1:7" x14ac:dyDescent="0.25">
      <c r="A330" s="66" t="s">
        <v>1972</v>
      </c>
      <c r="B330" s="66" t="s">
        <v>423</v>
      </c>
      <c r="C330" s="67">
        <v>4</v>
      </c>
      <c r="D330" s="66" t="s">
        <v>131</v>
      </c>
      <c r="E330" s="69" t="s">
        <v>556</v>
      </c>
      <c r="F330" s="97" t="s">
        <v>1217</v>
      </c>
      <c r="G330" s="105"/>
    </row>
    <row r="331" spans="1:7" x14ac:dyDescent="0.25">
      <c r="A331" s="66" t="s">
        <v>1973</v>
      </c>
      <c r="B331" s="66" t="s">
        <v>423</v>
      </c>
      <c r="C331" s="67">
        <v>4</v>
      </c>
      <c r="D331" s="66" t="s">
        <v>132</v>
      </c>
      <c r="E331" s="69" t="s">
        <v>557</v>
      </c>
      <c r="F331" s="97" t="s">
        <v>1218</v>
      </c>
      <c r="G331" s="105"/>
    </row>
    <row r="332" spans="1:7" x14ac:dyDescent="0.25">
      <c r="A332" s="66" t="s">
        <v>1974</v>
      </c>
      <c r="B332" s="66" t="s">
        <v>423</v>
      </c>
      <c r="C332" s="67">
        <v>4</v>
      </c>
      <c r="D332" s="66" t="s">
        <v>133</v>
      </c>
      <c r="E332" s="69" t="s">
        <v>558</v>
      </c>
      <c r="F332" s="97" t="s">
        <v>1219</v>
      </c>
      <c r="G332" s="105"/>
    </row>
    <row r="333" spans="1:7" x14ac:dyDescent="0.25">
      <c r="A333" s="66" t="s">
        <v>1975</v>
      </c>
      <c r="B333" s="66" t="s">
        <v>423</v>
      </c>
      <c r="C333" s="67">
        <v>4</v>
      </c>
      <c r="D333" s="66" t="s">
        <v>134</v>
      </c>
      <c r="E333" s="69" t="s">
        <v>559</v>
      </c>
      <c r="F333" s="97" t="s">
        <v>1220</v>
      </c>
      <c r="G333" s="105"/>
    </row>
    <row r="334" spans="1:7" x14ac:dyDescent="0.25">
      <c r="A334" s="66" t="s">
        <v>1976</v>
      </c>
      <c r="B334" s="66" t="s">
        <v>423</v>
      </c>
      <c r="C334" s="67">
        <v>4</v>
      </c>
      <c r="D334" s="66" t="s">
        <v>135</v>
      </c>
      <c r="E334" s="69" t="s">
        <v>560</v>
      </c>
      <c r="F334" s="97" t="s">
        <v>1221</v>
      </c>
      <c r="G334" s="105"/>
    </row>
    <row r="335" spans="1:7" x14ac:dyDescent="0.25">
      <c r="A335" s="66" t="s">
        <v>1977</v>
      </c>
      <c r="B335" s="66" t="s">
        <v>423</v>
      </c>
      <c r="C335" s="67">
        <v>4</v>
      </c>
      <c r="D335" s="66" t="s">
        <v>136</v>
      </c>
      <c r="E335" s="69" t="s">
        <v>561</v>
      </c>
      <c r="F335" s="97" t="s">
        <v>1222</v>
      </c>
      <c r="G335" s="105"/>
    </row>
    <row r="336" spans="1:7" x14ac:dyDescent="0.25">
      <c r="A336" s="66" t="s">
        <v>1978</v>
      </c>
      <c r="B336" s="66" t="s">
        <v>423</v>
      </c>
      <c r="C336" s="67">
        <v>4</v>
      </c>
      <c r="D336" s="66" t="s">
        <v>137</v>
      </c>
      <c r="E336" s="69" t="s">
        <v>562</v>
      </c>
      <c r="F336" s="97" t="s">
        <v>1223</v>
      </c>
      <c r="G336" s="105"/>
    </row>
    <row r="337" spans="1:7" x14ac:dyDescent="0.25">
      <c r="A337" s="66" t="s">
        <v>1979</v>
      </c>
      <c r="B337" s="66" t="s">
        <v>423</v>
      </c>
      <c r="C337" s="67">
        <v>4</v>
      </c>
      <c r="D337" s="66" t="s">
        <v>138</v>
      </c>
      <c r="E337" s="69" t="s">
        <v>563</v>
      </c>
      <c r="F337" s="97" t="s">
        <v>1224</v>
      </c>
      <c r="G337" s="105"/>
    </row>
    <row r="338" spans="1:7" x14ac:dyDescent="0.25">
      <c r="A338" s="66" t="s">
        <v>1980</v>
      </c>
      <c r="B338" s="66" t="s">
        <v>423</v>
      </c>
      <c r="C338" s="67">
        <v>4</v>
      </c>
      <c r="D338" s="66" t="s">
        <v>139</v>
      </c>
      <c r="E338" s="69" t="s">
        <v>564</v>
      </c>
      <c r="F338" s="97" t="s">
        <v>1225</v>
      </c>
      <c r="G338" s="105"/>
    </row>
    <row r="339" spans="1:7" x14ac:dyDescent="0.25">
      <c r="A339" s="66" t="s">
        <v>1981</v>
      </c>
      <c r="B339" s="66" t="s">
        <v>423</v>
      </c>
      <c r="C339" s="67">
        <v>4</v>
      </c>
      <c r="D339" s="66" t="s">
        <v>140</v>
      </c>
      <c r="E339" s="69" t="s">
        <v>565</v>
      </c>
      <c r="F339" s="97" t="s">
        <v>1226</v>
      </c>
      <c r="G339" s="105"/>
    </row>
    <row r="340" spans="1:7" x14ac:dyDescent="0.25">
      <c r="A340" s="66" t="s">
        <v>1982</v>
      </c>
      <c r="B340" s="66" t="s">
        <v>423</v>
      </c>
      <c r="C340" s="67">
        <v>4</v>
      </c>
      <c r="D340" s="66" t="s">
        <v>141</v>
      </c>
      <c r="E340" s="69" t="s">
        <v>566</v>
      </c>
      <c r="F340" s="97" t="s">
        <v>1227</v>
      </c>
      <c r="G340" s="105"/>
    </row>
    <row r="341" spans="1:7" x14ac:dyDescent="0.25">
      <c r="A341" s="66" t="s">
        <v>1983</v>
      </c>
      <c r="B341" s="66" t="s">
        <v>423</v>
      </c>
      <c r="C341" s="67">
        <v>4</v>
      </c>
      <c r="D341" s="66" t="s">
        <v>142</v>
      </c>
      <c r="E341" s="69" t="s">
        <v>567</v>
      </c>
      <c r="F341" s="97" t="s">
        <v>1228</v>
      </c>
      <c r="G341" s="105"/>
    </row>
    <row r="342" spans="1:7" x14ac:dyDescent="0.25">
      <c r="A342" s="66" t="s">
        <v>1984</v>
      </c>
      <c r="B342" s="66" t="s">
        <v>423</v>
      </c>
      <c r="C342" s="67">
        <v>4</v>
      </c>
      <c r="D342" s="66" t="s">
        <v>143</v>
      </c>
      <c r="E342" s="69" t="s">
        <v>568</v>
      </c>
      <c r="F342" s="97" t="s">
        <v>1229</v>
      </c>
      <c r="G342" s="105"/>
    </row>
    <row r="343" spans="1:7" x14ac:dyDescent="0.25">
      <c r="A343" s="66" t="s">
        <v>1985</v>
      </c>
      <c r="B343" s="66" t="s">
        <v>423</v>
      </c>
      <c r="C343" s="67">
        <v>4</v>
      </c>
      <c r="D343" s="66" t="s">
        <v>144</v>
      </c>
      <c r="E343" s="69" t="s">
        <v>569</v>
      </c>
      <c r="F343" s="97" t="s">
        <v>1230</v>
      </c>
      <c r="G343" s="105"/>
    </row>
    <row r="344" spans="1:7" x14ac:dyDescent="0.25">
      <c r="A344" s="66" t="s">
        <v>1986</v>
      </c>
      <c r="B344" s="66" t="s">
        <v>423</v>
      </c>
      <c r="C344" s="67">
        <v>4</v>
      </c>
      <c r="D344" s="66" t="s">
        <v>145</v>
      </c>
      <c r="E344" s="69" t="s">
        <v>570</v>
      </c>
      <c r="F344" s="97" t="s">
        <v>1231</v>
      </c>
      <c r="G344" s="105"/>
    </row>
    <row r="345" spans="1:7" x14ac:dyDescent="0.25">
      <c r="A345" s="66" t="s">
        <v>1987</v>
      </c>
      <c r="B345" s="66" t="s">
        <v>423</v>
      </c>
      <c r="C345" s="67">
        <v>4</v>
      </c>
      <c r="D345" s="66" t="s">
        <v>146</v>
      </c>
      <c r="E345" s="69" t="s">
        <v>571</v>
      </c>
      <c r="F345" s="97" t="s">
        <v>1232</v>
      </c>
      <c r="G345" s="105"/>
    </row>
    <row r="346" spans="1:7" x14ac:dyDescent="0.25">
      <c r="A346" s="66" t="s">
        <v>1988</v>
      </c>
      <c r="B346" s="66" t="s">
        <v>423</v>
      </c>
      <c r="C346" s="67">
        <v>4</v>
      </c>
      <c r="D346" s="66" t="s">
        <v>147</v>
      </c>
      <c r="E346" s="69" t="s">
        <v>572</v>
      </c>
      <c r="F346" s="97" t="s">
        <v>1233</v>
      </c>
      <c r="G346" s="105"/>
    </row>
    <row r="347" spans="1:7" x14ac:dyDescent="0.25">
      <c r="A347" s="66" t="s">
        <v>1989</v>
      </c>
      <c r="B347" s="66" t="s">
        <v>423</v>
      </c>
      <c r="C347" s="67">
        <v>4</v>
      </c>
      <c r="D347" s="66" t="s">
        <v>221</v>
      </c>
      <c r="E347" s="69" t="s">
        <v>642</v>
      </c>
      <c r="F347" s="97" t="s">
        <v>1234</v>
      </c>
      <c r="G347" s="105"/>
    </row>
    <row r="348" spans="1:7" x14ac:dyDescent="0.25">
      <c r="A348" s="66" t="s">
        <v>1990</v>
      </c>
      <c r="B348" s="66" t="s">
        <v>423</v>
      </c>
      <c r="C348" s="67">
        <v>4</v>
      </c>
      <c r="D348" s="66" t="s">
        <v>222</v>
      </c>
      <c r="E348" s="69" t="s">
        <v>643</v>
      </c>
      <c r="F348" s="97" t="s">
        <v>1235</v>
      </c>
      <c r="G348" s="105"/>
    </row>
    <row r="349" spans="1:7" x14ac:dyDescent="0.25">
      <c r="A349" s="66" t="s">
        <v>1991</v>
      </c>
      <c r="B349" s="66" t="s">
        <v>423</v>
      </c>
      <c r="C349" s="67">
        <v>4</v>
      </c>
      <c r="D349" s="66" t="s">
        <v>223</v>
      </c>
      <c r="E349" s="69" t="s">
        <v>644</v>
      </c>
      <c r="F349" s="97" t="s">
        <v>1236</v>
      </c>
      <c r="G349" s="105"/>
    </row>
    <row r="350" spans="1:7" ht="30" x14ac:dyDescent="0.25">
      <c r="A350" s="66" t="s">
        <v>1992</v>
      </c>
      <c r="B350" s="66" t="s">
        <v>397</v>
      </c>
      <c r="C350" s="67">
        <v>4</v>
      </c>
      <c r="D350" s="66" t="s">
        <v>356</v>
      </c>
      <c r="E350" s="69" t="s">
        <v>398</v>
      </c>
      <c r="F350" s="97" t="s">
        <v>1237</v>
      </c>
      <c r="G350" s="105"/>
    </row>
    <row r="351" spans="1:7" ht="30" x14ac:dyDescent="0.25">
      <c r="A351" s="66" t="s">
        <v>1993</v>
      </c>
      <c r="B351" s="66" t="s">
        <v>397</v>
      </c>
      <c r="C351" s="67">
        <v>4</v>
      </c>
      <c r="D351" s="66" t="s">
        <v>357</v>
      </c>
      <c r="E351" s="69" t="s">
        <v>399</v>
      </c>
      <c r="F351" s="97" t="s">
        <v>1238</v>
      </c>
      <c r="G351" s="105"/>
    </row>
    <row r="352" spans="1:7" ht="30" x14ac:dyDescent="0.25">
      <c r="A352" s="66" t="s">
        <v>1994</v>
      </c>
      <c r="B352" s="66" t="s">
        <v>397</v>
      </c>
      <c r="C352" s="67">
        <v>4</v>
      </c>
      <c r="D352" s="66" t="s">
        <v>29</v>
      </c>
      <c r="E352" s="69" t="s">
        <v>463</v>
      </c>
      <c r="F352" s="97" t="s">
        <v>1239</v>
      </c>
      <c r="G352" s="105"/>
    </row>
    <row r="353" spans="1:7" ht="30" x14ac:dyDescent="0.25">
      <c r="A353" s="66" t="s">
        <v>1995</v>
      </c>
      <c r="B353" s="66" t="s">
        <v>397</v>
      </c>
      <c r="C353" s="67">
        <v>4</v>
      </c>
      <c r="D353" s="66" t="s">
        <v>30</v>
      </c>
      <c r="E353" s="69" t="s">
        <v>464</v>
      </c>
      <c r="F353" s="97" t="s">
        <v>1240</v>
      </c>
      <c r="G353" s="105"/>
    </row>
    <row r="354" spans="1:7" ht="30" x14ac:dyDescent="0.25">
      <c r="A354" s="66" t="s">
        <v>1996</v>
      </c>
      <c r="B354" s="66" t="s">
        <v>397</v>
      </c>
      <c r="C354" s="67">
        <v>4</v>
      </c>
      <c r="D354" s="66" t="s">
        <v>31</v>
      </c>
      <c r="E354" s="69" t="s">
        <v>465</v>
      </c>
      <c r="F354" s="97" t="s">
        <v>1241</v>
      </c>
      <c r="G354" s="105"/>
    </row>
    <row r="355" spans="1:7" x14ac:dyDescent="0.25">
      <c r="A355" s="66" t="s">
        <v>1997</v>
      </c>
      <c r="B355" s="66" t="s">
        <v>397</v>
      </c>
      <c r="C355" s="67">
        <v>4</v>
      </c>
      <c r="D355" s="66" t="s">
        <v>32</v>
      </c>
      <c r="E355" s="69" t="s">
        <v>466</v>
      </c>
      <c r="F355" s="97" t="s">
        <v>1242</v>
      </c>
      <c r="G355" s="105"/>
    </row>
    <row r="356" spans="1:7" ht="30" x14ac:dyDescent="0.25">
      <c r="A356" s="66" t="s">
        <v>1998</v>
      </c>
      <c r="B356" s="66" t="s">
        <v>397</v>
      </c>
      <c r="C356" s="67">
        <v>4</v>
      </c>
      <c r="D356" s="66" t="s">
        <v>33</v>
      </c>
      <c r="E356" s="69" t="s">
        <v>467</v>
      </c>
      <c r="F356" s="97" t="s">
        <v>1243</v>
      </c>
      <c r="G356" s="105"/>
    </row>
    <row r="357" spans="1:7" x14ac:dyDescent="0.25">
      <c r="A357" s="66" t="s">
        <v>1999</v>
      </c>
      <c r="B357" s="66" t="s">
        <v>397</v>
      </c>
      <c r="C357" s="67">
        <v>4</v>
      </c>
      <c r="D357" s="66" t="s">
        <v>34</v>
      </c>
      <c r="E357" s="69" t="s">
        <v>468</v>
      </c>
      <c r="F357" s="97" t="s">
        <v>1244</v>
      </c>
      <c r="G357" s="105"/>
    </row>
    <row r="358" spans="1:7" ht="30" x14ac:dyDescent="0.25">
      <c r="A358" s="66" t="s">
        <v>2000</v>
      </c>
      <c r="B358" s="66" t="s">
        <v>397</v>
      </c>
      <c r="C358" s="67">
        <v>4</v>
      </c>
      <c r="D358" s="66" t="s">
        <v>46</v>
      </c>
      <c r="E358" s="69" t="s">
        <v>479</v>
      </c>
      <c r="F358" s="97" t="s">
        <v>1245</v>
      </c>
      <c r="G358" s="105"/>
    </row>
    <row r="359" spans="1:7" ht="30" x14ac:dyDescent="0.25">
      <c r="A359" s="66" t="s">
        <v>2001</v>
      </c>
      <c r="B359" s="66" t="s">
        <v>397</v>
      </c>
      <c r="C359" s="67">
        <v>4</v>
      </c>
      <c r="D359" s="66" t="s">
        <v>47</v>
      </c>
      <c r="E359" s="69" t="s">
        <v>480</v>
      </c>
      <c r="F359" s="97" t="s">
        <v>1246</v>
      </c>
      <c r="G359" s="105"/>
    </row>
    <row r="360" spans="1:7" x14ac:dyDescent="0.25">
      <c r="A360" s="66" t="s">
        <v>2002</v>
      </c>
      <c r="B360" s="66" t="s">
        <v>397</v>
      </c>
      <c r="C360" s="67">
        <v>4</v>
      </c>
      <c r="D360" s="66" t="s">
        <v>64</v>
      </c>
      <c r="E360" s="69" t="s">
        <v>498</v>
      </c>
      <c r="F360" s="97" t="s">
        <v>1247</v>
      </c>
      <c r="G360" s="105"/>
    </row>
    <row r="361" spans="1:7" ht="30" x14ac:dyDescent="0.25">
      <c r="A361" s="66" t="s">
        <v>2003</v>
      </c>
      <c r="B361" s="66" t="s">
        <v>397</v>
      </c>
      <c r="C361" s="67">
        <v>4</v>
      </c>
      <c r="D361" s="66" t="s">
        <v>74</v>
      </c>
      <c r="E361" s="69" t="s">
        <v>508</v>
      </c>
      <c r="F361" s="97" t="s">
        <v>1248</v>
      </c>
      <c r="G361" s="105"/>
    </row>
    <row r="362" spans="1:7" ht="30" x14ac:dyDescent="0.25">
      <c r="A362" s="66" t="s">
        <v>2004</v>
      </c>
      <c r="B362" s="66" t="s">
        <v>397</v>
      </c>
      <c r="C362" s="67">
        <v>4</v>
      </c>
      <c r="D362" s="66" t="s">
        <v>108</v>
      </c>
      <c r="E362" s="69" t="s">
        <v>537</v>
      </c>
      <c r="F362" s="97" t="s">
        <v>1249</v>
      </c>
      <c r="G362" s="105"/>
    </row>
    <row r="363" spans="1:7" ht="30" x14ac:dyDescent="0.25">
      <c r="A363" s="66" t="s">
        <v>2005</v>
      </c>
      <c r="B363" s="66" t="s">
        <v>397</v>
      </c>
      <c r="C363" s="67">
        <v>4</v>
      </c>
      <c r="D363" s="66" t="s">
        <v>153</v>
      </c>
      <c r="E363" s="69" t="s">
        <v>578</v>
      </c>
      <c r="F363" s="97" t="s">
        <v>1250</v>
      </c>
      <c r="G363" s="105"/>
    </row>
    <row r="364" spans="1:7" ht="30" x14ac:dyDescent="0.25">
      <c r="A364" s="66" t="s">
        <v>2006</v>
      </c>
      <c r="B364" s="66" t="s">
        <v>397</v>
      </c>
      <c r="C364" s="67">
        <v>4</v>
      </c>
      <c r="D364" s="66" t="s">
        <v>168</v>
      </c>
      <c r="E364" s="69" t="s">
        <v>593</v>
      </c>
      <c r="F364" s="97" t="s">
        <v>1251</v>
      </c>
      <c r="G364" s="105"/>
    </row>
    <row r="365" spans="1:7" ht="30" x14ac:dyDescent="0.25">
      <c r="A365" s="66" t="s">
        <v>2007</v>
      </c>
      <c r="B365" s="66" t="s">
        <v>397</v>
      </c>
      <c r="C365" s="67">
        <v>4</v>
      </c>
      <c r="D365" s="66" t="s">
        <v>187</v>
      </c>
      <c r="E365" s="69" t="s">
        <v>612</v>
      </c>
      <c r="F365" s="97" t="s">
        <v>1252</v>
      </c>
      <c r="G365" s="105"/>
    </row>
    <row r="366" spans="1:7" ht="30" x14ac:dyDescent="0.25">
      <c r="A366" s="66" t="s">
        <v>2008</v>
      </c>
      <c r="B366" s="66" t="s">
        <v>397</v>
      </c>
      <c r="C366" s="67">
        <v>4</v>
      </c>
      <c r="D366" s="66" t="s">
        <v>225</v>
      </c>
      <c r="E366" s="69" t="s">
        <v>646</v>
      </c>
      <c r="F366" s="97" t="s">
        <v>1253</v>
      </c>
      <c r="G366" s="105"/>
    </row>
    <row r="367" spans="1:7" ht="30" x14ac:dyDescent="0.25">
      <c r="A367" s="66" t="s">
        <v>2009</v>
      </c>
      <c r="B367" s="66" t="s">
        <v>397</v>
      </c>
      <c r="C367" s="67">
        <v>4</v>
      </c>
      <c r="D367" s="66" t="s">
        <v>226</v>
      </c>
      <c r="E367" s="69" t="s">
        <v>647</v>
      </c>
      <c r="F367" s="97" t="s">
        <v>1254</v>
      </c>
      <c r="G367" s="105"/>
    </row>
    <row r="368" spans="1:7" ht="30" x14ac:dyDescent="0.25">
      <c r="A368" s="66" t="s">
        <v>2010</v>
      </c>
      <c r="B368" s="66" t="s">
        <v>397</v>
      </c>
      <c r="C368" s="67">
        <v>4</v>
      </c>
      <c r="D368" s="66" t="s">
        <v>227</v>
      </c>
      <c r="E368" s="69" t="s">
        <v>648</v>
      </c>
      <c r="F368" s="97" t="s">
        <v>1255</v>
      </c>
      <c r="G368" s="105"/>
    </row>
    <row r="369" spans="1:7" ht="30" x14ac:dyDescent="0.25">
      <c r="A369" s="66" t="s">
        <v>2011</v>
      </c>
      <c r="B369" s="66" t="s">
        <v>397</v>
      </c>
      <c r="C369" s="67">
        <v>4</v>
      </c>
      <c r="D369" s="66" t="s">
        <v>228</v>
      </c>
      <c r="E369" s="69" t="s">
        <v>649</v>
      </c>
      <c r="F369" s="97" t="s">
        <v>1256</v>
      </c>
      <c r="G369" s="105"/>
    </row>
    <row r="370" spans="1:7" x14ac:dyDescent="0.25">
      <c r="A370" s="66" t="s">
        <v>2012</v>
      </c>
      <c r="B370" s="66" t="s">
        <v>397</v>
      </c>
      <c r="C370" s="67">
        <v>4</v>
      </c>
      <c r="D370" s="66" t="s">
        <v>241</v>
      </c>
      <c r="E370" s="69" t="s">
        <v>660</v>
      </c>
      <c r="F370" s="97" t="s">
        <v>1257</v>
      </c>
      <c r="G370" s="105"/>
    </row>
    <row r="371" spans="1:7" ht="30" x14ac:dyDescent="0.25">
      <c r="A371" s="66" t="s">
        <v>2013</v>
      </c>
      <c r="B371" s="66" t="s">
        <v>397</v>
      </c>
      <c r="C371" s="67">
        <v>4</v>
      </c>
      <c r="D371" s="66" t="s">
        <v>245</v>
      </c>
      <c r="E371" s="69" t="s">
        <v>663</v>
      </c>
      <c r="F371" s="97" t="s">
        <v>1258</v>
      </c>
      <c r="G371" s="105"/>
    </row>
    <row r="372" spans="1:7" ht="30" x14ac:dyDescent="0.25">
      <c r="A372" s="66" t="s">
        <v>2014</v>
      </c>
      <c r="B372" s="66" t="s">
        <v>397</v>
      </c>
      <c r="C372" s="67">
        <v>4</v>
      </c>
      <c r="D372" s="66" t="s">
        <v>246</v>
      </c>
      <c r="E372" s="69" t="s">
        <v>664</v>
      </c>
      <c r="F372" s="97" t="s">
        <v>1259</v>
      </c>
      <c r="G372" s="105"/>
    </row>
    <row r="373" spans="1:7" ht="30" x14ac:dyDescent="0.25">
      <c r="A373" s="66" t="s">
        <v>2015</v>
      </c>
      <c r="B373" s="66" t="s">
        <v>397</v>
      </c>
      <c r="C373" s="67">
        <v>4</v>
      </c>
      <c r="D373" s="66" t="s">
        <v>247</v>
      </c>
      <c r="E373" s="69" t="s">
        <v>665</v>
      </c>
      <c r="F373" s="97" t="s">
        <v>1260</v>
      </c>
      <c r="G373" s="105"/>
    </row>
    <row r="374" spans="1:7" ht="30" x14ac:dyDescent="0.25">
      <c r="A374" s="66" t="s">
        <v>2016</v>
      </c>
      <c r="B374" s="66" t="s">
        <v>397</v>
      </c>
      <c r="C374" s="67">
        <v>4</v>
      </c>
      <c r="D374" s="66" t="s">
        <v>248</v>
      </c>
      <c r="E374" s="69" t="s">
        <v>666</v>
      </c>
      <c r="F374" s="97" t="s">
        <v>1261</v>
      </c>
      <c r="G374" s="105"/>
    </row>
    <row r="375" spans="1:7" ht="30" x14ac:dyDescent="0.25">
      <c r="A375" s="66" t="s">
        <v>2017</v>
      </c>
      <c r="B375" s="66" t="s">
        <v>397</v>
      </c>
      <c r="C375" s="67">
        <v>4</v>
      </c>
      <c r="D375" s="66" t="s">
        <v>264</v>
      </c>
      <c r="E375" s="69" t="s">
        <v>679</v>
      </c>
      <c r="F375" s="97" t="s">
        <v>1262</v>
      </c>
      <c r="G375" s="105"/>
    </row>
    <row r="376" spans="1:7" x14ac:dyDescent="0.25">
      <c r="A376" s="66" t="s">
        <v>2018</v>
      </c>
      <c r="B376" s="66" t="s">
        <v>397</v>
      </c>
      <c r="C376" s="67">
        <v>4</v>
      </c>
      <c r="D376" s="66" t="s">
        <v>307</v>
      </c>
      <c r="E376" s="69" t="s">
        <v>722</v>
      </c>
      <c r="F376" s="97" t="s">
        <v>1263</v>
      </c>
      <c r="G376" s="105"/>
    </row>
    <row r="377" spans="1:7" x14ac:dyDescent="0.25">
      <c r="A377" s="66" t="s">
        <v>2019</v>
      </c>
      <c r="B377" s="66" t="s">
        <v>397</v>
      </c>
      <c r="C377" s="67">
        <v>4</v>
      </c>
      <c r="D377" s="66" t="s">
        <v>308</v>
      </c>
      <c r="E377" s="69" t="s">
        <v>723</v>
      </c>
      <c r="F377" s="97" t="s">
        <v>1264</v>
      </c>
      <c r="G377" s="105"/>
    </row>
    <row r="378" spans="1:7" x14ac:dyDescent="0.25">
      <c r="A378" s="66" t="s">
        <v>2020</v>
      </c>
      <c r="B378" s="66" t="s">
        <v>397</v>
      </c>
      <c r="C378" s="67">
        <v>4</v>
      </c>
      <c r="D378" s="66" t="s">
        <v>309</v>
      </c>
      <c r="E378" s="69" t="s">
        <v>724</v>
      </c>
      <c r="F378" s="97" t="s">
        <v>1265</v>
      </c>
      <c r="G378" s="105"/>
    </row>
    <row r="379" spans="1:7" ht="30" x14ac:dyDescent="0.25">
      <c r="A379" s="66" t="s">
        <v>2021</v>
      </c>
      <c r="B379" s="66" t="s">
        <v>397</v>
      </c>
      <c r="C379" s="67">
        <v>4</v>
      </c>
      <c r="D379" s="66" t="s">
        <v>337</v>
      </c>
      <c r="E379" s="69" t="s">
        <v>747</v>
      </c>
      <c r="F379" s="97" t="s">
        <v>1266</v>
      </c>
      <c r="G379" s="105"/>
    </row>
    <row r="380" spans="1:7" ht="30" x14ac:dyDescent="0.25">
      <c r="A380" s="66" t="s">
        <v>2022</v>
      </c>
      <c r="B380" s="66" t="s">
        <v>397</v>
      </c>
      <c r="C380" s="67">
        <v>4</v>
      </c>
      <c r="D380" s="66" t="s">
        <v>345</v>
      </c>
      <c r="E380" s="69" t="s">
        <v>753</v>
      </c>
      <c r="F380" s="97" t="s">
        <v>1267</v>
      </c>
      <c r="G380" s="105"/>
    </row>
    <row r="381" spans="1:7" ht="30" x14ac:dyDescent="0.25">
      <c r="A381" s="66" t="s">
        <v>2023</v>
      </c>
      <c r="B381" s="66" t="s">
        <v>397</v>
      </c>
      <c r="C381" s="67">
        <v>4</v>
      </c>
      <c r="D381" s="66" t="s">
        <v>346</v>
      </c>
      <c r="E381" s="69" t="s">
        <v>754</v>
      </c>
      <c r="F381" s="97" t="s">
        <v>1268</v>
      </c>
      <c r="G381" s="105"/>
    </row>
    <row r="382" spans="1:7" ht="30" x14ac:dyDescent="0.25">
      <c r="A382" s="66" t="s">
        <v>2024</v>
      </c>
      <c r="B382" s="66" t="s">
        <v>397</v>
      </c>
      <c r="C382" s="67">
        <v>4</v>
      </c>
      <c r="D382" s="66" t="s">
        <v>350</v>
      </c>
      <c r="E382" s="69" t="s">
        <v>758</v>
      </c>
      <c r="F382" s="97" t="s">
        <v>1269</v>
      </c>
      <c r="G382" s="105"/>
    </row>
    <row r="383" spans="1:7" ht="30" x14ac:dyDescent="0.25">
      <c r="A383" s="66" t="s">
        <v>2025</v>
      </c>
      <c r="B383" s="66" t="s">
        <v>397</v>
      </c>
      <c r="C383" s="67">
        <v>4</v>
      </c>
      <c r="D383" s="66" t="s">
        <v>351</v>
      </c>
      <c r="E383" s="69" t="s">
        <v>759</v>
      </c>
      <c r="F383" s="97" t="s">
        <v>1270</v>
      </c>
      <c r="G383" s="105"/>
    </row>
    <row r="384" spans="1:7" x14ac:dyDescent="0.25">
      <c r="A384" s="66" t="s">
        <v>2026</v>
      </c>
      <c r="B384" s="66" t="s">
        <v>1293</v>
      </c>
      <c r="C384" s="67">
        <v>4</v>
      </c>
      <c r="D384" s="66" t="s">
        <v>358</v>
      </c>
      <c r="E384" s="69" t="s">
        <v>400</v>
      </c>
      <c r="F384" s="97" t="s">
        <v>1271</v>
      </c>
      <c r="G384" s="105"/>
    </row>
    <row r="385" spans="1:7" x14ac:dyDescent="0.25">
      <c r="A385" s="66" t="s">
        <v>2027</v>
      </c>
      <c r="B385" s="66" t="s">
        <v>1293</v>
      </c>
      <c r="C385" s="67">
        <v>4</v>
      </c>
      <c r="D385" s="66" t="s">
        <v>359</v>
      </c>
      <c r="E385" s="69" t="s">
        <v>401</v>
      </c>
      <c r="F385" s="97" t="s">
        <v>1272</v>
      </c>
      <c r="G385" s="105"/>
    </row>
    <row r="386" spans="1:7" x14ac:dyDescent="0.25">
      <c r="A386" s="66" t="s">
        <v>2028</v>
      </c>
      <c r="B386" s="66" t="s">
        <v>1293</v>
      </c>
      <c r="C386" s="67">
        <v>4</v>
      </c>
      <c r="D386" s="66" t="s">
        <v>367</v>
      </c>
      <c r="E386" s="69" t="s">
        <v>411</v>
      </c>
      <c r="F386" s="97" t="s">
        <v>1273</v>
      </c>
      <c r="G386" s="105"/>
    </row>
    <row r="387" spans="1:7" x14ac:dyDescent="0.25">
      <c r="A387" s="66" t="s">
        <v>2029</v>
      </c>
      <c r="B387" s="66" t="s">
        <v>1293</v>
      </c>
      <c r="C387" s="67">
        <v>4</v>
      </c>
      <c r="D387" s="66" t="s">
        <v>368</v>
      </c>
      <c r="E387" s="69" t="s">
        <v>412</v>
      </c>
      <c r="F387" s="97" t="s">
        <v>1274</v>
      </c>
      <c r="G387" s="105"/>
    </row>
    <row r="388" spans="1:7" x14ac:dyDescent="0.25">
      <c r="A388" s="66" t="s">
        <v>2030</v>
      </c>
      <c r="B388" s="66" t="s">
        <v>1293</v>
      </c>
      <c r="C388" s="67">
        <v>4</v>
      </c>
      <c r="D388" s="66" t="s">
        <v>369</v>
      </c>
      <c r="E388" s="69" t="s">
        <v>413</v>
      </c>
      <c r="F388" s="97" t="s">
        <v>1275</v>
      </c>
      <c r="G388" s="105"/>
    </row>
    <row r="389" spans="1:7" x14ac:dyDescent="0.25">
      <c r="A389" s="66" t="s">
        <v>2031</v>
      </c>
      <c r="B389" s="66" t="s">
        <v>1293</v>
      </c>
      <c r="C389" s="67">
        <v>4</v>
      </c>
      <c r="D389" s="66" t="s">
        <v>370</v>
      </c>
      <c r="E389" s="69" t="s">
        <v>414</v>
      </c>
      <c r="F389" s="97" t="s">
        <v>1276</v>
      </c>
      <c r="G389" s="105"/>
    </row>
    <row r="390" spans="1:7" x14ac:dyDescent="0.25">
      <c r="A390" s="66" t="s">
        <v>2032</v>
      </c>
      <c r="B390" s="66" t="s">
        <v>1293</v>
      </c>
      <c r="C390" s="67">
        <v>4</v>
      </c>
      <c r="D390" s="66" t="s">
        <v>371</v>
      </c>
      <c r="E390" s="69" t="s">
        <v>415</v>
      </c>
      <c r="F390" s="97" t="s">
        <v>1277</v>
      </c>
      <c r="G390" s="105"/>
    </row>
    <row r="391" spans="1:7" x14ac:dyDescent="0.25">
      <c r="A391" s="66" t="s">
        <v>2033</v>
      </c>
      <c r="B391" s="66" t="s">
        <v>1293</v>
      </c>
      <c r="C391" s="67">
        <v>4</v>
      </c>
      <c r="D391" s="66" t="s">
        <v>60</v>
      </c>
      <c r="E391" s="69" t="s">
        <v>494</v>
      </c>
      <c r="F391" s="97" t="s">
        <v>1278</v>
      </c>
      <c r="G391" s="105"/>
    </row>
    <row r="392" spans="1:7" x14ac:dyDescent="0.25">
      <c r="A392" s="66" t="s">
        <v>2034</v>
      </c>
      <c r="B392" s="66" t="s">
        <v>1293</v>
      </c>
      <c r="C392" s="67">
        <v>4</v>
      </c>
      <c r="D392" s="66" t="s">
        <v>186</v>
      </c>
      <c r="E392" s="69" t="s">
        <v>611</v>
      </c>
      <c r="F392" s="97" t="s">
        <v>1279</v>
      </c>
      <c r="G392" s="105"/>
    </row>
    <row r="393" spans="1:7" x14ac:dyDescent="0.25">
      <c r="A393" s="66" t="s">
        <v>2035</v>
      </c>
      <c r="B393" s="66" t="s">
        <v>1293</v>
      </c>
      <c r="C393" s="67">
        <v>4</v>
      </c>
      <c r="D393" s="66" t="s">
        <v>192</v>
      </c>
      <c r="E393" s="69" t="s">
        <v>618</v>
      </c>
      <c r="F393" s="97" t="s">
        <v>1280</v>
      </c>
      <c r="G393" s="105"/>
    </row>
    <row r="394" spans="1:7" x14ac:dyDescent="0.25">
      <c r="A394" s="66" t="s">
        <v>2036</v>
      </c>
      <c r="B394" s="66" t="s">
        <v>1293</v>
      </c>
      <c r="C394" s="67">
        <v>4</v>
      </c>
      <c r="D394" s="66" t="s">
        <v>194</v>
      </c>
      <c r="E394" s="69" t="s">
        <v>620</v>
      </c>
      <c r="F394" s="97" t="s">
        <v>1281</v>
      </c>
      <c r="G394" s="105"/>
    </row>
    <row r="395" spans="1:7" x14ac:dyDescent="0.25">
      <c r="A395" s="66" t="s">
        <v>2037</v>
      </c>
      <c r="B395" s="66" t="s">
        <v>1293</v>
      </c>
      <c r="C395" s="67">
        <v>4</v>
      </c>
      <c r="D395" s="66" t="s">
        <v>257</v>
      </c>
      <c r="E395" s="69" t="s">
        <v>674</v>
      </c>
      <c r="F395" s="97" t="s">
        <v>1282</v>
      </c>
      <c r="G395" s="105"/>
    </row>
    <row r="396" spans="1:7" x14ac:dyDescent="0.25">
      <c r="A396" s="66" t="s">
        <v>2038</v>
      </c>
      <c r="B396" s="66" t="s">
        <v>1293</v>
      </c>
      <c r="C396" s="67">
        <v>4</v>
      </c>
      <c r="D396" s="66" t="s">
        <v>266</v>
      </c>
      <c r="E396" s="69" t="s">
        <v>683</v>
      </c>
      <c r="F396" s="97" t="s">
        <v>1283</v>
      </c>
      <c r="G396" s="105"/>
    </row>
    <row r="397" spans="1:7" x14ac:dyDescent="0.25">
      <c r="A397" s="66" t="s">
        <v>2039</v>
      </c>
      <c r="B397" s="66" t="s">
        <v>1293</v>
      </c>
      <c r="C397" s="67">
        <v>4</v>
      </c>
      <c r="D397" s="66" t="s">
        <v>284</v>
      </c>
      <c r="E397" s="69" t="s">
        <v>701</v>
      </c>
      <c r="F397" s="97" t="s">
        <v>1284</v>
      </c>
      <c r="G397" s="105"/>
    </row>
    <row r="398" spans="1:7" x14ac:dyDescent="0.25">
      <c r="A398" s="66" t="s">
        <v>2040</v>
      </c>
      <c r="B398" s="66" t="s">
        <v>409</v>
      </c>
      <c r="C398" s="67">
        <v>4</v>
      </c>
      <c r="D398" s="66" t="s">
        <v>377</v>
      </c>
      <c r="E398" s="69" t="s">
        <v>422</v>
      </c>
      <c r="F398" s="97" t="s">
        <v>1285</v>
      </c>
      <c r="G398" s="105"/>
    </row>
    <row r="399" spans="1:7" ht="75" x14ac:dyDescent="0.25">
      <c r="A399" s="66" t="s">
        <v>2041</v>
      </c>
      <c r="B399" s="66" t="s">
        <v>471</v>
      </c>
      <c r="C399" s="67">
        <v>5</v>
      </c>
      <c r="D399" s="66" t="s">
        <v>39</v>
      </c>
      <c r="E399" s="69" t="s">
        <v>472</v>
      </c>
      <c r="F399" s="97" t="s">
        <v>1286</v>
      </c>
      <c r="G399" s="105"/>
    </row>
    <row r="400" spans="1:7" ht="30" x14ac:dyDescent="0.25">
      <c r="A400" s="66" t="s">
        <v>2042</v>
      </c>
      <c r="B400" s="66" t="s">
        <v>471</v>
      </c>
      <c r="C400" s="67">
        <v>5</v>
      </c>
      <c r="D400" s="66" t="s">
        <v>40</v>
      </c>
      <c r="E400" s="69" t="s">
        <v>473</v>
      </c>
      <c r="F400" s="97" t="s">
        <v>1287</v>
      </c>
      <c r="G400" s="105"/>
    </row>
    <row r="401" spans="1:7" ht="45" x14ac:dyDescent="0.25">
      <c r="A401" s="66" t="s">
        <v>2043</v>
      </c>
      <c r="B401" s="66" t="s">
        <v>471</v>
      </c>
      <c r="C401" s="67">
        <v>5</v>
      </c>
      <c r="D401" s="66" t="s">
        <v>41</v>
      </c>
      <c r="E401" s="69" t="s">
        <v>474</v>
      </c>
      <c r="F401" s="97" t="s">
        <v>1288</v>
      </c>
      <c r="G401" s="105"/>
    </row>
    <row r="402" spans="1:7" ht="45" x14ac:dyDescent="0.25">
      <c r="A402" s="66" t="s">
        <v>2044</v>
      </c>
      <c r="B402" s="66" t="s">
        <v>471</v>
      </c>
      <c r="C402" s="67">
        <v>5</v>
      </c>
      <c r="D402" s="66" t="s">
        <v>42</v>
      </c>
      <c r="E402" s="69" t="s">
        <v>475</v>
      </c>
      <c r="F402" s="97" t="s">
        <v>1289</v>
      </c>
      <c r="G402" s="105"/>
    </row>
    <row r="403" spans="1:7" ht="45" x14ac:dyDescent="0.25">
      <c r="A403" s="66" t="s">
        <v>2045</v>
      </c>
      <c r="B403" s="66" t="s">
        <v>471</v>
      </c>
      <c r="C403" s="67">
        <v>5</v>
      </c>
      <c r="D403" s="66" t="s">
        <v>43</v>
      </c>
      <c r="E403" s="69" t="s">
        <v>476</v>
      </c>
      <c r="F403" s="97" t="s">
        <v>1290</v>
      </c>
      <c r="G403" s="105"/>
    </row>
    <row r="404" spans="1:7" x14ac:dyDescent="0.25">
      <c r="A404" s="66" t="s">
        <v>2046</v>
      </c>
      <c r="B404" s="66" t="s">
        <v>471</v>
      </c>
      <c r="C404" s="67">
        <v>5</v>
      </c>
      <c r="D404" s="66" t="s">
        <v>44</v>
      </c>
      <c r="E404" s="69" t="s">
        <v>477</v>
      </c>
      <c r="F404" s="97" t="s">
        <v>1291</v>
      </c>
      <c r="G404" s="105"/>
    </row>
    <row r="405" spans="1:7" x14ac:dyDescent="0.25">
      <c r="A405" s="66" t="s">
        <v>2047</v>
      </c>
      <c r="B405" s="66" t="s">
        <v>471</v>
      </c>
      <c r="C405" s="67">
        <v>5</v>
      </c>
      <c r="D405" s="66" t="s">
        <v>45</v>
      </c>
      <c r="E405" s="69" t="s">
        <v>478</v>
      </c>
      <c r="F405" s="97" t="s">
        <v>1292</v>
      </c>
      <c r="G405" s="105"/>
    </row>
    <row r="406" spans="1:7" x14ac:dyDescent="0.25">
      <c r="A406" s="94"/>
    </row>
    <row r="407" spans="1:7" x14ac:dyDescent="0.25">
      <c r="A407" s="94"/>
    </row>
    <row r="408" spans="1:7" x14ac:dyDescent="0.25">
      <c r="A408" s="94"/>
    </row>
    <row r="409" spans="1:7" x14ac:dyDescent="0.25">
      <c r="A409" s="94"/>
    </row>
    <row r="410" spans="1:7" x14ac:dyDescent="0.25">
      <c r="A410" s="94"/>
    </row>
    <row r="411" spans="1:7" x14ac:dyDescent="0.25">
      <c r="A411" s="94"/>
    </row>
    <row r="412" spans="1:7" x14ac:dyDescent="0.25">
      <c r="A412" s="94"/>
    </row>
    <row r="413" spans="1:7" x14ac:dyDescent="0.25">
      <c r="A413" s="94"/>
    </row>
    <row r="414" spans="1:7" x14ac:dyDescent="0.25">
      <c r="A414" s="94"/>
    </row>
    <row r="415" spans="1:7" x14ac:dyDescent="0.25">
      <c r="A415" s="94"/>
    </row>
    <row r="416" spans="1:7" x14ac:dyDescent="0.25">
      <c r="A416" s="94"/>
    </row>
    <row r="417" spans="1:1" x14ac:dyDescent="0.25">
      <c r="A417" s="94"/>
    </row>
    <row r="418" spans="1:1" x14ac:dyDescent="0.25">
      <c r="A418" s="94"/>
    </row>
    <row r="419" spans="1:1" x14ac:dyDescent="0.25">
      <c r="A419" s="94"/>
    </row>
    <row r="420" spans="1:1" x14ac:dyDescent="0.25">
      <c r="A420" s="94"/>
    </row>
    <row r="421" spans="1:1" x14ac:dyDescent="0.25">
      <c r="A421" s="94"/>
    </row>
    <row r="422" spans="1:1" x14ac:dyDescent="0.25">
      <c r="A422" s="94"/>
    </row>
    <row r="423" spans="1:1" x14ac:dyDescent="0.25">
      <c r="A423" s="94"/>
    </row>
    <row r="424" spans="1:1" x14ac:dyDescent="0.25">
      <c r="A424" s="94"/>
    </row>
    <row r="425" spans="1:1" x14ac:dyDescent="0.25">
      <c r="A425" s="94"/>
    </row>
    <row r="426" spans="1:1" x14ac:dyDescent="0.25">
      <c r="A426" s="94"/>
    </row>
    <row r="427" spans="1:1" x14ac:dyDescent="0.25">
      <c r="A427" s="94"/>
    </row>
    <row r="428" spans="1:1" x14ac:dyDescent="0.25">
      <c r="A428" s="94"/>
    </row>
    <row r="429" spans="1:1" x14ac:dyDescent="0.25">
      <c r="A429" s="94"/>
    </row>
    <row r="430" spans="1:1" x14ac:dyDescent="0.25">
      <c r="A430" s="94"/>
    </row>
    <row r="431" spans="1:1" x14ac:dyDescent="0.25">
      <c r="A431" s="94"/>
    </row>
    <row r="432" spans="1:1" x14ac:dyDescent="0.25">
      <c r="A432" s="94"/>
    </row>
    <row r="433" spans="1:1" x14ac:dyDescent="0.25">
      <c r="A433" s="94"/>
    </row>
    <row r="434" spans="1:1" x14ac:dyDescent="0.25">
      <c r="A434" s="94"/>
    </row>
    <row r="435" spans="1:1" x14ac:dyDescent="0.25">
      <c r="A435" s="94"/>
    </row>
    <row r="436" spans="1:1" x14ac:dyDescent="0.25">
      <c r="A436" s="94"/>
    </row>
    <row r="437" spans="1:1" x14ac:dyDescent="0.25">
      <c r="A437" s="94"/>
    </row>
    <row r="438" spans="1:1" x14ac:dyDescent="0.25">
      <c r="A438" s="94"/>
    </row>
    <row r="439" spans="1:1" x14ac:dyDescent="0.25">
      <c r="A439" s="94"/>
    </row>
    <row r="440" spans="1:1" x14ac:dyDescent="0.25">
      <c r="A440" s="94"/>
    </row>
    <row r="441" spans="1:1" x14ac:dyDescent="0.25">
      <c r="A441" s="94"/>
    </row>
    <row r="442" spans="1:1" x14ac:dyDescent="0.25">
      <c r="A442" s="94"/>
    </row>
    <row r="443" spans="1:1" x14ac:dyDescent="0.25">
      <c r="A443" s="94"/>
    </row>
    <row r="444" spans="1:1" x14ac:dyDescent="0.25">
      <c r="A444" s="94"/>
    </row>
    <row r="445" spans="1:1" x14ac:dyDescent="0.25">
      <c r="A445" s="94"/>
    </row>
    <row r="446" spans="1:1" x14ac:dyDescent="0.25">
      <c r="A446" s="94"/>
    </row>
    <row r="447" spans="1:1" x14ac:dyDescent="0.25">
      <c r="A447" s="94"/>
    </row>
    <row r="448" spans="1:1" x14ac:dyDescent="0.25">
      <c r="A448" s="94"/>
    </row>
    <row r="449" spans="1:1" x14ac:dyDescent="0.25">
      <c r="A449" s="94"/>
    </row>
    <row r="450" spans="1:1" x14ac:dyDescent="0.25">
      <c r="A450" s="94"/>
    </row>
    <row r="451" spans="1:1" x14ac:dyDescent="0.25">
      <c r="A451" s="94"/>
    </row>
    <row r="452" spans="1:1" x14ac:dyDescent="0.25">
      <c r="A452" s="94"/>
    </row>
    <row r="453" spans="1:1" x14ac:dyDescent="0.25">
      <c r="A453" s="94"/>
    </row>
    <row r="454" spans="1:1" x14ac:dyDescent="0.25">
      <c r="A454" s="94"/>
    </row>
    <row r="455" spans="1:1" x14ac:dyDescent="0.25">
      <c r="A455" s="94"/>
    </row>
    <row r="456" spans="1:1" x14ac:dyDescent="0.25">
      <c r="A456" s="94"/>
    </row>
    <row r="457" spans="1:1" x14ac:dyDescent="0.25">
      <c r="A457" s="94"/>
    </row>
    <row r="458" spans="1:1" x14ac:dyDescent="0.25">
      <c r="A458" s="94"/>
    </row>
    <row r="459" spans="1:1" x14ac:dyDescent="0.25">
      <c r="A459" s="94"/>
    </row>
    <row r="460" spans="1:1" x14ac:dyDescent="0.25">
      <c r="A460" s="94"/>
    </row>
    <row r="461" spans="1:1" x14ac:dyDescent="0.25">
      <c r="A461" s="94"/>
    </row>
    <row r="462" spans="1:1" x14ac:dyDescent="0.25">
      <c r="A462" s="94"/>
    </row>
    <row r="463" spans="1:1" x14ac:dyDescent="0.25">
      <c r="A463" s="94"/>
    </row>
    <row r="464" spans="1:1" x14ac:dyDescent="0.25">
      <c r="A464" s="94"/>
    </row>
    <row r="465" spans="1:1" x14ac:dyDescent="0.25">
      <c r="A465" s="94"/>
    </row>
    <row r="466" spans="1:1" x14ac:dyDescent="0.25">
      <c r="A466" s="94"/>
    </row>
    <row r="467" spans="1:1" x14ac:dyDescent="0.25">
      <c r="A467" s="94"/>
    </row>
    <row r="468" spans="1:1" x14ac:dyDescent="0.25">
      <c r="A468" s="94"/>
    </row>
    <row r="469" spans="1:1" x14ac:dyDescent="0.25">
      <c r="A469" s="94"/>
    </row>
    <row r="470" spans="1:1" x14ac:dyDescent="0.25">
      <c r="A470" s="94"/>
    </row>
    <row r="471" spans="1:1" x14ac:dyDescent="0.25">
      <c r="A471" s="94"/>
    </row>
    <row r="472" spans="1:1" x14ac:dyDescent="0.25">
      <c r="A472" s="94"/>
    </row>
    <row r="473" spans="1:1" x14ac:dyDescent="0.25">
      <c r="A473" s="94"/>
    </row>
    <row r="474" spans="1:1" x14ac:dyDescent="0.25">
      <c r="A474" s="94"/>
    </row>
    <row r="475" spans="1:1" x14ac:dyDescent="0.25">
      <c r="A475" s="94"/>
    </row>
    <row r="476" spans="1:1" x14ac:dyDescent="0.25">
      <c r="A476" s="94"/>
    </row>
    <row r="477" spans="1:1" x14ac:dyDescent="0.25">
      <c r="A477" s="94"/>
    </row>
    <row r="478" spans="1:1" x14ac:dyDescent="0.25">
      <c r="A478" s="94"/>
    </row>
    <row r="479" spans="1:1" x14ac:dyDescent="0.25">
      <c r="A479" s="94"/>
    </row>
    <row r="480" spans="1:1" x14ac:dyDescent="0.25">
      <c r="A480" s="94"/>
    </row>
    <row r="481" spans="1:1" x14ac:dyDescent="0.25">
      <c r="A481" s="94"/>
    </row>
    <row r="482" spans="1:1" x14ac:dyDescent="0.25">
      <c r="A482" s="94"/>
    </row>
    <row r="483" spans="1:1" x14ac:dyDescent="0.25">
      <c r="A483" s="94"/>
    </row>
    <row r="484" spans="1:1" x14ac:dyDescent="0.25">
      <c r="A484" s="94"/>
    </row>
    <row r="485" spans="1:1" x14ac:dyDescent="0.25">
      <c r="A485" s="94"/>
    </row>
    <row r="486" spans="1:1" x14ac:dyDescent="0.25">
      <c r="A486" s="94"/>
    </row>
    <row r="487" spans="1:1" x14ac:dyDescent="0.25">
      <c r="A487" s="94"/>
    </row>
    <row r="488" spans="1:1" x14ac:dyDescent="0.25">
      <c r="A488" s="94"/>
    </row>
    <row r="489" spans="1:1" x14ac:dyDescent="0.25">
      <c r="A489" s="94"/>
    </row>
    <row r="490" spans="1:1" x14ac:dyDescent="0.25">
      <c r="A490" s="94"/>
    </row>
    <row r="491" spans="1:1" x14ac:dyDescent="0.25">
      <c r="A491" s="94"/>
    </row>
    <row r="492" spans="1:1" x14ac:dyDescent="0.25">
      <c r="A492" s="94"/>
    </row>
    <row r="493" spans="1:1" x14ac:dyDescent="0.25">
      <c r="A493" s="94"/>
    </row>
    <row r="494" spans="1:1" x14ac:dyDescent="0.25">
      <c r="A494" s="94"/>
    </row>
    <row r="495" spans="1:1" x14ac:dyDescent="0.25">
      <c r="A495" s="94"/>
    </row>
    <row r="496" spans="1:1" x14ac:dyDescent="0.25">
      <c r="A496" s="94"/>
    </row>
    <row r="497" spans="1:1" x14ac:dyDescent="0.25">
      <c r="A497" s="94"/>
    </row>
    <row r="498" spans="1:1" x14ac:dyDescent="0.25">
      <c r="A498" s="94"/>
    </row>
    <row r="499" spans="1:1" x14ac:dyDescent="0.25">
      <c r="A499" s="94"/>
    </row>
    <row r="500" spans="1:1" x14ac:dyDescent="0.25">
      <c r="A500" s="94"/>
    </row>
    <row r="501" spans="1:1" x14ac:dyDescent="0.25">
      <c r="A501" s="94"/>
    </row>
    <row r="502" spans="1:1" x14ac:dyDescent="0.25">
      <c r="A502" s="94"/>
    </row>
    <row r="503" spans="1:1" x14ac:dyDescent="0.25">
      <c r="A503" s="94"/>
    </row>
    <row r="504" spans="1:1" x14ac:dyDescent="0.25">
      <c r="A504" s="94"/>
    </row>
    <row r="505" spans="1:1" x14ac:dyDescent="0.25">
      <c r="A505" s="94"/>
    </row>
    <row r="506" spans="1:1" x14ac:dyDescent="0.25">
      <c r="A506" s="94"/>
    </row>
    <row r="507" spans="1:1" x14ac:dyDescent="0.25">
      <c r="A507" s="94"/>
    </row>
    <row r="508" spans="1:1" x14ac:dyDescent="0.25">
      <c r="A508" s="94"/>
    </row>
    <row r="509" spans="1:1" x14ac:dyDescent="0.25">
      <c r="A509" s="94"/>
    </row>
    <row r="510" spans="1:1" x14ac:dyDescent="0.25">
      <c r="A510" s="94"/>
    </row>
    <row r="511" spans="1:1" x14ac:dyDescent="0.25">
      <c r="A511" s="94"/>
    </row>
    <row r="512" spans="1:1" x14ac:dyDescent="0.25">
      <c r="A512" s="94"/>
    </row>
    <row r="513" spans="1:1" x14ac:dyDescent="0.25">
      <c r="A513" s="94"/>
    </row>
    <row r="514" spans="1:1" x14ac:dyDescent="0.25">
      <c r="A514" s="94"/>
    </row>
    <row r="515" spans="1:1" x14ac:dyDescent="0.25">
      <c r="A515" s="94"/>
    </row>
    <row r="516" spans="1:1" x14ac:dyDescent="0.25">
      <c r="A516" s="94"/>
    </row>
    <row r="517" spans="1:1" x14ac:dyDescent="0.25">
      <c r="A517" s="94"/>
    </row>
    <row r="518" spans="1:1" x14ac:dyDescent="0.25">
      <c r="A518" s="94"/>
    </row>
    <row r="519" spans="1:1" x14ac:dyDescent="0.25">
      <c r="A519" s="94"/>
    </row>
    <row r="520" spans="1:1" x14ac:dyDescent="0.25">
      <c r="A520" s="94"/>
    </row>
    <row r="521" spans="1:1" x14ac:dyDescent="0.25">
      <c r="A521" s="94"/>
    </row>
    <row r="522" spans="1:1" x14ac:dyDescent="0.25">
      <c r="A522" s="94"/>
    </row>
    <row r="523" spans="1:1" x14ac:dyDescent="0.25">
      <c r="A523" s="94"/>
    </row>
    <row r="524" spans="1:1" x14ac:dyDescent="0.25">
      <c r="A524" s="94"/>
    </row>
    <row r="525" spans="1:1" x14ac:dyDescent="0.25">
      <c r="A525" s="94"/>
    </row>
    <row r="526" spans="1:1" x14ac:dyDescent="0.25">
      <c r="A526" s="94"/>
    </row>
    <row r="527" spans="1:1" x14ac:dyDescent="0.25">
      <c r="A527" s="94"/>
    </row>
    <row r="528" spans="1:1" x14ac:dyDescent="0.25">
      <c r="A528" s="94"/>
    </row>
    <row r="529" spans="1:1" x14ac:dyDescent="0.25">
      <c r="A529" s="94"/>
    </row>
    <row r="530" spans="1:1" x14ac:dyDescent="0.25">
      <c r="A530" s="94"/>
    </row>
    <row r="531" spans="1:1" x14ac:dyDescent="0.25">
      <c r="A531" s="94"/>
    </row>
    <row r="532" spans="1:1" x14ac:dyDescent="0.25">
      <c r="A532" s="94"/>
    </row>
    <row r="533" spans="1:1" x14ac:dyDescent="0.25">
      <c r="A533" s="94"/>
    </row>
    <row r="534" spans="1:1" x14ac:dyDescent="0.25">
      <c r="A534" s="94"/>
    </row>
    <row r="535" spans="1:1" x14ac:dyDescent="0.25">
      <c r="A535" s="94"/>
    </row>
    <row r="536" spans="1:1" x14ac:dyDescent="0.25">
      <c r="A536" s="94"/>
    </row>
    <row r="537" spans="1:1" x14ac:dyDescent="0.25">
      <c r="A537" s="94"/>
    </row>
    <row r="538" spans="1:1" x14ac:dyDescent="0.25">
      <c r="A538" s="94"/>
    </row>
    <row r="539" spans="1:1" x14ac:dyDescent="0.25">
      <c r="A539" s="94"/>
    </row>
    <row r="540" spans="1:1" x14ac:dyDescent="0.25">
      <c r="A540" s="94"/>
    </row>
    <row r="541" spans="1:1" x14ac:dyDescent="0.25">
      <c r="A541" s="94"/>
    </row>
    <row r="542" spans="1:1" x14ac:dyDescent="0.25">
      <c r="A542" s="94"/>
    </row>
    <row r="543" spans="1:1" x14ac:dyDescent="0.25">
      <c r="A543" s="94"/>
    </row>
    <row r="544" spans="1:1" x14ac:dyDescent="0.25">
      <c r="A544" s="94"/>
    </row>
    <row r="545" spans="1:1" x14ac:dyDescent="0.25">
      <c r="A545" s="94"/>
    </row>
    <row r="546" spans="1:1" x14ac:dyDescent="0.25">
      <c r="A546" s="94"/>
    </row>
    <row r="547" spans="1:1" x14ac:dyDescent="0.25">
      <c r="A547" s="94"/>
    </row>
    <row r="548" spans="1:1" x14ac:dyDescent="0.25">
      <c r="A548" s="94"/>
    </row>
    <row r="549" spans="1:1" x14ac:dyDescent="0.25">
      <c r="A549" s="94"/>
    </row>
    <row r="550" spans="1:1" x14ac:dyDescent="0.25">
      <c r="A550" s="94"/>
    </row>
    <row r="551" spans="1:1" x14ac:dyDescent="0.25">
      <c r="A551" s="94"/>
    </row>
  </sheetData>
  <autoFilter ref="A2:G405"/>
  <sortState ref="B2:F404">
    <sortCondition ref="B2:B404"/>
    <sortCondition ref="C2:C404"/>
    <sortCondition ref="D2:D404"/>
  </sortState>
  <mergeCells count="1">
    <mergeCell ref="A1:B1"/>
  </mergeCells>
  <conditionalFormatting sqref="B3:E3">
    <cfRule type="cellIs" dxfId="7" priority="3" operator="equal">
      <formula>C3=1</formula>
    </cfRule>
  </conditionalFormatting>
  <conditionalFormatting sqref="F3">
    <cfRule type="cellIs" dxfId="6" priority="5" operator="equal">
      <formula>#REF!=1</formula>
    </cfRule>
  </conditionalFormatting>
  <dataValidations count="1">
    <dataValidation type="list" allowBlank="1" showInputMessage="1" showErrorMessage="1" sqref="B3:B405">
      <formula1>FunctionCategories</formula1>
    </dataValidation>
  </dataValidations>
  <hyperlinks>
    <hyperlink ref="A1" location="'Table of Contents'!A1" display="Back to Table of Contents"/>
  </hyperlinks>
  <pageMargins left="0.7" right="0.7" top="0.75" bottom="0.75" header="0.3" footer="0.3"/>
  <pageSetup scale="59" fitToHeight="0" orientation="portrait" r:id="rId1"/>
  <headerFooter>
    <oddHeader>&amp;L&amp;16Excel Functions&amp;R&amp;16Level 1</oddHead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19FF81"/>
    <pageSetUpPr fitToPage="1"/>
  </sheetPr>
  <dimension ref="A1:G163"/>
  <sheetViews>
    <sheetView showGridLines="0" zoomScaleNormal="100" workbookViewId="0">
      <pane ySplit="2" topLeftCell="A3" activePane="bottomLeft" state="frozenSplit"/>
      <selection pane="bottomLeft" activeCell="A2" sqref="A2"/>
    </sheetView>
  </sheetViews>
  <sheetFormatPr defaultRowHeight="15" x14ac:dyDescent="0.25"/>
  <cols>
    <col min="1" max="1" width="7" style="1" bestFit="1" customWidth="1"/>
    <col min="2" max="2" width="7.85546875" style="89" bestFit="1" customWidth="1"/>
    <col min="3" max="3" width="11.5703125" style="1" customWidth="1"/>
    <col min="4" max="4" width="31.28515625" style="1" bestFit="1" customWidth="1"/>
    <col min="5" max="5" width="108" style="2" customWidth="1"/>
    <col min="6" max="6" width="11.28515625" bestFit="1" customWidth="1"/>
    <col min="7" max="7" width="9.7109375" bestFit="1" customWidth="1"/>
  </cols>
  <sheetData>
    <row r="1" spans="1:7" ht="23.25" customHeight="1" x14ac:dyDescent="0.25">
      <c r="A1" s="300" t="s">
        <v>1517</v>
      </c>
      <c r="B1" s="300"/>
      <c r="C1" s="300"/>
    </row>
    <row r="2" spans="1:7" x14ac:dyDescent="0.25">
      <c r="A2" s="65" t="s">
        <v>1516</v>
      </c>
      <c r="B2" s="73" t="s">
        <v>761</v>
      </c>
      <c r="C2" s="65" t="s">
        <v>762</v>
      </c>
      <c r="D2" s="65" t="s">
        <v>2050</v>
      </c>
      <c r="E2" s="65" t="s">
        <v>1518</v>
      </c>
      <c r="F2" s="65" t="s">
        <v>2078</v>
      </c>
    </row>
    <row r="3" spans="1:7" x14ac:dyDescent="0.25">
      <c r="A3" s="66" t="s">
        <v>1519</v>
      </c>
      <c r="B3" s="67">
        <v>1</v>
      </c>
      <c r="C3" s="66" t="s">
        <v>793</v>
      </c>
      <c r="D3" s="68" t="s">
        <v>1415</v>
      </c>
      <c r="E3" s="69" t="s">
        <v>1416</v>
      </c>
      <c r="F3" s="106" t="s">
        <v>2079</v>
      </c>
    </row>
    <row r="4" spans="1:7" x14ac:dyDescent="0.25">
      <c r="A4" s="66" t="s">
        <v>1520</v>
      </c>
      <c r="B4" s="67">
        <v>1</v>
      </c>
      <c r="C4" s="66" t="s">
        <v>793</v>
      </c>
      <c r="D4" s="66" t="s">
        <v>1414</v>
      </c>
      <c r="E4" s="69" t="s">
        <v>1417</v>
      </c>
      <c r="F4" s="106" t="s">
        <v>2079</v>
      </c>
    </row>
    <row r="5" spans="1:7" x14ac:dyDescent="0.25">
      <c r="A5" s="66" t="s">
        <v>1521</v>
      </c>
      <c r="B5" s="67">
        <v>1</v>
      </c>
      <c r="C5" s="66" t="s">
        <v>793</v>
      </c>
      <c r="D5" s="66" t="s">
        <v>1370</v>
      </c>
      <c r="E5" s="69" t="s">
        <v>1371</v>
      </c>
      <c r="F5" s="106" t="s">
        <v>2079</v>
      </c>
      <c r="G5" s="34"/>
    </row>
    <row r="6" spans="1:7" ht="30" x14ac:dyDescent="0.25">
      <c r="A6" s="66" t="s">
        <v>1522</v>
      </c>
      <c r="B6" s="67">
        <v>1</v>
      </c>
      <c r="C6" s="66" t="s">
        <v>793</v>
      </c>
      <c r="D6" s="66" t="s">
        <v>1126</v>
      </c>
      <c r="E6" s="69" t="s">
        <v>1362</v>
      </c>
      <c r="F6" s="106"/>
    </row>
    <row r="7" spans="1:7" x14ac:dyDescent="0.25">
      <c r="A7" s="66" t="s">
        <v>1523</v>
      </c>
      <c r="B7" s="67">
        <v>1</v>
      </c>
      <c r="C7" s="70" t="s">
        <v>793</v>
      </c>
      <c r="D7" s="66" t="s">
        <v>812</v>
      </c>
      <c r="E7" s="69" t="s">
        <v>813</v>
      </c>
      <c r="F7" s="106" t="s">
        <v>2079</v>
      </c>
    </row>
    <row r="8" spans="1:7" x14ac:dyDescent="0.25">
      <c r="A8" s="66" t="s">
        <v>1524</v>
      </c>
      <c r="B8" s="67">
        <v>1</v>
      </c>
      <c r="C8" s="70" t="s">
        <v>793</v>
      </c>
      <c r="D8" s="66" t="s">
        <v>808</v>
      </c>
      <c r="E8" s="69" t="s">
        <v>809</v>
      </c>
      <c r="F8" s="106" t="s">
        <v>2079</v>
      </c>
    </row>
    <row r="9" spans="1:7" x14ac:dyDescent="0.25">
      <c r="A9" s="66" t="s">
        <v>1525</v>
      </c>
      <c r="B9" s="67">
        <v>1</v>
      </c>
      <c r="C9" s="70" t="s">
        <v>793</v>
      </c>
      <c r="D9" s="66" t="s">
        <v>830</v>
      </c>
      <c r="E9" s="69" t="s">
        <v>794</v>
      </c>
      <c r="F9" s="106" t="s">
        <v>2079</v>
      </c>
    </row>
    <row r="10" spans="1:7" x14ac:dyDescent="0.25">
      <c r="A10" s="66" t="s">
        <v>1526</v>
      </c>
      <c r="B10" s="67">
        <v>1</v>
      </c>
      <c r="C10" s="66" t="s">
        <v>793</v>
      </c>
      <c r="D10" s="66" t="s">
        <v>1372</v>
      </c>
      <c r="E10" s="69" t="s">
        <v>1373</v>
      </c>
      <c r="F10" s="106" t="s">
        <v>2079</v>
      </c>
    </row>
    <row r="11" spans="1:7" x14ac:dyDescent="0.25">
      <c r="A11" s="66" t="s">
        <v>1527</v>
      </c>
      <c r="B11" s="67">
        <v>1</v>
      </c>
      <c r="C11" s="70" t="s">
        <v>793</v>
      </c>
      <c r="D11" s="66" t="s">
        <v>2058</v>
      </c>
      <c r="E11" s="69" t="s">
        <v>814</v>
      </c>
      <c r="F11" s="106" t="s">
        <v>2079</v>
      </c>
    </row>
    <row r="12" spans="1:7" x14ac:dyDescent="0.25">
      <c r="A12" s="66" t="s">
        <v>1528</v>
      </c>
      <c r="B12" s="67">
        <v>1</v>
      </c>
      <c r="C12" s="70" t="s">
        <v>793</v>
      </c>
      <c r="D12" s="66" t="s">
        <v>2059</v>
      </c>
      <c r="E12" s="69" t="s">
        <v>807</v>
      </c>
      <c r="F12" s="106" t="s">
        <v>2079</v>
      </c>
    </row>
    <row r="13" spans="1:7" ht="30" x14ac:dyDescent="0.25">
      <c r="A13" s="66" t="s">
        <v>1529</v>
      </c>
      <c r="B13" s="67">
        <v>1</v>
      </c>
      <c r="C13" s="66" t="s">
        <v>793</v>
      </c>
      <c r="D13" s="66" t="s">
        <v>844</v>
      </c>
      <c r="E13" s="69" t="s">
        <v>861</v>
      </c>
      <c r="F13" s="106" t="s">
        <v>2079</v>
      </c>
    </row>
    <row r="14" spans="1:7" x14ac:dyDescent="0.25">
      <c r="A14" s="66" t="s">
        <v>1530</v>
      </c>
      <c r="B14" s="67">
        <v>1</v>
      </c>
      <c r="C14" s="66" t="s">
        <v>793</v>
      </c>
      <c r="D14" s="66" t="s">
        <v>847</v>
      </c>
      <c r="E14" s="69" t="s">
        <v>848</v>
      </c>
      <c r="F14" s="106" t="s">
        <v>2079</v>
      </c>
    </row>
    <row r="15" spans="1:7" x14ac:dyDescent="0.25">
      <c r="A15" s="66" t="s">
        <v>1531</v>
      </c>
      <c r="B15" s="67">
        <v>1</v>
      </c>
      <c r="C15" s="66" t="s">
        <v>793</v>
      </c>
      <c r="D15" s="66" t="s">
        <v>849</v>
      </c>
      <c r="E15" s="69" t="s">
        <v>850</v>
      </c>
      <c r="F15" s="106" t="s">
        <v>2079</v>
      </c>
    </row>
    <row r="16" spans="1:7" x14ac:dyDescent="0.25">
      <c r="A16" s="66" t="s">
        <v>1532</v>
      </c>
      <c r="B16" s="67">
        <v>1</v>
      </c>
      <c r="C16" s="66" t="s">
        <v>793</v>
      </c>
      <c r="D16" s="66" t="s">
        <v>851</v>
      </c>
      <c r="E16" s="69" t="s">
        <v>879</v>
      </c>
      <c r="F16" s="106" t="s">
        <v>2079</v>
      </c>
    </row>
    <row r="17" spans="1:6" x14ac:dyDescent="0.25">
      <c r="A17" s="66" t="s">
        <v>1533</v>
      </c>
      <c r="B17" s="67">
        <v>1</v>
      </c>
      <c r="C17" s="66" t="s">
        <v>793</v>
      </c>
      <c r="D17" s="66" t="s">
        <v>2057</v>
      </c>
      <c r="E17" s="69" t="s">
        <v>1515</v>
      </c>
      <c r="F17" s="106" t="s">
        <v>2079</v>
      </c>
    </row>
    <row r="18" spans="1:6" ht="30" x14ac:dyDescent="0.25">
      <c r="A18" s="66" t="s">
        <v>1534</v>
      </c>
      <c r="B18" s="67">
        <v>1</v>
      </c>
      <c r="C18" s="66" t="s">
        <v>793</v>
      </c>
      <c r="D18" s="66" t="s">
        <v>1127</v>
      </c>
      <c r="E18" s="69" t="s">
        <v>1363</v>
      </c>
      <c r="F18" s="106" t="s">
        <v>2079</v>
      </c>
    </row>
    <row r="19" spans="1:6" ht="60" x14ac:dyDescent="0.25">
      <c r="A19" s="66" t="s">
        <v>1535</v>
      </c>
      <c r="B19" s="67">
        <v>1</v>
      </c>
      <c r="C19" s="66" t="s">
        <v>793</v>
      </c>
      <c r="D19" s="66" t="s">
        <v>1129</v>
      </c>
      <c r="E19" s="71" t="s">
        <v>1369</v>
      </c>
      <c r="F19" s="106" t="s">
        <v>2079</v>
      </c>
    </row>
    <row r="20" spans="1:6" ht="45" x14ac:dyDescent="0.25">
      <c r="A20" s="66" t="s">
        <v>1536</v>
      </c>
      <c r="B20" s="67">
        <v>1</v>
      </c>
      <c r="C20" s="66" t="s">
        <v>793</v>
      </c>
      <c r="D20" s="66" t="s">
        <v>1130</v>
      </c>
      <c r="E20" s="69" t="s">
        <v>1376</v>
      </c>
      <c r="F20" s="106" t="s">
        <v>2079</v>
      </c>
    </row>
    <row r="21" spans="1:6" x14ac:dyDescent="0.25">
      <c r="A21" s="66" t="s">
        <v>1537</v>
      </c>
      <c r="B21" s="67">
        <v>1</v>
      </c>
      <c r="C21" s="66" t="s">
        <v>793</v>
      </c>
      <c r="D21" s="66" t="s">
        <v>1118</v>
      </c>
      <c r="E21" s="69" t="s">
        <v>1119</v>
      </c>
      <c r="F21" s="106"/>
    </row>
    <row r="22" spans="1:6" ht="30" x14ac:dyDescent="0.25">
      <c r="A22" s="66" t="s">
        <v>1538</v>
      </c>
      <c r="B22" s="67">
        <v>1</v>
      </c>
      <c r="C22" s="66" t="s">
        <v>793</v>
      </c>
      <c r="D22" s="66" t="s">
        <v>1102</v>
      </c>
      <c r="E22" s="69" t="s">
        <v>1103</v>
      </c>
      <c r="F22" s="106" t="s">
        <v>2079</v>
      </c>
    </row>
    <row r="23" spans="1:6" x14ac:dyDescent="0.25">
      <c r="A23" s="66" t="s">
        <v>1539</v>
      </c>
      <c r="B23" s="67">
        <v>1</v>
      </c>
      <c r="C23" s="66" t="s">
        <v>793</v>
      </c>
      <c r="D23" s="66" t="s">
        <v>1114</v>
      </c>
      <c r="E23" s="69" t="s">
        <v>1115</v>
      </c>
      <c r="F23" s="106" t="s">
        <v>2079</v>
      </c>
    </row>
    <row r="24" spans="1:6" x14ac:dyDescent="0.25">
      <c r="A24" s="66" t="s">
        <v>1540</v>
      </c>
      <c r="B24" s="67">
        <v>1</v>
      </c>
      <c r="C24" s="66" t="s">
        <v>793</v>
      </c>
      <c r="D24" s="66" t="s">
        <v>1374</v>
      </c>
      <c r="E24" s="69" t="s">
        <v>1375</v>
      </c>
      <c r="F24" s="106"/>
    </row>
    <row r="25" spans="1:6" x14ac:dyDescent="0.25">
      <c r="A25" s="66" t="s">
        <v>1541</v>
      </c>
      <c r="B25" s="67">
        <v>1</v>
      </c>
      <c r="C25" s="66" t="s">
        <v>1412</v>
      </c>
      <c r="D25" s="66" t="s">
        <v>837</v>
      </c>
      <c r="E25" s="69" t="s">
        <v>877</v>
      </c>
      <c r="F25" s="106"/>
    </row>
    <row r="26" spans="1:6" x14ac:dyDescent="0.25">
      <c r="A26" s="66" t="s">
        <v>1542</v>
      </c>
      <c r="B26" s="67">
        <v>1</v>
      </c>
      <c r="C26" s="66" t="s">
        <v>1412</v>
      </c>
      <c r="D26" s="66" t="s">
        <v>838</v>
      </c>
      <c r="E26" s="69" t="s">
        <v>796</v>
      </c>
      <c r="F26" s="106"/>
    </row>
    <row r="27" spans="1:6" x14ac:dyDescent="0.25">
      <c r="A27" s="66" t="s">
        <v>1543</v>
      </c>
      <c r="B27" s="67">
        <v>1</v>
      </c>
      <c r="C27" s="66" t="s">
        <v>1412</v>
      </c>
      <c r="D27" s="66" t="s">
        <v>842</v>
      </c>
      <c r="E27" s="69" t="s">
        <v>843</v>
      </c>
      <c r="F27" s="106" t="s">
        <v>2079</v>
      </c>
    </row>
    <row r="28" spans="1:6" x14ac:dyDescent="0.25">
      <c r="A28" s="66" t="s">
        <v>1544</v>
      </c>
      <c r="B28" s="67">
        <v>1</v>
      </c>
      <c r="C28" s="66" t="s">
        <v>1412</v>
      </c>
      <c r="D28" s="66" t="s">
        <v>2049</v>
      </c>
      <c r="E28" s="69" t="s">
        <v>1314</v>
      </c>
      <c r="F28" s="106" t="s">
        <v>2079</v>
      </c>
    </row>
    <row r="29" spans="1:6" x14ac:dyDescent="0.25">
      <c r="A29" s="66" t="s">
        <v>1545</v>
      </c>
      <c r="B29" s="67">
        <v>1</v>
      </c>
      <c r="C29" s="66" t="s">
        <v>1412</v>
      </c>
      <c r="D29" s="66" t="s">
        <v>2048</v>
      </c>
      <c r="E29" s="69" t="s">
        <v>1514</v>
      </c>
      <c r="F29" s="106" t="s">
        <v>2079</v>
      </c>
    </row>
    <row r="30" spans="1:6" x14ac:dyDescent="0.25">
      <c r="A30" s="66" t="s">
        <v>1546</v>
      </c>
      <c r="B30" s="67">
        <v>1</v>
      </c>
      <c r="C30" s="66" t="s">
        <v>1409</v>
      </c>
      <c r="D30" s="66" t="s">
        <v>2051</v>
      </c>
      <c r="E30" s="69" t="s">
        <v>818</v>
      </c>
      <c r="F30" s="106" t="s">
        <v>2079</v>
      </c>
    </row>
    <row r="31" spans="1:6" x14ac:dyDescent="0.25">
      <c r="A31" s="66" t="s">
        <v>1547</v>
      </c>
      <c r="B31" s="67">
        <v>1</v>
      </c>
      <c r="C31" s="66" t="s">
        <v>1409</v>
      </c>
      <c r="D31" s="66" t="s">
        <v>2052</v>
      </c>
      <c r="E31" s="69" t="s">
        <v>819</v>
      </c>
      <c r="F31" s="106" t="s">
        <v>2079</v>
      </c>
    </row>
    <row r="32" spans="1:6" x14ac:dyDescent="0.25">
      <c r="A32" s="66" t="s">
        <v>1548</v>
      </c>
      <c r="B32" s="67">
        <v>1</v>
      </c>
      <c r="C32" s="66" t="s">
        <v>1409</v>
      </c>
      <c r="D32" s="66" t="s">
        <v>2053</v>
      </c>
      <c r="E32" s="69" t="s">
        <v>820</v>
      </c>
      <c r="F32" s="106" t="s">
        <v>2079</v>
      </c>
    </row>
    <row r="33" spans="1:6" x14ac:dyDescent="0.25">
      <c r="A33" s="66" t="s">
        <v>1549</v>
      </c>
      <c r="B33" s="67">
        <v>1</v>
      </c>
      <c r="C33" s="66" t="s">
        <v>1410</v>
      </c>
      <c r="D33" s="66" t="s">
        <v>816</v>
      </c>
      <c r="E33" s="69" t="s">
        <v>817</v>
      </c>
      <c r="F33" s="106" t="s">
        <v>2079</v>
      </c>
    </row>
    <row r="34" spans="1:6" x14ac:dyDescent="0.25">
      <c r="A34" s="66" t="s">
        <v>1550</v>
      </c>
      <c r="B34" s="67">
        <v>1</v>
      </c>
      <c r="C34" s="66" t="s">
        <v>1410</v>
      </c>
      <c r="D34" s="66" t="s">
        <v>2054</v>
      </c>
      <c r="E34" s="69" t="s">
        <v>862</v>
      </c>
      <c r="F34" s="106" t="s">
        <v>2079</v>
      </c>
    </row>
    <row r="35" spans="1:6" x14ac:dyDescent="0.25">
      <c r="A35" s="66" t="s">
        <v>1551</v>
      </c>
      <c r="B35" s="67">
        <v>1</v>
      </c>
      <c r="C35" s="66" t="s">
        <v>1410</v>
      </c>
      <c r="D35" s="66" t="s">
        <v>1310</v>
      </c>
      <c r="E35" s="69" t="s">
        <v>1313</v>
      </c>
      <c r="F35" s="106"/>
    </row>
    <row r="36" spans="1:6" x14ac:dyDescent="0.25">
      <c r="A36" s="66" t="s">
        <v>1552</v>
      </c>
      <c r="B36" s="67">
        <v>1</v>
      </c>
      <c r="C36" s="66" t="s">
        <v>1410</v>
      </c>
      <c r="D36" s="66" t="s">
        <v>2055</v>
      </c>
      <c r="E36" s="69" t="s">
        <v>795</v>
      </c>
      <c r="F36" s="106" t="s">
        <v>2079</v>
      </c>
    </row>
    <row r="37" spans="1:6" x14ac:dyDescent="0.25">
      <c r="A37" s="66" t="s">
        <v>1553</v>
      </c>
      <c r="B37" s="67">
        <v>1</v>
      </c>
      <c r="C37" s="66" t="s">
        <v>1410</v>
      </c>
      <c r="D37" s="66" t="s">
        <v>833</v>
      </c>
      <c r="E37" s="69" t="s">
        <v>875</v>
      </c>
      <c r="F37" s="106" t="s">
        <v>2079</v>
      </c>
    </row>
    <row r="38" spans="1:6" x14ac:dyDescent="0.25">
      <c r="A38" s="66" t="s">
        <v>1554</v>
      </c>
      <c r="B38" s="67">
        <v>1</v>
      </c>
      <c r="C38" s="66" t="s">
        <v>1410</v>
      </c>
      <c r="D38" s="66" t="s">
        <v>1100</v>
      </c>
      <c r="E38" s="69" t="s">
        <v>1101</v>
      </c>
      <c r="F38" s="106"/>
    </row>
    <row r="39" spans="1:6" x14ac:dyDescent="0.25">
      <c r="A39" s="66" t="s">
        <v>1555</v>
      </c>
      <c r="B39" s="67">
        <v>1</v>
      </c>
      <c r="C39" s="66" t="s">
        <v>1410</v>
      </c>
      <c r="D39" s="66" t="s">
        <v>1120</v>
      </c>
      <c r="E39" s="69" t="s">
        <v>1121</v>
      </c>
      <c r="F39" s="106"/>
    </row>
    <row r="40" spans="1:6" x14ac:dyDescent="0.25">
      <c r="A40" s="66" t="s">
        <v>1556</v>
      </c>
      <c r="B40" s="67">
        <v>1</v>
      </c>
      <c r="C40" s="66" t="s">
        <v>1410</v>
      </c>
      <c r="D40" s="66" t="s">
        <v>1107</v>
      </c>
      <c r="E40" s="69" t="s">
        <v>795</v>
      </c>
      <c r="F40" s="106"/>
    </row>
    <row r="41" spans="1:6" x14ac:dyDescent="0.25">
      <c r="A41" s="66" t="s">
        <v>1557</v>
      </c>
      <c r="B41" s="67">
        <v>1</v>
      </c>
      <c r="C41" s="66" t="s">
        <v>1410</v>
      </c>
      <c r="D41" s="66" t="s">
        <v>1110</v>
      </c>
      <c r="E41" s="69" t="s">
        <v>1111</v>
      </c>
      <c r="F41" s="106"/>
    </row>
    <row r="42" spans="1:6" x14ac:dyDescent="0.25">
      <c r="A42" s="66" t="s">
        <v>1558</v>
      </c>
      <c r="B42" s="67">
        <v>1</v>
      </c>
      <c r="C42" s="66" t="s">
        <v>1410</v>
      </c>
      <c r="D42" s="66" t="s">
        <v>1346</v>
      </c>
      <c r="E42" s="69" t="s">
        <v>1347</v>
      </c>
      <c r="F42" s="106"/>
    </row>
    <row r="43" spans="1:6" x14ac:dyDescent="0.25">
      <c r="A43" s="66" t="s">
        <v>1559</v>
      </c>
      <c r="B43" s="67">
        <v>1</v>
      </c>
      <c r="C43" s="66" t="s">
        <v>1410</v>
      </c>
      <c r="D43" s="66" t="s">
        <v>1319</v>
      </c>
      <c r="E43" s="69" t="s">
        <v>1320</v>
      </c>
      <c r="F43" s="106"/>
    </row>
    <row r="44" spans="1:6" x14ac:dyDescent="0.25">
      <c r="A44" s="66" t="s">
        <v>1560</v>
      </c>
      <c r="B44" s="67">
        <v>1</v>
      </c>
      <c r="C44" s="66" t="s">
        <v>1413</v>
      </c>
      <c r="D44" s="66" t="s">
        <v>1125</v>
      </c>
      <c r="E44" s="69" t="s">
        <v>1122</v>
      </c>
      <c r="F44" s="106" t="s">
        <v>2079</v>
      </c>
    </row>
    <row r="45" spans="1:6" ht="30" x14ac:dyDescent="0.25">
      <c r="A45" s="66" t="s">
        <v>1561</v>
      </c>
      <c r="B45" s="67">
        <v>1</v>
      </c>
      <c r="C45" s="66" t="s">
        <v>1413</v>
      </c>
      <c r="D45" s="66" t="s">
        <v>1365</v>
      </c>
      <c r="E45" s="69" t="s">
        <v>1366</v>
      </c>
      <c r="F45" s="106" t="s">
        <v>2079</v>
      </c>
    </row>
    <row r="46" spans="1:6" x14ac:dyDescent="0.25">
      <c r="A46" s="66" t="s">
        <v>1562</v>
      </c>
      <c r="B46" s="67">
        <v>1</v>
      </c>
      <c r="C46" s="66" t="s">
        <v>1413</v>
      </c>
      <c r="D46" s="66" t="s">
        <v>1378</v>
      </c>
      <c r="E46" s="69" t="s">
        <v>1379</v>
      </c>
      <c r="F46" s="106" t="s">
        <v>2079</v>
      </c>
    </row>
    <row r="47" spans="1:6" x14ac:dyDescent="0.25">
      <c r="A47" s="66" t="s">
        <v>1563</v>
      </c>
      <c r="B47" s="67">
        <v>1</v>
      </c>
      <c r="C47" s="66" t="s">
        <v>1413</v>
      </c>
      <c r="D47" s="66" t="s">
        <v>1384</v>
      </c>
      <c r="E47" s="69" t="s">
        <v>1385</v>
      </c>
      <c r="F47" s="106" t="s">
        <v>2079</v>
      </c>
    </row>
    <row r="48" spans="1:6" x14ac:dyDescent="0.25">
      <c r="A48" s="66" t="s">
        <v>1564</v>
      </c>
      <c r="B48" s="67">
        <v>1</v>
      </c>
      <c r="C48" s="66" t="s">
        <v>1413</v>
      </c>
      <c r="D48" s="66" t="s">
        <v>1390</v>
      </c>
      <c r="E48" s="69" t="s">
        <v>1391</v>
      </c>
      <c r="F48" s="106" t="s">
        <v>2079</v>
      </c>
    </row>
    <row r="49" spans="1:6" ht="45" x14ac:dyDescent="0.25">
      <c r="A49" s="66" t="s">
        <v>1565</v>
      </c>
      <c r="B49" s="67">
        <v>1</v>
      </c>
      <c r="C49" s="66" t="s">
        <v>1413</v>
      </c>
      <c r="D49" s="66" t="s">
        <v>1128</v>
      </c>
      <c r="E49" s="71" t="s">
        <v>1364</v>
      </c>
      <c r="F49" s="106" t="s">
        <v>2079</v>
      </c>
    </row>
    <row r="50" spans="1:6" ht="30" x14ac:dyDescent="0.25">
      <c r="A50" s="66" t="s">
        <v>1566</v>
      </c>
      <c r="B50" s="67">
        <v>1</v>
      </c>
      <c r="C50" s="66" t="s">
        <v>1413</v>
      </c>
      <c r="D50" s="66" t="s">
        <v>1131</v>
      </c>
      <c r="E50" s="69" t="s">
        <v>1377</v>
      </c>
      <c r="F50" s="106" t="s">
        <v>2079</v>
      </c>
    </row>
    <row r="51" spans="1:6" x14ac:dyDescent="0.25">
      <c r="A51" s="66" t="s">
        <v>1567</v>
      </c>
      <c r="B51" s="67">
        <v>1</v>
      </c>
      <c r="C51" s="66" t="s">
        <v>1413</v>
      </c>
      <c r="D51" s="66" t="s">
        <v>1132</v>
      </c>
      <c r="E51" s="69" t="s">
        <v>1123</v>
      </c>
      <c r="F51" s="106" t="s">
        <v>2079</v>
      </c>
    </row>
    <row r="52" spans="1:6" x14ac:dyDescent="0.25">
      <c r="A52" s="66" t="s">
        <v>1568</v>
      </c>
      <c r="B52" s="67">
        <v>1</v>
      </c>
      <c r="C52" s="66" t="s">
        <v>1413</v>
      </c>
      <c r="D52" s="66" t="s">
        <v>1133</v>
      </c>
      <c r="E52" s="69" t="s">
        <v>1124</v>
      </c>
      <c r="F52" s="106" t="s">
        <v>2079</v>
      </c>
    </row>
    <row r="53" spans="1:6" x14ac:dyDescent="0.25">
      <c r="A53" s="66" t="s">
        <v>1569</v>
      </c>
      <c r="B53" s="67">
        <v>1</v>
      </c>
      <c r="C53" s="66" t="s">
        <v>1413</v>
      </c>
      <c r="D53" s="66" t="s">
        <v>1402</v>
      </c>
      <c r="E53" s="69" t="s">
        <v>1403</v>
      </c>
      <c r="F53" s="106" t="s">
        <v>2079</v>
      </c>
    </row>
    <row r="54" spans="1:6" ht="30" x14ac:dyDescent="0.25">
      <c r="A54" s="66" t="s">
        <v>1570</v>
      </c>
      <c r="B54" s="67">
        <v>1</v>
      </c>
      <c r="C54" s="66" t="s">
        <v>1413</v>
      </c>
      <c r="D54" s="66" t="s">
        <v>1134</v>
      </c>
      <c r="E54" s="69" t="s">
        <v>1401</v>
      </c>
      <c r="F54" s="106" t="s">
        <v>2079</v>
      </c>
    </row>
    <row r="55" spans="1:6" ht="45" x14ac:dyDescent="0.25">
      <c r="A55" s="66" t="s">
        <v>1571</v>
      </c>
      <c r="B55" s="67">
        <v>1</v>
      </c>
      <c r="C55" s="66" t="s">
        <v>1411</v>
      </c>
      <c r="D55" s="66" t="s">
        <v>858</v>
      </c>
      <c r="E55" s="71" t="s">
        <v>857</v>
      </c>
      <c r="F55" s="106" t="s">
        <v>2079</v>
      </c>
    </row>
    <row r="56" spans="1:6" ht="45" x14ac:dyDescent="0.25">
      <c r="A56" s="66" t="s">
        <v>1572</v>
      </c>
      <c r="B56" s="67">
        <v>1</v>
      </c>
      <c r="C56" s="66" t="s">
        <v>1411</v>
      </c>
      <c r="D56" s="66" t="s">
        <v>1367</v>
      </c>
      <c r="E56" s="71" t="s">
        <v>1368</v>
      </c>
      <c r="F56" s="106" t="s">
        <v>2079</v>
      </c>
    </row>
    <row r="57" spans="1:6" x14ac:dyDescent="0.25">
      <c r="A57" s="66" t="s">
        <v>1573</v>
      </c>
      <c r="B57" s="67">
        <v>1</v>
      </c>
      <c r="C57" s="66" t="s">
        <v>1411</v>
      </c>
      <c r="D57" s="66" t="s">
        <v>1380</v>
      </c>
      <c r="E57" s="69" t="s">
        <v>1381</v>
      </c>
      <c r="F57" s="106" t="s">
        <v>2079</v>
      </c>
    </row>
    <row r="58" spans="1:6" ht="45" x14ac:dyDescent="0.25">
      <c r="A58" s="66" t="s">
        <v>1574</v>
      </c>
      <c r="B58" s="67">
        <v>1</v>
      </c>
      <c r="C58" s="66" t="s">
        <v>1411</v>
      </c>
      <c r="D58" s="66" t="s">
        <v>1354</v>
      </c>
      <c r="E58" s="71" t="s">
        <v>1398</v>
      </c>
      <c r="F58" s="106" t="s">
        <v>2079</v>
      </c>
    </row>
    <row r="59" spans="1:6" x14ac:dyDescent="0.25">
      <c r="A59" s="66" t="s">
        <v>1575</v>
      </c>
      <c r="B59" s="67">
        <v>1</v>
      </c>
      <c r="C59" s="66" t="s">
        <v>1411</v>
      </c>
      <c r="D59" s="66" t="s">
        <v>1394</v>
      </c>
      <c r="E59" s="69" t="s">
        <v>1395</v>
      </c>
      <c r="F59" s="106" t="s">
        <v>2079</v>
      </c>
    </row>
    <row r="60" spans="1:6" x14ac:dyDescent="0.25">
      <c r="A60" s="66" t="s">
        <v>1576</v>
      </c>
      <c r="B60" s="67">
        <v>1</v>
      </c>
      <c r="C60" s="66" t="s">
        <v>1411</v>
      </c>
      <c r="D60" s="66" t="s">
        <v>1357</v>
      </c>
      <c r="E60" s="69" t="s">
        <v>1358</v>
      </c>
      <c r="F60" s="106" t="s">
        <v>2079</v>
      </c>
    </row>
    <row r="61" spans="1:6" x14ac:dyDescent="0.25">
      <c r="A61" s="66" t="s">
        <v>1577</v>
      </c>
      <c r="B61" s="67">
        <v>1</v>
      </c>
      <c r="C61" s="66" t="s">
        <v>1411</v>
      </c>
      <c r="D61" s="66" t="s">
        <v>1396</v>
      </c>
      <c r="E61" s="69" t="s">
        <v>1397</v>
      </c>
      <c r="F61" s="106" t="s">
        <v>2079</v>
      </c>
    </row>
    <row r="62" spans="1:6" x14ac:dyDescent="0.25">
      <c r="A62" s="66" t="s">
        <v>1578</v>
      </c>
      <c r="B62" s="67">
        <v>2</v>
      </c>
      <c r="C62" s="66" t="s">
        <v>793</v>
      </c>
      <c r="D62" s="66" t="s">
        <v>1311</v>
      </c>
      <c r="E62" s="69" t="s">
        <v>1312</v>
      </c>
      <c r="F62" s="106" t="s">
        <v>2079</v>
      </c>
    </row>
    <row r="63" spans="1:6" ht="30" x14ac:dyDescent="0.25">
      <c r="A63" s="66" t="s">
        <v>1579</v>
      </c>
      <c r="B63" s="67">
        <v>2</v>
      </c>
      <c r="C63" s="70" t="s">
        <v>793</v>
      </c>
      <c r="D63" s="66" t="s">
        <v>831</v>
      </c>
      <c r="E63" s="69" t="s">
        <v>832</v>
      </c>
      <c r="F63" s="106" t="s">
        <v>2079</v>
      </c>
    </row>
    <row r="64" spans="1:6" ht="30" x14ac:dyDescent="0.25">
      <c r="A64" s="66" t="s">
        <v>1580</v>
      </c>
      <c r="B64" s="67">
        <v>2</v>
      </c>
      <c r="C64" s="66" t="s">
        <v>793</v>
      </c>
      <c r="D64" s="66" t="s">
        <v>840</v>
      </c>
      <c r="E64" s="69" t="s">
        <v>841</v>
      </c>
      <c r="F64" s="106" t="s">
        <v>2079</v>
      </c>
    </row>
    <row r="65" spans="1:6" x14ac:dyDescent="0.25">
      <c r="A65" s="66" t="s">
        <v>1581</v>
      </c>
      <c r="B65" s="67">
        <v>2</v>
      </c>
      <c r="C65" s="66" t="s">
        <v>793</v>
      </c>
      <c r="D65" s="66" t="s">
        <v>1106</v>
      </c>
      <c r="E65" s="69" t="s">
        <v>850</v>
      </c>
      <c r="F65" s="106"/>
    </row>
    <row r="66" spans="1:6" x14ac:dyDescent="0.25">
      <c r="A66" s="66" t="s">
        <v>1582</v>
      </c>
      <c r="B66" s="67">
        <v>2</v>
      </c>
      <c r="C66" s="66" t="s">
        <v>793</v>
      </c>
      <c r="D66" s="66" t="s">
        <v>1338</v>
      </c>
      <c r="E66" s="69" t="s">
        <v>1339</v>
      </c>
      <c r="F66" s="106" t="s">
        <v>2079</v>
      </c>
    </row>
    <row r="67" spans="1:6" x14ac:dyDescent="0.25">
      <c r="A67" s="66" t="s">
        <v>1583</v>
      </c>
      <c r="B67" s="67">
        <v>2</v>
      </c>
      <c r="C67" s="66" t="s">
        <v>1412</v>
      </c>
      <c r="D67" s="66" t="s">
        <v>839</v>
      </c>
      <c r="E67" s="69" t="s">
        <v>1304</v>
      </c>
      <c r="F67" s="106" t="s">
        <v>2079</v>
      </c>
    </row>
    <row r="68" spans="1:6" x14ac:dyDescent="0.25">
      <c r="A68" s="66" t="s">
        <v>1584</v>
      </c>
      <c r="B68" s="67">
        <v>2</v>
      </c>
      <c r="C68" s="66" t="s">
        <v>1412</v>
      </c>
      <c r="D68" s="66" t="s">
        <v>845</v>
      </c>
      <c r="E68" s="69" t="s">
        <v>846</v>
      </c>
      <c r="F68" s="106"/>
    </row>
    <row r="69" spans="1:6" x14ac:dyDescent="0.25">
      <c r="A69" s="66" t="s">
        <v>1585</v>
      </c>
      <c r="B69" s="67">
        <v>2</v>
      </c>
      <c r="C69" s="66" t="s">
        <v>1409</v>
      </c>
      <c r="D69" s="66" t="s">
        <v>810</v>
      </c>
      <c r="E69" s="69" t="s">
        <v>811</v>
      </c>
      <c r="F69" s="106" t="s">
        <v>2079</v>
      </c>
    </row>
    <row r="70" spans="1:6" x14ac:dyDescent="0.25">
      <c r="A70" s="66" t="s">
        <v>1586</v>
      </c>
      <c r="B70" s="67">
        <v>2</v>
      </c>
      <c r="C70" s="66" t="s">
        <v>1409</v>
      </c>
      <c r="D70" s="66" t="s">
        <v>821</v>
      </c>
      <c r="E70" s="69" t="s">
        <v>822</v>
      </c>
      <c r="F70" s="106"/>
    </row>
    <row r="71" spans="1:6" x14ac:dyDescent="0.25">
      <c r="A71" s="66" t="s">
        <v>1587</v>
      </c>
      <c r="B71" s="67">
        <v>2</v>
      </c>
      <c r="C71" s="66" t="s">
        <v>1409</v>
      </c>
      <c r="D71" s="66" t="s">
        <v>2056</v>
      </c>
      <c r="E71" s="69" t="s">
        <v>798</v>
      </c>
      <c r="F71" s="106" t="s">
        <v>2079</v>
      </c>
    </row>
    <row r="72" spans="1:6" x14ac:dyDescent="0.25">
      <c r="A72" s="66" t="s">
        <v>1588</v>
      </c>
      <c r="B72" s="67">
        <v>2</v>
      </c>
      <c r="C72" s="66" t="s">
        <v>1409</v>
      </c>
      <c r="D72" s="66" t="s">
        <v>2060</v>
      </c>
      <c r="E72" s="69" t="s">
        <v>799</v>
      </c>
      <c r="F72" s="106" t="s">
        <v>2079</v>
      </c>
    </row>
    <row r="73" spans="1:6" x14ac:dyDescent="0.25">
      <c r="A73" s="66" t="s">
        <v>1589</v>
      </c>
      <c r="B73" s="67">
        <v>2</v>
      </c>
      <c r="C73" s="66" t="s">
        <v>1410</v>
      </c>
      <c r="D73" s="66" t="s">
        <v>1336</v>
      </c>
      <c r="E73" s="69" t="s">
        <v>1337</v>
      </c>
      <c r="F73" s="106" t="s">
        <v>2079</v>
      </c>
    </row>
    <row r="74" spans="1:6" x14ac:dyDescent="0.25">
      <c r="A74" s="66" t="s">
        <v>1590</v>
      </c>
      <c r="B74" s="67">
        <v>2</v>
      </c>
      <c r="C74" s="66" t="s">
        <v>1410</v>
      </c>
      <c r="D74" s="66" t="s">
        <v>2061</v>
      </c>
      <c r="E74" s="69" t="s">
        <v>1303</v>
      </c>
      <c r="F74" s="106"/>
    </row>
    <row r="75" spans="1:6" ht="30" x14ac:dyDescent="0.25">
      <c r="A75" s="66" t="s">
        <v>1591</v>
      </c>
      <c r="B75" s="67">
        <v>2</v>
      </c>
      <c r="C75" s="66" t="s">
        <v>1410</v>
      </c>
      <c r="D75" s="66" t="s">
        <v>1306</v>
      </c>
      <c r="E75" s="69" t="s">
        <v>1307</v>
      </c>
      <c r="F75" s="106"/>
    </row>
    <row r="76" spans="1:6" x14ac:dyDescent="0.25">
      <c r="A76" s="66" t="s">
        <v>1592</v>
      </c>
      <c r="B76" s="67">
        <v>2</v>
      </c>
      <c r="C76" s="66" t="s">
        <v>1410</v>
      </c>
      <c r="D76" s="66" t="s">
        <v>873</v>
      </c>
      <c r="E76" s="69" t="s">
        <v>806</v>
      </c>
      <c r="F76" s="106"/>
    </row>
    <row r="77" spans="1:6" x14ac:dyDescent="0.25">
      <c r="A77" s="66" t="s">
        <v>1593</v>
      </c>
      <c r="B77" s="67">
        <v>2</v>
      </c>
      <c r="C77" s="66" t="s">
        <v>1410</v>
      </c>
      <c r="D77" s="66" t="s">
        <v>1305</v>
      </c>
      <c r="E77" s="69" t="s">
        <v>1303</v>
      </c>
      <c r="F77" s="106"/>
    </row>
    <row r="78" spans="1:6" x14ac:dyDescent="0.25">
      <c r="A78" s="66" t="s">
        <v>1594</v>
      </c>
      <c r="B78" s="67">
        <v>2</v>
      </c>
      <c r="C78" s="66" t="s">
        <v>1410</v>
      </c>
      <c r="D78" s="66" t="s">
        <v>872</v>
      </c>
      <c r="E78" s="69" t="s">
        <v>815</v>
      </c>
      <c r="F78" s="106"/>
    </row>
    <row r="79" spans="1:6" x14ac:dyDescent="0.25">
      <c r="A79" s="66" t="s">
        <v>1595</v>
      </c>
      <c r="B79" s="67">
        <v>2</v>
      </c>
      <c r="C79" s="66" t="s">
        <v>1410</v>
      </c>
      <c r="D79" s="66" t="s">
        <v>878</v>
      </c>
      <c r="E79" s="69" t="s">
        <v>876</v>
      </c>
      <c r="F79" s="106"/>
    </row>
    <row r="80" spans="1:6" x14ac:dyDescent="0.25">
      <c r="A80" s="66" t="s">
        <v>1596</v>
      </c>
      <c r="B80" s="67">
        <v>2</v>
      </c>
      <c r="C80" s="66" t="s">
        <v>1410</v>
      </c>
      <c r="D80" s="66" t="s">
        <v>1104</v>
      </c>
      <c r="E80" s="69" t="s">
        <v>1105</v>
      </c>
      <c r="F80" s="106"/>
    </row>
    <row r="81" spans="1:6" x14ac:dyDescent="0.25">
      <c r="A81" s="66" t="s">
        <v>1597</v>
      </c>
      <c r="B81" s="67">
        <v>2</v>
      </c>
      <c r="C81" s="66" t="s">
        <v>1410</v>
      </c>
      <c r="D81" s="66" t="s">
        <v>2062</v>
      </c>
      <c r="E81" s="69" t="s">
        <v>859</v>
      </c>
      <c r="F81" s="106"/>
    </row>
    <row r="82" spans="1:6" x14ac:dyDescent="0.25">
      <c r="A82" s="66" t="s">
        <v>1598</v>
      </c>
      <c r="B82" s="67">
        <v>2</v>
      </c>
      <c r="C82" s="66" t="s">
        <v>1413</v>
      </c>
      <c r="D82" s="66" t="s">
        <v>1382</v>
      </c>
      <c r="E82" s="69" t="s">
        <v>1383</v>
      </c>
      <c r="F82" s="106" t="s">
        <v>2079</v>
      </c>
    </row>
    <row r="83" spans="1:6" x14ac:dyDescent="0.25">
      <c r="A83" s="66" t="s">
        <v>1599</v>
      </c>
      <c r="B83" s="67">
        <v>2</v>
      </c>
      <c r="C83" s="66" t="s">
        <v>1413</v>
      </c>
      <c r="D83" s="66" t="s">
        <v>1388</v>
      </c>
      <c r="E83" s="69" t="s">
        <v>1389</v>
      </c>
      <c r="F83" s="106" t="s">
        <v>2079</v>
      </c>
    </row>
    <row r="84" spans="1:6" ht="30" x14ac:dyDescent="0.25">
      <c r="A84" s="66" t="s">
        <v>1600</v>
      </c>
      <c r="B84" s="67">
        <v>2</v>
      </c>
      <c r="C84" s="66" t="s">
        <v>1413</v>
      </c>
      <c r="D84" s="66" t="s">
        <v>1355</v>
      </c>
      <c r="E84" s="69" t="s">
        <v>1356</v>
      </c>
      <c r="F84" s="106" t="s">
        <v>2079</v>
      </c>
    </row>
    <row r="85" spans="1:6" ht="30" x14ac:dyDescent="0.25">
      <c r="A85" s="66" t="s">
        <v>1601</v>
      </c>
      <c r="B85" s="67">
        <v>2</v>
      </c>
      <c r="C85" s="66" t="s">
        <v>1411</v>
      </c>
      <c r="D85" s="66" t="s">
        <v>1359</v>
      </c>
      <c r="E85" s="69" t="s">
        <v>1360</v>
      </c>
      <c r="F85" s="106"/>
    </row>
    <row r="86" spans="1:6" x14ac:dyDescent="0.25">
      <c r="A86" s="66" t="s">
        <v>1602</v>
      </c>
      <c r="B86" s="67">
        <v>2</v>
      </c>
      <c r="C86" s="66" t="s">
        <v>1411</v>
      </c>
      <c r="D86" s="66" t="s">
        <v>2063</v>
      </c>
      <c r="E86" s="69" t="s">
        <v>1361</v>
      </c>
      <c r="F86" s="106"/>
    </row>
    <row r="87" spans="1:6" x14ac:dyDescent="0.25">
      <c r="A87" s="66" t="s">
        <v>1603</v>
      </c>
      <c r="B87" s="67">
        <v>2</v>
      </c>
      <c r="C87" s="66" t="s">
        <v>1408</v>
      </c>
      <c r="D87" s="66" t="s">
        <v>828</v>
      </c>
      <c r="E87" s="69" t="s">
        <v>829</v>
      </c>
      <c r="F87" s="106"/>
    </row>
    <row r="88" spans="1:6" x14ac:dyDescent="0.25">
      <c r="A88" s="66" t="s">
        <v>1604</v>
      </c>
      <c r="B88" s="67">
        <v>2</v>
      </c>
      <c r="C88" s="66" t="s">
        <v>1408</v>
      </c>
      <c r="D88" s="66" t="s">
        <v>826</v>
      </c>
      <c r="E88" s="69" t="s">
        <v>827</v>
      </c>
      <c r="F88" s="106"/>
    </row>
    <row r="89" spans="1:6" x14ac:dyDescent="0.25">
      <c r="A89" s="66" t="s">
        <v>1605</v>
      </c>
      <c r="B89" s="67">
        <v>2</v>
      </c>
      <c r="C89" s="66" t="s">
        <v>1408</v>
      </c>
      <c r="D89" s="66" t="s">
        <v>863</v>
      </c>
      <c r="E89" s="69" t="s">
        <v>797</v>
      </c>
      <c r="F89" s="106"/>
    </row>
    <row r="90" spans="1:6" x14ac:dyDescent="0.25">
      <c r="A90" s="66" t="s">
        <v>1606</v>
      </c>
      <c r="B90" s="67">
        <v>2</v>
      </c>
      <c r="C90" s="66" t="s">
        <v>1408</v>
      </c>
      <c r="D90" s="66" t="s">
        <v>1308</v>
      </c>
      <c r="E90" s="69" t="s">
        <v>1309</v>
      </c>
      <c r="F90" s="106"/>
    </row>
    <row r="91" spans="1:6" x14ac:dyDescent="0.25">
      <c r="A91" s="66" t="s">
        <v>1607</v>
      </c>
      <c r="B91" s="67">
        <v>3</v>
      </c>
      <c r="C91" s="66" t="s">
        <v>793</v>
      </c>
      <c r="D91" s="66" t="s">
        <v>1340</v>
      </c>
      <c r="E91" s="69" t="s">
        <v>1341</v>
      </c>
      <c r="F91" s="106"/>
    </row>
    <row r="92" spans="1:6" ht="30" x14ac:dyDescent="0.25">
      <c r="A92" s="66" t="s">
        <v>1608</v>
      </c>
      <c r="B92" s="67">
        <v>3</v>
      </c>
      <c r="C92" s="66" t="s">
        <v>793</v>
      </c>
      <c r="D92" s="66" t="s">
        <v>1342</v>
      </c>
      <c r="E92" s="69" t="s">
        <v>1343</v>
      </c>
      <c r="F92" s="106"/>
    </row>
    <row r="93" spans="1:6" x14ac:dyDescent="0.25">
      <c r="A93" s="66" t="s">
        <v>1609</v>
      </c>
      <c r="B93" s="67">
        <v>3</v>
      </c>
      <c r="C93" s="66" t="s">
        <v>793</v>
      </c>
      <c r="D93" s="66" t="s">
        <v>855</v>
      </c>
      <c r="E93" s="69" t="s">
        <v>856</v>
      </c>
      <c r="F93" s="106"/>
    </row>
    <row r="94" spans="1:6" ht="30" x14ac:dyDescent="0.25">
      <c r="A94" s="66" t="s">
        <v>1610</v>
      </c>
      <c r="B94" s="67">
        <v>3</v>
      </c>
      <c r="C94" s="66" t="s">
        <v>793</v>
      </c>
      <c r="D94" s="66" t="s">
        <v>852</v>
      </c>
      <c r="E94" s="69" t="s">
        <v>860</v>
      </c>
      <c r="F94" s="106"/>
    </row>
    <row r="95" spans="1:6" x14ac:dyDescent="0.25">
      <c r="A95" s="66" t="s">
        <v>1611</v>
      </c>
      <c r="B95" s="67">
        <v>3</v>
      </c>
      <c r="C95" s="66" t="s">
        <v>793</v>
      </c>
      <c r="D95" s="66" t="s">
        <v>1315</v>
      </c>
      <c r="E95" s="69" t="s">
        <v>1316</v>
      </c>
      <c r="F95" s="106"/>
    </row>
    <row r="96" spans="1:6" ht="30" x14ac:dyDescent="0.25">
      <c r="A96" s="66" t="s">
        <v>1612</v>
      </c>
      <c r="B96" s="67">
        <v>3</v>
      </c>
      <c r="C96" s="66" t="s">
        <v>1412</v>
      </c>
      <c r="D96" s="66" t="s">
        <v>1352</v>
      </c>
      <c r="E96" s="69" t="s">
        <v>1353</v>
      </c>
      <c r="F96" s="106"/>
    </row>
    <row r="97" spans="1:6" x14ac:dyDescent="0.25">
      <c r="A97" s="66" t="s">
        <v>1613</v>
      </c>
      <c r="B97" s="67">
        <v>3</v>
      </c>
      <c r="C97" s="66" t="s">
        <v>1412</v>
      </c>
      <c r="D97" s="66" t="s">
        <v>1322</v>
      </c>
      <c r="E97" s="69" t="s">
        <v>1323</v>
      </c>
      <c r="F97" s="106"/>
    </row>
    <row r="98" spans="1:6" x14ac:dyDescent="0.25">
      <c r="A98" s="66" t="s">
        <v>1614</v>
      </c>
      <c r="B98" s="67">
        <v>3</v>
      </c>
      <c r="C98" s="66" t="s">
        <v>1412</v>
      </c>
      <c r="D98" s="66" t="s">
        <v>1321</v>
      </c>
      <c r="E98" s="69" t="s">
        <v>846</v>
      </c>
      <c r="F98" s="106"/>
    </row>
    <row r="99" spans="1:6" x14ac:dyDescent="0.25">
      <c r="A99" s="66" t="s">
        <v>1615</v>
      </c>
      <c r="B99" s="67">
        <v>3</v>
      </c>
      <c r="C99" s="66" t="s">
        <v>1409</v>
      </c>
      <c r="D99" s="66" t="s">
        <v>871</v>
      </c>
      <c r="E99" s="69" t="s">
        <v>805</v>
      </c>
      <c r="F99" s="106"/>
    </row>
    <row r="100" spans="1:6" x14ac:dyDescent="0.25">
      <c r="A100" s="66" t="s">
        <v>1616</v>
      </c>
      <c r="B100" s="67">
        <v>3</v>
      </c>
      <c r="C100" s="66" t="s">
        <v>1409</v>
      </c>
      <c r="D100" s="66" t="s">
        <v>869</v>
      </c>
      <c r="E100" s="69" t="s">
        <v>803</v>
      </c>
      <c r="F100" s="106"/>
    </row>
    <row r="101" spans="1:6" x14ac:dyDescent="0.25">
      <c r="A101" s="66" t="s">
        <v>1617</v>
      </c>
      <c r="B101" s="67">
        <v>3</v>
      </c>
      <c r="C101" s="66" t="s">
        <v>1409</v>
      </c>
      <c r="D101" s="66" t="s">
        <v>865</v>
      </c>
      <c r="E101" s="69" t="s">
        <v>801</v>
      </c>
      <c r="F101" s="106"/>
    </row>
    <row r="102" spans="1:6" x14ac:dyDescent="0.25">
      <c r="A102" s="66" t="s">
        <v>1618</v>
      </c>
      <c r="B102" s="67">
        <v>3</v>
      </c>
      <c r="C102" s="66" t="s">
        <v>1409</v>
      </c>
      <c r="D102" s="66" t="s">
        <v>866</v>
      </c>
      <c r="E102" s="69" t="s">
        <v>802</v>
      </c>
      <c r="F102" s="106"/>
    </row>
    <row r="103" spans="1:6" x14ac:dyDescent="0.25">
      <c r="A103" s="66" t="s">
        <v>1619</v>
      </c>
      <c r="B103" s="67">
        <v>3</v>
      </c>
      <c r="C103" s="66" t="s">
        <v>1409</v>
      </c>
      <c r="D103" s="66" t="s">
        <v>870</v>
      </c>
      <c r="E103" s="69" t="s">
        <v>804</v>
      </c>
      <c r="F103" s="106"/>
    </row>
    <row r="104" spans="1:6" x14ac:dyDescent="0.25">
      <c r="A104" s="66" t="s">
        <v>1620</v>
      </c>
      <c r="B104" s="67">
        <v>3</v>
      </c>
      <c r="C104" s="66" t="s">
        <v>1409</v>
      </c>
      <c r="D104" s="66" t="s">
        <v>867</v>
      </c>
      <c r="E104" s="69" t="s">
        <v>868</v>
      </c>
      <c r="F104" s="106"/>
    </row>
    <row r="105" spans="1:6" x14ac:dyDescent="0.25">
      <c r="A105" s="66" t="s">
        <v>1621</v>
      </c>
      <c r="B105" s="67">
        <v>3</v>
      </c>
      <c r="C105" s="66" t="s">
        <v>1409</v>
      </c>
      <c r="D105" s="66" t="s">
        <v>864</v>
      </c>
      <c r="E105" s="69" t="s">
        <v>800</v>
      </c>
      <c r="F105" s="106"/>
    </row>
    <row r="106" spans="1:6" x14ac:dyDescent="0.25">
      <c r="A106" s="66" t="s">
        <v>1622</v>
      </c>
      <c r="B106" s="67">
        <v>3</v>
      </c>
      <c r="C106" s="66" t="s">
        <v>1410</v>
      </c>
      <c r="D106" s="66" t="s">
        <v>1348</v>
      </c>
      <c r="E106" s="69" t="s">
        <v>1349</v>
      </c>
      <c r="F106" s="106"/>
    </row>
    <row r="107" spans="1:6" x14ac:dyDescent="0.25">
      <c r="A107" s="66" t="s">
        <v>1623</v>
      </c>
      <c r="B107" s="67">
        <v>3</v>
      </c>
      <c r="C107" s="66" t="s">
        <v>1410</v>
      </c>
      <c r="D107" s="66" t="s">
        <v>1399</v>
      </c>
      <c r="E107" s="69" t="s">
        <v>1400</v>
      </c>
      <c r="F107" s="106"/>
    </row>
    <row r="108" spans="1:6" x14ac:dyDescent="0.25">
      <c r="A108" s="66" t="s">
        <v>1624</v>
      </c>
      <c r="B108" s="67">
        <v>3</v>
      </c>
      <c r="C108" s="66" t="s">
        <v>1410</v>
      </c>
      <c r="D108" s="66" t="s">
        <v>1317</v>
      </c>
      <c r="E108" s="69" t="s">
        <v>1318</v>
      </c>
      <c r="F108" s="106"/>
    </row>
    <row r="109" spans="1:6" ht="30" x14ac:dyDescent="0.25">
      <c r="A109" s="66" t="s">
        <v>1625</v>
      </c>
      <c r="B109" s="67">
        <v>3</v>
      </c>
      <c r="C109" s="66" t="s">
        <v>1410</v>
      </c>
      <c r="D109" s="66" t="s">
        <v>834</v>
      </c>
      <c r="E109" s="69" t="s">
        <v>835</v>
      </c>
      <c r="F109" s="106"/>
    </row>
    <row r="110" spans="1:6" x14ac:dyDescent="0.25">
      <c r="A110" s="66" t="s">
        <v>1626</v>
      </c>
      <c r="B110" s="67">
        <v>3</v>
      </c>
      <c r="C110" s="66" t="s">
        <v>1410</v>
      </c>
      <c r="D110" s="66" t="s">
        <v>836</v>
      </c>
      <c r="E110" s="69" t="s">
        <v>876</v>
      </c>
      <c r="F110" s="106"/>
    </row>
    <row r="111" spans="1:6" x14ac:dyDescent="0.25">
      <c r="A111" s="66" t="s">
        <v>1627</v>
      </c>
      <c r="B111" s="67">
        <v>3</v>
      </c>
      <c r="C111" s="66" t="s">
        <v>1410</v>
      </c>
      <c r="D111" s="66" t="s">
        <v>1116</v>
      </c>
      <c r="E111" s="69" t="s">
        <v>1117</v>
      </c>
      <c r="F111" s="106"/>
    </row>
    <row r="112" spans="1:6" x14ac:dyDescent="0.25">
      <c r="A112" s="66" t="s">
        <v>1628</v>
      </c>
      <c r="B112" s="67">
        <v>3</v>
      </c>
      <c r="C112" s="66" t="s">
        <v>1413</v>
      </c>
      <c r="D112" s="66" t="s">
        <v>1328</v>
      </c>
      <c r="E112" s="69" t="s">
        <v>1329</v>
      </c>
      <c r="F112" s="106"/>
    </row>
    <row r="113" spans="1:6" x14ac:dyDescent="0.25">
      <c r="A113" s="66" t="s">
        <v>1629</v>
      </c>
      <c r="B113" s="67">
        <v>3</v>
      </c>
      <c r="C113" s="66" t="s">
        <v>1413</v>
      </c>
      <c r="D113" s="66" t="s">
        <v>1406</v>
      </c>
      <c r="E113" s="69" t="s">
        <v>1407</v>
      </c>
      <c r="F113" s="106"/>
    </row>
    <row r="114" spans="1:6" x14ac:dyDescent="0.25">
      <c r="A114" s="66" t="s">
        <v>1630</v>
      </c>
      <c r="B114" s="67">
        <v>3</v>
      </c>
      <c r="C114" s="66" t="s">
        <v>1413</v>
      </c>
      <c r="D114" s="66" t="s">
        <v>1404</v>
      </c>
      <c r="E114" s="69" t="s">
        <v>1405</v>
      </c>
      <c r="F114" s="106"/>
    </row>
    <row r="115" spans="1:6" ht="45" x14ac:dyDescent="0.25">
      <c r="A115" s="66" t="s">
        <v>1631</v>
      </c>
      <c r="B115" s="67">
        <v>3</v>
      </c>
      <c r="C115" s="66" t="s">
        <v>1413</v>
      </c>
      <c r="D115" s="66" t="s">
        <v>1108</v>
      </c>
      <c r="E115" s="69" t="s">
        <v>1109</v>
      </c>
      <c r="F115" s="106"/>
    </row>
    <row r="116" spans="1:6" x14ac:dyDescent="0.25">
      <c r="A116" s="66" t="s">
        <v>1632</v>
      </c>
      <c r="B116" s="67">
        <v>3</v>
      </c>
      <c r="C116" s="66" t="s">
        <v>1413</v>
      </c>
      <c r="D116" s="66" t="s">
        <v>1326</v>
      </c>
      <c r="E116" s="69" t="s">
        <v>1327</v>
      </c>
      <c r="F116" s="106"/>
    </row>
    <row r="117" spans="1:6" x14ac:dyDescent="0.25">
      <c r="A117" s="66" t="s">
        <v>1633</v>
      </c>
      <c r="B117" s="67">
        <v>3</v>
      </c>
      <c r="C117" s="66" t="s">
        <v>1411</v>
      </c>
      <c r="D117" s="66" t="s">
        <v>853</v>
      </c>
      <c r="E117" s="69" t="s">
        <v>854</v>
      </c>
      <c r="F117" s="106"/>
    </row>
    <row r="118" spans="1:6" x14ac:dyDescent="0.25">
      <c r="A118" s="66" t="s">
        <v>1634</v>
      </c>
      <c r="B118" s="67">
        <v>3</v>
      </c>
      <c r="C118" s="66" t="s">
        <v>1411</v>
      </c>
      <c r="D118" s="66" t="s">
        <v>1386</v>
      </c>
      <c r="E118" s="69" t="s">
        <v>1387</v>
      </c>
      <c r="F118" s="106"/>
    </row>
    <row r="119" spans="1:6" x14ac:dyDescent="0.25">
      <c r="A119" s="66" t="s">
        <v>1635</v>
      </c>
      <c r="B119" s="67">
        <v>3</v>
      </c>
      <c r="C119" s="66" t="s">
        <v>1411</v>
      </c>
      <c r="D119" s="66" t="s">
        <v>1392</v>
      </c>
      <c r="E119" s="69" t="s">
        <v>1393</v>
      </c>
      <c r="F119" s="106"/>
    </row>
    <row r="120" spans="1:6" ht="30" x14ac:dyDescent="0.25">
      <c r="A120" s="66" t="s">
        <v>1636</v>
      </c>
      <c r="B120" s="67">
        <v>3</v>
      </c>
      <c r="C120" s="66" t="s">
        <v>1411</v>
      </c>
      <c r="D120" s="66" t="s">
        <v>1112</v>
      </c>
      <c r="E120" s="69" t="s">
        <v>1113</v>
      </c>
      <c r="F120" s="106"/>
    </row>
    <row r="121" spans="1:6" x14ac:dyDescent="0.25">
      <c r="A121" s="66" t="s">
        <v>1637</v>
      </c>
      <c r="B121" s="67">
        <v>3</v>
      </c>
      <c r="C121" s="66" t="s">
        <v>1411</v>
      </c>
      <c r="D121" s="66" t="s">
        <v>1332</v>
      </c>
      <c r="E121" s="69" t="s">
        <v>1333</v>
      </c>
      <c r="F121" s="106"/>
    </row>
    <row r="122" spans="1:6" x14ac:dyDescent="0.25">
      <c r="A122" s="66" t="s">
        <v>1638</v>
      </c>
      <c r="B122" s="67">
        <v>3</v>
      </c>
      <c r="C122" s="66" t="s">
        <v>1408</v>
      </c>
      <c r="D122" s="66" t="s">
        <v>823</v>
      </c>
      <c r="E122" s="69" t="s">
        <v>874</v>
      </c>
      <c r="F122" s="106"/>
    </row>
    <row r="123" spans="1:6" x14ac:dyDescent="0.25">
      <c r="A123" s="66" t="s">
        <v>1639</v>
      </c>
      <c r="B123" s="67">
        <v>3</v>
      </c>
      <c r="C123" s="66" t="s">
        <v>1408</v>
      </c>
      <c r="D123" s="66" t="s">
        <v>824</v>
      </c>
      <c r="E123" s="69" t="s">
        <v>825</v>
      </c>
      <c r="F123" s="106"/>
    </row>
    <row r="124" spans="1:6" x14ac:dyDescent="0.25">
      <c r="A124" s="66" t="s">
        <v>1640</v>
      </c>
      <c r="B124" s="67">
        <v>3</v>
      </c>
      <c r="C124" s="66" t="s">
        <v>1408</v>
      </c>
      <c r="D124" s="66" t="s">
        <v>1350</v>
      </c>
      <c r="E124" s="69" t="s">
        <v>1351</v>
      </c>
      <c r="F124" s="106"/>
    </row>
    <row r="125" spans="1:6" x14ac:dyDescent="0.25">
      <c r="A125" s="66" t="s">
        <v>1641</v>
      </c>
      <c r="B125" s="67">
        <v>3</v>
      </c>
      <c r="C125" s="66" t="s">
        <v>1408</v>
      </c>
      <c r="D125" s="66" t="s">
        <v>1324</v>
      </c>
      <c r="E125" s="69" t="s">
        <v>1325</v>
      </c>
      <c r="F125" s="106"/>
    </row>
    <row r="126" spans="1:6" ht="30" x14ac:dyDescent="0.25">
      <c r="A126" s="66" t="s">
        <v>1642</v>
      </c>
      <c r="B126" s="67">
        <v>3</v>
      </c>
      <c r="C126" s="66" t="s">
        <v>1408</v>
      </c>
      <c r="D126" s="66" t="s">
        <v>1330</v>
      </c>
      <c r="E126" s="69" t="s">
        <v>1331</v>
      </c>
      <c r="F126" s="106"/>
    </row>
    <row r="127" spans="1:6" x14ac:dyDescent="0.25">
      <c r="A127" s="66" t="s">
        <v>1643</v>
      </c>
      <c r="B127" s="67">
        <v>3</v>
      </c>
      <c r="C127" s="66" t="s">
        <v>1408</v>
      </c>
      <c r="D127" s="66" t="s">
        <v>1334</v>
      </c>
      <c r="E127" s="69" t="s">
        <v>1335</v>
      </c>
      <c r="F127" s="106"/>
    </row>
    <row r="128" spans="1:6" x14ac:dyDescent="0.25">
      <c r="A128" s="66" t="s">
        <v>1644</v>
      </c>
      <c r="B128" s="67">
        <v>3</v>
      </c>
      <c r="C128" s="66" t="s">
        <v>1408</v>
      </c>
      <c r="D128" s="66" t="s">
        <v>1344</v>
      </c>
      <c r="E128" s="69" t="s">
        <v>1345</v>
      </c>
      <c r="F128" s="106"/>
    </row>
    <row r="129" spans="1:1" x14ac:dyDescent="0.25">
      <c r="A129" s="64"/>
    </row>
    <row r="130" spans="1:1" x14ac:dyDescent="0.25">
      <c r="A130" s="64"/>
    </row>
    <row r="131" spans="1:1" x14ac:dyDescent="0.25">
      <c r="A131" s="64"/>
    </row>
    <row r="132" spans="1:1" x14ac:dyDescent="0.25">
      <c r="A132" s="64"/>
    </row>
    <row r="133" spans="1:1" x14ac:dyDescent="0.25">
      <c r="A133" s="64"/>
    </row>
    <row r="134" spans="1:1" x14ac:dyDescent="0.25">
      <c r="A134" s="64"/>
    </row>
    <row r="135" spans="1:1" x14ac:dyDescent="0.25">
      <c r="A135" s="64"/>
    </row>
    <row r="136" spans="1:1" x14ac:dyDescent="0.25">
      <c r="A136" s="64"/>
    </row>
    <row r="137" spans="1:1" x14ac:dyDescent="0.25">
      <c r="A137" s="64"/>
    </row>
    <row r="138" spans="1:1" x14ac:dyDescent="0.25">
      <c r="A138" s="64"/>
    </row>
    <row r="139" spans="1:1" x14ac:dyDescent="0.25">
      <c r="A139" s="64"/>
    </row>
    <row r="140" spans="1:1" x14ac:dyDescent="0.25">
      <c r="A140" s="64"/>
    </row>
    <row r="141" spans="1:1" x14ac:dyDescent="0.25">
      <c r="A141" s="64"/>
    </row>
    <row r="142" spans="1:1" x14ac:dyDescent="0.25">
      <c r="A142" s="64"/>
    </row>
    <row r="143" spans="1:1" x14ac:dyDescent="0.25">
      <c r="A143" s="64"/>
    </row>
    <row r="144" spans="1:1" x14ac:dyDescent="0.25">
      <c r="A144" s="64"/>
    </row>
    <row r="145" spans="1:1" x14ac:dyDescent="0.25">
      <c r="A145" s="64"/>
    </row>
    <row r="146" spans="1:1" x14ac:dyDescent="0.25">
      <c r="A146" s="64"/>
    </row>
    <row r="147" spans="1:1" x14ac:dyDescent="0.25">
      <c r="A147" s="64"/>
    </row>
    <row r="148" spans="1:1" x14ac:dyDescent="0.25">
      <c r="A148" s="64"/>
    </row>
    <row r="149" spans="1:1" x14ac:dyDescent="0.25">
      <c r="A149" s="64"/>
    </row>
    <row r="150" spans="1:1" x14ac:dyDescent="0.25">
      <c r="A150" s="64"/>
    </row>
    <row r="151" spans="1:1" x14ac:dyDescent="0.25">
      <c r="A151" s="64"/>
    </row>
    <row r="152" spans="1:1" x14ac:dyDescent="0.25">
      <c r="A152" s="64"/>
    </row>
    <row r="153" spans="1:1" x14ac:dyDescent="0.25">
      <c r="A153" s="64"/>
    </row>
    <row r="154" spans="1:1" x14ac:dyDescent="0.25">
      <c r="A154" s="64"/>
    </row>
    <row r="155" spans="1:1" x14ac:dyDescent="0.25">
      <c r="A155" s="64"/>
    </row>
    <row r="156" spans="1:1" x14ac:dyDescent="0.25">
      <c r="A156" s="64"/>
    </row>
    <row r="157" spans="1:1" x14ac:dyDescent="0.25">
      <c r="A157" s="64"/>
    </row>
    <row r="158" spans="1:1" x14ac:dyDescent="0.25">
      <c r="A158" s="64"/>
    </row>
    <row r="159" spans="1:1" x14ac:dyDescent="0.25">
      <c r="A159" s="64"/>
    </row>
    <row r="160" spans="1:1" x14ac:dyDescent="0.25">
      <c r="A160" s="64"/>
    </row>
    <row r="161" spans="1:1" x14ac:dyDescent="0.25">
      <c r="A161" s="64"/>
    </row>
    <row r="162" spans="1:1" x14ac:dyDescent="0.25">
      <c r="A162" s="64"/>
    </row>
    <row r="163" spans="1:1" x14ac:dyDescent="0.25">
      <c r="A163" s="64"/>
    </row>
  </sheetData>
  <autoFilter ref="A2:F128"/>
  <sortState ref="C2:F127">
    <sortCondition ref="C2:C127"/>
    <sortCondition ref="D2:D127"/>
  </sortState>
  <mergeCells count="1">
    <mergeCell ref="A1:C1"/>
  </mergeCells>
  <dataValidations count="1">
    <dataValidation type="list" allowBlank="1" showInputMessage="1" showErrorMessage="1" sqref="C3:C128">
      <formula1>ShortcutCategories</formula1>
    </dataValidation>
  </dataValidations>
  <hyperlinks>
    <hyperlink ref="A1" location="'Table of Contents'!A1" display="Back to Table of Contents"/>
  </hyperlinks>
  <pageMargins left="0.7" right="0.7" top="0.75" bottom="0.75" header="0.3" footer="0.3"/>
  <pageSetup scale="69" fitToHeight="0" orientation="landscape" r:id="rId1"/>
  <headerFooter>
    <oddHeader>&amp;L&amp;16Excel Shortcuts&amp;R&amp;16Level 1</oddHeader>
    <oddFooter>Page &amp;P of &amp;N</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rgb="FF19FF81"/>
    <outlinePr summaryBelow="0" summaryRight="0"/>
  </sheetPr>
  <dimension ref="A1:M128"/>
  <sheetViews>
    <sheetView showGridLines="0" zoomScaleNormal="100" workbookViewId="0">
      <pane ySplit="3" topLeftCell="A4" activePane="bottomLeft" state="frozen"/>
      <selection activeCell="A4" sqref="A4"/>
      <selection pane="bottomLeft" activeCell="A4" sqref="A4"/>
    </sheetView>
  </sheetViews>
  <sheetFormatPr defaultRowHeight="15" outlineLevelRow="1" x14ac:dyDescent="0.25"/>
  <cols>
    <col min="1" max="1" width="2.140625" customWidth="1"/>
    <col min="2" max="2" width="22.7109375" customWidth="1"/>
    <col min="3" max="3" width="26.5703125" customWidth="1"/>
    <col min="4" max="4" width="16.140625" customWidth="1"/>
    <col min="5" max="5" width="16.7109375" customWidth="1"/>
    <col min="6" max="6" width="17.5703125" bestFit="1" customWidth="1"/>
    <col min="7" max="7" width="20.7109375" bestFit="1" customWidth="1"/>
    <col min="8" max="8" width="16" bestFit="1" customWidth="1"/>
    <col min="9" max="9" width="17" bestFit="1" customWidth="1"/>
    <col min="10" max="10" width="27.42578125" bestFit="1" customWidth="1"/>
  </cols>
  <sheetData>
    <row r="1" spans="1:10" x14ac:dyDescent="0.25">
      <c r="A1" s="301" t="s">
        <v>1517</v>
      </c>
      <c r="B1" s="301"/>
      <c r="C1" s="1"/>
      <c r="D1" s="1"/>
      <c r="E1" s="2"/>
    </row>
    <row r="2" spans="1:10" ht="23.25" customHeight="1" x14ac:dyDescent="0.4">
      <c r="B2" s="78" t="s">
        <v>2425</v>
      </c>
    </row>
    <row r="3" spans="1:10" ht="11.25" customHeight="1" x14ac:dyDescent="0.25"/>
    <row r="4" spans="1:10" ht="21" collapsed="1" x14ac:dyDescent="0.35">
      <c r="A4" s="8"/>
      <c r="B4" s="9" t="s">
        <v>1423</v>
      </c>
      <c r="C4" s="8"/>
      <c r="D4" s="8"/>
      <c r="E4" s="35"/>
      <c r="F4" s="8"/>
      <c r="G4" s="8"/>
      <c r="H4" s="8"/>
      <c r="I4" s="15"/>
    </row>
    <row r="5" spans="1:10" hidden="1" outlineLevel="1" x14ac:dyDescent="0.25">
      <c r="A5" s="10"/>
      <c r="B5" s="10"/>
      <c r="C5" s="10"/>
      <c r="D5" s="10"/>
      <c r="G5" s="10"/>
      <c r="H5" s="10"/>
      <c r="I5" s="10"/>
      <c r="J5" s="10"/>
    </row>
    <row r="6" spans="1:10" ht="15.75" hidden="1" outlineLevel="1" x14ac:dyDescent="0.25">
      <c r="A6" s="10"/>
      <c r="B6" s="79" t="s">
        <v>2066</v>
      </c>
      <c r="C6" s="10"/>
      <c r="D6" s="10"/>
      <c r="G6" s="10"/>
      <c r="H6" s="10"/>
      <c r="I6" s="10"/>
      <c r="J6" s="10"/>
    </row>
    <row r="7" spans="1:10" hidden="1" outlineLevel="1" x14ac:dyDescent="0.25">
      <c r="A7" s="10"/>
      <c r="B7" s="10"/>
      <c r="C7" s="10"/>
      <c r="D7" s="10"/>
      <c r="G7" s="10"/>
      <c r="H7" s="10"/>
      <c r="I7" s="10"/>
      <c r="J7" s="10"/>
    </row>
    <row r="8" spans="1:10" hidden="1" outlineLevel="1" x14ac:dyDescent="0.25">
      <c r="A8" s="10"/>
      <c r="B8" s="63" t="s">
        <v>320</v>
      </c>
      <c r="C8" s="31">
        <f ca="1">TODAY()</f>
        <v>42942</v>
      </c>
      <c r="D8" s="17"/>
      <c r="E8" s="63" t="s">
        <v>218</v>
      </c>
      <c r="F8" s="32">
        <f ca="1">NOW()</f>
        <v>42942.480522569444</v>
      </c>
      <c r="G8" s="10"/>
      <c r="H8" s="10"/>
      <c r="I8" s="17"/>
      <c r="J8" s="10"/>
    </row>
    <row r="9" spans="1:10" hidden="1" outlineLevel="1" x14ac:dyDescent="0.25">
      <c r="A9" s="10"/>
      <c r="D9" s="10"/>
      <c r="E9" s="10"/>
      <c r="F9" s="10"/>
      <c r="G9" s="10"/>
      <c r="H9" s="10"/>
      <c r="I9" s="33"/>
      <c r="J9" s="10"/>
    </row>
    <row r="10" spans="1:10" hidden="1" outlineLevel="1" x14ac:dyDescent="0.25">
      <c r="A10" s="10"/>
      <c r="B10" s="14" t="s">
        <v>199</v>
      </c>
      <c r="C10" s="20">
        <f ca="1">MONTH(C8)</f>
        <v>7</v>
      </c>
      <c r="E10" s="10" t="s">
        <v>125</v>
      </c>
      <c r="F10" s="12">
        <f ca="1">HOUR(F8)</f>
        <v>11</v>
      </c>
      <c r="G10" s="10"/>
      <c r="H10" s="14"/>
      <c r="I10" s="10"/>
      <c r="J10" s="10"/>
    </row>
    <row r="11" spans="1:10" hidden="1" outlineLevel="1" x14ac:dyDescent="0.25">
      <c r="A11" s="10"/>
      <c r="B11" s="14" t="s">
        <v>51</v>
      </c>
      <c r="C11" s="7">
        <f ca="1">DAY(C8)</f>
        <v>26</v>
      </c>
      <c r="E11" s="10" t="s">
        <v>191</v>
      </c>
      <c r="F11" s="12">
        <f ca="1">MINUTE(F8)</f>
        <v>31</v>
      </c>
      <c r="I11" s="10"/>
      <c r="J11" s="10"/>
    </row>
    <row r="12" spans="1:10" hidden="1" outlineLevel="1" x14ac:dyDescent="0.25">
      <c r="A12" s="10"/>
      <c r="B12" s="10" t="s">
        <v>347</v>
      </c>
      <c r="C12" s="20">
        <f ca="1">YEAR(C8)</f>
        <v>2017</v>
      </c>
      <c r="D12" s="10"/>
      <c r="E12" s="10" t="s">
        <v>274</v>
      </c>
      <c r="F12" s="12">
        <f ca="1">SECOND(F8)</f>
        <v>57</v>
      </c>
      <c r="I12" s="10"/>
      <c r="J12" s="10"/>
    </row>
    <row r="13" spans="1:10" hidden="1" outlineLevel="1" x14ac:dyDescent="0.25">
      <c r="A13" s="10"/>
      <c r="B13" s="14" t="s">
        <v>48</v>
      </c>
      <c r="C13" s="22">
        <f ca="1">DATE(C12,C10,C11)</f>
        <v>42942</v>
      </c>
      <c r="D13" s="10"/>
      <c r="E13" s="14" t="s">
        <v>315</v>
      </c>
      <c r="F13" s="23">
        <f ca="1">TIME(F10,F11,F12)</f>
        <v>0.48052083333333334</v>
      </c>
      <c r="G13" s="10"/>
      <c r="H13" s="10"/>
      <c r="I13" s="10"/>
      <c r="J13" s="10"/>
    </row>
    <row r="14" spans="1:10" hidden="1" outlineLevel="1" x14ac:dyDescent="0.25">
      <c r="A14" s="10"/>
      <c r="B14" s="14" t="s">
        <v>49</v>
      </c>
      <c r="C14" s="7">
        <f ca="1">DATEVALUE(C10&amp;"/"&amp;C11&amp;"/"&amp;C12)</f>
        <v>42942</v>
      </c>
      <c r="E14" s="14" t="s">
        <v>316</v>
      </c>
      <c r="F14" s="24">
        <f ca="1">TIMEVALUE(F10&amp;":"&amp;F11&amp;":"&amp;F12)</f>
        <v>0.48052083333333334</v>
      </c>
      <c r="G14" s="10"/>
      <c r="H14" s="10"/>
      <c r="I14" s="10"/>
      <c r="J14" s="10"/>
    </row>
    <row r="15" spans="1:10" hidden="1" outlineLevel="1" x14ac:dyDescent="0.25">
      <c r="B15" s="14" t="s">
        <v>314</v>
      </c>
      <c r="C15" s="21" t="str">
        <f ca="1">TEXT(C8,"Mmmmmmm DD, YYYY")</f>
        <v>July 26, 2017</v>
      </c>
      <c r="E15" s="14" t="s">
        <v>314</v>
      </c>
      <c r="F15" s="10" t="str">
        <f ca="1">TEXT(F10&amp;":"&amp;F11&amp;":"&amp;F12,"HH:MM:SS")</f>
        <v>11:31:57</v>
      </c>
    </row>
    <row r="16" spans="1:10" collapsed="1" x14ac:dyDescent="0.25">
      <c r="A16" s="13"/>
      <c r="B16" s="13"/>
      <c r="C16" s="13"/>
      <c r="D16" s="13"/>
      <c r="E16" s="13"/>
      <c r="F16" s="13"/>
      <c r="G16" s="13"/>
      <c r="H16" s="13"/>
      <c r="I16" s="13"/>
      <c r="J16" s="13"/>
    </row>
    <row r="17" spans="1:10" x14ac:dyDescent="0.25">
      <c r="A17" s="10"/>
      <c r="B17" s="10"/>
      <c r="C17" s="10"/>
      <c r="D17" s="10"/>
      <c r="E17" s="10"/>
      <c r="F17" s="10"/>
      <c r="G17" s="10"/>
      <c r="H17" s="10"/>
      <c r="I17" s="10"/>
      <c r="J17" s="10"/>
    </row>
    <row r="18" spans="1:10" ht="21" collapsed="1" x14ac:dyDescent="0.35">
      <c r="A18" s="8"/>
      <c r="B18" s="9" t="s">
        <v>1422</v>
      </c>
      <c r="C18" s="8"/>
      <c r="D18" s="8"/>
      <c r="E18" s="8"/>
      <c r="F18" s="8"/>
      <c r="G18" s="8"/>
      <c r="H18" s="8"/>
      <c r="I18" s="15"/>
      <c r="J18" s="8"/>
    </row>
    <row r="19" spans="1:10" ht="8.25" hidden="1" customHeight="1" outlineLevel="1" x14ac:dyDescent="0.25">
      <c r="A19" s="10"/>
      <c r="B19" s="10"/>
      <c r="C19" s="10"/>
      <c r="D19" s="10"/>
      <c r="G19" s="10"/>
      <c r="H19" s="10"/>
      <c r="I19" s="10"/>
      <c r="J19" s="10"/>
    </row>
    <row r="20" spans="1:10" ht="15.75" hidden="1" outlineLevel="1" x14ac:dyDescent="0.25">
      <c r="A20" s="10"/>
      <c r="B20" s="79" t="s">
        <v>2066</v>
      </c>
      <c r="C20" s="10"/>
      <c r="D20" s="10"/>
      <c r="G20" s="10"/>
      <c r="H20" s="10"/>
      <c r="I20" s="10"/>
      <c r="J20" s="10"/>
    </row>
    <row r="21" spans="1:10" ht="5.25" hidden="1" customHeight="1" outlineLevel="1" x14ac:dyDescent="0.25">
      <c r="A21" s="10"/>
      <c r="B21" s="10"/>
      <c r="C21" s="10"/>
      <c r="D21" s="10"/>
      <c r="E21" s="10"/>
      <c r="F21" s="10"/>
      <c r="G21" s="10"/>
      <c r="H21" s="10"/>
      <c r="I21" s="10"/>
      <c r="J21" s="10"/>
    </row>
    <row r="22" spans="1:10" hidden="1" outlineLevel="1" x14ac:dyDescent="0.25">
      <c r="A22" s="10"/>
      <c r="B22" s="80" t="s">
        <v>1420</v>
      </c>
      <c r="C22" s="25" t="s">
        <v>1497</v>
      </c>
      <c r="D22" s="14"/>
      <c r="E22" s="14"/>
      <c r="F22" s="10"/>
      <c r="G22" s="11"/>
      <c r="H22" s="10"/>
      <c r="I22" s="10"/>
      <c r="J22" s="10"/>
    </row>
    <row r="23" spans="1:10" ht="6.75" hidden="1" customHeight="1" outlineLevel="1" x14ac:dyDescent="0.25">
      <c r="A23" s="10"/>
      <c r="B23" s="10"/>
      <c r="C23" s="10"/>
      <c r="D23" s="10"/>
      <c r="E23" s="10"/>
      <c r="F23" s="10"/>
      <c r="G23" s="10"/>
      <c r="H23" s="10"/>
      <c r="I23" s="10"/>
      <c r="J23" s="10"/>
    </row>
    <row r="24" spans="1:10" hidden="1" outlineLevel="1" x14ac:dyDescent="0.25">
      <c r="A24" s="10"/>
      <c r="B24" s="11" t="s">
        <v>1419</v>
      </c>
      <c r="C24" s="10"/>
      <c r="D24" s="10"/>
      <c r="E24" s="10"/>
      <c r="F24" s="10"/>
      <c r="H24" s="10"/>
      <c r="I24" s="10"/>
      <c r="J24" s="10"/>
    </row>
    <row r="25" spans="1:10" hidden="1" outlineLevel="1" x14ac:dyDescent="0.25">
      <c r="A25" s="10"/>
      <c r="B25" s="10" t="s">
        <v>323</v>
      </c>
      <c r="C25" s="10" t="str">
        <f>TRIM(C22)</f>
        <v>tHiS bAnd RuLeS!!!</v>
      </c>
      <c r="D25" s="10"/>
      <c r="E25" s="10" t="s">
        <v>1296</v>
      </c>
      <c r="F25" s="12" t="str">
        <f>LEFT(C29,4)</f>
        <v>This</v>
      </c>
      <c r="H25" t="s">
        <v>2081</v>
      </c>
      <c r="I25" s="10"/>
      <c r="J25" s="10"/>
    </row>
    <row r="26" spans="1:10" hidden="1" outlineLevel="1" x14ac:dyDescent="0.25">
      <c r="A26" s="10"/>
      <c r="B26" s="10" t="s">
        <v>251</v>
      </c>
      <c r="C26" s="10" t="str">
        <f>PROPER(C25)</f>
        <v>This Band Rules!!!</v>
      </c>
      <c r="D26" s="10"/>
      <c r="E26" s="10" t="s">
        <v>1298</v>
      </c>
      <c r="F26" s="12" t="str">
        <f>MID(C29,6,4)</f>
        <v>Band</v>
      </c>
      <c r="H26" t="s">
        <v>2082</v>
      </c>
      <c r="I26" s="10"/>
      <c r="J26" s="10"/>
    </row>
    <row r="27" spans="1:10" hidden="1" outlineLevel="1" x14ac:dyDescent="0.25">
      <c r="A27" s="10"/>
      <c r="B27" s="10" t="s">
        <v>1295</v>
      </c>
      <c r="C27" s="12">
        <f>FIND("Rules",C26)</f>
        <v>11</v>
      </c>
      <c r="D27" s="10"/>
      <c r="E27" s="10" t="s">
        <v>1300</v>
      </c>
      <c r="F27" s="12" t="str">
        <f>RIGHT(C29,8)</f>
        <v>Blows!!!</v>
      </c>
      <c r="I27" s="10"/>
      <c r="J27" s="10"/>
    </row>
    <row r="28" spans="1:10" hidden="1" outlineLevel="1" x14ac:dyDescent="0.25">
      <c r="A28" s="10"/>
      <c r="B28" s="10" t="s">
        <v>1301</v>
      </c>
      <c r="C28" s="12">
        <f>SEARCH("Rules",C26)</f>
        <v>11</v>
      </c>
      <c r="D28" s="10"/>
      <c r="E28" s="10" t="s">
        <v>16</v>
      </c>
      <c r="F28" s="10" t="str">
        <f>CONCATENATE(F25," ",F26," ",F27)</f>
        <v>This Band Blows!!!</v>
      </c>
      <c r="H28" t="str">
        <f>RIGHT(H25,LEN(H25)-4)</f>
        <v>HELLO</v>
      </c>
      <c r="I28" s="10"/>
      <c r="J28" s="10"/>
    </row>
    <row r="29" spans="1:10" hidden="1" outlineLevel="1" x14ac:dyDescent="0.25">
      <c r="A29" s="10"/>
      <c r="B29" s="10" t="s">
        <v>1299</v>
      </c>
      <c r="C29" s="10" t="str">
        <f>REPLACE(C26,C28,5,"Blows")</f>
        <v>This Band Blows!!!</v>
      </c>
      <c r="D29" s="10"/>
      <c r="E29" s="10" t="s">
        <v>1414</v>
      </c>
      <c r="F29" s="10" t="str">
        <f>F25&amp;" "&amp;F26&amp;" "&amp;F27</f>
        <v>This Band Blows!!!</v>
      </c>
      <c r="H29" t="str">
        <f>RIGHT(H26,LEN(H26)-4)</f>
        <v>JKLLAJSDA</v>
      </c>
      <c r="I29" s="10"/>
      <c r="J29" s="10"/>
    </row>
    <row r="30" spans="1:10" hidden="1" outlineLevel="1" x14ac:dyDescent="0.25">
      <c r="A30" s="10"/>
      <c r="B30" s="10" t="s">
        <v>329</v>
      </c>
      <c r="C30" s="10" t="str">
        <f>UPPER(C29)</f>
        <v>THIS BAND BLOWS!!!</v>
      </c>
      <c r="D30" s="10"/>
      <c r="E30" s="14" t="s">
        <v>86</v>
      </c>
      <c r="F30" s="7" t="b">
        <f>EXACT(F28,F29)</f>
        <v>1</v>
      </c>
      <c r="I30" s="10"/>
      <c r="J30" s="10"/>
    </row>
    <row r="31" spans="1:10" hidden="1" outlineLevel="1" x14ac:dyDescent="0.25">
      <c r="A31" s="10"/>
      <c r="B31" s="10" t="s">
        <v>182</v>
      </c>
      <c r="C31" s="10" t="str">
        <f>LOWER(C29)</f>
        <v>this band blows!!!</v>
      </c>
      <c r="D31" s="10"/>
      <c r="E31" s="10" t="s">
        <v>1418</v>
      </c>
      <c r="F31" s="12" t="str">
        <f>LEN(C22)&amp;" characters"</f>
        <v>34 characters</v>
      </c>
      <c r="I31" s="10"/>
      <c r="J31" s="10"/>
    </row>
    <row r="32" spans="1:10" hidden="1" outlineLevel="1" x14ac:dyDescent="0.25">
      <c r="A32" s="10"/>
      <c r="B32" s="10"/>
      <c r="C32" s="10"/>
      <c r="D32" s="10"/>
      <c r="E32" s="10"/>
      <c r="F32" s="10"/>
      <c r="G32" s="10"/>
      <c r="H32" s="10"/>
      <c r="I32" s="10"/>
      <c r="J32" s="10"/>
    </row>
    <row r="33" spans="1:10" collapsed="1" x14ac:dyDescent="0.25">
      <c r="A33" s="13"/>
      <c r="B33" s="13"/>
      <c r="C33" s="13"/>
      <c r="D33" s="13"/>
      <c r="E33" s="13"/>
      <c r="F33" s="13"/>
      <c r="G33" s="13"/>
      <c r="H33" s="13"/>
      <c r="I33" s="13"/>
      <c r="J33" s="13"/>
    </row>
    <row r="35" spans="1:10" ht="21" collapsed="1" x14ac:dyDescent="0.35">
      <c r="A35" s="8"/>
      <c r="B35" s="9" t="s">
        <v>1421</v>
      </c>
      <c r="C35" s="8"/>
      <c r="D35" s="8"/>
      <c r="E35" s="8"/>
      <c r="F35" s="8"/>
      <c r="G35" s="8"/>
      <c r="H35" s="8"/>
      <c r="I35" s="15"/>
      <c r="J35" s="8"/>
    </row>
    <row r="36" spans="1:10" hidden="1" outlineLevel="1" x14ac:dyDescent="0.25">
      <c r="A36" s="10"/>
      <c r="B36" s="10"/>
      <c r="C36" s="10"/>
      <c r="D36" s="271"/>
      <c r="G36" s="10"/>
      <c r="H36" s="10"/>
      <c r="J36" s="10"/>
    </row>
    <row r="37" spans="1:10" ht="15.75" hidden="1" outlineLevel="1" x14ac:dyDescent="0.25">
      <c r="A37" s="10"/>
      <c r="B37" s="79" t="s">
        <v>2066</v>
      </c>
      <c r="C37" s="10"/>
      <c r="D37" s="10"/>
      <c r="J37" s="10"/>
    </row>
    <row r="38" spans="1:10" hidden="1" outlineLevel="1" x14ac:dyDescent="0.25">
      <c r="C38" s="16"/>
    </row>
    <row r="39" spans="1:10" hidden="1" outlineLevel="1" x14ac:dyDescent="0.25">
      <c r="B39" t="s">
        <v>1454</v>
      </c>
      <c r="C39" s="26" t="s">
        <v>1453</v>
      </c>
      <c r="F39" t="s">
        <v>2328</v>
      </c>
      <c r="G39" s="25" t="str">
        <f>C26</f>
        <v>This Band Rules!!!</v>
      </c>
    </row>
    <row r="40" spans="1:10" hidden="1" outlineLevel="1" x14ac:dyDescent="0.25">
      <c r="B40" t="s">
        <v>1455</v>
      </c>
      <c r="C40" s="273">
        <v>-3000</v>
      </c>
      <c r="F40" t="s">
        <v>2329</v>
      </c>
      <c r="G40" s="25" t="e">
        <f>5/0</f>
        <v>#DIV/0!</v>
      </c>
    </row>
    <row r="41" spans="1:10" hidden="1" outlineLevel="1" x14ac:dyDescent="0.25">
      <c r="B41" t="s">
        <v>2327</v>
      </c>
      <c r="C41" s="31">
        <v>41170</v>
      </c>
      <c r="F41" t="s">
        <v>2330</v>
      </c>
      <c r="G41" s="62"/>
    </row>
    <row r="42" spans="1:10" ht="15.75" hidden="1" outlineLevel="1" thickBot="1" x14ac:dyDescent="0.3"/>
    <row r="43" spans="1:10" hidden="1" outlineLevel="1" x14ac:dyDescent="0.25">
      <c r="B43" s="137" t="s">
        <v>1456</v>
      </c>
      <c r="C43" s="268" t="str">
        <f ca="1">CELL("address", C39)</f>
        <v>$C$39</v>
      </c>
      <c r="D43" s="138" t="s">
        <v>2322</v>
      </c>
      <c r="E43" s="269">
        <f ca="1">CELL("color",C40)</f>
        <v>1</v>
      </c>
      <c r="F43" s="138" t="s">
        <v>156</v>
      </c>
      <c r="G43" s="268" t="b">
        <f>ISBLANK(G41)</f>
        <v>1</v>
      </c>
      <c r="H43" s="269" t="b">
        <f>ISBLANK(G39)</f>
        <v>0</v>
      </c>
    </row>
    <row r="44" spans="1:10" hidden="1" outlineLevel="1" x14ac:dyDescent="0.25">
      <c r="B44" s="42" t="s">
        <v>1459</v>
      </c>
      <c r="C44" s="43">
        <f ca="1">CELL("row", C39)</f>
        <v>39</v>
      </c>
      <c r="D44" s="10" t="s">
        <v>2326</v>
      </c>
      <c r="E44" s="270" t="str">
        <f ca="1">CELL("format",C40)</f>
        <v>C2-</v>
      </c>
      <c r="F44" s="10" t="s">
        <v>158</v>
      </c>
      <c r="G44" s="43" t="b">
        <f>ISERROR(G40)</f>
        <v>1</v>
      </c>
      <c r="H44" s="270" t="b">
        <f>ISERROR(G39)</f>
        <v>0</v>
      </c>
    </row>
    <row r="45" spans="1:10" hidden="1" outlineLevel="1" x14ac:dyDescent="0.25">
      <c r="B45" s="42" t="s">
        <v>2321</v>
      </c>
      <c r="C45" s="43">
        <f ca="1">CELL("col", C39)</f>
        <v>3</v>
      </c>
      <c r="D45" s="10" t="s">
        <v>2323</v>
      </c>
      <c r="E45" s="270" t="str">
        <f ca="1">CELL("prefix",C39)</f>
        <v>'</v>
      </c>
      <c r="F45" s="42" t="s">
        <v>166</v>
      </c>
      <c r="G45" s="43" t="b">
        <f>ISTEXT(C39)</f>
        <v>1</v>
      </c>
      <c r="H45" s="270" t="b">
        <f>ISTEXT(C40)</f>
        <v>0</v>
      </c>
    </row>
    <row r="46" spans="1:10" hidden="1" outlineLevel="1" x14ac:dyDescent="0.25">
      <c r="B46" s="42" t="s">
        <v>1457</v>
      </c>
      <c r="C46" s="43" t="str">
        <f ca="1">CELL("contents", C39)</f>
        <v>Hello!</v>
      </c>
      <c r="D46" s="14" t="s">
        <v>2324</v>
      </c>
      <c r="E46" s="270">
        <f ca="1">CELL("protect",C40)</f>
        <v>1</v>
      </c>
      <c r="F46" s="12" t="s">
        <v>162</v>
      </c>
      <c r="G46" s="43" t="b">
        <f>ISNONTEXT(C40)</f>
        <v>1</v>
      </c>
      <c r="H46" s="270" t="b">
        <f>ISNONTEXT(C39)</f>
        <v>0</v>
      </c>
    </row>
    <row r="47" spans="1:10" ht="15.75" hidden="1" outlineLevel="1" thickBot="1" x14ac:dyDescent="0.3">
      <c r="B47" s="42" t="s">
        <v>1460</v>
      </c>
      <c r="C47" s="272">
        <f ca="1">CELL("width", C39)</f>
        <v>26</v>
      </c>
      <c r="D47" s="10" t="s">
        <v>2325</v>
      </c>
      <c r="E47" s="270" t="str">
        <f ca="1">CELL("type",C39)</f>
        <v>l</v>
      </c>
      <c r="F47" s="10" t="s">
        <v>163</v>
      </c>
      <c r="G47" s="43" t="b">
        <f>ISNUMBER(C40)</f>
        <v>1</v>
      </c>
      <c r="H47" s="270" t="b">
        <f>ISNUMBER(G39)</f>
        <v>0</v>
      </c>
    </row>
    <row r="48" spans="1:10" hidden="1" outlineLevel="1" x14ac:dyDescent="0.25">
      <c r="B48" s="42" t="s">
        <v>1461</v>
      </c>
      <c r="C48" s="12" t="str">
        <f ca="1">CELL("filename", C39)</f>
        <v>C:\Users\bcurrier.10100176\Downloads\[Excel-Exposure-Master-Workbook-7-26-2017.xlsx]4 - Function Examples</v>
      </c>
      <c r="D48" s="10"/>
      <c r="E48" s="10"/>
      <c r="F48" s="138"/>
      <c r="G48" s="138"/>
      <c r="H48" s="139"/>
    </row>
    <row r="49" spans="1:10" ht="15.75" hidden="1" outlineLevel="1" thickBot="1" x14ac:dyDescent="0.3">
      <c r="B49" s="45" t="s">
        <v>1458</v>
      </c>
      <c r="C49" s="46" t="str">
        <f ca="1">MID(C48,FIND("[",C48)+1, FIND("]",C48)-FIND("[",C48)-1)</f>
        <v>Excel-Exposure-Master-Workbook-7-26-2017.xlsx</v>
      </c>
      <c r="D49" s="46"/>
      <c r="E49" s="46"/>
      <c r="F49" s="46"/>
      <c r="G49" s="46"/>
      <c r="H49" s="60"/>
    </row>
    <row r="50" spans="1:10" collapsed="1" x14ac:dyDescent="0.25">
      <c r="A50" s="13"/>
      <c r="B50" s="13"/>
      <c r="C50" s="13"/>
      <c r="D50" s="13"/>
      <c r="E50" s="13"/>
      <c r="F50" s="13"/>
      <c r="G50" s="13"/>
      <c r="H50" s="13"/>
      <c r="I50" s="13"/>
      <c r="J50" s="13"/>
    </row>
    <row r="52" spans="1:10" ht="21" collapsed="1" x14ac:dyDescent="0.35">
      <c r="A52" s="8"/>
      <c r="B52" s="9" t="s">
        <v>2125</v>
      </c>
      <c r="C52" s="8"/>
      <c r="D52" s="8"/>
      <c r="E52" s="8"/>
      <c r="F52" s="8"/>
      <c r="G52" s="8"/>
      <c r="H52" s="8"/>
      <c r="I52" s="15"/>
      <c r="J52" s="8"/>
    </row>
    <row r="53" spans="1:10" ht="5.25" hidden="1" customHeight="1" outlineLevel="1" x14ac:dyDescent="0.25">
      <c r="A53" s="10"/>
      <c r="B53" s="10"/>
      <c r="C53" s="10"/>
      <c r="D53" s="10"/>
      <c r="G53" s="10"/>
      <c r="H53" s="10"/>
      <c r="I53" s="10"/>
      <c r="J53" s="10"/>
    </row>
    <row r="54" spans="1:10" ht="15.75" hidden="1" outlineLevel="1" x14ac:dyDescent="0.25">
      <c r="A54" s="10"/>
      <c r="B54" s="79" t="s">
        <v>2066</v>
      </c>
      <c r="C54" s="10"/>
      <c r="D54" s="10"/>
      <c r="G54" s="10"/>
      <c r="H54" s="10"/>
      <c r="I54" s="10"/>
      <c r="J54" s="10"/>
    </row>
    <row r="55" spans="1:10" ht="5.25" hidden="1" customHeight="1" outlineLevel="1" x14ac:dyDescent="0.25"/>
    <row r="56" spans="1:10" hidden="1" outlineLevel="1" x14ac:dyDescent="0.25">
      <c r="B56" t="s">
        <v>1462</v>
      </c>
      <c r="C56" s="25" t="s">
        <v>1426</v>
      </c>
      <c r="D56" s="14" t="s">
        <v>1513</v>
      </c>
      <c r="E56" s="14"/>
      <c r="F56" s="27"/>
      <c r="G56" s="14"/>
    </row>
    <row r="57" spans="1:10" hidden="1" outlineLevel="1" x14ac:dyDescent="0.25">
      <c r="B57" s="14" t="s">
        <v>2067</v>
      </c>
      <c r="C57" s="25" t="s">
        <v>2424</v>
      </c>
      <c r="D57" s="14" t="s">
        <v>2421</v>
      </c>
      <c r="E57" s="14"/>
      <c r="F57" s="27"/>
      <c r="G57" s="14"/>
    </row>
    <row r="58" spans="1:10" ht="6.75" hidden="1" customHeight="1" outlineLevel="1" x14ac:dyDescent="0.25">
      <c r="B58" s="14"/>
      <c r="C58" s="28"/>
      <c r="D58" s="14"/>
      <c r="E58" s="14"/>
      <c r="F58" s="14"/>
      <c r="G58" s="14"/>
    </row>
    <row r="59" spans="1:10" hidden="1" outlineLevel="1" x14ac:dyDescent="0.25">
      <c r="B59" s="14"/>
      <c r="C59" s="28" t="s">
        <v>2318</v>
      </c>
      <c r="D59" s="28" t="s">
        <v>1463</v>
      </c>
      <c r="E59" s="14"/>
      <c r="F59" s="36"/>
      <c r="G59" s="14"/>
      <c r="H59" s="29"/>
    </row>
    <row r="60" spans="1:10" ht="15.75" hidden="1" customHeight="1" outlineLevel="1" x14ac:dyDescent="0.25">
      <c r="B60" s="14" t="s">
        <v>338</v>
      </c>
      <c r="C60" s="7">
        <f>VLOOKUP(C56,MetacriticTable2,2,FALSE)</f>
        <v>98</v>
      </c>
      <c r="D60" s="29">
        <f>VLOOKUP(C56,MetacriticTable2,3,FALSE)</f>
        <v>7.9</v>
      </c>
      <c r="E60" s="14"/>
      <c r="F60" s="14"/>
      <c r="G60" s="14"/>
      <c r="H60" s="7"/>
    </row>
    <row r="61" spans="1:10" ht="15.75" hidden="1" customHeight="1" outlineLevel="1" x14ac:dyDescent="0.25">
      <c r="B61" s="14" t="s">
        <v>124</v>
      </c>
      <c r="C61" s="7">
        <f>HLOOKUP(C56,MetacriticTable3,2,FALSE)</f>
        <v>98</v>
      </c>
      <c r="D61" s="29">
        <f>HLOOKUP(C56,MetacriticTable3,3,FALSE)</f>
        <v>7.9</v>
      </c>
      <c r="E61" s="14"/>
      <c r="F61" s="14"/>
      <c r="G61" s="14"/>
      <c r="H61" s="7"/>
    </row>
    <row r="62" spans="1:10" ht="15.75" hidden="1" customHeight="1" outlineLevel="1" x14ac:dyDescent="0.25">
      <c r="B62" s="14" t="s">
        <v>183</v>
      </c>
      <c r="C62" s="7">
        <f>MATCH(C56,GameList,0)</f>
        <v>1</v>
      </c>
      <c r="D62" s="29"/>
      <c r="E62" s="14"/>
      <c r="F62" s="14"/>
      <c r="G62" s="14"/>
      <c r="H62" s="7"/>
    </row>
    <row r="63" spans="1:10" ht="15.75" hidden="1" customHeight="1" outlineLevel="1" x14ac:dyDescent="0.25">
      <c r="B63" s="14" t="s">
        <v>270</v>
      </c>
      <c r="C63" s="7">
        <f>ROW('5.2 - Pivot Data (Example 2)'!5:5)</f>
        <v>5</v>
      </c>
      <c r="D63" s="29"/>
      <c r="E63" s="14"/>
      <c r="F63" s="14"/>
      <c r="G63" s="14"/>
      <c r="H63" s="7"/>
    </row>
    <row r="64" spans="1:10" ht="15.75" hidden="1" customHeight="1" outlineLevel="1" x14ac:dyDescent="0.25">
      <c r="B64" s="14" t="s">
        <v>148</v>
      </c>
      <c r="C64" s="7" t="str">
        <f>INDEX(GameList,C62)</f>
        <v>Grand Theft Auto IV</v>
      </c>
      <c r="D64" s="29"/>
      <c r="E64" s="14"/>
      <c r="F64" s="14"/>
      <c r="G64" s="14"/>
      <c r="H64" s="7"/>
    </row>
    <row r="65" spans="1:10" ht="15.75" hidden="1" customHeight="1" outlineLevel="1" x14ac:dyDescent="0.25">
      <c r="B65" s="14" t="s">
        <v>361</v>
      </c>
      <c r="C65" s="7" t="str">
        <f>ADDRESS(C62+C63,COLUMN(GameList))</f>
        <v>$B$6</v>
      </c>
      <c r="D65" s="14" t="s">
        <v>12</v>
      </c>
      <c r="E65" s="29">
        <f>COLUMN(G1)</f>
        <v>7</v>
      </c>
      <c r="G65" s="14"/>
      <c r="H65" s="7"/>
    </row>
    <row r="66" spans="1:10" ht="15.75" hidden="1" customHeight="1" outlineLevel="1" x14ac:dyDescent="0.25">
      <c r="B66" s="14" t="s">
        <v>149</v>
      </c>
      <c r="C66" s="7" t="str">
        <f ca="1">INDIRECT("'"&amp;C57&amp;"'!"&amp;C65)</f>
        <v>Grand Theft Auto IV</v>
      </c>
      <c r="D66" s="14" t="s">
        <v>270</v>
      </c>
      <c r="E66" s="29">
        <f ca="1">ROW(INDIRECT(C65))</f>
        <v>6</v>
      </c>
      <c r="G66" s="14"/>
      <c r="H66" s="7"/>
    </row>
    <row r="67" spans="1:10" ht="15.75" hidden="1" customHeight="1" outlineLevel="1" x14ac:dyDescent="0.25">
      <c r="B67" s="14" t="s">
        <v>1476</v>
      </c>
      <c r="C67" s="7">
        <f>ROW(MetacriticTable1)</f>
        <v>5</v>
      </c>
      <c r="D67" s="14" t="s">
        <v>13</v>
      </c>
      <c r="E67" s="29">
        <f>COLUMNS(MetacriticTable1)</f>
        <v>4</v>
      </c>
      <c r="G67" s="14"/>
      <c r="H67" s="7"/>
    </row>
    <row r="68" spans="1:10" ht="15.75" hidden="1" customHeight="1" outlineLevel="1" x14ac:dyDescent="0.25">
      <c r="B68" s="14" t="s">
        <v>229</v>
      </c>
      <c r="C68" s="7" t="str">
        <f ca="1">OFFSET(INDIRECT("'"&amp;C57&amp;"'!"&amp;C65),C67,0)</f>
        <v>Red Dead Redemption</v>
      </c>
      <c r="D68" s="14" t="s">
        <v>271</v>
      </c>
      <c r="E68" s="29">
        <f>ROWS(MetacriticTable1)</f>
        <v>27</v>
      </c>
      <c r="G68" s="14"/>
      <c r="H68" s="7"/>
    </row>
    <row r="69" spans="1:10" ht="4.5" hidden="1" customHeight="1" outlineLevel="1" collapsed="1" x14ac:dyDescent="0.25">
      <c r="A69" s="10"/>
      <c r="B69" s="10"/>
      <c r="C69" s="10"/>
      <c r="D69" s="14"/>
      <c r="E69" s="14"/>
      <c r="F69" s="29"/>
      <c r="G69" s="29"/>
      <c r="H69" s="10"/>
      <c r="I69" s="10"/>
      <c r="J69" s="10"/>
    </row>
    <row r="70" spans="1:10" collapsed="1" x14ac:dyDescent="0.25">
      <c r="A70" s="13"/>
      <c r="B70" s="13"/>
      <c r="C70" s="13"/>
      <c r="D70" s="13"/>
      <c r="E70" s="13"/>
      <c r="F70" s="13"/>
      <c r="G70" s="13"/>
      <c r="H70" s="13"/>
      <c r="I70" s="13"/>
      <c r="J70" s="13"/>
    </row>
    <row r="71" spans="1:10" ht="21" x14ac:dyDescent="0.35">
      <c r="A71" s="10"/>
      <c r="B71" s="121"/>
      <c r="C71" s="10"/>
      <c r="D71" s="10"/>
      <c r="E71" s="10"/>
      <c r="F71" s="10"/>
      <c r="G71" s="10"/>
      <c r="H71" s="10"/>
      <c r="I71" s="259"/>
      <c r="J71" s="13"/>
    </row>
    <row r="72" spans="1:10" ht="21" collapsed="1" x14ac:dyDescent="0.35">
      <c r="A72" s="8"/>
      <c r="B72" s="9" t="s">
        <v>2108</v>
      </c>
      <c r="C72" s="8"/>
      <c r="D72" s="8"/>
      <c r="E72" s="8"/>
      <c r="F72" s="8"/>
      <c r="G72" s="8"/>
      <c r="H72" s="8"/>
      <c r="I72" s="15"/>
    </row>
    <row r="73" spans="1:10" ht="5.25" hidden="1" customHeight="1" outlineLevel="1" x14ac:dyDescent="0.25">
      <c r="A73" s="10"/>
      <c r="B73" s="10"/>
      <c r="C73" s="10"/>
      <c r="D73" s="10"/>
      <c r="G73" s="10"/>
      <c r="H73" s="10"/>
      <c r="I73" s="10"/>
      <c r="J73" s="10"/>
    </row>
    <row r="74" spans="1:10" ht="15.75" hidden="1" outlineLevel="1" x14ac:dyDescent="0.25">
      <c r="A74" s="10"/>
      <c r="B74" s="79" t="s">
        <v>2066</v>
      </c>
      <c r="C74" s="10"/>
      <c r="D74" s="10"/>
      <c r="G74" s="10"/>
      <c r="H74" s="10"/>
      <c r="I74" s="10"/>
      <c r="J74" s="10"/>
    </row>
    <row r="75" spans="1:10" ht="5.25" hidden="1" customHeight="1" outlineLevel="1" x14ac:dyDescent="0.25"/>
    <row r="76" spans="1:10" hidden="1" outlineLevel="1" x14ac:dyDescent="0.25">
      <c r="B76" s="98" t="s">
        <v>2149</v>
      </c>
    </row>
    <row r="77" spans="1:10" ht="15" hidden="1" customHeight="1" outlineLevel="1" x14ac:dyDescent="0.25"/>
    <row r="78" spans="1:10" hidden="1" outlineLevel="1" x14ac:dyDescent="0.25">
      <c r="B78" s="77" t="s">
        <v>2118</v>
      </c>
      <c r="C78" s="26">
        <v>501</v>
      </c>
      <c r="D78" s="26">
        <v>334</v>
      </c>
      <c r="E78" s="26">
        <v>29</v>
      </c>
      <c r="F78" s="27"/>
      <c r="G78" s="14"/>
      <c r="H78" s="77" t="s">
        <v>2147</v>
      </c>
    </row>
    <row r="79" spans="1:10" hidden="1" outlineLevel="1" x14ac:dyDescent="0.25">
      <c r="B79" s="77" t="s">
        <v>1425</v>
      </c>
      <c r="C79" s="136" t="s">
        <v>2109</v>
      </c>
      <c r="D79" s="136" t="s">
        <v>2110</v>
      </c>
      <c r="E79" s="136" t="s">
        <v>2111</v>
      </c>
      <c r="F79" s="27"/>
      <c r="G79" s="14"/>
      <c r="H79" s="147">
        <v>100</v>
      </c>
    </row>
    <row r="80" spans="1:10" hidden="1" outlineLevel="1" x14ac:dyDescent="0.25">
      <c r="B80" s="144" t="s">
        <v>2114</v>
      </c>
      <c r="C80" s="136" t="s">
        <v>2115</v>
      </c>
      <c r="D80" s="136" t="s">
        <v>2117</v>
      </c>
      <c r="E80" s="136" t="s">
        <v>2116</v>
      </c>
      <c r="F80" s="27"/>
      <c r="G80" s="14"/>
      <c r="H80" s="148">
        <v>23</v>
      </c>
    </row>
    <row r="81" spans="2:10" hidden="1" outlineLevel="1" x14ac:dyDescent="0.25">
      <c r="B81" s="144" t="s">
        <v>2112</v>
      </c>
      <c r="C81" s="136">
        <v>34</v>
      </c>
      <c r="D81" s="136">
        <v>39</v>
      </c>
      <c r="E81" s="136">
        <v>51</v>
      </c>
      <c r="F81" s="27"/>
      <c r="G81" s="14"/>
      <c r="H81" s="148">
        <v>39</v>
      </c>
    </row>
    <row r="82" spans="2:10" hidden="1" outlineLevel="1" x14ac:dyDescent="0.25">
      <c r="B82" s="144" t="s">
        <v>2113</v>
      </c>
      <c r="C82" s="136">
        <v>4</v>
      </c>
      <c r="D82" s="136">
        <v>10</v>
      </c>
      <c r="E82" s="136">
        <v>19</v>
      </c>
      <c r="F82" s="27"/>
      <c r="G82" s="14"/>
      <c r="H82" s="149">
        <v>53</v>
      </c>
    </row>
    <row r="83" spans="2:10" hidden="1" outlineLevel="1" x14ac:dyDescent="0.25">
      <c r="B83" s="144" t="s">
        <v>2119</v>
      </c>
      <c r="C83" s="136" t="s">
        <v>2120</v>
      </c>
      <c r="D83" s="136" t="s">
        <v>2121</v>
      </c>
      <c r="E83" s="136" t="s">
        <v>2122</v>
      </c>
      <c r="F83" s="27"/>
      <c r="G83" s="120" t="s">
        <v>2148</v>
      </c>
      <c r="H83" s="108">
        <f>SUM(H79:H82)</f>
        <v>215</v>
      </c>
    </row>
    <row r="84" spans="2:10" ht="6.75" hidden="1" customHeight="1" outlineLevel="1" x14ac:dyDescent="0.25">
      <c r="B84" s="14"/>
      <c r="C84" s="28"/>
      <c r="D84" s="14"/>
      <c r="E84" s="14"/>
      <c r="F84" s="14"/>
      <c r="G84" s="14"/>
    </row>
    <row r="85" spans="2:10" ht="6.75" hidden="1" customHeight="1" outlineLevel="1" x14ac:dyDescent="0.25">
      <c r="B85" s="14"/>
      <c r="C85" s="28"/>
      <c r="D85" s="14"/>
      <c r="E85" s="14"/>
      <c r="F85" s="14"/>
      <c r="G85" s="14"/>
    </row>
    <row r="86" spans="2:10" hidden="1" outlineLevel="1" x14ac:dyDescent="0.25">
      <c r="B86" s="27" t="s">
        <v>2150</v>
      </c>
      <c r="C86" s="28"/>
      <c r="D86" s="14"/>
      <c r="E86" s="14"/>
      <c r="F86" s="14"/>
      <c r="G86" s="14"/>
    </row>
    <row r="87" spans="2:10" ht="6.75" hidden="1" customHeight="1" outlineLevel="1" thickBot="1" x14ac:dyDescent="0.3">
      <c r="B87" s="14"/>
      <c r="C87" s="28"/>
      <c r="D87" s="14"/>
      <c r="E87" s="14"/>
      <c r="F87" s="14"/>
      <c r="G87" s="14"/>
    </row>
    <row r="88" spans="2:10" hidden="1" outlineLevel="1" x14ac:dyDescent="0.25">
      <c r="B88" s="144" t="s">
        <v>354</v>
      </c>
      <c r="C88" s="143" t="s">
        <v>2124</v>
      </c>
      <c r="D88" s="77" t="s">
        <v>2139</v>
      </c>
      <c r="E88" s="143" t="s">
        <v>2140</v>
      </c>
      <c r="F88" s="144" t="s">
        <v>2141</v>
      </c>
      <c r="G88" s="14"/>
      <c r="H88" s="29"/>
      <c r="J88" s="150" t="s">
        <v>2151</v>
      </c>
    </row>
    <row r="89" spans="2:10" ht="15.75" hidden="1" customHeight="1" outlineLevel="1" x14ac:dyDescent="0.25">
      <c r="B89" s="144" t="s">
        <v>2123</v>
      </c>
      <c r="C89" s="145" t="b">
        <f>E89&lt;F89</f>
        <v>1</v>
      </c>
      <c r="D89" s="145">
        <v>501</v>
      </c>
      <c r="E89" s="146">
        <f>HLOOKUP(D89,EmployeeTable,4,FALSE)</f>
        <v>34</v>
      </c>
      <c r="F89" s="146">
        <f>D81</f>
        <v>39</v>
      </c>
      <c r="G89" s="14"/>
      <c r="H89" s="7"/>
      <c r="J89" s="151" t="s">
        <v>2152</v>
      </c>
    </row>
    <row r="90" spans="2:10" ht="15.75" hidden="1" customHeight="1" outlineLevel="1" x14ac:dyDescent="0.25">
      <c r="B90" s="144" t="s">
        <v>129</v>
      </c>
      <c r="C90" s="145" t="str">
        <f>IF(E90=F90,"Correct!","No Match")</f>
        <v>No Match</v>
      </c>
      <c r="D90" s="146">
        <v>501</v>
      </c>
      <c r="E90" s="146" t="str">
        <f>HLOOKUP(D90,EmployeeTable,6,FALSE)</f>
        <v>A-102</v>
      </c>
      <c r="F90" s="146" t="str">
        <f>E83</f>
        <v>F-101</v>
      </c>
      <c r="G90" s="14"/>
      <c r="H90" s="7"/>
      <c r="J90" s="152" t="s">
        <v>2153</v>
      </c>
    </row>
    <row r="91" spans="2:10" ht="15.75" hidden="1" customHeight="1" outlineLevel="1" x14ac:dyDescent="0.25">
      <c r="B91" s="144" t="s">
        <v>364</v>
      </c>
      <c r="C91" s="145" t="b">
        <f>AND(E89=F89,E90=F90)</f>
        <v>0</v>
      </c>
      <c r="D91" s="146"/>
      <c r="E91" s="146"/>
      <c r="F91" s="146"/>
      <c r="G91" s="14"/>
      <c r="H91" s="7"/>
      <c r="J91" s="151" t="s">
        <v>2154</v>
      </c>
    </row>
    <row r="92" spans="2:10" ht="15.75" hidden="1" customHeight="1" outlineLevel="1" x14ac:dyDescent="0.25">
      <c r="B92" s="144" t="s">
        <v>230</v>
      </c>
      <c r="C92" s="145" t="b">
        <f>OR(E89=F89,E90=F90)</f>
        <v>0</v>
      </c>
      <c r="D92" s="146"/>
      <c r="E92" s="146"/>
      <c r="F92" s="146"/>
      <c r="G92" s="14"/>
      <c r="H92" s="7"/>
      <c r="J92" s="152" t="s">
        <v>2155</v>
      </c>
    </row>
    <row r="93" spans="2:10" ht="15.75" hidden="1" customHeight="1" outlineLevel="1" x14ac:dyDescent="0.25">
      <c r="B93" s="144" t="s">
        <v>217</v>
      </c>
      <c r="C93" s="145" t="b">
        <f>NOT(E89=F89)</f>
        <v>1</v>
      </c>
      <c r="D93" s="146"/>
      <c r="E93" s="146"/>
      <c r="F93" s="146"/>
      <c r="G93" s="14"/>
      <c r="H93" s="7"/>
      <c r="J93" s="152" t="s">
        <v>2156</v>
      </c>
    </row>
    <row r="94" spans="2:10" ht="15.75" hidden="1" customHeight="1" outlineLevel="1" thickBot="1" x14ac:dyDescent="0.3">
      <c r="B94" s="144" t="s">
        <v>130</v>
      </c>
      <c r="C94" s="145">
        <f>IFERROR(SUM(H79:H82),"Error You Fool!")</f>
        <v>215</v>
      </c>
      <c r="D94" s="146"/>
      <c r="E94" s="146"/>
      <c r="F94" s="145"/>
      <c r="G94" s="14"/>
      <c r="H94" s="7"/>
      <c r="J94" s="153" t="s">
        <v>2157</v>
      </c>
    </row>
    <row r="95" spans="2:10" ht="15.75" hidden="1" customHeight="1" outlineLevel="1" x14ac:dyDescent="0.25">
      <c r="B95" s="144" t="s">
        <v>913</v>
      </c>
      <c r="C95" s="145" t="b">
        <f>TRUE</f>
        <v>1</v>
      </c>
      <c r="D95" s="146"/>
      <c r="E95" s="146"/>
      <c r="F95" s="145"/>
      <c r="G95" s="14"/>
      <c r="H95" s="7"/>
    </row>
    <row r="96" spans="2:10" ht="15.75" hidden="1" customHeight="1" outlineLevel="1" x14ac:dyDescent="0.25">
      <c r="B96" s="144" t="s">
        <v>912</v>
      </c>
      <c r="C96" s="145" t="b">
        <f>FALSE</f>
        <v>0</v>
      </c>
      <c r="D96" s="146"/>
      <c r="E96" s="146"/>
      <c r="F96" s="145"/>
      <c r="G96" s="14"/>
      <c r="H96" s="7"/>
    </row>
    <row r="97" spans="1:13" collapsed="1" x14ac:dyDescent="0.25">
      <c r="A97" s="13"/>
      <c r="B97" s="18"/>
      <c r="C97" s="13"/>
      <c r="D97" s="13"/>
      <c r="E97" s="13"/>
      <c r="F97" s="13"/>
      <c r="G97" s="13"/>
      <c r="H97" s="13"/>
      <c r="I97" s="13"/>
      <c r="J97" s="13"/>
    </row>
    <row r="98" spans="1:13" ht="21" x14ac:dyDescent="0.35">
      <c r="A98" s="10"/>
      <c r="B98" s="9"/>
      <c r="C98" s="8"/>
      <c r="D98" s="8"/>
      <c r="E98" s="8"/>
      <c r="F98" s="8"/>
      <c r="G98" s="8"/>
      <c r="H98" s="8"/>
      <c r="I98" s="15"/>
    </row>
    <row r="99" spans="1:13" ht="19.5" customHeight="1" collapsed="1" x14ac:dyDescent="0.35">
      <c r="A99" s="8"/>
      <c r="B99" s="9" t="s">
        <v>2293</v>
      </c>
      <c r="C99" s="8"/>
      <c r="D99" s="8"/>
      <c r="E99" s="8"/>
      <c r="F99" s="8"/>
      <c r="G99" s="8"/>
      <c r="H99" s="8"/>
      <c r="I99" s="15"/>
      <c r="J99" s="8"/>
    </row>
    <row r="100" spans="1:13" ht="5.25" hidden="1" customHeight="1" outlineLevel="1" x14ac:dyDescent="0.25">
      <c r="A100" s="10"/>
      <c r="B100" s="10"/>
      <c r="C100" s="10"/>
      <c r="D100" s="10"/>
      <c r="G100" s="10"/>
      <c r="H100" s="10"/>
      <c r="I100" s="10"/>
      <c r="J100" s="10"/>
    </row>
    <row r="101" spans="1:13" ht="15.75" hidden="1" customHeight="1" outlineLevel="1" x14ac:dyDescent="0.25">
      <c r="A101" s="10"/>
      <c r="B101" s="79" t="s">
        <v>2066</v>
      </c>
      <c r="C101" s="10"/>
      <c r="D101" s="10"/>
      <c r="G101" s="10"/>
      <c r="H101" s="10"/>
      <c r="I101" s="10"/>
      <c r="J101" s="10"/>
    </row>
    <row r="102" spans="1:13" ht="6.75" hidden="1" customHeight="1" outlineLevel="1" x14ac:dyDescent="0.25">
      <c r="F102" s="10"/>
      <c r="G102" s="10"/>
    </row>
    <row r="103" spans="1:13" s="10" customFormat="1" ht="15.75" hidden="1" customHeight="1" outlineLevel="1" x14ac:dyDescent="0.25">
      <c r="B103" s="98" t="s">
        <v>2316</v>
      </c>
      <c r="C103" s="231"/>
      <c r="D103" s="232"/>
      <c r="E103" s="232"/>
      <c r="F103" s="251">
        <v>0.25</v>
      </c>
      <c r="G103" s="251">
        <v>0.25</v>
      </c>
      <c r="J103" s="98" t="s">
        <v>2297</v>
      </c>
      <c r="K103"/>
      <c r="L103"/>
      <c r="M103"/>
    </row>
    <row r="104" spans="1:13" ht="9" hidden="1" customHeight="1" outlineLevel="1" thickBot="1" x14ac:dyDescent="0.3">
      <c r="B104" s="118"/>
      <c r="C104" s="216"/>
      <c r="D104" s="216"/>
      <c r="E104" s="216"/>
      <c r="H104" s="216"/>
      <c r="I104" s="10"/>
    </row>
    <row r="105" spans="1:13" ht="15.75" hidden="1" customHeight="1" outlineLevel="1" thickBot="1" x14ac:dyDescent="0.3">
      <c r="B105" s="244" t="s">
        <v>2310</v>
      </c>
      <c r="C105" s="233" t="s">
        <v>2312</v>
      </c>
      <c r="D105" s="233" t="s">
        <v>2161</v>
      </c>
      <c r="E105" s="233" t="s">
        <v>2314</v>
      </c>
      <c r="F105" s="234" t="s">
        <v>2163</v>
      </c>
      <c r="G105" s="234" t="s">
        <v>2315</v>
      </c>
      <c r="H105" s="214" t="s">
        <v>2313</v>
      </c>
      <c r="J105" s="219" t="s">
        <v>763</v>
      </c>
      <c r="K105" s="220" t="s">
        <v>2298</v>
      </c>
    </row>
    <row r="106" spans="1:13" ht="15.75" hidden="1" customHeight="1" outlineLevel="1" x14ac:dyDescent="0.25">
      <c r="B106" s="245" t="s">
        <v>2166</v>
      </c>
      <c r="C106" s="254">
        <v>14</v>
      </c>
      <c r="D106" s="235">
        <v>60</v>
      </c>
      <c r="E106" s="235">
        <f>D106*C106</f>
        <v>840</v>
      </c>
      <c r="F106" s="236">
        <f t="shared" ref="F106:F111" si="0">-F$103*E106</f>
        <v>-210</v>
      </c>
      <c r="G106" s="236">
        <f t="shared" ref="G106:G111" si="1">-G$103*E106</f>
        <v>-210</v>
      </c>
      <c r="H106" s="238">
        <f t="shared" ref="H106:H111" si="2">SUM(D106:G106)</f>
        <v>480</v>
      </c>
      <c r="J106" s="224" t="s">
        <v>2300</v>
      </c>
      <c r="K106" s="221">
        <v>-273.14999999999998</v>
      </c>
      <c r="L106" s="226" t="s">
        <v>2301</v>
      </c>
    </row>
    <row r="107" spans="1:13" ht="15.75" hidden="1" customHeight="1" outlineLevel="1" x14ac:dyDescent="0.25">
      <c r="B107" s="246" t="s">
        <v>2166</v>
      </c>
      <c r="C107" s="255">
        <v>20</v>
      </c>
      <c r="D107" s="237">
        <v>50</v>
      </c>
      <c r="E107" s="235">
        <f t="shared" ref="E107:E111" si="3">D107*C107</f>
        <v>1000</v>
      </c>
      <c r="F107" s="236">
        <f t="shared" si="0"/>
        <v>-250</v>
      </c>
      <c r="G107" s="236">
        <f t="shared" si="1"/>
        <v>-250</v>
      </c>
      <c r="H107" s="238">
        <f t="shared" si="2"/>
        <v>550</v>
      </c>
      <c r="J107" s="224" t="s">
        <v>2299</v>
      </c>
      <c r="K107" s="222">
        <v>7926.3689999999997</v>
      </c>
      <c r="L107" s="226" t="s">
        <v>2309</v>
      </c>
    </row>
    <row r="108" spans="1:13" ht="15.75" hidden="1" customHeight="1" outlineLevel="1" x14ac:dyDescent="0.25">
      <c r="B108" s="246" t="s">
        <v>2167</v>
      </c>
      <c r="C108" s="255">
        <v>15</v>
      </c>
      <c r="D108" s="237">
        <v>30</v>
      </c>
      <c r="E108" s="235">
        <f t="shared" si="3"/>
        <v>450</v>
      </c>
      <c r="F108" s="236">
        <f t="shared" si="0"/>
        <v>-112.5</v>
      </c>
      <c r="G108" s="236">
        <f t="shared" si="1"/>
        <v>-112.5</v>
      </c>
      <c r="H108" s="238">
        <f t="shared" si="2"/>
        <v>255</v>
      </c>
      <c r="J108" s="224" t="s">
        <v>2302</v>
      </c>
      <c r="K108" s="222">
        <v>24901.42</v>
      </c>
      <c r="L108" s="226" t="s">
        <v>2309</v>
      </c>
    </row>
    <row r="109" spans="1:13" ht="15.75" hidden="1" customHeight="1" outlineLevel="1" x14ac:dyDescent="0.25">
      <c r="B109" s="246" t="s">
        <v>2167</v>
      </c>
      <c r="C109" s="255">
        <v>15</v>
      </c>
      <c r="D109" s="237">
        <v>84</v>
      </c>
      <c r="E109" s="235">
        <f t="shared" si="3"/>
        <v>1260</v>
      </c>
      <c r="F109" s="236">
        <f t="shared" si="0"/>
        <v>-315</v>
      </c>
      <c r="G109" s="236">
        <f t="shared" si="1"/>
        <v>-315</v>
      </c>
      <c r="H109" s="238">
        <f t="shared" si="2"/>
        <v>714</v>
      </c>
      <c r="J109" s="224" t="s">
        <v>2303</v>
      </c>
      <c r="K109" s="223">
        <v>7.0000000000000007E-2</v>
      </c>
      <c r="L109" s="226" t="s">
        <v>2304</v>
      </c>
    </row>
    <row r="110" spans="1:13" ht="15.75" hidden="1" customHeight="1" outlineLevel="1" x14ac:dyDescent="0.25">
      <c r="B110" s="246" t="s">
        <v>2311</v>
      </c>
      <c r="C110" s="255">
        <v>12</v>
      </c>
      <c r="D110" s="237">
        <v>35</v>
      </c>
      <c r="E110" s="235">
        <f t="shared" si="3"/>
        <v>420</v>
      </c>
      <c r="F110" s="236">
        <f t="shared" si="0"/>
        <v>-105</v>
      </c>
      <c r="G110" s="236">
        <f t="shared" si="1"/>
        <v>-105</v>
      </c>
      <c r="H110" s="238">
        <f t="shared" si="2"/>
        <v>245</v>
      </c>
      <c r="J110" s="224" t="s">
        <v>2303</v>
      </c>
      <c r="K110" s="223">
        <v>0.1</v>
      </c>
      <c r="L110" s="226" t="s">
        <v>2305</v>
      </c>
    </row>
    <row r="111" spans="1:13" ht="15.75" hidden="1" customHeight="1" outlineLevel="1" thickBot="1" x14ac:dyDescent="0.3">
      <c r="B111" s="247" t="s">
        <v>2311</v>
      </c>
      <c r="C111" s="256">
        <v>17</v>
      </c>
      <c r="D111" s="240">
        <v>100</v>
      </c>
      <c r="E111" s="241">
        <f t="shared" si="3"/>
        <v>1700</v>
      </c>
      <c r="F111" s="242">
        <f t="shared" si="0"/>
        <v>-425</v>
      </c>
      <c r="G111" s="242">
        <f t="shared" si="1"/>
        <v>-425</v>
      </c>
      <c r="H111" s="243">
        <f t="shared" si="2"/>
        <v>950</v>
      </c>
      <c r="J111" s="224" t="s">
        <v>2306</v>
      </c>
      <c r="K111" s="225">
        <v>2.75E-2</v>
      </c>
      <c r="L111" s="226" t="s">
        <v>2317</v>
      </c>
    </row>
    <row r="112" spans="1:13" ht="15.75" hidden="1" customHeight="1" outlineLevel="1" thickBot="1" x14ac:dyDescent="0.3">
      <c r="B112" s="215" t="s">
        <v>2148</v>
      </c>
      <c r="C112" s="257">
        <f>SUBTOTAL(9,C106:C111)</f>
        <v>93</v>
      </c>
      <c r="D112" s="252">
        <f>E112/C112</f>
        <v>60.967741935483872</v>
      </c>
      <c r="E112" s="252">
        <f t="shared" ref="E112:H112" si="4">SUBTOTAL(9,E106:E111)</f>
        <v>5670</v>
      </c>
      <c r="F112" s="253">
        <f t="shared" si="4"/>
        <v>-1417.5</v>
      </c>
      <c r="G112" s="253">
        <f t="shared" si="4"/>
        <v>-1417.5</v>
      </c>
      <c r="H112" s="239">
        <f t="shared" si="4"/>
        <v>3194</v>
      </c>
      <c r="J112" s="224" t="s">
        <v>2307</v>
      </c>
      <c r="K112" s="221">
        <v>120</v>
      </c>
      <c r="L112" s="226" t="s">
        <v>2308</v>
      </c>
    </row>
    <row r="113" spans="1:10" ht="15.75" hidden="1" customHeight="1" outlineLevel="1" x14ac:dyDescent="0.25"/>
    <row r="114" spans="1:10" ht="15.75" hidden="1" customHeight="1" outlineLevel="1" x14ac:dyDescent="0.25">
      <c r="B114" s="79" t="s">
        <v>1419</v>
      </c>
    </row>
    <row r="115" spans="1:10" ht="5.25" hidden="1" customHeight="1" outlineLevel="1" x14ac:dyDescent="0.25"/>
    <row r="116" spans="1:10" ht="15.75" hidden="1" customHeight="1" outlineLevel="1" x14ac:dyDescent="0.25">
      <c r="B116" s="154" t="s">
        <v>189</v>
      </c>
      <c r="C116" s="250">
        <f>MIN(C106:C111)</f>
        <v>12</v>
      </c>
      <c r="D116" s="154" t="s">
        <v>27</v>
      </c>
      <c r="E116" s="212">
        <f>COUNTIF(H106:H111,"&gt;=700")</f>
        <v>2</v>
      </c>
    </row>
    <row r="117" spans="1:10" hidden="1" outlineLevel="1" x14ac:dyDescent="0.25">
      <c r="B117" s="154" t="s">
        <v>184</v>
      </c>
      <c r="C117" s="250">
        <f>MAX(C106:C111)</f>
        <v>20</v>
      </c>
      <c r="D117" s="154" t="s">
        <v>28</v>
      </c>
      <c r="E117" s="212">
        <f>COUNTIFS(H106:H111,"&gt;=550",B106:B111,"=Household")</f>
        <v>1</v>
      </c>
    </row>
    <row r="118" spans="1:10" hidden="1" outlineLevel="1" x14ac:dyDescent="0.25">
      <c r="B118" s="154" t="s">
        <v>373</v>
      </c>
      <c r="C118" s="230">
        <f>AVERAGE(C106:C111)</f>
        <v>15.5</v>
      </c>
      <c r="D118" s="154" t="s">
        <v>296</v>
      </c>
      <c r="E118" s="212">
        <f>SUMIF(B106:B111,"Automotive",H106:H111)</f>
        <v>969</v>
      </c>
    </row>
    <row r="119" spans="1:10" hidden="1" outlineLevel="1" x14ac:dyDescent="0.25">
      <c r="B119" s="154" t="s">
        <v>188</v>
      </c>
      <c r="C119" s="250">
        <f>MEDIAN(C106:C111)</f>
        <v>15</v>
      </c>
      <c r="D119" s="154" t="s">
        <v>297</v>
      </c>
      <c r="E119" s="212">
        <f>SUMIFS(H106:H111,B106:B111,"=Household",C106:C111,"&gt;15")</f>
        <v>550</v>
      </c>
    </row>
    <row r="120" spans="1:10" hidden="1" outlineLevel="1" x14ac:dyDescent="0.25">
      <c r="B120" s="154" t="s">
        <v>295</v>
      </c>
      <c r="C120" s="258">
        <f>SUM(H106:H111)</f>
        <v>3194</v>
      </c>
      <c r="D120" s="154" t="s">
        <v>375</v>
      </c>
      <c r="E120" s="212">
        <f>AVERAGEIF(H106:H111,"&gt;600")</f>
        <v>832</v>
      </c>
    </row>
    <row r="121" spans="1:10" hidden="1" outlineLevel="1" x14ac:dyDescent="0.25">
      <c r="B121" s="154" t="s">
        <v>250</v>
      </c>
      <c r="C121" s="217">
        <f>PRODUCT(C112,D112)</f>
        <v>5670</v>
      </c>
      <c r="D121" s="154" t="s">
        <v>258</v>
      </c>
      <c r="E121" s="227">
        <f ca="1">RAND()</f>
        <v>9.1499219359795658E-2</v>
      </c>
    </row>
    <row r="122" spans="1:10" hidden="1" outlineLevel="1" x14ac:dyDescent="0.25">
      <c r="B122" s="154" t="s">
        <v>298</v>
      </c>
      <c r="C122" s="230">
        <f>SUMPRODUCT(C106:C111,D106:D111)</f>
        <v>5670</v>
      </c>
      <c r="D122" s="154" t="s">
        <v>259</v>
      </c>
      <c r="E122" s="249">
        <f ca="1">RANDBETWEEN(K107,K108)</f>
        <v>16865</v>
      </c>
    </row>
    <row r="123" spans="1:10" hidden="1" outlineLevel="1" x14ac:dyDescent="0.25">
      <c r="B123" s="154" t="s">
        <v>24</v>
      </c>
      <c r="C123" s="212">
        <f>COUNT(B106:G111)</f>
        <v>30</v>
      </c>
      <c r="D123" s="154" t="s">
        <v>267</v>
      </c>
      <c r="E123" s="248">
        <f>ROUND(K108,-3)</f>
        <v>25000</v>
      </c>
    </row>
    <row r="124" spans="1:10" hidden="1" outlineLevel="1" x14ac:dyDescent="0.25">
      <c r="B124" s="154" t="s">
        <v>25</v>
      </c>
      <c r="C124" s="212">
        <f>COUNTA(B106:G111)</f>
        <v>36</v>
      </c>
      <c r="D124" s="154" t="s">
        <v>268</v>
      </c>
      <c r="E124" s="248">
        <f>ROUNDDOWN(K108,-2)</f>
        <v>24900</v>
      </c>
      <c r="G124" s="14"/>
      <c r="H124" s="228"/>
      <c r="I124" s="229"/>
    </row>
    <row r="125" spans="1:10" hidden="1" outlineLevel="1" x14ac:dyDescent="0.25">
      <c r="B125" s="154" t="s">
        <v>26</v>
      </c>
      <c r="C125" s="212">
        <f>COUNTBLANK(B106:G111)</f>
        <v>0</v>
      </c>
      <c r="D125" s="154" t="s">
        <v>269</v>
      </c>
      <c r="E125" s="248">
        <f>ROUNDUP(K108,-4)</f>
        <v>30000</v>
      </c>
    </row>
    <row r="126" spans="1:10" hidden="1" outlineLevel="1" x14ac:dyDescent="0.25">
      <c r="A126" s="10"/>
      <c r="B126" s="213" t="s">
        <v>355</v>
      </c>
      <c r="C126" s="212">
        <f>ABS(K106)</f>
        <v>273.14999999999998</v>
      </c>
      <c r="D126" s="154" t="s">
        <v>294</v>
      </c>
      <c r="E126" s="212">
        <f>SUBTOTAL(9,H106:H111)</f>
        <v>3194</v>
      </c>
      <c r="F126" s="10"/>
      <c r="G126" s="10"/>
      <c r="H126" s="10"/>
      <c r="I126" s="10"/>
    </row>
    <row r="127" spans="1:10" ht="23.25" hidden="1" customHeight="1" outlineLevel="1" x14ac:dyDescent="0.25">
      <c r="A127" s="10"/>
      <c r="D127" s="10"/>
      <c r="E127" s="10"/>
      <c r="F127" s="10"/>
      <c r="G127" s="10"/>
      <c r="H127" s="10"/>
      <c r="I127" s="10"/>
    </row>
    <row r="128" spans="1:10" x14ac:dyDescent="0.25">
      <c r="A128" s="13"/>
      <c r="B128" s="13"/>
      <c r="C128" s="13"/>
      <c r="D128" s="13"/>
      <c r="E128" s="13"/>
      <c r="F128" s="13"/>
      <c r="G128" s="13"/>
      <c r="H128" s="13"/>
      <c r="I128" s="13"/>
      <c r="J128" s="13"/>
    </row>
  </sheetData>
  <autoFilter ref="B105:H111"/>
  <mergeCells count="1">
    <mergeCell ref="A1:B1"/>
  </mergeCells>
  <conditionalFormatting sqref="C89">
    <cfRule type="cellIs" dxfId="5" priority="3" operator="equal">
      <formula>TRUE</formula>
    </cfRule>
  </conditionalFormatting>
  <conditionalFormatting sqref="C91">
    <cfRule type="cellIs" dxfId="4" priority="2" operator="equal">
      <formula>TRUE</formula>
    </cfRule>
  </conditionalFormatting>
  <conditionalFormatting sqref="C92">
    <cfRule type="cellIs" dxfId="3" priority="1" operator="equal">
      <formula>TRUE</formula>
    </cfRule>
  </conditionalFormatting>
  <dataValidations xWindow="408" yWindow="338" count="1">
    <dataValidation type="list" allowBlank="1" showInputMessage="1" showErrorMessage="1" sqref="G56 C56 G78:G79">
      <formula1>GameList</formula1>
    </dataValidation>
  </dataValidations>
  <hyperlinks>
    <hyperlink ref="A1" location="'Table of Contents'!A1" display="Back to Table of Contents"/>
    <hyperlink ref="J106" r:id="rId1"/>
    <hyperlink ref="J108" r:id="rId2"/>
    <hyperlink ref="J107" r:id="rId3"/>
    <hyperlink ref="J109" r:id="rId4"/>
    <hyperlink ref="J110" r:id="rId5"/>
    <hyperlink ref="J111" r:id="rId6"/>
    <hyperlink ref="J112" r:id="rId7"/>
  </hyperlinks>
  <pageMargins left="0.7" right="0.7" top="0.75" bottom="0.75" header="0.3" footer="0.3"/>
  <pageSetup orientation="portrait" r:id="rId8"/>
  <ignoredErrors>
    <ignoredError sqref="D112" formula="1"/>
  </ignoredErrors>
  <drawing r:id="rId9"/>
  <legacyDrawing r:id="rId1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FFC000"/>
  </sheetPr>
  <dimension ref="A1:I89"/>
  <sheetViews>
    <sheetView showGridLines="0" workbookViewId="0">
      <pane ySplit="3" topLeftCell="A4" activePane="bottomLeft" state="frozen"/>
      <selection activeCell="A4" sqref="A4"/>
      <selection pane="bottomLeft" activeCell="O40" sqref="O40"/>
    </sheetView>
  </sheetViews>
  <sheetFormatPr defaultRowHeight="15" x14ac:dyDescent="0.25"/>
  <cols>
    <col min="1" max="1" width="10.140625" bestFit="1" customWidth="1"/>
    <col min="2" max="2" width="13" customWidth="1"/>
    <col min="3" max="3" width="7.42578125" bestFit="1" customWidth="1"/>
    <col min="4" max="4" width="15.28515625" bestFit="1" customWidth="1"/>
    <col min="5" max="5" width="11" bestFit="1" customWidth="1"/>
    <col min="6" max="6" width="8.42578125" bestFit="1" customWidth="1"/>
    <col min="7" max="7" width="6.28515625" bestFit="1" customWidth="1"/>
    <col min="8" max="8" width="6.140625" bestFit="1" customWidth="1"/>
    <col min="9" max="9" width="9" bestFit="1" customWidth="1"/>
  </cols>
  <sheetData>
    <row r="1" spans="1:9" ht="23.25" customHeight="1" x14ac:dyDescent="0.25">
      <c r="A1" s="302" t="s">
        <v>1517</v>
      </c>
      <c r="B1" s="302"/>
      <c r="C1" s="1"/>
      <c r="D1" s="1"/>
      <c r="E1" s="2"/>
    </row>
    <row r="3" spans="1:9" x14ac:dyDescent="0.25">
      <c r="A3" s="177" t="s">
        <v>2227</v>
      </c>
      <c r="B3" s="177" t="s">
        <v>2210</v>
      </c>
      <c r="C3" s="182" t="s">
        <v>1487</v>
      </c>
      <c r="D3" s="178" t="s">
        <v>2211</v>
      </c>
      <c r="E3" s="178" t="s">
        <v>2228</v>
      </c>
      <c r="F3" s="178" t="s">
        <v>2212</v>
      </c>
      <c r="G3" s="177" t="s">
        <v>2213</v>
      </c>
      <c r="H3" s="177" t="s">
        <v>2214</v>
      </c>
      <c r="I3" s="177" t="s">
        <v>2148</v>
      </c>
    </row>
    <row r="4" spans="1:9" x14ac:dyDescent="0.25">
      <c r="A4" s="181">
        <v>10001</v>
      </c>
      <c r="B4" s="179">
        <v>40548</v>
      </c>
      <c r="C4" s="179" t="str">
        <f t="shared" ref="C4:C35" si="0">TEXT(B4,"Mmm")</f>
        <v>Jan</v>
      </c>
      <c r="D4" s="180" t="s">
        <v>2230</v>
      </c>
      <c r="E4" s="180" t="s">
        <v>2234</v>
      </c>
      <c r="F4" s="180" t="s">
        <v>2217</v>
      </c>
      <c r="G4" s="181">
        <v>94</v>
      </c>
      <c r="H4" s="181">
        <v>19.989999999999998</v>
      </c>
      <c r="I4" s="181">
        <f t="shared" ref="I4:I35" si="1">G4*H4</f>
        <v>1879.06</v>
      </c>
    </row>
    <row r="5" spans="1:9" x14ac:dyDescent="0.25">
      <c r="A5" s="181">
        <v>10002</v>
      </c>
      <c r="B5" s="179">
        <v>40549</v>
      </c>
      <c r="C5" s="179" t="str">
        <f t="shared" si="0"/>
        <v>Jan</v>
      </c>
      <c r="D5" s="180" t="s">
        <v>2229</v>
      </c>
      <c r="E5" s="180" t="s">
        <v>2215</v>
      </c>
      <c r="F5" s="180" t="s">
        <v>2216</v>
      </c>
      <c r="G5" s="181">
        <v>95</v>
      </c>
      <c r="H5" s="181">
        <v>1.99</v>
      </c>
      <c r="I5" s="181">
        <f t="shared" si="1"/>
        <v>189.05</v>
      </c>
    </row>
    <row r="6" spans="1:9" x14ac:dyDescent="0.25">
      <c r="A6" s="181">
        <v>10003</v>
      </c>
      <c r="B6" s="179">
        <v>40556</v>
      </c>
      <c r="C6" s="179" t="str">
        <f t="shared" si="0"/>
        <v>Jan</v>
      </c>
      <c r="D6" s="180" t="s">
        <v>2230</v>
      </c>
      <c r="E6" s="180" t="s">
        <v>2224</v>
      </c>
      <c r="F6" s="180" t="s">
        <v>2216</v>
      </c>
      <c r="G6" s="181">
        <v>67</v>
      </c>
      <c r="H6" s="181">
        <v>1.29</v>
      </c>
      <c r="I6" s="181">
        <f t="shared" si="1"/>
        <v>86.43</v>
      </c>
    </row>
    <row r="7" spans="1:9" x14ac:dyDescent="0.25">
      <c r="A7" s="181">
        <v>10004</v>
      </c>
      <c r="B7" s="179">
        <v>40558</v>
      </c>
      <c r="C7" s="179" t="str">
        <f t="shared" si="0"/>
        <v>Jan</v>
      </c>
      <c r="D7" s="180" t="s">
        <v>2230</v>
      </c>
      <c r="E7" s="180" t="s">
        <v>2235</v>
      </c>
      <c r="F7" s="180" t="s">
        <v>2217</v>
      </c>
      <c r="G7" s="181">
        <v>46</v>
      </c>
      <c r="H7" s="181">
        <v>8.99</v>
      </c>
      <c r="I7" s="181">
        <f t="shared" si="1"/>
        <v>413.54</v>
      </c>
    </row>
    <row r="8" spans="1:9" x14ac:dyDescent="0.25">
      <c r="A8" s="181">
        <v>10005</v>
      </c>
      <c r="B8" s="179">
        <v>40565</v>
      </c>
      <c r="C8" s="179" t="str">
        <f t="shared" si="0"/>
        <v>Jan</v>
      </c>
      <c r="D8" s="180" t="s">
        <v>2230</v>
      </c>
      <c r="E8" s="180" t="s">
        <v>2219</v>
      </c>
      <c r="F8" s="180" t="s">
        <v>2217</v>
      </c>
      <c r="G8" s="181">
        <v>28</v>
      </c>
      <c r="H8" s="181">
        <v>4.99</v>
      </c>
      <c r="I8" s="181">
        <f t="shared" si="1"/>
        <v>139.72</v>
      </c>
    </row>
    <row r="9" spans="1:9" x14ac:dyDescent="0.25">
      <c r="A9" s="181">
        <v>10006</v>
      </c>
      <c r="B9" s="179">
        <v>40566</v>
      </c>
      <c r="C9" s="179" t="str">
        <f t="shared" si="0"/>
        <v>Jan</v>
      </c>
      <c r="D9" s="180" t="s">
        <v>2230</v>
      </c>
      <c r="E9" s="180" t="s">
        <v>2232</v>
      </c>
      <c r="F9" s="180" t="s">
        <v>2217</v>
      </c>
      <c r="G9" s="181">
        <v>50</v>
      </c>
      <c r="H9" s="181">
        <v>19.989999999999998</v>
      </c>
      <c r="I9" s="181">
        <f t="shared" si="1"/>
        <v>999.49999999999989</v>
      </c>
    </row>
    <row r="10" spans="1:9" x14ac:dyDescent="0.25">
      <c r="A10" s="181">
        <v>10007</v>
      </c>
      <c r="B10" s="179">
        <v>40573</v>
      </c>
      <c r="C10" s="179" t="str">
        <f t="shared" si="0"/>
        <v>Jan</v>
      </c>
      <c r="D10" s="180" t="s">
        <v>2229</v>
      </c>
      <c r="E10" s="180" t="s">
        <v>2223</v>
      </c>
      <c r="F10" s="180" t="s">
        <v>2226</v>
      </c>
      <c r="G10" s="181">
        <v>16</v>
      </c>
      <c r="H10" s="181">
        <v>15.99</v>
      </c>
      <c r="I10" s="181">
        <f t="shared" si="1"/>
        <v>255.84</v>
      </c>
    </row>
    <row r="11" spans="1:9" x14ac:dyDescent="0.25">
      <c r="A11" s="181">
        <v>10008</v>
      </c>
      <c r="B11" s="179">
        <v>40575</v>
      </c>
      <c r="C11" s="179" t="str">
        <f t="shared" si="0"/>
        <v>Feb</v>
      </c>
      <c r="D11" s="180" t="s">
        <v>2230</v>
      </c>
      <c r="E11" s="180" t="s">
        <v>2224</v>
      </c>
      <c r="F11" s="180" t="s">
        <v>2217</v>
      </c>
      <c r="G11" s="181">
        <v>87</v>
      </c>
      <c r="H11" s="181">
        <v>15</v>
      </c>
      <c r="I11" s="181">
        <f t="shared" si="1"/>
        <v>1305</v>
      </c>
    </row>
    <row r="12" spans="1:9" x14ac:dyDescent="0.25">
      <c r="A12" s="181">
        <v>10009</v>
      </c>
      <c r="B12" s="179">
        <v>40581</v>
      </c>
      <c r="C12" s="179" t="str">
        <f t="shared" si="0"/>
        <v>Feb</v>
      </c>
      <c r="D12" s="180" t="s">
        <v>2229</v>
      </c>
      <c r="E12" s="180" t="s">
        <v>2215</v>
      </c>
      <c r="F12" s="180" t="s">
        <v>2216</v>
      </c>
      <c r="G12" s="181">
        <v>95</v>
      </c>
      <c r="H12" s="181">
        <v>1.99</v>
      </c>
      <c r="I12" s="181">
        <f t="shared" si="1"/>
        <v>189.05</v>
      </c>
    </row>
    <row r="13" spans="1:9" x14ac:dyDescent="0.25">
      <c r="A13" s="181">
        <v>10010</v>
      </c>
      <c r="B13" s="179">
        <v>40583</v>
      </c>
      <c r="C13" s="179" t="str">
        <f t="shared" si="0"/>
        <v>Feb</v>
      </c>
      <c r="D13" s="180" t="s">
        <v>2230</v>
      </c>
      <c r="E13" s="180" t="s">
        <v>2234</v>
      </c>
      <c r="F13" s="180" t="s">
        <v>2216</v>
      </c>
      <c r="G13" s="181">
        <v>36</v>
      </c>
      <c r="H13" s="181">
        <v>4.99</v>
      </c>
      <c r="I13" s="181">
        <f t="shared" si="1"/>
        <v>179.64000000000001</v>
      </c>
    </row>
    <row r="14" spans="1:9" x14ac:dyDescent="0.25">
      <c r="A14" s="181">
        <v>10011</v>
      </c>
      <c r="B14" s="179">
        <v>40590</v>
      </c>
      <c r="C14" s="179" t="str">
        <f t="shared" si="0"/>
        <v>Feb</v>
      </c>
      <c r="D14" s="180" t="s">
        <v>2230</v>
      </c>
      <c r="E14" s="180" t="s">
        <v>2235</v>
      </c>
      <c r="F14" s="180" t="s">
        <v>2217</v>
      </c>
      <c r="G14" s="181">
        <v>28</v>
      </c>
      <c r="H14" s="181">
        <v>8.99</v>
      </c>
      <c r="I14" s="181">
        <f t="shared" si="1"/>
        <v>251.72</v>
      </c>
    </row>
    <row r="15" spans="1:9" x14ac:dyDescent="0.25">
      <c r="A15" s="181">
        <v>10012</v>
      </c>
      <c r="B15" s="179">
        <v>40592</v>
      </c>
      <c r="C15" s="179" t="str">
        <f t="shared" si="0"/>
        <v>Feb</v>
      </c>
      <c r="D15" s="180" t="s">
        <v>2229</v>
      </c>
      <c r="E15" s="180" t="s">
        <v>2215</v>
      </c>
      <c r="F15" s="180" t="s">
        <v>2217</v>
      </c>
      <c r="G15" s="181">
        <v>4</v>
      </c>
      <c r="H15" s="181">
        <v>4.99</v>
      </c>
      <c r="I15" s="181">
        <f t="shared" si="1"/>
        <v>19.96</v>
      </c>
    </row>
    <row r="16" spans="1:9" x14ac:dyDescent="0.25">
      <c r="A16" s="181">
        <v>10013</v>
      </c>
      <c r="B16" s="179">
        <v>40598</v>
      </c>
      <c r="C16" s="179" t="str">
        <f t="shared" si="0"/>
        <v>Feb</v>
      </c>
      <c r="D16" s="180" t="s">
        <v>2230</v>
      </c>
      <c r="E16" s="180" t="s">
        <v>2232</v>
      </c>
      <c r="F16" s="180" t="s">
        <v>2217</v>
      </c>
      <c r="G16" s="181">
        <v>50</v>
      </c>
      <c r="H16" s="181">
        <v>19.989999999999998</v>
      </c>
      <c r="I16" s="181">
        <f t="shared" si="1"/>
        <v>999.49999999999989</v>
      </c>
    </row>
    <row r="17" spans="1:9" x14ac:dyDescent="0.25">
      <c r="A17" s="181">
        <v>10014</v>
      </c>
      <c r="B17" s="179">
        <v>40600</v>
      </c>
      <c r="C17" s="179" t="str">
        <f t="shared" si="0"/>
        <v>Feb</v>
      </c>
      <c r="D17" s="180" t="s">
        <v>2230</v>
      </c>
      <c r="E17" s="180" t="s">
        <v>2235</v>
      </c>
      <c r="F17" s="180" t="s">
        <v>2218</v>
      </c>
      <c r="G17" s="181">
        <v>27</v>
      </c>
      <c r="H17" s="181">
        <v>19.989999999999998</v>
      </c>
      <c r="I17" s="181">
        <f t="shared" si="1"/>
        <v>539.7299999999999</v>
      </c>
    </row>
    <row r="18" spans="1:9" x14ac:dyDescent="0.25">
      <c r="A18" s="181">
        <v>10015</v>
      </c>
      <c r="B18" s="179">
        <v>40607</v>
      </c>
      <c r="C18" s="179" t="str">
        <f t="shared" si="0"/>
        <v>Mar</v>
      </c>
      <c r="D18" s="180" t="s">
        <v>2230</v>
      </c>
      <c r="E18" s="180" t="s">
        <v>2224</v>
      </c>
      <c r="F18" s="180" t="s">
        <v>2218</v>
      </c>
      <c r="G18" s="181">
        <v>64</v>
      </c>
      <c r="H18" s="181">
        <v>8.99</v>
      </c>
      <c r="I18" s="181">
        <f t="shared" si="1"/>
        <v>575.36</v>
      </c>
    </row>
    <row r="19" spans="1:9" x14ac:dyDescent="0.25">
      <c r="A19" s="181">
        <v>10016</v>
      </c>
      <c r="B19" s="179">
        <v>40609</v>
      </c>
      <c r="C19" s="179" t="str">
        <f t="shared" si="0"/>
        <v>Mar</v>
      </c>
      <c r="D19" s="180" t="s">
        <v>2231</v>
      </c>
      <c r="E19" s="180" t="s">
        <v>2233</v>
      </c>
      <c r="F19" s="180" t="s">
        <v>2217</v>
      </c>
      <c r="G19" s="181">
        <v>7</v>
      </c>
      <c r="H19" s="181">
        <v>19.989999999999998</v>
      </c>
      <c r="I19" s="181">
        <f t="shared" si="1"/>
        <v>139.92999999999998</v>
      </c>
    </row>
    <row r="20" spans="1:9" x14ac:dyDescent="0.25">
      <c r="A20" s="181">
        <v>10017</v>
      </c>
      <c r="B20" s="179">
        <v>40615</v>
      </c>
      <c r="C20" s="179" t="str">
        <f t="shared" si="0"/>
        <v>Mar</v>
      </c>
      <c r="D20" s="180" t="s">
        <v>2230</v>
      </c>
      <c r="E20" s="180" t="s">
        <v>2234</v>
      </c>
      <c r="F20" s="180" t="s">
        <v>2216</v>
      </c>
      <c r="G20" s="181">
        <v>36</v>
      </c>
      <c r="H20" s="181">
        <v>4.99</v>
      </c>
      <c r="I20" s="181">
        <f t="shared" si="1"/>
        <v>179.64000000000001</v>
      </c>
    </row>
    <row r="21" spans="1:9" x14ac:dyDescent="0.25">
      <c r="A21" s="181">
        <v>10018</v>
      </c>
      <c r="B21" s="179">
        <v>40617</v>
      </c>
      <c r="C21" s="179" t="str">
        <f t="shared" si="0"/>
        <v>Mar</v>
      </c>
      <c r="D21" s="180" t="s">
        <v>2231</v>
      </c>
      <c r="E21" s="180" t="s">
        <v>2233</v>
      </c>
      <c r="F21" s="180" t="s">
        <v>2216</v>
      </c>
      <c r="G21" s="181">
        <v>56</v>
      </c>
      <c r="H21" s="181">
        <v>2.99</v>
      </c>
      <c r="I21" s="181">
        <f t="shared" si="1"/>
        <v>167.44</v>
      </c>
    </row>
    <row r="22" spans="1:9" x14ac:dyDescent="0.25">
      <c r="A22" s="181">
        <v>10019</v>
      </c>
      <c r="B22" s="179">
        <v>40624</v>
      </c>
      <c r="C22" s="179" t="str">
        <f t="shared" si="0"/>
        <v>Mar</v>
      </c>
      <c r="D22" s="180" t="s">
        <v>2229</v>
      </c>
      <c r="E22" s="180" t="s">
        <v>2215</v>
      </c>
      <c r="F22" s="180" t="s">
        <v>2218</v>
      </c>
      <c r="G22" s="181">
        <v>15</v>
      </c>
      <c r="H22" s="181">
        <v>19.989999999999998</v>
      </c>
      <c r="I22" s="181">
        <f t="shared" si="1"/>
        <v>299.84999999999997</v>
      </c>
    </row>
    <row r="23" spans="1:9" x14ac:dyDescent="0.25">
      <c r="A23" s="181">
        <v>10020</v>
      </c>
      <c r="B23" s="179">
        <v>40626</v>
      </c>
      <c r="C23" s="179" t="str">
        <f t="shared" si="0"/>
        <v>Mar</v>
      </c>
      <c r="D23" s="180" t="s">
        <v>2230</v>
      </c>
      <c r="E23" s="180" t="s">
        <v>2234</v>
      </c>
      <c r="F23" s="180" t="s">
        <v>2226</v>
      </c>
      <c r="G23" s="181">
        <v>50</v>
      </c>
      <c r="H23" s="181">
        <v>4.99</v>
      </c>
      <c r="I23" s="181">
        <f t="shared" si="1"/>
        <v>249.5</v>
      </c>
    </row>
    <row r="24" spans="1:9" x14ac:dyDescent="0.25">
      <c r="A24" s="181">
        <v>10021</v>
      </c>
      <c r="B24" s="179">
        <v>40632</v>
      </c>
      <c r="C24" s="179" t="str">
        <f t="shared" si="0"/>
        <v>Mar</v>
      </c>
      <c r="D24" s="180" t="s">
        <v>2230</v>
      </c>
      <c r="E24" s="180" t="s">
        <v>2235</v>
      </c>
      <c r="F24" s="180" t="s">
        <v>2218</v>
      </c>
      <c r="G24" s="181">
        <v>27</v>
      </c>
      <c r="H24" s="181">
        <v>19.989999999999998</v>
      </c>
      <c r="I24" s="181">
        <f t="shared" si="1"/>
        <v>539.7299999999999</v>
      </c>
    </row>
    <row r="25" spans="1:9" x14ac:dyDescent="0.25">
      <c r="A25" s="181">
        <v>10022</v>
      </c>
      <c r="B25" s="179">
        <v>40634</v>
      </c>
      <c r="C25" s="179" t="str">
        <f t="shared" si="0"/>
        <v>Apr</v>
      </c>
      <c r="D25" s="180" t="s">
        <v>2229</v>
      </c>
      <c r="E25" s="180" t="s">
        <v>2215</v>
      </c>
      <c r="F25" s="180" t="s">
        <v>2217</v>
      </c>
      <c r="G25" s="181">
        <v>60</v>
      </c>
      <c r="H25" s="181">
        <v>4.99</v>
      </c>
      <c r="I25" s="181">
        <f t="shared" si="1"/>
        <v>299.40000000000003</v>
      </c>
    </row>
    <row r="26" spans="1:9" x14ac:dyDescent="0.25">
      <c r="A26" s="181">
        <v>10023</v>
      </c>
      <c r="B26" s="179">
        <v>40641</v>
      </c>
      <c r="C26" s="179" t="str">
        <f t="shared" si="0"/>
        <v>Apr</v>
      </c>
      <c r="D26" s="180" t="s">
        <v>2231</v>
      </c>
      <c r="E26" s="180" t="s">
        <v>2233</v>
      </c>
      <c r="F26" s="180" t="s">
        <v>2226</v>
      </c>
      <c r="G26" s="181">
        <v>96</v>
      </c>
      <c r="H26" s="181">
        <v>4.99</v>
      </c>
      <c r="I26" s="181">
        <f t="shared" si="1"/>
        <v>479.04</v>
      </c>
    </row>
    <row r="27" spans="1:9" x14ac:dyDescent="0.25">
      <c r="A27" s="181">
        <v>10024</v>
      </c>
      <c r="B27" s="179">
        <v>40643</v>
      </c>
      <c r="C27" s="179" t="str">
        <f t="shared" si="0"/>
        <v>Apr</v>
      </c>
      <c r="D27" s="180" t="s">
        <v>2230</v>
      </c>
      <c r="E27" s="180" t="s">
        <v>2219</v>
      </c>
      <c r="F27" s="180" t="s">
        <v>2216</v>
      </c>
      <c r="G27" s="181">
        <v>66</v>
      </c>
      <c r="H27" s="181">
        <v>1.99</v>
      </c>
      <c r="I27" s="181">
        <f t="shared" si="1"/>
        <v>131.34</v>
      </c>
    </row>
    <row r="28" spans="1:9" x14ac:dyDescent="0.25">
      <c r="A28" s="181">
        <v>10025</v>
      </c>
      <c r="B28" s="179">
        <v>40649</v>
      </c>
      <c r="C28" s="179" t="str">
        <f t="shared" si="0"/>
        <v>Apr</v>
      </c>
      <c r="D28" s="180" t="s">
        <v>2231</v>
      </c>
      <c r="E28" s="180" t="s">
        <v>2233</v>
      </c>
      <c r="F28" s="180" t="s">
        <v>2216</v>
      </c>
      <c r="G28" s="181">
        <v>56</v>
      </c>
      <c r="H28" s="181">
        <v>2.99</v>
      </c>
      <c r="I28" s="181">
        <f t="shared" si="1"/>
        <v>167.44</v>
      </c>
    </row>
    <row r="29" spans="1:9" x14ac:dyDescent="0.25">
      <c r="A29" s="181">
        <v>10026</v>
      </c>
      <c r="B29" s="179">
        <v>40651</v>
      </c>
      <c r="C29" s="179" t="str">
        <f t="shared" si="0"/>
        <v>Apr</v>
      </c>
      <c r="D29" s="180" t="s">
        <v>2230</v>
      </c>
      <c r="E29" s="180" t="s">
        <v>2219</v>
      </c>
      <c r="F29" s="180" t="s">
        <v>2216</v>
      </c>
      <c r="G29" s="181">
        <v>75</v>
      </c>
      <c r="H29" s="181">
        <v>1.99</v>
      </c>
      <c r="I29" s="181">
        <f t="shared" si="1"/>
        <v>149.25</v>
      </c>
    </row>
    <row r="30" spans="1:9" x14ac:dyDescent="0.25">
      <c r="A30" s="181">
        <v>10027</v>
      </c>
      <c r="B30" s="179">
        <v>40658</v>
      </c>
      <c r="C30" s="179" t="str">
        <f t="shared" si="0"/>
        <v>Apr</v>
      </c>
      <c r="D30" s="180" t="s">
        <v>2230</v>
      </c>
      <c r="E30" s="180" t="s">
        <v>2234</v>
      </c>
      <c r="F30" s="180" t="s">
        <v>2216</v>
      </c>
      <c r="G30" s="181">
        <v>67</v>
      </c>
      <c r="H30" s="181">
        <v>1.29</v>
      </c>
      <c r="I30" s="181">
        <f t="shared" si="1"/>
        <v>86.43</v>
      </c>
    </row>
    <row r="31" spans="1:9" x14ac:dyDescent="0.25">
      <c r="A31" s="181">
        <v>10028</v>
      </c>
      <c r="B31" s="179">
        <v>40660</v>
      </c>
      <c r="C31" s="179" t="str">
        <f t="shared" si="0"/>
        <v>Apr</v>
      </c>
      <c r="D31" s="180" t="s">
        <v>2229</v>
      </c>
      <c r="E31" s="180" t="s">
        <v>2222</v>
      </c>
      <c r="F31" s="180" t="s">
        <v>2218</v>
      </c>
      <c r="G31" s="181">
        <v>96</v>
      </c>
      <c r="H31" s="181">
        <v>4.99</v>
      </c>
      <c r="I31" s="181">
        <f t="shared" si="1"/>
        <v>479.04</v>
      </c>
    </row>
    <row r="32" spans="1:9" x14ac:dyDescent="0.25">
      <c r="A32" s="181">
        <v>10029</v>
      </c>
      <c r="B32" s="179">
        <v>40666</v>
      </c>
      <c r="C32" s="179" t="str">
        <f t="shared" si="0"/>
        <v>May</v>
      </c>
      <c r="D32" s="180" t="s">
        <v>2229</v>
      </c>
      <c r="E32" s="180" t="s">
        <v>2215</v>
      </c>
      <c r="F32" s="180" t="s">
        <v>2217</v>
      </c>
      <c r="G32" s="181">
        <v>60</v>
      </c>
      <c r="H32" s="181">
        <v>4.99</v>
      </c>
      <c r="I32" s="181">
        <f t="shared" si="1"/>
        <v>299.40000000000003</v>
      </c>
    </row>
    <row r="33" spans="1:9" x14ac:dyDescent="0.25">
      <c r="A33" s="181">
        <v>10030</v>
      </c>
      <c r="B33" s="179">
        <v>40668</v>
      </c>
      <c r="C33" s="179" t="str">
        <f t="shared" si="0"/>
        <v>May</v>
      </c>
      <c r="D33" s="180" t="s">
        <v>2230</v>
      </c>
      <c r="E33" s="180" t="s">
        <v>2234</v>
      </c>
      <c r="F33" s="180" t="s">
        <v>2216</v>
      </c>
      <c r="G33" s="181">
        <v>90</v>
      </c>
      <c r="H33" s="181">
        <v>4.99</v>
      </c>
      <c r="I33" s="181">
        <f t="shared" si="1"/>
        <v>449.1</v>
      </c>
    </row>
    <row r="34" spans="1:9" x14ac:dyDescent="0.25">
      <c r="A34" s="181">
        <v>10031</v>
      </c>
      <c r="B34" s="179">
        <v>40675</v>
      </c>
      <c r="C34" s="179" t="str">
        <f t="shared" si="0"/>
        <v>May</v>
      </c>
      <c r="D34" s="180" t="s">
        <v>2230</v>
      </c>
      <c r="E34" s="180" t="s">
        <v>2219</v>
      </c>
      <c r="F34" s="180" t="s">
        <v>2226</v>
      </c>
      <c r="G34" s="181">
        <v>74</v>
      </c>
      <c r="H34" s="181">
        <v>15.99</v>
      </c>
      <c r="I34" s="181">
        <f t="shared" si="1"/>
        <v>1183.26</v>
      </c>
    </row>
    <row r="35" spans="1:9" x14ac:dyDescent="0.25">
      <c r="A35" s="181">
        <v>10032</v>
      </c>
      <c r="B35" s="179">
        <v>40677</v>
      </c>
      <c r="C35" s="179" t="str">
        <f t="shared" si="0"/>
        <v>May</v>
      </c>
      <c r="D35" s="180" t="s">
        <v>2230</v>
      </c>
      <c r="E35" s="180" t="s">
        <v>2235</v>
      </c>
      <c r="F35" s="180" t="s">
        <v>2216</v>
      </c>
      <c r="G35" s="181">
        <v>53</v>
      </c>
      <c r="H35" s="181">
        <v>1.29</v>
      </c>
      <c r="I35" s="181">
        <f t="shared" si="1"/>
        <v>68.37</v>
      </c>
    </row>
    <row r="36" spans="1:9" x14ac:dyDescent="0.25">
      <c r="A36" s="181">
        <v>10033</v>
      </c>
      <c r="B36" s="179">
        <v>40683</v>
      </c>
      <c r="C36" s="179" t="str">
        <f t="shared" ref="C36:C67" si="2">TEXT(B36,"Mmm")</f>
        <v>May</v>
      </c>
      <c r="D36" s="180" t="s">
        <v>2230</v>
      </c>
      <c r="E36" s="180" t="s">
        <v>2219</v>
      </c>
      <c r="F36" s="180" t="s">
        <v>2216</v>
      </c>
      <c r="G36" s="181">
        <v>75</v>
      </c>
      <c r="H36" s="181">
        <v>1.99</v>
      </c>
      <c r="I36" s="181">
        <f t="shared" ref="I36:I67" si="3">G36*H36</f>
        <v>149.25</v>
      </c>
    </row>
    <row r="37" spans="1:9" x14ac:dyDescent="0.25">
      <c r="A37" s="181">
        <v>10034</v>
      </c>
      <c r="B37" s="179">
        <v>40685</v>
      </c>
      <c r="C37" s="179" t="str">
        <f t="shared" si="2"/>
        <v>May</v>
      </c>
      <c r="D37" s="180" t="s">
        <v>2231</v>
      </c>
      <c r="E37" s="180" t="s">
        <v>2220</v>
      </c>
      <c r="F37" s="180" t="s">
        <v>2216</v>
      </c>
      <c r="G37" s="181">
        <v>32</v>
      </c>
      <c r="H37" s="181">
        <v>1.99</v>
      </c>
      <c r="I37" s="181">
        <f t="shared" si="3"/>
        <v>63.68</v>
      </c>
    </row>
    <row r="38" spans="1:9" x14ac:dyDescent="0.25">
      <c r="A38" s="181">
        <v>10035</v>
      </c>
      <c r="B38" s="179">
        <v>40692</v>
      </c>
      <c r="C38" s="179" t="str">
        <f t="shared" si="2"/>
        <v>May</v>
      </c>
      <c r="D38" s="180" t="s">
        <v>2229</v>
      </c>
      <c r="E38" s="180" t="s">
        <v>2222</v>
      </c>
      <c r="F38" s="180" t="s">
        <v>2217</v>
      </c>
      <c r="G38" s="181">
        <v>46</v>
      </c>
      <c r="H38" s="181">
        <v>8.99</v>
      </c>
      <c r="I38" s="181">
        <f t="shared" si="3"/>
        <v>413.54</v>
      </c>
    </row>
    <row r="39" spans="1:9" x14ac:dyDescent="0.25">
      <c r="A39" s="181">
        <v>10036</v>
      </c>
      <c r="B39" s="179">
        <v>40694</v>
      </c>
      <c r="C39" s="179" t="str">
        <f t="shared" si="2"/>
        <v>May</v>
      </c>
      <c r="D39" s="180" t="s">
        <v>2230</v>
      </c>
      <c r="E39" s="180" t="s">
        <v>2235</v>
      </c>
      <c r="F39" s="180" t="s">
        <v>2217</v>
      </c>
      <c r="G39" s="181">
        <v>80</v>
      </c>
      <c r="H39" s="181">
        <v>8.99</v>
      </c>
      <c r="I39" s="181">
        <f t="shared" si="3"/>
        <v>719.2</v>
      </c>
    </row>
    <row r="40" spans="1:9" x14ac:dyDescent="0.25">
      <c r="A40" s="181">
        <v>10037</v>
      </c>
      <c r="B40" s="179">
        <v>40700</v>
      </c>
      <c r="C40" s="179" t="str">
        <f t="shared" si="2"/>
        <v>Jun</v>
      </c>
      <c r="D40" s="180" t="s">
        <v>2230</v>
      </c>
      <c r="E40" s="180" t="s">
        <v>2234</v>
      </c>
      <c r="F40" s="180" t="s">
        <v>2216</v>
      </c>
      <c r="G40" s="181">
        <v>90</v>
      </c>
      <c r="H40" s="181">
        <v>4.99</v>
      </c>
      <c r="I40" s="181">
        <f t="shared" si="3"/>
        <v>449.1</v>
      </c>
    </row>
    <row r="41" spans="1:9" x14ac:dyDescent="0.25">
      <c r="A41" s="181">
        <v>10038</v>
      </c>
      <c r="B41" s="179">
        <v>40702</v>
      </c>
      <c r="C41" s="179" t="str">
        <f t="shared" si="2"/>
        <v>Jun</v>
      </c>
      <c r="D41" s="180" t="s">
        <v>2229</v>
      </c>
      <c r="E41" s="180" t="s">
        <v>2215</v>
      </c>
      <c r="F41" s="180" t="s">
        <v>2217</v>
      </c>
      <c r="G41" s="181">
        <v>60</v>
      </c>
      <c r="H41" s="181">
        <v>8.99</v>
      </c>
      <c r="I41" s="181">
        <f t="shared" si="3"/>
        <v>539.4</v>
      </c>
    </row>
    <row r="42" spans="1:9" x14ac:dyDescent="0.25">
      <c r="A42" s="181">
        <v>10039</v>
      </c>
      <c r="B42" s="179">
        <v>40709</v>
      </c>
      <c r="C42" s="179" t="str">
        <f t="shared" si="2"/>
        <v>Jun</v>
      </c>
      <c r="D42" s="180" t="s">
        <v>2230</v>
      </c>
      <c r="E42" s="180" t="s">
        <v>2235</v>
      </c>
      <c r="F42" s="180" t="s">
        <v>2217</v>
      </c>
      <c r="G42" s="181">
        <v>87</v>
      </c>
      <c r="H42" s="181">
        <v>15</v>
      </c>
      <c r="I42" s="181">
        <f t="shared" si="3"/>
        <v>1305</v>
      </c>
    </row>
    <row r="43" spans="1:9" x14ac:dyDescent="0.25">
      <c r="A43" s="181">
        <v>10040</v>
      </c>
      <c r="B43" s="179">
        <v>40711</v>
      </c>
      <c r="C43" s="179" t="str">
        <f t="shared" si="2"/>
        <v>Jun</v>
      </c>
      <c r="D43" s="180" t="s">
        <v>2230</v>
      </c>
      <c r="E43" s="180" t="s">
        <v>2232</v>
      </c>
      <c r="F43" s="180" t="s">
        <v>2225</v>
      </c>
      <c r="G43" s="181">
        <v>5</v>
      </c>
      <c r="H43" s="181">
        <v>125</v>
      </c>
      <c r="I43" s="181">
        <f t="shared" si="3"/>
        <v>625</v>
      </c>
    </row>
    <row r="44" spans="1:9" x14ac:dyDescent="0.25">
      <c r="A44" s="181">
        <v>10041</v>
      </c>
      <c r="B44" s="179">
        <v>40717</v>
      </c>
      <c r="C44" s="179" t="str">
        <f t="shared" si="2"/>
        <v>Jun</v>
      </c>
      <c r="D44" s="180" t="s">
        <v>2231</v>
      </c>
      <c r="E44" s="180" t="s">
        <v>2220</v>
      </c>
      <c r="F44" s="180" t="s">
        <v>2216</v>
      </c>
      <c r="G44" s="181">
        <v>32</v>
      </c>
      <c r="H44" s="181">
        <v>1.99</v>
      </c>
      <c r="I44" s="181">
        <f t="shared" si="3"/>
        <v>63.68</v>
      </c>
    </row>
    <row r="45" spans="1:9" x14ac:dyDescent="0.25">
      <c r="A45" s="181">
        <v>10042</v>
      </c>
      <c r="B45" s="179">
        <v>40719</v>
      </c>
      <c r="C45" s="179" t="str">
        <f t="shared" si="2"/>
        <v>Jun</v>
      </c>
      <c r="D45" s="180" t="s">
        <v>2230</v>
      </c>
      <c r="E45" s="180" t="s">
        <v>2221</v>
      </c>
      <c r="F45" s="180" t="s">
        <v>2216</v>
      </c>
      <c r="G45" s="181">
        <v>90</v>
      </c>
      <c r="H45" s="181">
        <v>4.99</v>
      </c>
      <c r="I45" s="181">
        <f t="shared" si="3"/>
        <v>449.1</v>
      </c>
    </row>
    <row r="46" spans="1:9" x14ac:dyDescent="0.25">
      <c r="A46" s="181">
        <v>10043</v>
      </c>
      <c r="B46" s="179">
        <v>40726</v>
      </c>
      <c r="C46" s="179" t="str">
        <f t="shared" si="2"/>
        <v>Jul</v>
      </c>
      <c r="D46" s="180" t="s">
        <v>2230</v>
      </c>
      <c r="E46" s="180" t="s">
        <v>2235</v>
      </c>
      <c r="F46" s="180" t="s">
        <v>2217</v>
      </c>
      <c r="G46" s="181">
        <v>4</v>
      </c>
      <c r="H46" s="181">
        <v>4.99</v>
      </c>
      <c r="I46" s="181">
        <f t="shared" si="3"/>
        <v>19.96</v>
      </c>
    </row>
    <row r="47" spans="1:9" x14ac:dyDescent="0.25">
      <c r="A47" s="181">
        <v>10044</v>
      </c>
      <c r="B47" s="179">
        <v>40728</v>
      </c>
      <c r="C47" s="179" t="str">
        <f t="shared" si="2"/>
        <v>Jul</v>
      </c>
      <c r="D47" s="180" t="s">
        <v>2229</v>
      </c>
      <c r="E47" s="180" t="s">
        <v>2215</v>
      </c>
      <c r="F47" s="180" t="s">
        <v>2226</v>
      </c>
      <c r="G47" s="181">
        <v>62</v>
      </c>
      <c r="H47" s="181">
        <v>4.99</v>
      </c>
      <c r="I47" s="181">
        <f t="shared" si="3"/>
        <v>309.38</v>
      </c>
    </row>
    <row r="48" spans="1:9" x14ac:dyDescent="0.25">
      <c r="A48" s="181">
        <v>10045</v>
      </c>
      <c r="B48" s="179">
        <v>40734</v>
      </c>
      <c r="C48" s="179" t="str">
        <f t="shared" si="2"/>
        <v>Jul</v>
      </c>
      <c r="D48" s="180" t="s">
        <v>2229</v>
      </c>
      <c r="E48" s="180" t="s">
        <v>2215</v>
      </c>
      <c r="F48" s="180" t="s">
        <v>2217</v>
      </c>
      <c r="G48" s="181">
        <v>60</v>
      </c>
      <c r="H48" s="181">
        <v>8.99</v>
      </c>
      <c r="I48" s="181">
        <f t="shared" si="3"/>
        <v>539.4</v>
      </c>
    </row>
    <row r="49" spans="1:9" x14ac:dyDescent="0.25">
      <c r="A49" s="181">
        <v>10046</v>
      </c>
      <c r="B49" s="179">
        <v>40736</v>
      </c>
      <c r="C49" s="179" t="str">
        <f t="shared" si="2"/>
        <v>Jul</v>
      </c>
      <c r="D49" s="180" t="s">
        <v>2229</v>
      </c>
      <c r="E49" s="180" t="s">
        <v>2222</v>
      </c>
      <c r="F49" s="180" t="s">
        <v>2217</v>
      </c>
      <c r="G49" s="181">
        <v>29</v>
      </c>
      <c r="H49" s="181">
        <v>1.99</v>
      </c>
      <c r="I49" s="181">
        <f t="shared" si="3"/>
        <v>57.71</v>
      </c>
    </row>
    <row r="50" spans="1:9" x14ac:dyDescent="0.25">
      <c r="A50" s="181">
        <v>10047</v>
      </c>
      <c r="B50" s="179">
        <v>40743</v>
      </c>
      <c r="C50" s="179" t="str">
        <f t="shared" si="2"/>
        <v>Jul</v>
      </c>
      <c r="D50" s="180" t="s">
        <v>2230</v>
      </c>
      <c r="E50" s="180" t="s">
        <v>2232</v>
      </c>
      <c r="F50" s="180" t="s">
        <v>2217</v>
      </c>
      <c r="G50" s="181">
        <v>7</v>
      </c>
      <c r="H50" s="181">
        <v>19.989999999999998</v>
      </c>
      <c r="I50" s="181">
        <f t="shared" si="3"/>
        <v>139.92999999999998</v>
      </c>
    </row>
    <row r="51" spans="1:9" x14ac:dyDescent="0.25">
      <c r="A51" s="181">
        <v>10048</v>
      </c>
      <c r="B51" s="179">
        <v>40745</v>
      </c>
      <c r="C51" s="179" t="str">
        <f t="shared" si="2"/>
        <v>Jul</v>
      </c>
      <c r="D51" s="180" t="s">
        <v>2230</v>
      </c>
      <c r="E51" s="180" t="s">
        <v>2221</v>
      </c>
      <c r="F51" s="180" t="s">
        <v>2226</v>
      </c>
      <c r="G51" s="181">
        <v>55</v>
      </c>
      <c r="H51" s="181">
        <v>12.49</v>
      </c>
      <c r="I51" s="181">
        <f t="shared" si="3"/>
        <v>686.95</v>
      </c>
    </row>
    <row r="52" spans="1:9" x14ac:dyDescent="0.25">
      <c r="A52" s="181">
        <v>10049</v>
      </c>
      <c r="B52" s="179">
        <v>40751</v>
      </c>
      <c r="C52" s="179" t="str">
        <f t="shared" si="2"/>
        <v>Jul</v>
      </c>
      <c r="D52" s="180" t="s">
        <v>2230</v>
      </c>
      <c r="E52" s="180" t="s">
        <v>2221</v>
      </c>
      <c r="F52" s="180" t="s">
        <v>2216</v>
      </c>
      <c r="G52" s="181">
        <v>90</v>
      </c>
      <c r="H52" s="181">
        <v>4.99</v>
      </c>
      <c r="I52" s="181">
        <f t="shared" si="3"/>
        <v>449.1</v>
      </c>
    </row>
    <row r="53" spans="1:9" x14ac:dyDescent="0.25">
      <c r="A53" s="181">
        <v>10050</v>
      </c>
      <c r="B53" s="179">
        <v>40753</v>
      </c>
      <c r="C53" s="179" t="str">
        <f t="shared" si="2"/>
        <v>Jul</v>
      </c>
      <c r="D53" s="180" t="s">
        <v>2229</v>
      </c>
      <c r="E53" s="180" t="s">
        <v>2223</v>
      </c>
      <c r="F53" s="180" t="s">
        <v>2217</v>
      </c>
      <c r="G53" s="181">
        <v>81</v>
      </c>
      <c r="H53" s="181">
        <v>19.989999999999998</v>
      </c>
      <c r="I53" s="181">
        <f t="shared" si="3"/>
        <v>1619.1899999999998</v>
      </c>
    </row>
    <row r="54" spans="1:9" x14ac:dyDescent="0.25">
      <c r="A54" s="181">
        <v>10051</v>
      </c>
      <c r="B54" s="179">
        <v>40760</v>
      </c>
      <c r="C54" s="179" t="str">
        <f t="shared" si="2"/>
        <v>Aug</v>
      </c>
      <c r="D54" s="180" t="s">
        <v>2229</v>
      </c>
      <c r="E54" s="180" t="s">
        <v>2215</v>
      </c>
      <c r="F54" s="180" t="s">
        <v>2226</v>
      </c>
      <c r="G54" s="181">
        <v>50</v>
      </c>
      <c r="H54" s="181">
        <v>4.99</v>
      </c>
      <c r="I54" s="181">
        <f t="shared" si="3"/>
        <v>249.5</v>
      </c>
    </row>
    <row r="55" spans="1:9" x14ac:dyDescent="0.25">
      <c r="A55" s="181">
        <v>10052</v>
      </c>
      <c r="B55" s="179">
        <v>40762</v>
      </c>
      <c r="C55" s="179" t="str">
        <f t="shared" si="2"/>
        <v>Aug</v>
      </c>
      <c r="D55" s="180" t="s">
        <v>2230</v>
      </c>
      <c r="E55" s="180" t="s">
        <v>2232</v>
      </c>
      <c r="F55" s="180" t="s">
        <v>2226</v>
      </c>
      <c r="G55" s="181">
        <v>42</v>
      </c>
      <c r="H55" s="181">
        <v>23.95</v>
      </c>
      <c r="I55" s="181">
        <f t="shared" si="3"/>
        <v>1005.9</v>
      </c>
    </row>
    <row r="56" spans="1:9" x14ac:dyDescent="0.25">
      <c r="A56" s="181">
        <v>10053</v>
      </c>
      <c r="B56" s="179">
        <v>40768</v>
      </c>
      <c r="C56" s="179" t="str">
        <f t="shared" si="2"/>
        <v>Aug</v>
      </c>
      <c r="D56" s="180" t="s">
        <v>2229</v>
      </c>
      <c r="E56" s="180" t="s">
        <v>2222</v>
      </c>
      <c r="F56" s="180" t="s">
        <v>2217</v>
      </c>
      <c r="G56" s="181">
        <v>29</v>
      </c>
      <c r="H56" s="181">
        <v>1.99</v>
      </c>
      <c r="I56" s="181">
        <f t="shared" si="3"/>
        <v>57.71</v>
      </c>
    </row>
    <row r="57" spans="1:9" x14ac:dyDescent="0.25">
      <c r="A57" s="181">
        <v>10054</v>
      </c>
      <c r="B57" s="179">
        <v>40770</v>
      </c>
      <c r="C57" s="179" t="str">
        <f t="shared" si="2"/>
        <v>Aug</v>
      </c>
      <c r="D57" s="180" t="s">
        <v>2229</v>
      </c>
      <c r="E57" s="180" t="s">
        <v>2215</v>
      </c>
      <c r="F57" s="180" t="s">
        <v>2216</v>
      </c>
      <c r="G57" s="181">
        <v>35</v>
      </c>
      <c r="H57" s="181">
        <v>4.99</v>
      </c>
      <c r="I57" s="181">
        <f t="shared" si="3"/>
        <v>174.65</v>
      </c>
    </row>
    <row r="58" spans="1:9" x14ac:dyDescent="0.25">
      <c r="A58" s="181">
        <v>10055</v>
      </c>
      <c r="B58" s="179">
        <v>40777</v>
      </c>
      <c r="C58" s="179" t="str">
        <f t="shared" si="2"/>
        <v>Aug</v>
      </c>
      <c r="D58" s="180" t="s">
        <v>2230</v>
      </c>
      <c r="E58" s="180" t="s">
        <v>2221</v>
      </c>
      <c r="F58" s="180" t="s">
        <v>2216</v>
      </c>
      <c r="G58" s="181">
        <v>66</v>
      </c>
      <c r="H58" s="181">
        <v>1.99</v>
      </c>
      <c r="I58" s="181">
        <f t="shared" si="3"/>
        <v>131.34</v>
      </c>
    </row>
    <row r="59" spans="1:9" x14ac:dyDescent="0.25">
      <c r="A59" s="181">
        <v>10056</v>
      </c>
      <c r="B59" s="179">
        <v>40779</v>
      </c>
      <c r="C59" s="179" t="str">
        <f t="shared" si="2"/>
        <v>Aug</v>
      </c>
      <c r="D59" s="180" t="s">
        <v>2231</v>
      </c>
      <c r="E59" s="180" t="s">
        <v>2233</v>
      </c>
      <c r="F59" s="180" t="s">
        <v>2225</v>
      </c>
      <c r="G59" s="181">
        <v>3</v>
      </c>
      <c r="H59" s="181">
        <v>275</v>
      </c>
      <c r="I59" s="181">
        <f t="shared" si="3"/>
        <v>825</v>
      </c>
    </row>
    <row r="60" spans="1:9" x14ac:dyDescent="0.25">
      <c r="A60" s="181">
        <v>10057</v>
      </c>
      <c r="B60" s="179">
        <v>40785</v>
      </c>
      <c r="C60" s="179" t="str">
        <f t="shared" si="2"/>
        <v>Aug</v>
      </c>
      <c r="D60" s="180" t="s">
        <v>2229</v>
      </c>
      <c r="E60" s="180" t="s">
        <v>2223</v>
      </c>
      <c r="F60" s="180" t="s">
        <v>2217</v>
      </c>
      <c r="G60" s="181">
        <v>81</v>
      </c>
      <c r="H60" s="181">
        <v>19.989999999999998</v>
      </c>
      <c r="I60" s="181">
        <f t="shared" si="3"/>
        <v>1619.1899999999998</v>
      </c>
    </row>
    <row r="61" spans="1:9" x14ac:dyDescent="0.25">
      <c r="A61" s="181">
        <v>10058</v>
      </c>
      <c r="B61" s="179">
        <v>40787</v>
      </c>
      <c r="C61" s="179" t="str">
        <f t="shared" si="2"/>
        <v>Sep</v>
      </c>
      <c r="D61" s="180" t="s">
        <v>2230</v>
      </c>
      <c r="E61" s="180" t="s">
        <v>2224</v>
      </c>
      <c r="F61" s="180" t="s">
        <v>2225</v>
      </c>
      <c r="G61" s="181">
        <v>2</v>
      </c>
      <c r="H61" s="181">
        <v>125</v>
      </c>
      <c r="I61" s="181">
        <f t="shared" si="3"/>
        <v>250</v>
      </c>
    </row>
    <row r="62" spans="1:9" x14ac:dyDescent="0.25">
      <c r="A62" s="181">
        <v>10059</v>
      </c>
      <c r="B62" s="179">
        <v>40794</v>
      </c>
      <c r="C62" s="179" t="str">
        <f t="shared" si="2"/>
        <v>Sep</v>
      </c>
      <c r="D62" s="180" t="s">
        <v>2230</v>
      </c>
      <c r="E62" s="180" t="s">
        <v>2232</v>
      </c>
      <c r="F62" s="180" t="s">
        <v>2218</v>
      </c>
      <c r="G62" s="181">
        <v>96</v>
      </c>
      <c r="H62" s="181">
        <v>4.99</v>
      </c>
      <c r="I62" s="181">
        <f t="shared" si="3"/>
        <v>479.04</v>
      </c>
    </row>
    <row r="63" spans="1:9" x14ac:dyDescent="0.25">
      <c r="A63" s="181">
        <v>10060</v>
      </c>
      <c r="B63" s="179">
        <v>40796</v>
      </c>
      <c r="C63" s="179" t="str">
        <f t="shared" si="2"/>
        <v>Sep</v>
      </c>
      <c r="D63" s="180" t="s">
        <v>2230</v>
      </c>
      <c r="E63" s="180" t="s">
        <v>2235</v>
      </c>
      <c r="F63" s="180" t="s">
        <v>2216</v>
      </c>
      <c r="G63" s="181">
        <v>7</v>
      </c>
      <c r="H63" s="181">
        <v>1.29</v>
      </c>
      <c r="I63" s="181">
        <f t="shared" si="3"/>
        <v>9.0300000000000011</v>
      </c>
    </row>
    <row r="64" spans="1:9" x14ac:dyDescent="0.25">
      <c r="A64" s="181">
        <v>10061</v>
      </c>
      <c r="B64" s="179">
        <v>40802</v>
      </c>
      <c r="C64" s="179" t="str">
        <f t="shared" si="2"/>
        <v>Sep</v>
      </c>
      <c r="D64" s="180" t="s">
        <v>2229</v>
      </c>
      <c r="E64" s="180" t="s">
        <v>2215</v>
      </c>
      <c r="F64" s="180" t="s">
        <v>2216</v>
      </c>
      <c r="G64" s="181">
        <v>35</v>
      </c>
      <c r="H64" s="181">
        <v>4.99</v>
      </c>
      <c r="I64" s="181">
        <f t="shared" si="3"/>
        <v>174.65</v>
      </c>
    </row>
    <row r="65" spans="1:9" x14ac:dyDescent="0.25">
      <c r="A65" s="181">
        <v>10062</v>
      </c>
      <c r="B65" s="179">
        <v>40804</v>
      </c>
      <c r="C65" s="179" t="str">
        <f t="shared" si="2"/>
        <v>Sep</v>
      </c>
      <c r="D65" s="180" t="s">
        <v>2229</v>
      </c>
      <c r="E65" s="180" t="s">
        <v>2215</v>
      </c>
      <c r="F65" s="180" t="s">
        <v>2226</v>
      </c>
      <c r="G65" s="181">
        <v>16</v>
      </c>
      <c r="H65" s="181">
        <v>15.99</v>
      </c>
      <c r="I65" s="181">
        <f t="shared" si="3"/>
        <v>255.84</v>
      </c>
    </row>
    <row r="66" spans="1:9" x14ac:dyDescent="0.25">
      <c r="A66" s="181">
        <v>10063</v>
      </c>
      <c r="B66" s="179">
        <v>40811</v>
      </c>
      <c r="C66" s="179" t="str">
        <f t="shared" si="2"/>
        <v>Sep</v>
      </c>
      <c r="D66" s="180" t="s">
        <v>2231</v>
      </c>
      <c r="E66" s="180" t="s">
        <v>2233</v>
      </c>
      <c r="F66" s="180" t="s">
        <v>2216</v>
      </c>
      <c r="G66" s="181">
        <v>53</v>
      </c>
      <c r="H66" s="181">
        <v>1.29</v>
      </c>
      <c r="I66" s="181">
        <f t="shared" si="3"/>
        <v>68.37</v>
      </c>
    </row>
    <row r="67" spans="1:9" x14ac:dyDescent="0.25">
      <c r="A67" s="181">
        <v>10064</v>
      </c>
      <c r="B67" s="179">
        <v>40813</v>
      </c>
      <c r="C67" s="179" t="str">
        <f t="shared" si="2"/>
        <v>Sep</v>
      </c>
      <c r="D67" s="180" t="s">
        <v>2231</v>
      </c>
      <c r="E67" s="180" t="s">
        <v>2233</v>
      </c>
      <c r="F67" s="180" t="s">
        <v>2218</v>
      </c>
      <c r="G67" s="181">
        <v>76</v>
      </c>
      <c r="H67" s="181">
        <v>1.99</v>
      </c>
      <c r="I67" s="181">
        <f t="shared" si="3"/>
        <v>151.24</v>
      </c>
    </row>
    <row r="68" spans="1:9" x14ac:dyDescent="0.25">
      <c r="A68" s="181">
        <v>10065</v>
      </c>
      <c r="B68" s="179">
        <v>40819</v>
      </c>
      <c r="C68" s="179" t="str">
        <f t="shared" ref="C68:C89" si="4">TEXT(B68,"Mmm")</f>
        <v>Oct</v>
      </c>
      <c r="D68" s="180" t="s">
        <v>2230</v>
      </c>
      <c r="E68" s="180" t="s">
        <v>2224</v>
      </c>
      <c r="F68" s="180" t="s">
        <v>2225</v>
      </c>
      <c r="G68" s="181">
        <v>2</v>
      </c>
      <c r="H68" s="181">
        <v>125</v>
      </c>
      <c r="I68" s="181">
        <f t="shared" ref="I68:I89" si="5">G68*H68</f>
        <v>250</v>
      </c>
    </row>
    <row r="69" spans="1:9" x14ac:dyDescent="0.25">
      <c r="A69" s="181">
        <v>10066</v>
      </c>
      <c r="B69" s="179">
        <v>40821</v>
      </c>
      <c r="C69" s="179" t="str">
        <f t="shared" si="4"/>
        <v>Oct</v>
      </c>
      <c r="D69" s="180" t="s">
        <v>2230</v>
      </c>
      <c r="E69" s="180" t="s">
        <v>2221</v>
      </c>
      <c r="F69" s="180" t="s">
        <v>2217</v>
      </c>
      <c r="G69" s="181">
        <v>28</v>
      </c>
      <c r="H69" s="181">
        <v>8.99</v>
      </c>
      <c r="I69" s="181">
        <f t="shared" si="5"/>
        <v>251.72</v>
      </c>
    </row>
    <row r="70" spans="1:9" x14ac:dyDescent="0.25">
      <c r="A70" s="181">
        <v>10067</v>
      </c>
      <c r="B70" s="179">
        <v>40828</v>
      </c>
      <c r="C70" s="179" t="str">
        <f t="shared" si="4"/>
        <v>Oct</v>
      </c>
      <c r="D70" s="180" t="s">
        <v>2230</v>
      </c>
      <c r="E70" s="180" t="s">
        <v>2235</v>
      </c>
      <c r="F70" s="180" t="s">
        <v>2217</v>
      </c>
      <c r="G70" s="181">
        <v>80</v>
      </c>
      <c r="H70" s="181">
        <v>8.99</v>
      </c>
      <c r="I70" s="181">
        <f t="shared" si="5"/>
        <v>719.2</v>
      </c>
    </row>
    <row r="71" spans="1:9" x14ac:dyDescent="0.25">
      <c r="A71" s="181">
        <v>10068</v>
      </c>
      <c r="B71" s="179">
        <v>40830</v>
      </c>
      <c r="C71" s="179" t="str">
        <f t="shared" si="4"/>
        <v>Oct</v>
      </c>
      <c r="D71" s="180" t="s">
        <v>2231</v>
      </c>
      <c r="E71" s="180" t="s">
        <v>2220</v>
      </c>
      <c r="F71" s="180" t="s">
        <v>2217</v>
      </c>
      <c r="G71" s="181">
        <v>57</v>
      </c>
      <c r="H71" s="181">
        <v>19.989999999999998</v>
      </c>
      <c r="I71" s="181">
        <f t="shared" si="5"/>
        <v>1139.4299999999998</v>
      </c>
    </row>
    <row r="72" spans="1:9" x14ac:dyDescent="0.25">
      <c r="A72" s="181">
        <v>10069</v>
      </c>
      <c r="B72" s="179">
        <v>40836</v>
      </c>
      <c r="C72" s="179" t="str">
        <f t="shared" si="4"/>
        <v>Oct</v>
      </c>
      <c r="D72" s="180" t="s">
        <v>2229</v>
      </c>
      <c r="E72" s="180" t="s">
        <v>2215</v>
      </c>
      <c r="F72" s="180" t="s">
        <v>2226</v>
      </c>
      <c r="G72" s="181">
        <v>16</v>
      </c>
      <c r="H72" s="181">
        <v>15.99</v>
      </c>
      <c r="I72" s="181">
        <f t="shared" si="5"/>
        <v>255.84</v>
      </c>
    </row>
    <row r="73" spans="1:9" x14ac:dyDescent="0.25">
      <c r="A73" s="181">
        <v>10070</v>
      </c>
      <c r="B73" s="179">
        <v>40838</v>
      </c>
      <c r="C73" s="179" t="str">
        <f t="shared" si="4"/>
        <v>Oct</v>
      </c>
      <c r="D73" s="180" t="s">
        <v>2229</v>
      </c>
      <c r="E73" s="180" t="s">
        <v>2215</v>
      </c>
      <c r="F73" s="180" t="s">
        <v>2218</v>
      </c>
      <c r="G73" s="181">
        <v>64</v>
      </c>
      <c r="H73" s="181">
        <v>8.99</v>
      </c>
      <c r="I73" s="181">
        <f t="shared" si="5"/>
        <v>575.36</v>
      </c>
    </row>
    <row r="74" spans="1:9" x14ac:dyDescent="0.25">
      <c r="A74" s="181">
        <v>10071</v>
      </c>
      <c r="B74" s="179">
        <v>40845</v>
      </c>
      <c r="C74" s="179" t="str">
        <f t="shared" si="4"/>
        <v>Oct</v>
      </c>
      <c r="D74" s="180" t="s">
        <v>2231</v>
      </c>
      <c r="E74" s="180" t="s">
        <v>2233</v>
      </c>
      <c r="F74" s="180" t="s">
        <v>2218</v>
      </c>
      <c r="G74" s="181">
        <v>76</v>
      </c>
      <c r="H74" s="181">
        <v>1.99</v>
      </c>
      <c r="I74" s="181">
        <f t="shared" si="5"/>
        <v>151.24</v>
      </c>
    </row>
    <row r="75" spans="1:9" x14ac:dyDescent="0.25">
      <c r="A75" s="181">
        <v>10072</v>
      </c>
      <c r="B75" s="179">
        <v>40847</v>
      </c>
      <c r="C75" s="179" t="str">
        <f t="shared" si="4"/>
        <v>Oct</v>
      </c>
      <c r="D75" s="180" t="s">
        <v>2230</v>
      </c>
      <c r="E75" s="180" t="s">
        <v>2219</v>
      </c>
      <c r="F75" s="180" t="s">
        <v>2216</v>
      </c>
      <c r="G75" s="181">
        <v>14</v>
      </c>
      <c r="H75" s="181">
        <v>1.29</v>
      </c>
      <c r="I75" s="181">
        <f t="shared" si="5"/>
        <v>18.060000000000002</v>
      </c>
    </row>
    <row r="76" spans="1:9" x14ac:dyDescent="0.25">
      <c r="A76" s="181">
        <v>10073</v>
      </c>
      <c r="B76" s="179">
        <v>40853</v>
      </c>
      <c r="C76" s="179" t="str">
        <f t="shared" si="4"/>
        <v>Nov</v>
      </c>
      <c r="D76" s="180" t="s">
        <v>2230</v>
      </c>
      <c r="E76" s="180" t="s">
        <v>2221</v>
      </c>
      <c r="F76" s="180" t="s">
        <v>2217</v>
      </c>
      <c r="G76" s="181">
        <v>28</v>
      </c>
      <c r="H76" s="181">
        <v>8.99</v>
      </c>
      <c r="I76" s="181">
        <f t="shared" si="5"/>
        <v>251.72</v>
      </c>
    </row>
    <row r="77" spans="1:9" x14ac:dyDescent="0.25">
      <c r="A77" s="181">
        <v>10074</v>
      </c>
      <c r="B77" s="179">
        <v>40855</v>
      </c>
      <c r="C77" s="179" t="str">
        <f t="shared" si="4"/>
        <v>Nov</v>
      </c>
      <c r="D77" s="180" t="s">
        <v>2229</v>
      </c>
      <c r="E77" s="180" t="s">
        <v>2223</v>
      </c>
      <c r="F77" s="180" t="s">
        <v>2218</v>
      </c>
      <c r="G77" s="181">
        <v>15</v>
      </c>
      <c r="H77" s="181">
        <v>19.989999999999998</v>
      </c>
      <c r="I77" s="181">
        <f t="shared" si="5"/>
        <v>299.84999999999997</v>
      </c>
    </row>
    <row r="78" spans="1:9" x14ac:dyDescent="0.25">
      <c r="A78" s="181">
        <v>10075</v>
      </c>
      <c r="B78" s="179">
        <v>40862</v>
      </c>
      <c r="C78" s="179" t="str">
        <f t="shared" si="4"/>
        <v>Nov</v>
      </c>
      <c r="D78" s="180" t="s">
        <v>2231</v>
      </c>
      <c r="E78" s="180" t="s">
        <v>2220</v>
      </c>
      <c r="F78" s="180" t="s">
        <v>2217</v>
      </c>
      <c r="G78" s="181">
        <v>57</v>
      </c>
      <c r="H78" s="181">
        <v>19.989999999999998</v>
      </c>
      <c r="I78" s="181">
        <f t="shared" si="5"/>
        <v>1139.4299999999998</v>
      </c>
    </row>
    <row r="79" spans="1:9" x14ac:dyDescent="0.25">
      <c r="A79" s="181">
        <v>10076</v>
      </c>
      <c r="B79" s="179">
        <v>40864</v>
      </c>
      <c r="C79" s="179" t="str">
        <f t="shared" si="4"/>
        <v>Nov</v>
      </c>
      <c r="D79" s="180" t="s">
        <v>2230</v>
      </c>
      <c r="E79" s="180" t="s">
        <v>2234</v>
      </c>
      <c r="F79" s="180" t="s">
        <v>2217</v>
      </c>
      <c r="G79" s="181">
        <v>11</v>
      </c>
      <c r="H79" s="181">
        <v>4.99</v>
      </c>
      <c r="I79" s="181">
        <f t="shared" si="5"/>
        <v>54.89</v>
      </c>
    </row>
    <row r="80" spans="1:9" x14ac:dyDescent="0.25">
      <c r="A80" s="181">
        <v>10077</v>
      </c>
      <c r="B80" s="179">
        <v>40870</v>
      </c>
      <c r="C80" s="179" t="str">
        <f t="shared" si="4"/>
        <v>Nov</v>
      </c>
      <c r="D80" s="180" t="s">
        <v>2229</v>
      </c>
      <c r="E80" s="180" t="s">
        <v>2215</v>
      </c>
      <c r="F80" s="180" t="s">
        <v>2218</v>
      </c>
      <c r="G80" s="181">
        <v>64</v>
      </c>
      <c r="H80" s="181">
        <v>8.99</v>
      </c>
      <c r="I80" s="181">
        <f t="shared" si="5"/>
        <v>575.36</v>
      </c>
    </row>
    <row r="81" spans="1:9" x14ac:dyDescent="0.25">
      <c r="A81" s="181">
        <v>10078</v>
      </c>
      <c r="B81" s="179">
        <v>40872</v>
      </c>
      <c r="C81" s="179" t="str">
        <f t="shared" si="4"/>
        <v>Nov</v>
      </c>
      <c r="D81" s="180" t="s">
        <v>2230</v>
      </c>
      <c r="E81" s="180" t="s">
        <v>2232</v>
      </c>
      <c r="F81" s="180" t="s">
        <v>2226</v>
      </c>
      <c r="G81" s="181">
        <v>96</v>
      </c>
      <c r="H81" s="181">
        <v>4.99</v>
      </c>
      <c r="I81" s="181">
        <f t="shared" si="5"/>
        <v>479.04</v>
      </c>
    </row>
    <row r="82" spans="1:9" x14ac:dyDescent="0.25">
      <c r="A82" s="181">
        <v>10079</v>
      </c>
      <c r="B82" s="179">
        <v>40879</v>
      </c>
      <c r="C82" s="179" t="str">
        <f t="shared" si="4"/>
        <v>Dec</v>
      </c>
      <c r="D82" s="180" t="s">
        <v>2230</v>
      </c>
      <c r="E82" s="180" t="s">
        <v>2219</v>
      </c>
      <c r="F82" s="180" t="s">
        <v>2216</v>
      </c>
      <c r="G82" s="181">
        <v>14</v>
      </c>
      <c r="H82" s="181">
        <v>1.29</v>
      </c>
      <c r="I82" s="181">
        <f t="shared" si="5"/>
        <v>18.060000000000002</v>
      </c>
    </row>
    <row r="83" spans="1:9" x14ac:dyDescent="0.25">
      <c r="A83" s="181">
        <v>10080</v>
      </c>
      <c r="B83" s="179">
        <v>40881</v>
      </c>
      <c r="C83" s="179" t="str">
        <f t="shared" si="4"/>
        <v>Dec</v>
      </c>
      <c r="D83" s="180" t="s">
        <v>2230</v>
      </c>
      <c r="E83" s="180" t="s">
        <v>2234</v>
      </c>
      <c r="F83" s="180" t="s">
        <v>2217</v>
      </c>
      <c r="G83" s="181">
        <v>94</v>
      </c>
      <c r="H83" s="181">
        <v>19.989999999999998</v>
      </c>
      <c r="I83" s="181">
        <f t="shared" si="5"/>
        <v>1879.06</v>
      </c>
    </row>
    <row r="84" spans="1:9" x14ac:dyDescent="0.25">
      <c r="A84" s="181">
        <v>10081</v>
      </c>
      <c r="B84" s="179">
        <v>40887</v>
      </c>
      <c r="C84" s="179" t="str">
        <f t="shared" si="4"/>
        <v>Dec</v>
      </c>
      <c r="D84" s="180" t="s">
        <v>2229</v>
      </c>
      <c r="E84" s="180" t="s">
        <v>2223</v>
      </c>
      <c r="F84" s="180" t="s">
        <v>2218</v>
      </c>
      <c r="G84" s="181">
        <v>15</v>
      </c>
      <c r="H84" s="181">
        <v>19.989999999999998</v>
      </c>
      <c r="I84" s="181">
        <f t="shared" si="5"/>
        <v>299.84999999999997</v>
      </c>
    </row>
    <row r="85" spans="1:9" x14ac:dyDescent="0.25">
      <c r="A85" s="181">
        <v>10082</v>
      </c>
      <c r="B85" s="179">
        <v>40889</v>
      </c>
      <c r="C85" s="179" t="str">
        <f t="shared" si="4"/>
        <v>Dec</v>
      </c>
      <c r="D85" s="180" t="s">
        <v>2230</v>
      </c>
      <c r="E85" s="180" t="s">
        <v>2224</v>
      </c>
      <c r="F85" s="180" t="s">
        <v>2216</v>
      </c>
      <c r="G85" s="181">
        <v>67</v>
      </c>
      <c r="H85" s="181">
        <v>1.29</v>
      </c>
      <c r="I85" s="181">
        <f t="shared" si="5"/>
        <v>86.43</v>
      </c>
    </row>
    <row r="86" spans="1:9" x14ac:dyDescent="0.25">
      <c r="A86" s="181">
        <v>10083</v>
      </c>
      <c r="B86" s="179">
        <v>40896</v>
      </c>
      <c r="C86" s="179" t="str">
        <f t="shared" si="4"/>
        <v>Dec</v>
      </c>
      <c r="D86" s="180" t="s">
        <v>2230</v>
      </c>
      <c r="E86" s="180" t="s">
        <v>2234</v>
      </c>
      <c r="F86" s="180" t="s">
        <v>2217</v>
      </c>
      <c r="G86" s="181">
        <v>11</v>
      </c>
      <c r="H86" s="181">
        <v>4.99</v>
      </c>
      <c r="I86" s="181">
        <f t="shared" si="5"/>
        <v>54.89</v>
      </c>
    </row>
    <row r="87" spans="1:9" x14ac:dyDescent="0.25">
      <c r="A87" s="181">
        <v>10084</v>
      </c>
      <c r="B87" s="179">
        <v>40898</v>
      </c>
      <c r="C87" s="179" t="str">
        <f t="shared" si="4"/>
        <v>Dec</v>
      </c>
      <c r="D87" s="180" t="s">
        <v>2230</v>
      </c>
      <c r="E87" s="180" t="s">
        <v>2219</v>
      </c>
      <c r="F87" s="180" t="s">
        <v>2217</v>
      </c>
      <c r="G87" s="181">
        <v>28</v>
      </c>
      <c r="H87" s="181">
        <v>4.99</v>
      </c>
      <c r="I87" s="181">
        <f t="shared" si="5"/>
        <v>139.72</v>
      </c>
    </row>
    <row r="88" spans="1:9" x14ac:dyDescent="0.25">
      <c r="A88" s="181">
        <v>10085</v>
      </c>
      <c r="B88" s="179">
        <v>40904</v>
      </c>
      <c r="C88" s="179" t="str">
        <f t="shared" si="4"/>
        <v>Dec</v>
      </c>
      <c r="D88" s="180" t="s">
        <v>2230</v>
      </c>
      <c r="E88" s="180" t="s">
        <v>2232</v>
      </c>
      <c r="F88" s="180" t="s">
        <v>2226</v>
      </c>
      <c r="G88" s="181">
        <v>96</v>
      </c>
      <c r="H88" s="181">
        <v>4.99</v>
      </c>
      <c r="I88" s="181">
        <f t="shared" si="5"/>
        <v>479.04</v>
      </c>
    </row>
    <row r="89" spans="1:9" x14ac:dyDescent="0.25">
      <c r="A89" s="181">
        <v>10086</v>
      </c>
      <c r="B89" s="179">
        <v>40906</v>
      </c>
      <c r="C89" s="179" t="str">
        <f t="shared" si="4"/>
        <v>Dec</v>
      </c>
      <c r="D89" s="180" t="s">
        <v>2229</v>
      </c>
      <c r="E89" s="180" t="s">
        <v>2223</v>
      </c>
      <c r="F89" s="180" t="s">
        <v>2226</v>
      </c>
      <c r="G89" s="181">
        <v>74</v>
      </c>
      <c r="H89" s="181">
        <v>15.99</v>
      </c>
      <c r="I89" s="181">
        <f t="shared" si="5"/>
        <v>1183.26</v>
      </c>
    </row>
  </sheetData>
  <sortState ref="A2:I87">
    <sortCondition ref="B2:B87"/>
  </sortState>
  <mergeCells count="1">
    <mergeCell ref="A1:B1"/>
  </mergeCells>
  <hyperlinks>
    <hyperlink ref="A1" location="'Table of Contents'!A1" display="Back to Table of Content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C000"/>
  </sheetPr>
  <dimension ref="A1:AE64"/>
  <sheetViews>
    <sheetView showGridLines="0" zoomScale="80" zoomScaleNormal="80" workbookViewId="0">
      <selection activeCell="A2" sqref="A2"/>
    </sheetView>
  </sheetViews>
  <sheetFormatPr defaultRowHeight="15" x14ac:dyDescent="0.25"/>
  <cols>
    <col min="2" max="2" width="34.140625" customWidth="1"/>
    <col min="3" max="3" width="14.5703125" bestFit="1" customWidth="1"/>
    <col min="4" max="4" width="9.7109375" bestFit="1" customWidth="1"/>
    <col min="5" max="5" width="9.5703125" customWidth="1"/>
    <col min="6" max="6" width="18.85546875" customWidth="1"/>
    <col min="7" max="7" width="20.5703125" bestFit="1" customWidth="1"/>
    <col min="8" max="8" width="10" bestFit="1" customWidth="1"/>
    <col min="9" max="9" width="16.42578125" bestFit="1" customWidth="1"/>
    <col min="10" max="10" width="13.85546875" bestFit="1" customWidth="1"/>
    <col min="11" max="11" width="35.5703125" bestFit="1" customWidth="1"/>
    <col min="12" max="12" width="23.7109375" bestFit="1" customWidth="1"/>
    <col min="13" max="13" width="13.85546875" bestFit="1" customWidth="1"/>
    <col min="14" max="14" width="29.85546875" bestFit="1" customWidth="1"/>
    <col min="15" max="15" width="31.5703125" bestFit="1" customWidth="1"/>
    <col min="16" max="16" width="7.42578125" bestFit="1" customWidth="1"/>
    <col min="17" max="17" width="31.5703125" bestFit="1" customWidth="1"/>
    <col min="18" max="18" width="6.42578125" bestFit="1" customWidth="1"/>
    <col min="19" max="19" width="12.85546875" bestFit="1" customWidth="1"/>
    <col min="20" max="20" width="17" bestFit="1" customWidth="1"/>
    <col min="21" max="21" width="9.85546875" bestFit="1" customWidth="1"/>
    <col min="22" max="22" width="15.7109375" bestFit="1" customWidth="1"/>
    <col min="23" max="23" width="14.5703125" bestFit="1" customWidth="1"/>
    <col min="24" max="24" width="12.85546875" bestFit="1" customWidth="1"/>
    <col min="25" max="25" width="19.5703125" bestFit="1" customWidth="1"/>
    <col min="26" max="26" width="25.140625" bestFit="1" customWidth="1"/>
    <col min="27" max="27" width="12.85546875" bestFit="1" customWidth="1"/>
    <col min="28" max="28" width="23.42578125" bestFit="1" customWidth="1"/>
    <col min="29" max="29" width="12.85546875" bestFit="1" customWidth="1"/>
    <col min="30" max="30" width="12.28515625" bestFit="1" customWidth="1"/>
    <col min="31" max="31" width="20" bestFit="1" customWidth="1"/>
  </cols>
  <sheetData>
    <row r="1" spans="1:31" ht="23.25" customHeight="1" x14ac:dyDescent="0.25">
      <c r="A1" s="303" t="s">
        <v>1517</v>
      </c>
      <c r="B1" s="303"/>
      <c r="C1" s="1"/>
      <c r="D1" s="1"/>
      <c r="E1" s="2"/>
    </row>
    <row r="3" spans="1:31" ht="18.75" x14ac:dyDescent="0.3">
      <c r="B3" s="6" t="s">
        <v>1424</v>
      </c>
    </row>
    <row r="4" spans="1:31" ht="19.5" thickBot="1" x14ac:dyDescent="0.35">
      <c r="B4" s="6"/>
    </row>
    <row r="5" spans="1:31" x14ac:dyDescent="0.25">
      <c r="A5" s="38" t="s">
        <v>1451</v>
      </c>
      <c r="B5" s="39" t="s">
        <v>1425</v>
      </c>
      <c r="C5" s="40" t="s">
        <v>1450</v>
      </c>
      <c r="D5" s="41" t="s">
        <v>1452</v>
      </c>
      <c r="F5" s="61" t="s">
        <v>1425</v>
      </c>
      <c r="G5" s="49" t="s">
        <v>1426</v>
      </c>
      <c r="H5" s="49" t="s">
        <v>1427</v>
      </c>
      <c r="I5" s="49" t="s">
        <v>1428</v>
      </c>
      <c r="J5" s="49" t="s">
        <v>1429</v>
      </c>
      <c r="K5" s="49" t="s">
        <v>1430</v>
      </c>
      <c r="L5" s="49" t="s">
        <v>1431</v>
      </c>
      <c r="M5" s="49" t="s">
        <v>1432</v>
      </c>
      <c r="N5" s="49" t="s">
        <v>1433</v>
      </c>
      <c r="O5" s="49" t="s">
        <v>1434</v>
      </c>
      <c r="P5" s="49" t="s">
        <v>1435</v>
      </c>
      <c r="Q5" s="49" t="s">
        <v>1436</v>
      </c>
      <c r="R5" s="49" t="s">
        <v>1437</v>
      </c>
      <c r="S5" s="49" t="s">
        <v>1438</v>
      </c>
      <c r="T5" s="49" t="s">
        <v>1439</v>
      </c>
      <c r="U5" s="49" t="s">
        <v>1440</v>
      </c>
      <c r="V5" s="49" t="s">
        <v>1441</v>
      </c>
      <c r="W5" s="49" t="s">
        <v>1442</v>
      </c>
      <c r="X5" s="49" t="s">
        <v>1438</v>
      </c>
      <c r="Y5" s="49" t="s">
        <v>1443</v>
      </c>
      <c r="Z5" s="49" t="s">
        <v>1444</v>
      </c>
      <c r="AA5" s="49" t="s">
        <v>1445</v>
      </c>
      <c r="AB5" s="49" t="s">
        <v>1446</v>
      </c>
      <c r="AC5" s="49" t="s">
        <v>1447</v>
      </c>
      <c r="AD5" s="49" t="s">
        <v>1448</v>
      </c>
      <c r="AE5" s="50" t="s">
        <v>1449</v>
      </c>
    </row>
    <row r="6" spans="1:31" x14ac:dyDescent="0.25">
      <c r="A6" s="42">
        <v>1</v>
      </c>
      <c r="B6" s="10" t="s">
        <v>1426</v>
      </c>
      <c r="C6" s="43">
        <v>98</v>
      </c>
      <c r="D6" s="44">
        <v>7.9</v>
      </c>
      <c r="F6" s="51" t="s">
        <v>1450</v>
      </c>
      <c r="G6" s="12">
        <v>98</v>
      </c>
      <c r="H6" s="12">
        <v>96</v>
      </c>
      <c r="I6" s="12">
        <v>96</v>
      </c>
      <c r="J6" s="12">
        <v>96</v>
      </c>
      <c r="K6" s="12">
        <v>95</v>
      </c>
      <c r="L6" s="12">
        <v>95</v>
      </c>
      <c r="M6" s="12">
        <v>94</v>
      </c>
      <c r="N6" s="12">
        <v>94</v>
      </c>
      <c r="O6" s="12">
        <v>94</v>
      </c>
      <c r="P6" s="12">
        <v>94</v>
      </c>
      <c r="Q6" s="12">
        <v>94</v>
      </c>
      <c r="R6" s="12">
        <v>93</v>
      </c>
      <c r="S6" s="12">
        <v>93</v>
      </c>
      <c r="T6" s="12">
        <v>93</v>
      </c>
      <c r="U6" s="12">
        <v>93</v>
      </c>
      <c r="V6" s="12">
        <v>93</v>
      </c>
      <c r="W6" s="12">
        <v>92</v>
      </c>
      <c r="X6" s="12">
        <v>92</v>
      </c>
      <c r="Y6" s="12">
        <v>92</v>
      </c>
      <c r="Z6" s="12">
        <v>92</v>
      </c>
      <c r="AA6" s="12">
        <v>92</v>
      </c>
      <c r="AB6" s="12">
        <v>91</v>
      </c>
      <c r="AC6" s="12">
        <v>91</v>
      </c>
      <c r="AD6" s="12">
        <v>91</v>
      </c>
      <c r="AE6" s="52">
        <v>90</v>
      </c>
    </row>
    <row r="7" spans="1:31" ht="15.75" thickBot="1" x14ac:dyDescent="0.3">
      <c r="A7" s="42">
        <v>2</v>
      </c>
      <c r="B7" s="10" t="s">
        <v>1427</v>
      </c>
      <c r="C7" s="43">
        <v>96</v>
      </c>
      <c r="D7" s="44">
        <v>8.6999999999999993</v>
      </c>
      <c r="F7" s="53" t="s">
        <v>1452</v>
      </c>
      <c r="G7" s="54">
        <v>7.9</v>
      </c>
      <c r="H7" s="54">
        <v>8.6999999999999993</v>
      </c>
      <c r="I7" s="54">
        <v>9</v>
      </c>
      <c r="J7" s="54">
        <v>9</v>
      </c>
      <c r="K7" s="54">
        <v>7.9</v>
      </c>
      <c r="L7" s="54">
        <v>8.8000000000000007</v>
      </c>
      <c r="M7" s="54">
        <v>8.5</v>
      </c>
      <c r="N7" s="54">
        <v>8.8000000000000007</v>
      </c>
      <c r="O7" s="54">
        <v>8.5</v>
      </c>
      <c r="P7" s="54">
        <v>7.5</v>
      </c>
      <c r="Q7" s="54">
        <v>6</v>
      </c>
      <c r="R7" s="54">
        <v>8.6999999999999993</v>
      </c>
      <c r="S7" s="54">
        <v>8.6</v>
      </c>
      <c r="T7" s="54">
        <v>7.4</v>
      </c>
      <c r="U7" s="54">
        <v>8.4</v>
      </c>
      <c r="V7" s="54">
        <v>7.6</v>
      </c>
      <c r="W7" s="54">
        <v>8.1</v>
      </c>
      <c r="X7" s="54">
        <v>8.4</v>
      </c>
      <c r="Y7" s="54">
        <v>7.8</v>
      </c>
      <c r="Z7" s="54">
        <v>8.6</v>
      </c>
      <c r="AA7" s="54">
        <v>8.3000000000000007</v>
      </c>
      <c r="AB7" s="54">
        <v>8</v>
      </c>
      <c r="AC7" s="54">
        <v>7.5</v>
      </c>
      <c r="AD7" s="54">
        <v>8.8000000000000007</v>
      </c>
      <c r="AE7" s="55">
        <v>8.9</v>
      </c>
    </row>
    <row r="8" spans="1:31" x14ac:dyDescent="0.25">
      <c r="A8" s="42">
        <v>3</v>
      </c>
      <c r="B8" s="10" t="s">
        <v>1428</v>
      </c>
      <c r="C8" s="43">
        <v>96</v>
      </c>
      <c r="D8" s="44">
        <v>9</v>
      </c>
      <c r="F8" s="10"/>
    </row>
    <row r="9" spans="1:31" x14ac:dyDescent="0.25">
      <c r="A9" s="42">
        <v>4</v>
      </c>
      <c r="B9" s="10" t="s">
        <v>1429</v>
      </c>
      <c r="C9" s="43">
        <v>96</v>
      </c>
      <c r="D9" s="44">
        <v>9</v>
      </c>
    </row>
    <row r="10" spans="1:31" x14ac:dyDescent="0.25">
      <c r="A10" s="42">
        <v>5</v>
      </c>
      <c r="B10" s="10" t="s">
        <v>1430</v>
      </c>
      <c r="C10" s="43">
        <v>95</v>
      </c>
      <c r="D10" s="44">
        <v>7.9</v>
      </c>
    </row>
    <row r="11" spans="1:31" x14ac:dyDescent="0.25">
      <c r="A11" s="42">
        <v>6</v>
      </c>
      <c r="B11" s="10" t="s">
        <v>1431</v>
      </c>
      <c r="C11" s="43">
        <v>95</v>
      </c>
      <c r="D11" s="44">
        <v>8.8000000000000007</v>
      </c>
    </row>
    <row r="12" spans="1:31" x14ac:dyDescent="0.25">
      <c r="A12" s="42">
        <v>7</v>
      </c>
      <c r="B12" s="10" t="s">
        <v>1432</v>
      </c>
      <c r="C12" s="43">
        <v>94</v>
      </c>
      <c r="D12" s="44">
        <v>8.5</v>
      </c>
    </row>
    <row r="13" spans="1:31" x14ac:dyDescent="0.25">
      <c r="A13" s="42">
        <v>8</v>
      </c>
      <c r="B13" s="10" t="s">
        <v>1433</v>
      </c>
      <c r="C13" s="43">
        <v>94</v>
      </c>
      <c r="D13" s="44">
        <v>8.8000000000000007</v>
      </c>
    </row>
    <row r="14" spans="1:31" x14ac:dyDescent="0.25">
      <c r="A14" s="42">
        <v>9</v>
      </c>
      <c r="B14" s="10" t="s">
        <v>1434</v>
      </c>
      <c r="C14" s="43">
        <v>94</v>
      </c>
      <c r="D14" s="44">
        <v>8.5</v>
      </c>
    </row>
    <row r="15" spans="1:31" x14ac:dyDescent="0.25">
      <c r="A15" s="42">
        <v>10</v>
      </c>
      <c r="B15" s="10" t="s">
        <v>1435</v>
      </c>
      <c r="C15" s="43">
        <v>94</v>
      </c>
      <c r="D15" s="44">
        <v>7.5</v>
      </c>
    </row>
    <row r="16" spans="1:31" x14ac:dyDescent="0.25">
      <c r="A16" s="42">
        <v>11</v>
      </c>
      <c r="B16" s="10" t="s">
        <v>1436</v>
      </c>
      <c r="C16" s="43">
        <v>94</v>
      </c>
      <c r="D16" s="44">
        <v>6</v>
      </c>
    </row>
    <row r="17" spans="1:4" x14ac:dyDescent="0.25">
      <c r="A17" s="42">
        <v>12</v>
      </c>
      <c r="B17" s="10" t="s">
        <v>1437</v>
      </c>
      <c r="C17" s="43">
        <v>93</v>
      </c>
      <c r="D17" s="44">
        <v>8.6999999999999993</v>
      </c>
    </row>
    <row r="18" spans="1:4" x14ac:dyDescent="0.25">
      <c r="A18" s="42">
        <v>13</v>
      </c>
      <c r="B18" s="10" t="s">
        <v>1438</v>
      </c>
      <c r="C18" s="43">
        <v>93</v>
      </c>
      <c r="D18" s="44">
        <v>8.6</v>
      </c>
    </row>
    <row r="19" spans="1:4" x14ac:dyDescent="0.25">
      <c r="A19" s="42">
        <v>14</v>
      </c>
      <c r="B19" s="10" t="s">
        <v>1439</v>
      </c>
      <c r="C19" s="43">
        <v>93</v>
      </c>
      <c r="D19" s="44">
        <v>7.4</v>
      </c>
    </row>
    <row r="20" spans="1:4" x14ac:dyDescent="0.25">
      <c r="A20" s="42">
        <v>15</v>
      </c>
      <c r="B20" s="10" t="s">
        <v>1440</v>
      </c>
      <c r="C20" s="43">
        <v>93</v>
      </c>
      <c r="D20" s="44">
        <v>8.4</v>
      </c>
    </row>
    <row r="21" spans="1:4" x14ac:dyDescent="0.25">
      <c r="A21" s="42">
        <v>16</v>
      </c>
      <c r="B21" s="10" t="s">
        <v>1441</v>
      </c>
      <c r="C21" s="43">
        <v>93</v>
      </c>
      <c r="D21" s="44">
        <v>7.6</v>
      </c>
    </row>
    <row r="22" spans="1:4" x14ac:dyDescent="0.25">
      <c r="A22" s="42">
        <v>17</v>
      </c>
      <c r="B22" s="10" t="s">
        <v>1442</v>
      </c>
      <c r="C22" s="43">
        <v>92</v>
      </c>
      <c r="D22" s="44">
        <v>8.1</v>
      </c>
    </row>
    <row r="23" spans="1:4" x14ac:dyDescent="0.25">
      <c r="A23" s="42">
        <v>18</v>
      </c>
      <c r="B23" s="10" t="s">
        <v>1438</v>
      </c>
      <c r="C23" s="43">
        <v>92</v>
      </c>
      <c r="D23" s="44">
        <v>8.4</v>
      </c>
    </row>
    <row r="24" spans="1:4" x14ac:dyDescent="0.25">
      <c r="A24" s="42">
        <v>19</v>
      </c>
      <c r="B24" s="10" t="s">
        <v>1443</v>
      </c>
      <c r="C24" s="43">
        <v>92</v>
      </c>
      <c r="D24" s="44">
        <v>7.8</v>
      </c>
    </row>
    <row r="25" spans="1:4" x14ac:dyDescent="0.25">
      <c r="A25" s="42">
        <v>20</v>
      </c>
      <c r="B25" s="10" t="s">
        <v>1444</v>
      </c>
      <c r="C25" s="43">
        <v>92</v>
      </c>
      <c r="D25" s="44">
        <v>8.6</v>
      </c>
    </row>
    <row r="26" spans="1:4" x14ac:dyDescent="0.25">
      <c r="A26" s="42">
        <v>21</v>
      </c>
      <c r="B26" s="10" t="s">
        <v>1445</v>
      </c>
      <c r="C26" s="43">
        <v>92</v>
      </c>
      <c r="D26" s="44">
        <v>8.3000000000000007</v>
      </c>
    </row>
    <row r="27" spans="1:4" x14ac:dyDescent="0.25">
      <c r="A27" s="42">
        <v>22</v>
      </c>
      <c r="B27" s="10" t="s">
        <v>1446</v>
      </c>
      <c r="C27" s="43">
        <v>91</v>
      </c>
      <c r="D27" s="44">
        <v>8</v>
      </c>
    </row>
    <row r="28" spans="1:4" x14ac:dyDescent="0.25">
      <c r="A28" s="42">
        <v>23</v>
      </c>
      <c r="B28" s="10" t="s">
        <v>1447</v>
      </c>
      <c r="C28" s="43">
        <v>91</v>
      </c>
      <c r="D28" s="44">
        <v>7.5</v>
      </c>
    </row>
    <row r="29" spans="1:4" x14ac:dyDescent="0.25">
      <c r="A29" s="42">
        <v>24</v>
      </c>
      <c r="B29" s="10" t="s">
        <v>1448</v>
      </c>
      <c r="C29" s="43">
        <v>91</v>
      </c>
      <c r="D29" s="44">
        <v>8.8000000000000007</v>
      </c>
    </row>
    <row r="30" spans="1:4" x14ac:dyDescent="0.25">
      <c r="A30" s="42">
        <v>25</v>
      </c>
      <c r="B30" s="10" t="s">
        <v>1449</v>
      </c>
      <c r="C30" s="43">
        <v>90</v>
      </c>
      <c r="D30" s="44">
        <v>8.9</v>
      </c>
    </row>
    <row r="31" spans="1:4" ht="15.75" thickBot="1" x14ac:dyDescent="0.3">
      <c r="A31" s="45">
        <v>26</v>
      </c>
      <c r="B31" s="46" t="s">
        <v>1449</v>
      </c>
      <c r="C31" s="47">
        <v>89</v>
      </c>
      <c r="D31" s="48">
        <v>8.8000000000000007</v>
      </c>
    </row>
    <row r="32" spans="1:4" ht="15.75" thickBot="1" x14ac:dyDescent="0.3">
      <c r="C32" s="16"/>
      <c r="D32" s="16"/>
    </row>
    <row r="33" spans="1:6" x14ac:dyDescent="0.25">
      <c r="A33" s="56" t="s">
        <v>1471</v>
      </c>
      <c r="B33" s="39" t="s">
        <v>1425</v>
      </c>
      <c r="C33" s="40" t="s">
        <v>1469</v>
      </c>
      <c r="D33" s="40" t="s">
        <v>1470</v>
      </c>
      <c r="E33" s="57" t="s">
        <v>1472</v>
      </c>
      <c r="F33" s="58" t="s">
        <v>1473</v>
      </c>
    </row>
    <row r="34" spans="1:6" x14ac:dyDescent="0.25">
      <c r="A34" s="42">
        <v>1</v>
      </c>
      <c r="B34" s="10" t="s">
        <v>1498</v>
      </c>
      <c r="C34" s="43">
        <v>96</v>
      </c>
      <c r="D34" s="43">
        <v>86</v>
      </c>
      <c r="E34" s="10">
        <f>C34-D34</f>
        <v>10</v>
      </c>
      <c r="F34" s="59">
        <v>2</v>
      </c>
    </row>
    <row r="35" spans="1:6" x14ac:dyDescent="0.25">
      <c r="A35" s="42">
        <v>2</v>
      </c>
      <c r="B35" s="10" t="s">
        <v>1499</v>
      </c>
      <c r="C35" s="43">
        <v>92</v>
      </c>
      <c r="D35" s="43">
        <v>65</v>
      </c>
      <c r="E35" s="10">
        <f t="shared" ref="E35:E48" si="0">C35-D35</f>
        <v>27</v>
      </c>
      <c r="F35" s="59">
        <v>2</v>
      </c>
    </row>
    <row r="36" spans="1:6" x14ac:dyDescent="0.25">
      <c r="A36" s="42">
        <v>3</v>
      </c>
      <c r="B36" s="10" t="s">
        <v>1500</v>
      </c>
      <c r="C36" s="43">
        <v>94</v>
      </c>
      <c r="D36" s="43">
        <v>79</v>
      </c>
      <c r="E36" s="10">
        <f t="shared" si="0"/>
        <v>15</v>
      </c>
      <c r="F36" s="59">
        <v>5</v>
      </c>
    </row>
    <row r="37" spans="1:6" x14ac:dyDescent="0.25">
      <c r="A37" s="42">
        <v>4</v>
      </c>
      <c r="B37" s="10" t="s">
        <v>1501</v>
      </c>
      <c r="C37" s="43">
        <v>85</v>
      </c>
      <c r="D37" s="43">
        <v>81</v>
      </c>
      <c r="E37" s="10">
        <f t="shared" si="0"/>
        <v>4</v>
      </c>
      <c r="F37" s="59">
        <v>6</v>
      </c>
    </row>
    <row r="38" spans="1:6" x14ac:dyDescent="0.25">
      <c r="A38" s="42">
        <v>5</v>
      </c>
      <c r="B38" s="10" t="s">
        <v>1502</v>
      </c>
      <c r="C38" s="43">
        <v>89</v>
      </c>
      <c r="D38" s="43">
        <v>80</v>
      </c>
      <c r="E38" s="10">
        <f t="shared" si="0"/>
        <v>9</v>
      </c>
      <c r="F38" s="59">
        <v>4</v>
      </c>
    </row>
    <row r="39" spans="1:6" x14ac:dyDescent="0.25">
      <c r="A39" s="42">
        <v>6</v>
      </c>
      <c r="B39" s="10" t="s">
        <v>1503</v>
      </c>
      <c r="C39" s="43">
        <v>91</v>
      </c>
      <c r="D39" s="43">
        <v>83</v>
      </c>
      <c r="E39" s="10">
        <f t="shared" si="0"/>
        <v>8</v>
      </c>
      <c r="F39" s="59">
        <v>3</v>
      </c>
    </row>
    <row r="40" spans="1:6" x14ac:dyDescent="0.25">
      <c r="A40" s="42">
        <v>7</v>
      </c>
      <c r="B40" s="10" t="s">
        <v>1504</v>
      </c>
      <c r="C40" s="43">
        <v>93</v>
      </c>
      <c r="D40" s="43">
        <v>85</v>
      </c>
      <c r="E40" s="10">
        <f t="shared" si="0"/>
        <v>8</v>
      </c>
      <c r="F40" s="59">
        <v>2</v>
      </c>
    </row>
    <row r="41" spans="1:6" x14ac:dyDescent="0.25">
      <c r="A41" s="42">
        <v>8</v>
      </c>
      <c r="B41" s="10" t="s">
        <v>1505</v>
      </c>
      <c r="C41" s="43">
        <v>98</v>
      </c>
      <c r="D41" s="43">
        <v>91</v>
      </c>
      <c r="E41" s="10">
        <f t="shared" si="0"/>
        <v>7</v>
      </c>
      <c r="F41" s="59">
        <v>9</v>
      </c>
    </row>
    <row r="42" spans="1:6" x14ac:dyDescent="0.25">
      <c r="A42" s="42">
        <v>9</v>
      </c>
      <c r="B42" s="10" t="s">
        <v>1506</v>
      </c>
      <c r="C42" s="43">
        <v>89</v>
      </c>
      <c r="D42" s="43">
        <v>67</v>
      </c>
      <c r="E42" s="10">
        <f t="shared" si="0"/>
        <v>22</v>
      </c>
      <c r="F42" s="59">
        <v>5</v>
      </c>
    </row>
    <row r="43" spans="1:6" x14ac:dyDescent="0.25">
      <c r="A43" s="42">
        <v>10</v>
      </c>
      <c r="B43" s="10" t="s">
        <v>1507</v>
      </c>
      <c r="C43" s="43">
        <v>88</v>
      </c>
      <c r="D43" s="43">
        <v>83</v>
      </c>
      <c r="E43" s="10">
        <f t="shared" si="0"/>
        <v>5</v>
      </c>
      <c r="F43" s="59">
        <v>8</v>
      </c>
    </row>
    <row r="44" spans="1:6" x14ac:dyDescent="0.25">
      <c r="A44" s="42">
        <v>11</v>
      </c>
      <c r="B44" s="10" t="s">
        <v>1508</v>
      </c>
      <c r="C44" s="43">
        <v>86</v>
      </c>
      <c r="D44" s="43">
        <v>75</v>
      </c>
      <c r="E44" s="10">
        <f t="shared" si="0"/>
        <v>11</v>
      </c>
      <c r="F44" s="59">
        <v>3</v>
      </c>
    </row>
    <row r="45" spans="1:6" x14ac:dyDescent="0.25">
      <c r="A45" s="42">
        <v>12</v>
      </c>
      <c r="B45" s="10" t="s">
        <v>1509</v>
      </c>
      <c r="C45" s="43">
        <v>93</v>
      </c>
      <c r="D45" s="43">
        <v>76</v>
      </c>
      <c r="E45" s="10">
        <f t="shared" si="0"/>
        <v>17</v>
      </c>
      <c r="F45" s="59">
        <v>4</v>
      </c>
    </row>
    <row r="46" spans="1:6" x14ac:dyDescent="0.25">
      <c r="A46" s="42">
        <v>13</v>
      </c>
      <c r="B46" s="10" t="s">
        <v>1510</v>
      </c>
      <c r="C46" s="43">
        <v>93</v>
      </c>
      <c r="D46" s="43">
        <v>80</v>
      </c>
      <c r="E46" s="10">
        <f t="shared" si="0"/>
        <v>13</v>
      </c>
      <c r="F46" s="59">
        <v>8</v>
      </c>
    </row>
    <row r="47" spans="1:6" x14ac:dyDescent="0.25">
      <c r="A47" s="42">
        <v>14</v>
      </c>
      <c r="B47" s="10" t="s">
        <v>1511</v>
      </c>
      <c r="C47" s="43">
        <v>90</v>
      </c>
      <c r="D47" s="43">
        <v>74</v>
      </c>
      <c r="E47" s="10">
        <f t="shared" si="0"/>
        <v>16</v>
      </c>
      <c r="F47" s="59">
        <v>6</v>
      </c>
    </row>
    <row r="48" spans="1:6" ht="15.75" thickBot="1" x14ac:dyDescent="0.3">
      <c r="A48" s="45">
        <v>15</v>
      </c>
      <c r="B48" s="46" t="s">
        <v>1512</v>
      </c>
      <c r="C48" s="47">
        <v>85</v>
      </c>
      <c r="D48" s="47">
        <v>70</v>
      </c>
      <c r="E48" s="46">
        <f t="shared" si="0"/>
        <v>15</v>
      </c>
      <c r="F48" s="60">
        <v>4</v>
      </c>
    </row>
    <row r="51" spans="2:5" x14ac:dyDescent="0.25">
      <c r="B51" s="98" t="s">
        <v>2396</v>
      </c>
    </row>
    <row r="52" spans="2:5" x14ac:dyDescent="0.25">
      <c r="B52" t="s">
        <v>2111</v>
      </c>
      <c r="C52" t="s">
        <v>2397</v>
      </c>
    </row>
    <row r="53" spans="2:5" x14ac:dyDescent="0.25">
      <c r="B53" t="s">
        <v>2398</v>
      </c>
      <c r="C53" t="s">
        <v>2399</v>
      </c>
    </row>
    <row r="54" spans="2:5" x14ac:dyDescent="0.25">
      <c r="B54" t="s">
        <v>2400</v>
      </c>
      <c r="C54" t="s">
        <v>2224</v>
      </c>
    </row>
    <row r="55" spans="2:5" x14ac:dyDescent="0.25">
      <c r="B55" t="s">
        <v>2401</v>
      </c>
      <c r="C55" t="s">
        <v>2215</v>
      </c>
    </row>
    <row r="56" spans="2:5" x14ac:dyDescent="0.25">
      <c r="B56" t="s">
        <v>2402</v>
      </c>
      <c r="C56" t="s">
        <v>2403</v>
      </c>
    </row>
    <row r="57" spans="2:5" x14ac:dyDescent="0.25">
      <c r="B57" t="s">
        <v>2404</v>
      </c>
      <c r="C57" t="s">
        <v>2405</v>
      </c>
    </row>
    <row r="58" spans="2:5" x14ac:dyDescent="0.25">
      <c r="B58" t="s">
        <v>2406</v>
      </c>
      <c r="C58" t="s">
        <v>2407</v>
      </c>
    </row>
    <row r="60" spans="2:5" x14ac:dyDescent="0.25">
      <c r="B60" s="98" t="s">
        <v>2408</v>
      </c>
    </row>
    <row r="61" spans="2:5" x14ac:dyDescent="0.25">
      <c r="B61" t="s">
        <v>2409</v>
      </c>
      <c r="C61" t="s">
        <v>2413</v>
      </c>
      <c r="D61" s="293">
        <v>5</v>
      </c>
      <c r="E61" t="s">
        <v>2414</v>
      </c>
    </row>
    <row r="62" spans="2:5" x14ac:dyDescent="0.25">
      <c r="B62" t="s">
        <v>2410</v>
      </c>
      <c r="C62" t="s">
        <v>2415</v>
      </c>
      <c r="D62" s="293">
        <v>10</v>
      </c>
      <c r="E62" t="s">
        <v>2416</v>
      </c>
    </row>
    <row r="63" spans="2:5" x14ac:dyDescent="0.25">
      <c r="B63" t="s">
        <v>2411</v>
      </c>
      <c r="C63" t="s">
        <v>2417</v>
      </c>
      <c r="D63" s="293">
        <v>20</v>
      </c>
      <c r="E63" t="s">
        <v>2418</v>
      </c>
    </row>
    <row r="64" spans="2:5" x14ac:dyDescent="0.25">
      <c r="B64" t="s">
        <v>2412</v>
      </c>
      <c r="C64" t="s">
        <v>2419</v>
      </c>
      <c r="D64" s="293">
        <v>40</v>
      </c>
      <c r="E64" t="s">
        <v>2420</v>
      </c>
    </row>
  </sheetData>
  <mergeCells count="1">
    <mergeCell ref="A1:B1"/>
  </mergeCells>
  <hyperlinks>
    <hyperlink ref="A1" location="'Table of Contents'!A1" display="Back to Table of Contents"/>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C000"/>
  </sheetPr>
  <dimension ref="A1:O12"/>
  <sheetViews>
    <sheetView showGridLines="0" workbookViewId="0">
      <pane ySplit="1" topLeftCell="A2" activePane="bottomLeft" state="frozen"/>
      <selection activeCell="A4" sqref="A4"/>
      <selection pane="bottomLeft" activeCell="A2" sqref="A2"/>
    </sheetView>
  </sheetViews>
  <sheetFormatPr defaultRowHeight="15" x14ac:dyDescent="0.25"/>
  <cols>
    <col min="1" max="1" width="9.85546875" customWidth="1"/>
    <col min="2" max="2" width="13.140625" customWidth="1"/>
    <col min="3" max="3" width="16.28515625" customWidth="1"/>
    <col min="4" max="4" width="4.28515625" customWidth="1"/>
    <col min="5" max="5" width="4.5703125" customWidth="1"/>
    <col min="6" max="6" width="4.140625" customWidth="1"/>
    <col min="7" max="7" width="4.85546875" customWidth="1"/>
    <col min="8" max="9" width="4" customWidth="1"/>
    <col min="10" max="10" width="4.42578125" customWidth="1"/>
    <col min="11" max="11" width="4.28515625" customWidth="1"/>
    <col min="12" max="12" width="4" customWidth="1"/>
    <col min="13" max="13" width="4.5703125" customWidth="1"/>
    <col min="14" max="14" width="4.28515625" customWidth="1"/>
    <col min="15" max="16" width="11.28515625" customWidth="1"/>
    <col min="17" max="27" width="3" customWidth="1"/>
    <col min="28" max="28" width="16.5703125" bestFit="1" customWidth="1"/>
    <col min="29" max="29" width="4" customWidth="1"/>
    <col min="30" max="31" width="2" customWidth="1"/>
    <col min="32" max="37" width="4" customWidth="1"/>
    <col min="38" max="38" width="3" customWidth="1"/>
    <col min="39" max="48" width="4" customWidth="1"/>
    <col min="49" max="49" width="3" customWidth="1"/>
    <col min="50" max="52" width="4" customWidth="1"/>
    <col min="53" max="53" width="26.5703125" bestFit="1" customWidth="1"/>
    <col min="54" max="54" width="21.7109375" bestFit="1" customWidth="1"/>
  </cols>
  <sheetData>
    <row r="1" spans="1:15" x14ac:dyDescent="0.25">
      <c r="A1" s="302" t="s">
        <v>1517</v>
      </c>
      <c r="B1" s="302"/>
    </row>
    <row r="2" spans="1:15" x14ac:dyDescent="0.25">
      <c r="A2" s="72"/>
    </row>
    <row r="3" spans="1:15" ht="23.25" customHeight="1" x14ac:dyDescent="0.25">
      <c r="A3" s="72"/>
      <c r="B3" s="30" t="s">
        <v>2211</v>
      </c>
      <c r="C3" t="s">
        <v>1464</v>
      </c>
      <c r="D3" s="1"/>
      <c r="E3" s="2"/>
    </row>
    <row r="5" spans="1:15" x14ac:dyDescent="0.25">
      <c r="B5" s="30" t="s">
        <v>2249</v>
      </c>
      <c r="C5" s="30" t="s">
        <v>2236</v>
      </c>
    </row>
    <row r="6" spans="1:15" x14ac:dyDescent="0.25">
      <c r="B6" s="30" t="s">
        <v>1465</v>
      </c>
      <c r="C6" s="260" t="s">
        <v>2237</v>
      </c>
      <c r="D6" t="s">
        <v>2238</v>
      </c>
      <c r="E6" t="s">
        <v>2239</v>
      </c>
      <c r="F6" t="s">
        <v>2240</v>
      </c>
      <c r="G6" t="s">
        <v>2241</v>
      </c>
      <c r="H6" t="s">
        <v>2242</v>
      </c>
      <c r="I6" t="s">
        <v>2243</v>
      </c>
      <c r="J6" t="s">
        <v>2244</v>
      </c>
      <c r="K6" t="s">
        <v>2245</v>
      </c>
      <c r="L6" t="s">
        <v>2246</v>
      </c>
      <c r="M6" t="s">
        <v>2247</v>
      </c>
      <c r="N6" t="s">
        <v>2248</v>
      </c>
      <c r="O6" t="s">
        <v>1466</v>
      </c>
    </row>
    <row r="7" spans="1:15" x14ac:dyDescent="0.25">
      <c r="B7" s="7" t="s">
        <v>2217</v>
      </c>
      <c r="C7" s="19">
        <v>218</v>
      </c>
      <c r="D7" s="19">
        <v>169</v>
      </c>
      <c r="E7" s="19">
        <v>7</v>
      </c>
      <c r="F7" s="19">
        <v>60</v>
      </c>
      <c r="G7" s="19">
        <v>186</v>
      </c>
      <c r="H7" s="19">
        <v>147</v>
      </c>
      <c r="I7" s="19">
        <v>181</v>
      </c>
      <c r="J7" s="19">
        <v>110</v>
      </c>
      <c r="K7" s="19"/>
      <c r="L7" s="19">
        <v>165</v>
      </c>
      <c r="M7" s="19">
        <v>96</v>
      </c>
      <c r="N7" s="19">
        <v>133</v>
      </c>
      <c r="O7" s="19">
        <v>1472</v>
      </c>
    </row>
    <row r="8" spans="1:15" x14ac:dyDescent="0.25">
      <c r="B8" s="7" t="s">
        <v>2225</v>
      </c>
      <c r="C8" s="19"/>
      <c r="D8" s="19"/>
      <c r="E8" s="19"/>
      <c r="F8" s="19"/>
      <c r="G8" s="19"/>
      <c r="H8" s="19">
        <v>5</v>
      </c>
      <c r="I8" s="19"/>
      <c r="J8" s="19">
        <v>3</v>
      </c>
      <c r="K8" s="19">
        <v>2</v>
      </c>
      <c r="L8" s="19">
        <v>2</v>
      </c>
      <c r="M8" s="19"/>
      <c r="N8" s="19"/>
      <c r="O8" s="19">
        <v>12</v>
      </c>
    </row>
    <row r="9" spans="1:15" x14ac:dyDescent="0.25">
      <c r="B9" s="7" t="s">
        <v>2218</v>
      </c>
      <c r="C9" s="19"/>
      <c r="D9" s="19">
        <v>27</v>
      </c>
      <c r="E9" s="19">
        <v>106</v>
      </c>
      <c r="F9" s="19">
        <v>96</v>
      </c>
      <c r="G9" s="19"/>
      <c r="H9" s="19"/>
      <c r="I9" s="19"/>
      <c r="J9" s="19"/>
      <c r="K9" s="19">
        <v>172</v>
      </c>
      <c r="L9" s="19">
        <v>140</v>
      </c>
      <c r="M9" s="19">
        <v>79</v>
      </c>
      <c r="N9" s="19">
        <v>15</v>
      </c>
      <c r="O9" s="19">
        <v>635</v>
      </c>
    </row>
    <row r="10" spans="1:15" x14ac:dyDescent="0.25">
      <c r="B10" s="7" t="s">
        <v>2226</v>
      </c>
      <c r="C10" s="19">
        <v>16</v>
      </c>
      <c r="D10" s="19"/>
      <c r="E10" s="19">
        <v>50</v>
      </c>
      <c r="F10" s="19">
        <v>96</v>
      </c>
      <c r="G10" s="19">
        <v>74</v>
      </c>
      <c r="H10" s="19"/>
      <c r="I10" s="19">
        <v>117</v>
      </c>
      <c r="J10" s="19">
        <v>92</v>
      </c>
      <c r="K10" s="19">
        <v>16</v>
      </c>
      <c r="L10" s="19">
        <v>16</v>
      </c>
      <c r="M10" s="19">
        <v>96</v>
      </c>
      <c r="N10" s="19">
        <v>170</v>
      </c>
      <c r="O10" s="19">
        <v>743</v>
      </c>
    </row>
    <row r="11" spans="1:15" x14ac:dyDescent="0.25">
      <c r="B11" s="7" t="s">
        <v>2216</v>
      </c>
      <c r="C11" s="19">
        <v>162</v>
      </c>
      <c r="D11" s="19">
        <v>131</v>
      </c>
      <c r="E11" s="19">
        <v>92</v>
      </c>
      <c r="F11" s="19">
        <v>264</v>
      </c>
      <c r="G11" s="19">
        <v>250</v>
      </c>
      <c r="H11" s="19">
        <v>212</v>
      </c>
      <c r="I11" s="19">
        <v>90</v>
      </c>
      <c r="J11" s="19">
        <v>101</v>
      </c>
      <c r="K11" s="19">
        <v>95</v>
      </c>
      <c r="L11" s="19">
        <v>14</v>
      </c>
      <c r="M11" s="19"/>
      <c r="N11" s="19">
        <v>81</v>
      </c>
      <c r="O11" s="19">
        <v>1492</v>
      </c>
    </row>
    <row r="12" spans="1:15" x14ac:dyDescent="0.25">
      <c r="B12" s="7" t="s">
        <v>1466</v>
      </c>
      <c r="C12" s="19">
        <v>396</v>
      </c>
      <c r="D12" s="19">
        <v>327</v>
      </c>
      <c r="E12" s="19">
        <v>255</v>
      </c>
      <c r="F12" s="19">
        <v>516</v>
      </c>
      <c r="G12" s="19">
        <v>510</v>
      </c>
      <c r="H12" s="19">
        <v>364</v>
      </c>
      <c r="I12" s="19">
        <v>388</v>
      </c>
      <c r="J12" s="19">
        <v>306</v>
      </c>
      <c r="K12" s="19">
        <v>285</v>
      </c>
      <c r="L12" s="19">
        <v>337</v>
      </c>
      <c r="M12" s="19">
        <v>271</v>
      </c>
      <c r="N12" s="19">
        <v>399</v>
      </c>
      <c r="O12" s="19">
        <v>4354</v>
      </c>
    </row>
  </sheetData>
  <mergeCells count="1">
    <mergeCell ref="A1:B1"/>
  </mergeCells>
  <hyperlinks>
    <hyperlink ref="A1" location="'Table of Contents'!A1" display="Back to Table of Contents"/>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C000"/>
  </sheetPr>
  <dimension ref="A1:F55"/>
  <sheetViews>
    <sheetView showGridLines="0" workbookViewId="0">
      <pane ySplit="1" topLeftCell="A2" activePane="bottomLeft" state="frozen"/>
      <selection activeCell="A4" sqref="A4"/>
      <selection pane="bottomLeft" activeCell="A2" sqref="A2"/>
    </sheetView>
  </sheetViews>
  <sheetFormatPr defaultRowHeight="15" x14ac:dyDescent="0.25"/>
  <cols>
    <col min="2" max="2" width="14.85546875" bestFit="1" customWidth="1"/>
    <col min="3" max="3" width="16" bestFit="1" customWidth="1"/>
    <col min="4" max="4" width="17" customWidth="1"/>
    <col min="5" max="5" width="16.5703125" bestFit="1" customWidth="1"/>
    <col min="6" max="6" width="15.42578125" customWidth="1"/>
  </cols>
  <sheetData>
    <row r="1" spans="1:6" ht="23.25" customHeight="1" x14ac:dyDescent="0.25">
      <c r="A1" s="302" t="s">
        <v>1517</v>
      </c>
      <c r="B1" s="302"/>
      <c r="C1" s="1"/>
      <c r="D1" s="1"/>
      <c r="E1" s="2"/>
    </row>
    <row r="3" spans="1:6" x14ac:dyDescent="0.25">
      <c r="B3" s="30" t="s">
        <v>1471</v>
      </c>
      <c r="C3" t="s">
        <v>1464</v>
      </c>
    </row>
    <row r="5" spans="1:6" x14ac:dyDescent="0.25">
      <c r="C5" s="30" t="s">
        <v>1488</v>
      </c>
    </row>
    <row r="6" spans="1:6" x14ac:dyDescent="0.25">
      <c r="B6" s="30" t="s">
        <v>1465</v>
      </c>
      <c r="C6" t="s">
        <v>1475</v>
      </c>
      <c r="D6" t="s">
        <v>1474</v>
      </c>
      <c r="E6" t="s">
        <v>1490</v>
      </c>
      <c r="F6" t="s">
        <v>1491</v>
      </c>
    </row>
    <row r="7" spans="1:6" x14ac:dyDescent="0.25">
      <c r="B7" s="7" t="s">
        <v>1498</v>
      </c>
      <c r="C7" s="19">
        <v>2</v>
      </c>
      <c r="D7" s="19">
        <v>96</v>
      </c>
      <c r="E7" s="19">
        <v>86</v>
      </c>
      <c r="F7" s="19">
        <v>10</v>
      </c>
    </row>
    <row r="8" spans="1:6" x14ac:dyDescent="0.25">
      <c r="B8" s="7" t="s">
        <v>1499</v>
      </c>
      <c r="C8" s="19">
        <v>2</v>
      </c>
      <c r="D8" s="19">
        <v>92</v>
      </c>
      <c r="E8" s="19">
        <v>65</v>
      </c>
      <c r="F8" s="19">
        <v>27</v>
      </c>
    </row>
    <row r="9" spans="1:6" x14ac:dyDescent="0.25">
      <c r="B9" s="7" t="s">
        <v>1500</v>
      </c>
      <c r="C9" s="19">
        <v>5</v>
      </c>
      <c r="D9" s="19">
        <v>94</v>
      </c>
      <c r="E9" s="19">
        <v>79</v>
      </c>
      <c r="F9" s="19">
        <v>15</v>
      </c>
    </row>
    <row r="10" spans="1:6" x14ac:dyDescent="0.25">
      <c r="B10" s="7" t="s">
        <v>1501</v>
      </c>
      <c r="C10" s="19">
        <v>6</v>
      </c>
      <c r="D10" s="19">
        <v>85</v>
      </c>
      <c r="E10" s="19">
        <v>81</v>
      </c>
      <c r="F10" s="19">
        <v>4</v>
      </c>
    </row>
    <row r="11" spans="1:6" x14ac:dyDescent="0.25">
      <c r="B11" s="7" t="s">
        <v>1502</v>
      </c>
      <c r="C11" s="19">
        <v>4</v>
      </c>
      <c r="D11" s="19">
        <v>89</v>
      </c>
      <c r="E11" s="19">
        <v>80</v>
      </c>
      <c r="F11" s="19">
        <v>9</v>
      </c>
    </row>
    <row r="12" spans="1:6" x14ac:dyDescent="0.25">
      <c r="B12" s="7" t="s">
        <v>1503</v>
      </c>
      <c r="C12" s="19">
        <v>3</v>
      </c>
      <c r="D12" s="19">
        <v>91</v>
      </c>
      <c r="E12" s="19">
        <v>83</v>
      </c>
      <c r="F12" s="19">
        <v>8</v>
      </c>
    </row>
    <row r="13" spans="1:6" x14ac:dyDescent="0.25">
      <c r="B13" s="7" t="s">
        <v>1504</v>
      </c>
      <c r="C13" s="19">
        <v>2</v>
      </c>
      <c r="D13" s="19">
        <v>93</v>
      </c>
      <c r="E13" s="19">
        <v>85</v>
      </c>
      <c r="F13" s="19">
        <v>8</v>
      </c>
    </row>
    <row r="14" spans="1:6" x14ac:dyDescent="0.25">
      <c r="B14" s="7" t="s">
        <v>1505</v>
      </c>
      <c r="C14" s="19">
        <v>9</v>
      </c>
      <c r="D14" s="19">
        <v>98</v>
      </c>
      <c r="E14" s="19">
        <v>91</v>
      </c>
      <c r="F14" s="19">
        <v>7</v>
      </c>
    </row>
    <row r="15" spans="1:6" x14ac:dyDescent="0.25">
      <c r="B15" s="7" t="s">
        <v>1506</v>
      </c>
      <c r="C15" s="19">
        <v>5</v>
      </c>
      <c r="D15" s="19">
        <v>89</v>
      </c>
      <c r="E15" s="19">
        <v>67</v>
      </c>
      <c r="F15" s="19">
        <v>22</v>
      </c>
    </row>
    <row r="16" spans="1:6" x14ac:dyDescent="0.25">
      <c r="B16" s="7" t="s">
        <v>1507</v>
      </c>
      <c r="C16" s="19">
        <v>8</v>
      </c>
      <c r="D16" s="19">
        <v>88</v>
      </c>
      <c r="E16" s="19">
        <v>83</v>
      </c>
      <c r="F16" s="19">
        <v>5</v>
      </c>
    </row>
    <row r="17" spans="2:6" x14ac:dyDescent="0.25">
      <c r="B17" s="7" t="s">
        <v>1508</v>
      </c>
      <c r="C17" s="19">
        <v>3</v>
      </c>
      <c r="D17" s="19">
        <v>86</v>
      </c>
      <c r="E17" s="19">
        <v>75</v>
      </c>
      <c r="F17" s="19">
        <v>11</v>
      </c>
    </row>
    <row r="18" spans="2:6" x14ac:dyDescent="0.25">
      <c r="B18" s="7" t="s">
        <v>1509</v>
      </c>
      <c r="C18" s="19">
        <v>4</v>
      </c>
      <c r="D18" s="19">
        <v>93</v>
      </c>
      <c r="E18" s="19">
        <v>76</v>
      </c>
      <c r="F18" s="19">
        <v>17</v>
      </c>
    </row>
    <row r="19" spans="2:6" x14ac:dyDescent="0.25">
      <c r="B19" s="7" t="s">
        <v>1510</v>
      </c>
      <c r="C19" s="19">
        <v>8</v>
      </c>
      <c r="D19" s="19">
        <v>93</v>
      </c>
      <c r="E19" s="19">
        <v>80</v>
      </c>
      <c r="F19" s="19">
        <v>13</v>
      </c>
    </row>
    <row r="20" spans="2:6" x14ac:dyDescent="0.25">
      <c r="B20" s="7" t="s">
        <v>1511</v>
      </c>
      <c r="C20" s="19">
        <v>6</v>
      </c>
      <c r="D20" s="19">
        <v>90</v>
      </c>
      <c r="E20" s="19">
        <v>74</v>
      </c>
      <c r="F20" s="19">
        <v>16</v>
      </c>
    </row>
    <row r="21" spans="2:6" x14ac:dyDescent="0.25">
      <c r="B21" s="7" t="s">
        <v>1512</v>
      </c>
      <c r="C21" s="19">
        <v>4</v>
      </c>
      <c r="D21" s="19">
        <v>85</v>
      </c>
      <c r="E21" s="19">
        <v>70</v>
      </c>
      <c r="F21" s="19">
        <v>15</v>
      </c>
    </row>
    <row r="22" spans="2:6" x14ac:dyDescent="0.25">
      <c r="B22" s="7" t="s">
        <v>1466</v>
      </c>
      <c r="C22" s="19">
        <v>71</v>
      </c>
      <c r="D22" s="19">
        <v>1362</v>
      </c>
      <c r="E22" s="19">
        <v>1175</v>
      </c>
      <c r="F22" s="19">
        <v>187</v>
      </c>
    </row>
    <row r="27" spans="2:6" x14ac:dyDescent="0.25">
      <c r="B27" s="30" t="s">
        <v>1451</v>
      </c>
      <c r="C27" t="s">
        <v>1464</v>
      </c>
    </row>
    <row r="29" spans="2:6" x14ac:dyDescent="0.25">
      <c r="C29" s="30" t="s">
        <v>1488</v>
      </c>
    </row>
    <row r="30" spans="2:6" x14ac:dyDescent="0.25">
      <c r="B30" s="30" t="s">
        <v>1465</v>
      </c>
      <c r="C30" t="s">
        <v>1489</v>
      </c>
      <c r="D30" t="s">
        <v>1468</v>
      </c>
      <c r="E30" t="s">
        <v>1467</v>
      </c>
    </row>
    <row r="31" spans="2:6" x14ac:dyDescent="0.25">
      <c r="B31" s="7" t="s">
        <v>1449</v>
      </c>
      <c r="C31" s="19">
        <v>2</v>
      </c>
      <c r="D31" s="19">
        <v>17.700000000000003</v>
      </c>
      <c r="E31" s="19">
        <v>51</v>
      </c>
    </row>
    <row r="32" spans="2:6" x14ac:dyDescent="0.25">
      <c r="B32" s="7" t="s">
        <v>1427</v>
      </c>
      <c r="C32" s="19">
        <v>1</v>
      </c>
      <c r="D32" s="19">
        <v>8.6999999999999993</v>
      </c>
      <c r="E32" s="19">
        <v>2</v>
      </c>
    </row>
    <row r="33" spans="2:5" x14ac:dyDescent="0.25">
      <c r="B33" s="7" t="s">
        <v>1443</v>
      </c>
      <c r="C33" s="19">
        <v>1</v>
      </c>
      <c r="D33" s="19">
        <v>7.8</v>
      </c>
      <c r="E33" s="19">
        <v>19</v>
      </c>
    </row>
    <row r="34" spans="2:5" x14ac:dyDescent="0.25">
      <c r="B34" s="7" t="s">
        <v>1437</v>
      </c>
      <c r="C34" s="19">
        <v>1</v>
      </c>
      <c r="D34" s="19">
        <v>8.6999999999999993</v>
      </c>
      <c r="E34" s="19">
        <v>12</v>
      </c>
    </row>
    <row r="35" spans="2:5" x14ac:dyDescent="0.25">
      <c r="B35" s="7" t="s">
        <v>1434</v>
      </c>
      <c r="C35" s="19">
        <v>1</v>
      </c>
      <c r="D35" s="19">
        <v>8.5</v>
      </c>
      <c r="E35" s="19">
        <v>9</v>
      </c>
    </row>
    <row r="36" spans="2:5" x14ac:dyDescent="0.25">
      <c r="B36" s="7" t="s">
        <v>1436</v>
      </c>
      <c r="C36" s="19">
        <v>1</v>
      </c>
      <c r="D36" s="19">
        <v>6</v>
      </c>
      <c r="E36" s="19">
        <v>11</v>
      </c>
    </row>
    <row r="37" spans="2:5" x14ac:dyDescent="0.25">
      <c r="B37" s="7" t="s">
        <v>1440</v>
      </c>
      <c r="C37" s="19">
        <v>1</v>
      </c>
      <c r="D37" s="19">
        <v>8.4</v>
      </c>
      <c r="E37" s="19">
        <v>15</v>
      </c>
    </row>
    <row r="38" spans="2:5" x14ac:dyDescent="0.25">
      <c r="B38" s="7" t="s">
        <v>1444</v>
      </c>
      <c r="C38" s="19">
        <v>1</v>
      </c>
      <c r="D38" s="19">
        <v>8.6</v>
      </c>
      <c r="E38" s="19">
        <v>20</v>
      </c>
    </row>
    <row r="39" spans="2:5" x14ac:dyDescent="0.25">
      <c r="B39" s="7" t="s">
        <v>1432</v>
      </c>
      <c r="C39" s="19">
        <v>1</v>
      </c>
      <c r="D39" s="19">
        <v>8.5</v>
      </c>
      <c r="E39" s="19">
        <v>7</v>
      </c>
    </row>
    <row r="40" spans="2:5" x14ac:dyDescent="0.25">
      <c r="B40" s="7" t="s">
        <v>1441</v>
      </c>
      <c r="C40" s="19">
        <v>1</v>
      </c>
      <c r="D40" s="19">
        <v>7.6</v>
      </c>
      <c r="E40" s="19">
        <v>16</v>
      </c>
    </row>
    <row r="41" spans="2:5" x14ac:dyDescent="0.25">
      <c r="B41" s="7" t="s">
        <v>1426</v>
      </c>
      <c r="C41" s="19">
        <v>1</v>
      </c>
      <c r="D41" s="19">
        <v>7.9</v>
      </c>
      <c r="E41" s="19">
        <v>1</v>
      </c>
    </row>
    <row r="42" spans="2:5" x14ac:dyDescent="0.25">
      <c r="B42" s="7" t="s">
        <v>1442</v>
      </c>
      <c r="C42" s="19">
        <v>1</v>
      </c>
      <c r="D42" s="19">
        <v>8.1</v>
      </c>
      <c r="E42" s="19">
        <v>17</v>
      </c>
    </row>
    <row r="43" spans="2:5" x14ac:dyDescent="0.25">
      <c r="B43" s="7" t="s">
        <v>1435</v>
      </c>
      <c r="C43" s="19">
        <v>1</v>
      </c>
      <c r="D43" s="19">
        <v>7.5</v>
      </c>
      <c r="E43" s="19">
        <v>10</v>
      </c>
    </row>
    <row r="44" spans="2:5" x14ac:dyDescent="0.25">
      <c r="B44" s="7" t="s">
        <v>1447</v>
      </c>
      <c r="C44" s="19">
        <v>1</v>
      </c>
      <c r="D44" s="19">
        <v>7.5</v>
      </c>
      <c r="E44" s="19">
        <v>23</v>
      </c>
    </row>
    <row r="45" spans="2:5" x14ac:dyDescent="0.25">
      <c r="B45" s="7" t="s">
        <v>1448</v>
      </c>
      <c r="C45" s="19">
        <v>1</v>
      </c>
      <c r="D45" s="19">
        <v>8.8000000000000007</v>
      </c>
      <c r="E45" s="19">
        <v>24</v>
      </c>
    </row>
    <row r="46" spans="2:5" x14ac:dyDescent="0.25">
      <c r="B46" s="7" t="s">
        <v>1429</v>
      </c>
      <c r="C46" s="19">
        <v>1</v>
      </c>
      <c r="D46" s="19">
        <v>9</v>
      </c>
      <c r="E46" s="19">
        <v>4</v>
      </c>
    </row>
    <row r="47" spans="2:5" x14ac:dyDescent="0.25">
      <c r="B47" s="7" t="s">
        <v>1430</v>
      </c>
      <c r="C47" s="19">
        <v>1</v>
      </c>
      <c r="D47" s="19">
        <v>7.9</v>
      </c>
      <c r="E47" s="19">
        <v>5</v>
      </c>
    </row>
    <row r="48" spans="2:5" x14ac:dyDescent="0.25">
      <c r="B48" s="7" t="s">
        <v>1431</v>
      </c>
      <c r="C48" s="19">
        <v>1</v>
      </c>
      <c r="D48" s="19">
        <v>8.8000000000000007</v>
      </c>
      <c r="E48" s="19">
        <v>6</v>
      </c>
    </row>
    <row r="49" spans="2:5" x14ac:dyDescent="0.25">
      <c r="B49" s="7" t="s">
        <v>1445</v>
      </c>
      <c r="C49" s="19">
        <v>1</v>
      </c>
      <c r="D49" s="19">
        <v>8.3000000000000007</v>
      </c>
      <c r="E49" s="19">
        <v>21</v>
      </c>
    </row>
    <row r="50" spans="2:5" x14ac:dyDescent="0.25">
      <c r="B50" s="7" t="s">
        <v>1438</v>
      </c>
      <c r="C50" s="19">
        <v>2</v>
      </c>
      <c r="D50" s="19">
        <v>17</v>
      </c>
      <c r="E50" s="19">
        <v>31</v>
      </c>
    </row>
    <row r="51" spans="2:5" x14ac:dyDescent="0.25">
      <c r="B51" s="7" t="s">
        <v>1439</v>
      </c>
      <c r="C51" s="19">
        <v>1</v>
      </c>
      <c r="D51" s="19">
        <v>7.4</v>
      </c>
      <c r="E51" s="19">
        <v>14</v>
      </c>
    </row>
    <row r="52" spans="2:5" x14ac:dyDescent="0.25">
      <c r="B52" s="7" t="s">
        <v>1446</v>
      </c>
      <c r="C52" s="19">
        <v>1</v>
      </c>
      <c r="D52" s="19">
        <v>8</v>
      </c>
      <c r="E52" s="19">
        <v>22</v>
      </c>
    </row>
    <row r="53" spans="2:5" x14ac:dyDescent="0.25">
      <c r="B53" s="7" t="s">
        <v>1433</v>
      </c>
      <c r="C53" s="19">
        <v>1</v>
      </c>
      <c r="D53" s="19">
        <v>8.8000000000000007</v>
      </c>
      <c r="E53" s="19">
        <v>8</v>
      </c>
    </row>
    <row r="54" spans="2:5" x14ac:dyDescent="0.25">
      <c r="B54" s="7" t="s">
        <v>1428</v>
      </c>
      <c r="C54" s="19">
        <v>1</v>
      </c>
      <c r="D54" s="19">
        <v>9</v>
      </c>
      <c r="E54" s="19">
        <v>3</v>
      </c>
    </row>
    <row r="55" spans="2:5" x14ac:dyDescent="0.25">
      <c r="B55" s="7" t="s">
        <v>1466</v>
      </c>
      <c r="C55" s="19">
        <v>26</v>
      </c>
      <c r="D55" s="19">
        <v>214.50000000000006</v>
      </c>
      <c r="E55" s="19">
        <v>351</v>
      </c>
    </row>
  </sheetData>
  <mergeCells count="1">
    <mergeCell ref="A1:B1"/>
  </mergeCells>
  <hyperlinks>
    <hyperlink ref="A1" location="'Table of Contents'!A1" display="Back to Table of Content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22</vt:i4>
      </vt:variant>
    </vt:vector>
  </HeadingPairs>
  <TitlesOfParts>
    <vt:vector size="43" baseType="lpstr">
      <vt:lpstr>About</vt:lpstr>
      <vt:lpstr>Table of Contents</vt:lpstr>
      <vt:lpstr>2 - Functions</vt:lpstr>
      <vt:lpstr>3 - Shortcuts</vt:lpstr>
      <vt:lpstr>4 - Function Examples</vt:lpstr>
      <vt:lpstr>5.1 - Pivot Data (Example 1)</vt:lpstr>
      <vt:lpstr>5.2 - Pivot Data (Example 2)</vt:lpstr>
      <vt:lpstr>6 - Pivot 1</vt:lpstr>
      <vt:lpstr>7 - Pivot 2</vt:lpstr>
      <vt:lpstr>8 - AutoFill</vt:lpstr>
      <vt:lpstr>9 - Referencing</vt:lpstr>
      <vt:lpstr>10 - Data Validation</vt:lpstr>
      <vt:lpstr>11 - Filtering</vt:lpstr>
      <vt:lpstr>12 - Conditional Formatting</vt:lpstr>
      <vt:lpstr>13 - Advanced Lookup</vt:lpstr>
      <vt:lpstr>14 - Five Tips</vt:lpstr>
      <vt:lpstr>Ref. Data</vt:lpstr>
      <vt:lpstr>Sum</vt:lpstr>
      <vt:lpstr>1</vt:lpstr>
      <vt:lpstr>2</vt:lpstr>
      <vt:lpstr>3</vt:lpstr>
      <vt:lpstr>EmployeeTable</vt:lpstr>
      <vt:lpstr>FunctionCategories</vt:lpstr>
      <vt:lpstr>FunctionList</vt:lpstr>
      <vt:lpstr>GameList</vt:lpstr>
      <vt:lpstr>IndexArea</vt:lpstr>
      <vt:lpstr>ListExample</vt:lpstr>
      <vt:lpstr>MatchColumns</vt:lpstr>
      <vt:lpstr>MatchRows</vt:lpstr>
      <vt:lpstr>MetacriticTable1</vt:lpstr>
      <vt:lpstr>MetacriticTable2</vt:lpstr>
      <vt:lpstr>MetacriticTable3</vt:lpstr>
      <vt:lpstr>OrderTable</vt:lpstr>
      <vt:lpstr>Percentage</vt:lpstr>
      <vt:lpstr>PlayerTable</vt:lpstr>
      <vt:lpstr>'2 - Functions'!Print_Area</vt:lpstr>
      <vt:lpstr>'8 - AutoFill'!Print_Area</vt:lpstr>
      <vt:lpstr>'2 - Functions'!Print_Titles</vt:lpstr>
      <vt:lpstr>'3 - Shortcuts'!Print_Titles</vt:lpstr>
      <vt:lpstr>RBPercent</vt:lpstr>
      <vt:lpstr>ShortcutCategories</vt:lpstr>
      <vt:lpstr>ShortcutList</vt:lpstr>
      <vt:lpstr>StudentTable</vt:lpstr>
    </vt:vector>
  </TitlesOfParts>
  <Company>Bentley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Benjamin Currier</cp:lastModifiedBy>
  <cp:lastPrinted>2012-09-10T11:36:17Z</cp:lastPrinted>
  <dcterms:created xsi:type="dcterms:W3CDTF">2010-12-10T09:35:53Z</dcterms:created>
  <dcterms:modified xsi:type="dcterms:W3CDTF">2017-07-26T17:31:57Z</dcterms:modified>
</cp:coreProperties>
</file>