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thers\"/>
    </mc:Choice>
  </mc:AlternateContent>
  <xr:revisionPtr revIDLastSave="0" documentId="13_ncr:1_{00714C71-BF34-45BC-AFEC-C410FD08DFB9}" xr6:coauthVersionLast="41" xr6:coauthVersionMax="41" xr10:uidLastSave="{00000000-0000-0000-0000-000000000000}"/>
  <bookViews>
    <workbookView xWindow="-120" yWindow="-120" windowWidth="24240" windowHeight="13290" xr2:uid="{00000000-000D-0000-FFFF-FFFF00000000}"/>
  </bookViews>
  <sheets>
    <sheet name="Fun" sheetId="1" r:id="rId1"/>
  </sheets>
  <definedNames>
    <definedName name="BLN">Fun!$N$30:$O$42</definedName>
    <definedName name="HRPS">Fun!$N$21:$P$28</definedName>
  </definedNames>
  <calcPr calcId="191029"/>
</workbook>
</file>

<file path=xl/calcChain.xml><?xml version="1.0" encoding="utf-8"?>
<calcChain xmlns="http://schemas.openxmlformats.org/spreadsheetml/2006/main">
  <c r="H22" i="1" l="1"/>
  <c r="H23" i="1" s="1"/>
  <c r="J35" i="1"/>
  <c r="I35" i="1"/>
  <c r="H35" i="1"/>
  <c r="J26" i="1"/>
  <c r="H26" i="1"/>
  <c r="I26" i="1" l="1"/>
  <c r="H31" i="1" s="1"/>
  <c r="C8" i="1" s="1"/>
  <c r="J36" i="1"/>
  <c r="K36" i="1" s="1"/>
  <c r="I36" i="1"/>
  <c r="H40" i="1"/>
  <c r="C11" i="1" s="1"/>
  <c r="I27" i="1"/>
  <c r="J27" i="1" l="1"/>
  <c r="H37" i="1"/>
  <c r="H39" i="1" s="1"/>
  <c r="K27" i="1" l="1"/>
  <c r="H28" i="1" s="1"/>
  <c r="H38" i="1"/>
  <c r="C10" i="1" s="1"/>
  <c r="H30" i="1" l="1"/>
  <c r="H29" i="1"/>
  <c r="C7" i="1"/>
  <c r="I22" i="1" l="1"/>
  <c r="I23" i="1" s="1"/>
  <c r="J22" i="1" l="1"/>
  <c r="J23" i="1" l="1"/>
  <c r="C13" i="1" s="1"/>
</calcChain>
</file>

<file path=xl/sharedStrings.xml><?xml version="1.0" encoding="utf-8"?>
<sst xmlns="http://schemas.openxmlformats.org/spreadsheetml/2006/main" count="54" uniqueCount="40">
  <si>
    <t>tahun</t>
  </si>
  <si>
    <t>bulan</t>
  </si>
  <si>
    <t>hari</t>
  </si>
  <si>
    <t>BULAT</t>
  </si>
  <si>
    <t>DESIMAL</t>
  </si>
  <si>
    <t>Selasa</t>
  </si>
  <si>
    <t>Rabu</t>
  </si>
  <si>
    <t>Kamis</t>
  </si>
  <si>
    <t>Jum'at</t>
  </si>
  <si>
    <t>Sabtu</t>
  </si>
  <si>
    <t>Senin</t>
  </si>
  <si>
    <t>V</t>
  </si>
  <si>
    <t>Hari</t>
  </si>
  <si>
    <t>Pasaran</t>
  </si>
  <si>
    <t>tanggal</t>
  </si>
  <si>
    <t>Asli</t>
  </si>
  <si>
    <t>Koreksi</t>
  </si>
  <si>
    <t>Kode</t>
  </si>
  <si>
    <t>Pahing</t>
  </si>
  <si>
    <t>Pon</t>
  </si>
  <si>
    <t>Wage</t>
  </si>
  <si>
    <t>Kliwon</t>
  </si>
  <si>
    <t>Legi</t>
  </si>
  <si>
    <t>Bulan</t>
  </si>
  <si>
    <t>B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</si>
  <si>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</si>
  <si>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</si>
  <si>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</si>
  <si>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</si>
  <si>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</si>
  <si>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</si>
  <si>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</si>
  <si>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</si>
  <si>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</si>
  <si>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</si>
  <si>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</si>
  <si>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</si>
  <si>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Minggu</t>
  </si>
  <si>
    <t>Programmed By Rio Subandrio</t>
  </si>
  <si>
    <t>Masukkan tanggal berformat HH-BB-TTTT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</si>
</sst>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Courier New"/>
      <family val="2"/>
    </font>
    <font>
      <sz val="9"/>
      <color theme="0"/>
      <name val="Courier New"/>
      <family val="2"/>
    </font>
    <font>
      <sz val="9"/>
      <name val="Courier New"/>
      <family val="2"/>
    </font>
    <font>
      <sz val="9"/>
      <name val="Lucida Console"/>
      <family val="3"/>
    </font>
    <font>
      <b/>
      <sz val="9"/>
      <color theme="0"/>
      <name val="Lucida Console"/>
      <family val="3"/>
    </font>
    <font>
      <b/>
      <sz val="9"/>
      <name val="Lucida Console"/>
      <family val="3"/>
    </font>
    <font>
      <sz val="9"/>
      <color theme="0"/>
      <name val="Lucida Console"/>
      <family val="3"/>
    </font>
    <font>
      <u/>
      <sz val="9"/>
      <color theme="10"/>
      <name val="Courier Ne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1" tint="0.34998626667073579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1" tint="0.34998626667073579"/>
      </right>
      <top style="thin">
        <color theme="0" tint="-0.14996795556505021"/>
      </top>
      <bottom/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0" tint="-0.1499679555650502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1" tint="0.2499465926084170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5" borderId="0" xfId="0" applyFont="1" applyFill="1" applyBorder="1" applyAlignment="1" applyProtection="1">
      <alignment vertical="center"/>
      <protection hidden="1"/>
    </xf>
    <xf numFmtId="14" fontId="5" fillId="5" borderId="0" xfId="0" applyNumberFormat="1" applyFont="1" applyFill="1" applyBorder="1" applyAlignment="1" applyProtection="1">
      <alignment horizontal="center" vertical="center"/>
      <protection hidden="1"/>
    </xf>
    <xf numFmtId="14" fontId="3" fillId="5" borderId="0" xfId="0" applyNumberFormat="1" applyFont="1" applyFill="1" applyBorder="1" applyAlignment="1" applyProtection="1">
      <alignment vertical="center"/>
      <protection hidden="1"/>
    </xf>
    <xf numFmtId="0" fontId="4" fillId="5" borderId="0" xfId="0" applyFont="1" applyFill="1" applyBorder="1" applyAlignment="1" applyProtection="1">
      <alignment horizontal="center" vertical="center" wrapText="1"/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6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3" xfId="0" applyNumberFormat="1" applyFont="1" applyFill="1" applyBorder="1" applyAlignment="1" applyProtection="1">
      <alignment horizontal="center" vertical="center" wrapText="1"/>
      <protection hidden="1"/>
    </xf>
    <xf numFmtId="14" fontId="6" fillId="3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vertical="center"/>
      <protection hidden="1"/>
    </xf>
    <xf numFmtId="0" fontId="3" fillId="5" borderId="8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alignment vertical="center"/>
      <protection hidden="1"/>
    </xf>
    <xf numFmtId="0" fontId="3" fillId="5" borderId="10" xfId="0" applyFont="1" applyFill="1" applyBorder="1" applyAlignment="1" applyProtection="1">
      <alignment vertical="center"/>
      <protection hidden="1"/>
    </xf>
    <xf numFmtId="0" fontId="3" fillId="5" borderId="11" xfId="0" applyFont="1" applyFill="1" applyBorder="1" applyAlignment="1" applyProtection="1">
      <alignment vertical="center"/>
      <protection hidden="1"/>
    </xf>
    <xf numFmtId="0" fontId="3" fillId="5" borderId="12" xfId="0" applyFont="1" applyFill="1" applyBorder="1" applyAlignment="1" applyProtection="1">
      <alignment vertical="center"/>
      <protection hidden="1"/>
    </xf>
    <xf numFmtId="0" fontId="3" fillId="5" borderId="13" xfId="0" applyFont="1" applyFill="1" applyBorder="1" applyAlignment="1" applyProtection="1">
      <alignment vertical="center"/>
      <protection hidden="1"/>
    </xf>
    <xf numFmtId="0" fontId="3" fillId="5" borderId="14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locked="0" hidden="1"/>
    </xf>
    <xf numFmtId="0" fontId="0" fillId="2" borderId="0" xfId="0" applyFont="1" applyFill="1" applyAlignment="1" applyProtection="1">
      <alignment vertical="center"/>
      <protection hidden="1"/>
    </xf>
    <xf numFmtId="0" fontId="7" fillId="4" borderId="6" xfId="1" applyFill="1" applyBorder="1" applyAlignment="1" applyProtection="1">
      <alignment horizontal="right" vertical="center" wrapText="1"/>
      <protection hidden="1"/>
    </xf>
    <xf numFmtId="2" fontId="1" fillId="2" borderId="0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0" xfId="0" applyNumberFormat="1" applyFont="1" applyFill="1" applyAlignment="1" applyProtection="1">
      <alignment horizontal="left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subandr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42"/>
  <sheetViews>
    <sheetView tabSelected="1" topLeftCell="B1" workbookViewId="0">
      <selection activeCell="F2" sqref="F2"/>
    </sheetView>
  </sheetViews>
  <sheetFormatPr defaultRowHeight="12" x14ac:dyDescent="0.2"/>
  <cols>
    <col min="1" max="1" width="35.7109375" style="4" customWidth="1"/>
    <col min="2" max="2" width="2.85546875" style="4" customWidth="1"/>
    <col min="3" max="3" width="42.85546875" style="4" customWidth="1"/>
    <col min="4" max="4" width="2.85546875" style="4" customWidth="1"/>
    <col min="5" max="5" width="9.140625" style="4" customWidth="1"/>
    <col min="6" max="7" width="9.140625" style="3" customWidth="1"/>
    <col min="8" max="8" width="12" style="3" bestFit="1" customWidth="1"/>
    <col min="9" max="15" width="9.140625" style="3" customWidth="1"/>
    <col min="16" max="16" width="10" style="3" customWidth="1"/>
    <col min="17" max="16384" width="9.140625" style="25"/>
  </cols>
  <sheetData>
    <row r="2" spans="2:16" x14ac:dyDescent="0.2">
      <c r="B2" s="16"/>
      <c r="C2" s="17"/>
      <c r="D2" s="18"/>
      <c r="E2" s="1"/>
      <c r="F2" s="24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" customHeight="1" x14ac:dyDescent="0.2">
      <c r="B3" s="19"/>
      <c r="C3" s="15" t="s">
        <v>39</v>
      </c>
      <c r="D3" s="20"/>
      <c r="E3" s="1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3" customHeight="1" x14ac:dyDescent="0.2">
      <c r="B4" s="19"/>
      <c r="C4" s="5"/>
      <c r="D4" s="20"/>
      <c r="E4" s="1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6" ht="15" customHeight="1" x14ac:dyDescent="0.2">
      <c r="B5" s="19"/>
      <c r="C5" s="14">
        <v>47180</v>
      </c>
      <c r="D5" s="20"/>
      <c r="E5" s="1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ht="3" customHeight="1" x14ac:dyDescent="0.2">
      <c r="B6" s="19"/>
      <c r="C6" s="6"/>
      <c r="D6" s="20"/>
      <c r="E6" s="1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6" ht="15" customHeight="1" x14ac:dyDescent="0.2">
      <c r="B7" s="19"/>
      <c r="C7" s="13" t="str">
        <f>IF(TRIM(C5)&lt;&gt;"","Anda memasukkan hari "&amp;H29&amp;" "&amp;H30,"")</f>
        <v>Anda memasukkan hari Sabtu Kliwon</v>
      </c>
      <c r="D7" s="20"/>
      <c r="E7" s="1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6" ht="15" customHeight="1" x14ac:dyDescent="0.2">
      <c r="B8" s="19"/>
      <c r="C8" s="12" t="str">
        <f>IF(TRIM(C5)&lt;&gt;"","tanggal "&amp;H26&amp;" "&amp;H31&amp;" "&amp;J26,"")</f>
        <v>tanggal 3 Maret 2029</v>
      </c>
      <c r="D8" s="20"/>
      <c r="E8" s="1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6" ht="3" customHeight="1" x14ac:dyDescent="0.2">
      <c r="B9" s="19"/>
      <c r="C9" s="7"/>
      <c r="D9" s="20"/>
      <c r="E9" s="1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6" x14ac:dyDescent="0.2">
      <c r="B10" s="19"/>
      <c r="C10" s="10" t="str">
        <f ca="1">"Sekarang hari "&amp;H38&amp;" "&amp;H39</f>
        <v>Sekarang hari Kamis Kliwon</v>
      </c>
      <c r="D10" s="20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6" x14ac:dyDescent="0.2">
      <c r="B11" s="19"/>
      <c r="C11" s="11" t="str">
        <f ca="1">"tanggal "&amp;H35&amp;" "&amp;H40&amp;" "&amp;J35</f>
        <v>tanggal 17 Oktober 2019</v>
      </c>
      <c r="D11" s="20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6" ht="3" customHeight="1" x14ac:dyDescent="0.2">
      <c r="B12" s="19"/>
      <c r="C12" s="7"/>
      <c r="D12" s="20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6" ht="30" customHeight="1" x14ac:dyDescent="0.2">
      <c r="B13" s="19"/>
      <c r="C13" s="9" t="str">
        <f ca="1">IF(TRIM(C5)&lt;&gt;"",IF(C5=TODAY(),"Tanggal yang anda masukkan adalah tanggal hari ini.","Selisih tanggal masukan dengan tanggal hari ini adalah "&amp;IF(H23&gt;0,H23&amp;" Tahun ","")&amp;IF(I23&gt;0,I23&amp;" Bulan ","")&amp;IF(J23&gt;0,J23&amp;" Hari","")),"")</f>
        <v>Selisih tanggal masukan dengan tanggal hari ini adalah 9 Tahun 4 Bulan 16 Hari</v>
      </c>
      <c r="D13" s="20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6" ht="3.75" customHeight="1" x14ac:dyDescent="0.2">
      <c r="B14" s="19"/>
      <c r="C14" s="8"/>
      <c r="D14" s="20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6" ht="15" customHeight="1" x14ac:dyDescent="0.2">
      <c r="B15" s="19"/>
      <c r="C15" s="26" t="s">
        <v>38</v>
      </c>
      <c r="D15" s="20"/>
      <c r="E15" s="1"/>
      <c r="F15" s="2"/>
      <c r="G15" s="2"/>
      <c r="H15" s="27"/>
      <c r="I15" s="2"/>
      <c r="J15" s="2"/>
      <c r="K15" s="2"/>
      <c r="L15" s="2"/>
      <c r="M15" s="2"/>
      <c r="N15" s="2"/>
      <c r="O15" s="2"/>
    </row>
    <row r="16" spans="2:16" ht="15" customHeight="1" x14ac:dyDescent="0.2">
      <c r="B16" s="21"/>
      <c r="C16" s="22"/>
      <c r="D16" s="23"/>
      <c r="E16" s="1"/>
      <c r="F16" s="2"/>
      <c r="G16" s="2"/>
      <c r="H16" s="27"/>
      <c r="I16" s="2"/>
      <c r="J16" s="2"/>
      <c r="K16" s="2"/>
      <c r="L16" s="2"/>
      <c r="M16" s="2"/>
      <c r="N16" s="2"/>
      <c r="O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6:16" x14ac:dyDescent="0.2">
      <c r="F18" s="2"/>
      <c r="G18" s="2"/>
      <c r="H18" s="2"/>
      <c r="I18" s="2"/>
      <c r="J18" s="2"/>
      <c r="K18" s="2"/>
      <c r="L18" s="2"/>
      <c r="M18" s="2"/>
    </row>
    <row r="21" spans="6:16" x14ac:dyDescent="0.2">
      <c r="G21" s="2"/>
      <c r="H21" s="3" t="s">
        <v>0</v>
      </c>
      <c r="I21" s="3" t="s">
        <v>1</v>
      </c>
      <c r="J21" s="3" t="s">
        <v>2</v>
      </c>
      <c r="N21" s="28" t="s">
        <v>11</v>
      </c>
      <c r="O21" s="28" t="s">
        <v>12</v>
      </c>
      <c r="P21" s="28" t="s">
        <v>13</v>
      </c>
    </row>
    <row r="22" spans="6:16" x14ac:dyDescent="0.2">
      <c r="G22" s="2"/>
      <c r="H22" s="3">
        <f ca="1">IF((TODAY()-C5)&gt;0,(TODAY()-C5)/365.25,(C5-TODAY())/365.25)</f>
        <v>9.377138945927447</v>
      </c>
      <c r="I22" s="3">
        <f ca="1">(H22-H23)*12</f>
        <v>4.5256673511293641</v>
      </c>
      <c r="J22" s="3">
        <f ca="1">(I22-I23)*30.4375</f>
        <v>16.000000000000021</v>
      </c>
      <c r="L22" s="3" t="s">
        <v>4</v>
      </c>
      <c r="N22" s="28">
        <v>0</v>
      </c>
      <c r="O22" s="28" t="s">
        <v>5</v>
      </c>
      <c r="P22" s="28" t="s">
        <v>18</v>
      </c>
    </row>
    <row r="23" spans="6:16" x14ac:dyDescent="0.2">
      <c r="G23" s="2"/>
      <c r="H23" s="3">
        <f ca="1">ROUNDDOWN(H22,0)</f>
        <v>9</v>
      </c>
      <c r="I23" s="3">
        <f ca="1">ROUNDDOWN(I22,0)</f>
        <v>4</v>
      </c>
      <c r="J23" s="3">
        <f ca="1">ROUNDDOWN(J22,0)</f>
        <v>16</v>
      </c>
      <c r="L23" s="3" t="s">
        <v>3</v>
      </c>
      <c r="N23" s="28">
        <v>1</v>
      </c>
      <c r="O23" s="28" t="s">
        <v>6</v>
      </c>
      <c r="P23" s="28" t="s">
        <v>19</v>
      </c>
    </row>
    <row r="24" spans="6:16" x14ac:dyDescent="0.2">
      <c r="G24" s="2"/>
      <c r="N24" s="28">
        <v>2</v>
      </c>
      <c r="O24" s="28" t="s">
        <v>7</v>
      </c>
      <c r="P24" s="28" t="s">
        <v>20</v>
      </c>
    </row>
    <row r="25" spans="6:16" x14ac:dyDescent="0.2">
      <c r="G25" s="2"/>
      <c r="H25" s="3" t="s">
        <v>14</v>
      </c>
      <c r="I25" s="3" t="s">
        <v>1</v>
      </c>
      <c r="J25" s="3" t="s">
        <v>0</v>
      </c>
      <c r="N25" s="28">
        <v>3</v>
      </c>
      <c r="O25" s="28" t="s">
        <v>8</v>
      </c>
      <c r="P25" s="28" t="s">
        <v>21</v>
      </c>
    </row>
    <row r="26" spans="6:16" x14ac:dyDescent="0.2">
      <c r="G26" s="2" t="s">
        <v>15</v>
      </c>
      <c r="H26" s="3">
        <f>DAY(C5)</f>
        <v>3</v>
      </c>
      <c r="I26" s="3">
        <f>MONTH(C5)</f>
        <v>3</v>
      </c>
      <c r="J26" s="3">
        <f>YEAR(C5)</f>
        <v>2029</v>
      </c>
      <c r="N26" s="28">
        <v>4</v>
      </c>
      <c r="O26" s="28" t="s">
        <v>9</v>
      </c>
      <c r="P26" s="28" t="s">
        <v>22</v>
      </c>
    </row>
    <row r="27" spans="6:16" x14ac:dyDescent="0.2">
      <c r="G27" s="2" t="s">
        <v>16</v>
      </c>
      <c r="I27" s="3">
        <f>IF(I26&lt;3,I26+12,I26)</f>
        <v>3</v>
      </c>
      <c r="J27" s="3">
        <f>IF(I26&lt;3,$J$26-1,$J$26)</f>
        <v>2029</v>
      </c>
      <c r="K27" s="3">
        <f>2-INT(J27/100)+INT(INT(J27/100)/4)</f>
        <v>-13</v>
      </c>
      <c r="N27" s="28">
        <v>5</v>
      </c>
      <c r="O27" s="28" t="s">
        <v>37</v>
      </c>
      <c r="P27" s="28"/>
    </row>
    <row r="28" spans="6:16" x14ac:dyDescent="0.2">
      <c r="G28" s="2" t="s">
        <v>17</v>
      </c>
      <c r="H28" s="3">
        <f xml:space="preserve"> INT(365.25 * (J27 + 4716)) + INT(30.6001 * (I27 + 1)) +H26+(5 / 24) + K27 - 1524.5</f>
        <v>2462198.7083333335</v>
      </c>
      <c r="N28" s="28">
        <v>6</v>
      </c>
      <c r="O28" s="28" t="s">
        <v>10</v>
      </c>
      <c r="P28" s="28"/>
    </row>
    <row r="29" spans="6:16" x14ac:dyDescent="0.2">
      <c r="G29" s="3" t="s">
        <v>12</v>
      </c>
      <c r="H29" s="29" t="str">
        <f>VLOOKUP(MOD(INT(H28),7),HRPS,2)</f>
        <v>Sabtu</v>
      </c>
    </row>
    <row r="30" spans="6:16" x14ac:dyDescent="0.2">
      <c r="G30" s="3" t="s">
        <v>13</v>
      </c>
      <c r="H30" s="29" t="str">
        <f>VLOOKUP(MOD(INT(H28),5),HRPS,3)</f>
        <v>Kliwon</v>
      </c>
      <c r="N30" s="28" t="s">
        <v>11</v>
      </c>
      <c r="O30" s="28" t="s">
        <v>24</v>
      </c>
    </row>
    <row r="31" spans="6:16" x14ac:dyDescent="0.2">
      <c r="G31" s="3" t="s">
        <v>23</v>
      </c>
      <c r="H31" s="3" t="str">
        <f>VLOOKUP(I26,BLN,2)</f>
        <v>Maret</v>
      </c>
      <c r="N31" s="28">
        <v>1</v>
      </c>
      <c r="O31" s="28" t="s">
        <v>25</v>
      </c>
    </row>
    <row r="32" spans="6:16" x14ac:dyDescent="0.2">
      <c r="N32" s="28">
        <v>2</v>
      </c>
      <c r="O32" s="28" t="s">
        <v>26</v>
      </c>
    </row>
    <row r="33" spans="7:15" x14ac:dyDescent="0.2">
      <c r="N33" s="28">
        <v>3</v>
      </c>
      <c r="O33" s="28" t="s">
        <v>27</v>
      </c>
    </row>
    <row r="34" spans="7:15" x14ac:dyDescent="0.2">
      <c r="G34" s="2"/>
      <c r="H34" s="3" t="s">
        <v>14</v>
      </c>
      <c r="I34" s="3" t="s">
        <v>1</v>
      </c>
      <c r="J34" s="3" t="s">
        <v>0</v>
      </c>
      <c r="N34" s="28">
        <v>4</v>
      </c>
      <c r="O34" s="28" t="s">
        <v>28</v>
      </c>
    </row>
    <row r="35" spans="7:15" x14ac:dyDescent="0.2">
      <c r="G35" s="2" t="s">
        <v>15</v>
      </c>
      <c r="H35" s="3">
        <f ca="1">DAY(TODAY())</f>
        <v>17</v>
      </c>
      <c r="I35" s="3">
        <f ca="1">MONTH(TODAY())</f>
        <v>10</v>
      </c>
      <c r="J35" s="3">
        <f ca="1">YEAR(TODAY())</f>
        <v>2019</v>
      </c>
      <c r="N35" s="28">
        <v>5</v>
      </c>
      <c r="O35" s="28" t="s">
        <v>29</v>
      </c>
    </row>
    <row r="36" spans="7:15" x14ac:dyDescent="0.2">
      <c r="G36" s="2" t="s">
        <v>16</v>
      </c>
      <c r="I36" s="3">
        <f ca="1">IF(I35&lt;3,I35+12,I35)</f>
        <v>10</v>
      </c>
      <c r="J36" s="3">
        <f ca="1">IF(I35&lt;3,$J$35-1,$J$35)</f>
        <v>2019</v>
      </c>
      <c r="K36" s="3">
        <f ca="1">2-INT(J36/100)+INT(INT(J36/100)/4)</f>
        <v>-13</v>
      </c>
      <c r="N36" s="28">
        <v>6</v>
      </c>
      <c r="O36" s="28" t="s">
        <v>30</v>
      </c>
    </row>
    <row r="37" spans="7:15" x14ac:dyDescent="0.2">
      <c r="G37" s="2" t="s">
        <v>17</v>
      </c>
      <c r="H37" s="3">
        <f ca="1" xml:space="preserve"> INT(365.25 * (J36 + 4716)) + INT(30.6001 * (I36 + 1)) +H35+(5 / 24) + K36 - 1524.5</f>
        <v>2458773.7083333335</v>
      </c>
      <c r="N37" s="28">
        <v>7</v>
      </c>
      <c r="O37" s="28" t="s">
        <v>31</v>
      </c>
    </row>
    <row r="38" spans="7:15" x14ac:dyDescent="0.2">
      <c r="G38" s="3" t="s">
        <v>12</v>
      </c>
      <c r="H38" s="29" t="str">
        <f ca="1">VLOOKUP(MOD(INT(H37),7),HRPS,2)</f>
        <v>Kamis</v>
      </c>
      <c r="N38" s="28">
        <v>8</v>
      </c>
      <c r="O38" s="28" t="s">
        <v>32</v>
      </c>
    </row>
    <row r="39" spans="7:15" x14ac:dyDescent="0.2">
      <c r="G39" s="3" t="s">
        <v>13</v>
      </c>
      <c r="H39" s="29" t="str">
        <f ca="1">VLOOKUP(MOD(INT(H37),5),HRPS,3)</f>
        <v>Kliwon</v>
      </c>
      <c r="N39" s="28">
        <v>9</v>
      </c>
      <c r="O39" s="28" t="s">
        <v>33</v>
      </c>
    </row>
    <row r="40" spans="7:15" x14ac:dyDescent="0.2">
      <c r="G40" s="3" t="s">
        <v>23</v>
      </c>
      <c r="H40" s="3" t="str">
        <f ca="1">VLOOKUP(I35,BLN,2)</f>
        <v>Oktober</v>
      </c>
      <c r="N40" s="28">
        <v>10</v>
      </c>
      <c r="O40" s="28" t="s">
        <v>34</v>
      </c>
    </row>
    <row r="41" spans="7:15" x14ac:dyDescent="0.2">
      <c r="N41" s="28">
        <v>11</v>
      </c>
      <c r="O41" s="28" t="s">
        <v>35</v>
      </c>
    </row>
    <row r="42" spans="7:15" x14ac:dyDescent="0.2">
      <c r="N42" s="28">
        <v>12</v>
      </c>
      <c r="O42" s="28" t="s">
        <v>36</v>
      </c>
    </row>
  </sheetData>
  <sheetProtection algorithmName="SHA-512" hashValue="e/eOq5S0bXG10qKFO1zKuzUB3kss161mjQiQ4MTurKKpVMxr7u2S+mz6sT2J9uLJE6Wa2qM6285yVvBQ4nUmNA==" saltValue="vZxTUPjTYarsybw819Z99Q==" spinCount="100000" sheet="1" selectLockedCells="1"/>
  <hyperlinks>
    <hyperlink ref="C15" r:id="rId1" xr:uid="{E0277C20-F46C-429D-9FA1-61527D62053A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Fun</vt:lpstr>
      <vt:lpstr>BLN</vt:lpstr>
      <vt:lpstr>HRPS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</dc:creator>
  <cp:lastModifiedBy>ANA1PBR1ADM1</cp:lastModifiedBy>
  <cp:lastPrinted>2012-12-07T09:48:08Z</cp:lastPrinted>
  <dcterms:created xsi:type="dcterms:W3CDTF">2012-12-07T07:43:23Z</dcterms:created>
  <dcterms:modified xsi:type="dcterms:W3CDTF">2019-10-17T07:22:17Z</dcterms:modified>
</cp:coreProperties>
</file>