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apia\Desktop\"/>
    </mc:Choice>
  </mc:AlternateContent>
  <xr:revisionPtr revIDLastSave="0" documentId="13_ncr:1_{25707380-7B39-457B-95C6-27878BF4DD39}" xr6:coauthVersionLast="47" xr6:coauthVersionMax="47" xr10:uidLastSave="{00000000-0000-0000-0000-000000000000}"/>
  <bookViews>
    <workbookView xWindow="-108" yWindow="-108" windowWidth="23256" windowHeight="12456" xr2:uid="{130D042D-78A9-4F22-B783-9F6F7457F468}"/>
  </bookViews>
  <sheets>
    <sheet name="data1" sheetId="4" r:id="rId1"/>
    <sheet name="Calc" sheetId="1" r:id="rId2"/>
    <sheet name="rep_gap_q" sheetId="2" r:id="rId3"/>
    <sheet name="rep_año" sheetId="3" r:id="rId4"/>
  </sheets>
  <definedNames>
    <definedName name="_xlnm._FilterDatabase" localSheetId="1" hidden="1">Calc!$A$1:$L$13</definedName>
    <definedName name="_xlnm._FilterDatabase" localSheetId="0" hidden="1">data1!$A$1:$E$13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2" l="1"/>
  <c r="E1" i="3"/>
  <c r="D1" i="3"/>
  <c r="C1" i="3"/>
  <c r="I10" i="1"/>
  <c r="C48" i="2" s="1"/>
  <c r="J13" i="1"/>
  <c r="D2" i="3" s="1"/>
  <c r="F13" i="1"/>
  <c r="C2" i="3" s="1"/>
  <c r="A2" i="2"/>
  <c r="A48" i="2"/>
  <c r="A26" i="2"/>
  <c r="I7" i="1"/>
  <c r="I13" i="1"/>
  <c r="I4" i="1"/>
  <c r="C2" i="2" s="1"/>
  <c r="E13" i="1"/>
  <c r="E10" i="1"/>
  <c r="B48" i="2" s="1"/>
  <c r="E7" i="1"/>
  <c r="E4" i="1"/>
  <c r="K2" i="1"/>
  <c r="K3" i="1" s="1"/>
  <c r="C26" i="2" l="1"/>
  <c r="B2" i="2"/>
  <c r="B26" i="2"/>
  <c r="K4" i="1"/>
  <c r="L4" i="1" s="1"/>
  <c r="D2" i="2" l="1"/>
  <c r="K5" i="1"/>
  <c r="K6" i="1" l="1"/>
  <c r="K7" i="1" l="1"/>
  <c r="L7" i="1" s="1"/>
  <c r="D26" i="2" l="1"/>
  <c r="K8" i="1"/>
  <c r="K9" i="1" l="1"/>
  <c r="K10" i="1" l="1"/>
  <c r="L10" i="1" s="1"/>
  <c r="K11" i="1" l="1"/>
  <c r="K12" i="1" l="1"/>
  <c r="K13" i="1" l="1"/>
  <c r="L13" i="1" l="1"/>
  <c r="M13" i="1"/>
  <c r="E2" i="3" s="1"/>
  <c r="F2" i="3" s="1"/>
  <c r="G3" i="3" s="1"/>
</calcChain>
</file>

<file path=xl/sharedStrings.xml><?xml version="1.0" encoding="utf-8"?>
<sst xmlns="http://schemas.openxmlformats.org/spreadsheetml/2006/main" count="85" uniqueCount="38">
  <si>
    <t>Meta</t>
  </si>
  <si>
    <t>Facturado</t>
  </si>
  <si>
    <t>Enero</t>
  </si>
  <si>
    <t>Mes</t>
  </si>
  <si>
    <t>Q</t>
  </si>
  <si>
    <t>Año</t>
  </si>
  <si>
    <t>Q1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</si>
  <si>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</si>
  <si>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</si>
  <si>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</si>
  <si>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</si>
  <si>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</si>
  <si>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</si>
  <si>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</si>
  <si>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</si>
  <si>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</si>
  <si>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</si>
  <si>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</si>
  <si>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Q2</t>
  </si>
  <si>
    <t>Q3</t>
  </si>
  <si>
    <t>Q4</t>
  </si>
  <si>
    <t>GAP</t>
  </si>
  <si>
    <t>GAP_q</t>
  </si>
  <si>
    <t>GAP_Q</t>
  </si>
  <si>
    <t>Meta_q</t>
  </si>
  <si>
    <t>Facturado_q</t>
  </si>
  <si>
    <t>funel_requerido</t>
  </si>
  <si>
    <t>funel_activo_real</t>
  </si>
  <si>
    <t>Meta_año</t>
  </si>
  <si>
    <t>Fac_año</t>
  </si>
  <si>
    <t>GAP_año</t>
  </si>
  <si>
    <t>Fac_backlog</t>
  </si>
  <si>
    <t>10%</t>
  </si>
  <si>
    <t>50%</t>
  </si>
  <si>
    <t>70%</t>
  </si>
  <si>
    <t>90%</t>
  </si>
  <si>
    <t>def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</si>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</sst>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2" fillId="0" borderId="0" xfId="1" applyFont="1"/>
    <xf numFmtId="43" fontId="2" fillId="0" borderId="1" xfId="1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43" fontId="4" fillId="0" borderId="1" xfId="1" applyFont="1" applyBorder="1"/>
    <xf numFmtId="43" fontId="2" fillId="0" borderId="1" xfId="0" applyNumberFormat="1" applyFont="1" applyBorder="1"/>
    <xf numFmtId="43" fontId="2" fillId="0" borderId="0" xfId="0" applyNumberFormat="1" applyFont="1"/>
    <xf numFmtId="43" fontId="4" fillId="0" borderId="1" xfId="1" applyFont="1" applyFill="1" applyBorder="1"/>
    <xf numFmtId="43" fontId="2" fillId="2" borderId="1" xfId="1" applyFont="1" applyFill="1" applyBorder="1"/>
    <xf numFmtId="0" fontId="2" fillId="0" borderId="1" xfId="0" applyFont="1" applyFill="1" applyBorder="1"/>
    <xf numFmtId="43" fontId="2" fillId="0" borderId="1" xfId="1" applyFont="1" applyFill="1" applyBorder="1"/>
    <xf numFmtId="43" fontId="2" fillId="0" borderId="1" xfId="0" applyNumberFormat="1" applyFont="1" applyFill="1" applyBorder="1"/>
    <xf numFmtId="0" fontId="2" fillId="0" borderId="0" xfId="0" applyFont="1" applyFill="1"/>
    <xf numFmtId="43" fontId="2" fillId="0" borderId="2" xfId="0" applyNumberFormat="1" applyFont="1" applyBorder="1"/>
    <xf numFmtId="43" fontId="2" fillId="0" borderId="2" xfId="1" applyFont="1" applyBorder="1"/>
    <xf numFmtId="9" fontId="2" fillId="0" borderId="1" xfId="0" quotePrefix="1" applyNumberFormat="1" applyFont="1" applyBorder="1"/>
    <xf numFmtId="0" fontId="2" fillId="0" borderId="1" xfId="0" quotePrefix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Análisis GAP - Q2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rep_gap_q!$A$26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rep_gap_q!$B$25:$D$25</c:f>
              <c:strCache>
                <c:ptCount val="3"/>
                <c:pt idx="0">
                  <c:v> Meta_q </c:v>
                </c:pt>
                <c:pt idx="1">
                  <c:v>Facturado_q</c:v>
                </c:pt>
                <c:pt idx="2">
                  <c:v>GAP_q</c:v>
                </c:pt>
              </c:strCache>
            </c:strRef>
          </c:cat>
          <c:val>
            <c:numRef>
              <c:f>rep_gap_q!$B$26:$D$26</c:f>
              <c:numCache>
                <c:formatCode>_(* #,##0.00_);_(* \(#,##0.00\);_(* "-"??_);_(@_)</c:formatCode>
                <c:ptCount val="3"/>
                <c:pt idx="0">
                  <c:v>261717.49000000002</c:v>
                </c:pt>
                <c:pt idx="1">
                  <c:v>111323.69</c:v>
                </c:pt>
                <c:pt idx="2">
                  <c:v>-249427.87000000002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C-48DD-AEF1-E408A643B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509423"/>
        <c:axId val="165509903"/>
      </c:barChart>
      <c:catAx>
        <c:axId val="1655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09903"/>
        <c:crosses val="autoZero"/>
        <c:auto val="1"/>
        <c:lblAlgn val="ctr"/>
        <c:lblOffset val="100"/>
        <c:noMultiLvlLbl val="0"/>
      </c:catAx>
      <c:valAx>
        <c:axId val="1655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0942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Análisis GAP -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rep_gap_q!$A$2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rep_gap_q!$B$1:$D$1</c:f>
              <c:strCache>
                <c:ptCount val="3"/>
                <c:pt idx="0">
                  <c:v> Meta_q </c:v>
                </c:pt>
                <c:pt idx="1">
                  <c:v>Facturado_q</c:v>
                </c:pt>
                <c:pt idx="2">
                  <c:v>GAP_q</c:v>
                </c:pt>
              </c:strCache>
            </c:strRef>
          </c:cat>
          <c:val>
            <c:numRef>
              <c:f>rep_gap_q!$B$2:$D$2</c:f>
              <c:numCache>
                <c:formatCode>_(* #,##0.00_);_(* \(#,##0.00\);_(* "-"??_);_(@_)</c:formatCode>
                <c:ptCount val="3"/>
                <c:pt idx="0">
                  <c:v>175402.47</c:v>
                </c:pt>
                <c:pt idx="1">
                  <c:v>76368.399999999994</c:v>
                </c:pt>
                <c:pt idx="2">
                  <c:v>-99034.07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6A4-A9B1-3F0E2BFBEF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998463"/>
        <c:axId val="375006623"/>
      </c:barChart>
      <c:catAx>
        <c:axId val="3749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5006623"/>
        <c:crosses val="autoZero"/>
        <c:auto val="1"/>
        <c:lblAlgn val="ctr"/>
        <c:lblOffset val="100"/>
        <c:noMultiLvlLbl val="0"/>
      </c:catAx>
      <c:valAx>
        <c:axId val="375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49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Análisis GAP -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rep_gap_q!$A$48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rep_gap_q!$B$47:$D$47</c:f>
              <c:strCache>
                <c:ptCount val="3"/>
                <c:pt idx="0">
                  <c:v> Meta_q </c:v>
                </c:pt>
                <c:pt idx="1">
                  <c:v>Facturado_q</c:v>
                </c:pt>
                <c:pt idx="2">
                  <c:v>GAP_q</c:v>
                </c:pt>
              </c:strCache>
            </c:strRef>
          </c:cat>
          <c:val>
            <c:numRef>
              <c:f>rep_gap_q!$B$48:$D$48</c:f>
              <c:numCache>
                <c:formatCode>_(* #,##0.00_);_(* \(#,##0.00\);_(* "-"??_);_(@_)</c:formatCode>
                <c:ptCount val="3"/>
                <c:pt idx="0">
                  <c:v>303928.78000000003</c:v>
                </c:pt>
                <c:pt idx="1">
                  <c:v>55000</c:v>
                </c:pt>
                <c:pt idx="2">
                  <c:v>-249427.87000000002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C0B-9B1E-973D8E086E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968031"/>
        <c:axId val="158965631"/>
      </c:barChart>
      <c:catAx>
        <c:axId val="1589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965631"/>
        <c:crosses val="autoZero"/>
        <c:auto val="1"/>
        <c:lblAlgn val="ctr"/>
        <c:lblOffset val="100"/>
        <c:noMultiLvlLbl val="0"/>
      </c:catAx>
      <c:valAx>
        <c:axId val="1589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9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 GAP - 2025 | HR</a:t>
            </a:r>
            <a:r>
              <a:rPr lang="es-PE" baseline="0"/>
              <a:t>: 15%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8642803877703207E-3"/>
                  <c:y val="-2.84287181126034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74-4F67-8282-7243C214B48D}"/>
                </c:ext>
              </c:extLst>
            </c:dLbl>
            <c:dLbl>
              <c:idx val="2"/>
              <c:layout>
                <c:manualLayout>
                  <c:x val="3.7285607755405729E-3"/>
                  <c:y val="4.561662035763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74-4F67-8282-7243C214B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rep_año!$C$2:$G$2</c:f>
              <c:numCache>
                <c:formatCode>_(* #,##0.00_);_(* \(#,##0.00\);_(* "-"??_);_(@_)</c:formatCode>
                <c:ptCount val="5"/>
                <c:pt idx="0">
                  <c:v>984277.83</c:v>
                </c:pt>
                <c:pt idx="1">
                  <c:v>187692.09</c:v>
                </c:pt>
                <c:pt idx="2">
                  <c:v>-796585.74000000011</c:v>
                </c:pt>
                <c:pt idx="3">
                  <c:v>5310571.6000000006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4-4F67-8282-7243C214B48D}"/>
            </c:ext>
          </c:extLst>
        </c:ser>
        <c:ser>
          <c:idx val="1"/>
          <c:order val="1"/>
          <c:spPr>
            <a:solidFill>
              <a:srgbClr val="EE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rep_año!$C$3:$G$3</c:f>
              <c:numCache>
                <c:formatCode>_(* #,##0.00_);_(* \(#,##0.00\);_(* "-"??_);_(@_)</c:formatCode>
                <c:ptCount val="5"/>
                <c:pt idx="4">
                  <c:v>3910571.6000000006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4-4F67-8282-7243C214B4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rep_año!$C$4:$G$4</c:f>
              <c:numCache>
                <c:formatCode>_(* #,##0.00_);_(* \(#,##0.00\);_(* "-"??_);_(@_)</c:formatCode>
                <c:ptCount val="5"/>
                <c:pt idx="4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4-4F67-8282-7243C214B4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rep_año!$C$5:$G$5</c:f>
              <c:numCache>
                <c:formatCode>_(* #,##0.00_);_(* \(#,##0.00\);_(* "-"??_);_(@_)</c:formatCode>
                <c:ptCount val="5"/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4-4F67-8282-7243C214B4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rep_año!$C$6:$G$6</c:f>
              <c:numCache>
                <c:formatCode>_(* #,##0.00_);_(* \(#,##0.00\);_(* "-"??_);_(@_)</c:formatCode>
                <c:ptCount val="5"/>
                <c:pt idx="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4-4F67-8282-7243C214B48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rep_año!$C$7:$G$7</c:f>
              <c:numCache>
                <c:formatCode>General</c:formatCode>
                <c:ptCount val="5"/>
                <c:pt idx="4" formatCode="_(* #,##0.00_);_(* \(#,##0.00\);_(* &quot;-&quot;??_);_(@_)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4-4F67-8282-7243C214B4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8674-4F67-8282-7243C214B48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rep_año!$C$9:$G$9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8674-4F67-8282-7243C214B4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996063"/>
        <c:axId val="374996543"/>
      </c:barChart>
      <c:catAx>
        <c:axId val="3749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4996543"/>
        <c:crosses val="autoZero"/>
        <c:auto val="1"/>
        <c:lblAlgn val="ctr"/>
        <c:lblOffset val="100"/>
        <c:noMultiLvlLbl val="0"/>
      </c:catAx>
      <c:valAx>
        <c:axId val="3749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49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26</xdr:row>
      <xdr:rowOff>148590</xdr:rowOff>
    </xdr:from>
    <xdr:to>
      <xdr:col>8</xdr:col>
      <xdr:colOff>228600</xdr:colOff>
      <xdr:row>43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256651-56D2-7C3C-48D3-7A1A2B0B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</xdr:row>
      <xdr:rowOff>140970</xdr:rowOff>
    </xdr:from>
    <xdr:to>
      <xdr:col>8</xdr:col>
      <xdr:colOff>121920</xdr:colOff>
      <xdr:row>17</xdr:row>
      <xdr:rowOff>140970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96526C-CF02-9D98-F8DE-8C536586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48</xdr:row>
      <xdr:rowOff>171450</xdr:rowOff>
    </xdr:from>
    <xdr:to>
      <xdr:col>7</xdr:col>
      <xdr:colOff>731520</xdr:colOff>
      <xdr:row>64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1202DA-EF82-C94F-55ED-B17078BCA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41910</xdr:rowOff>
    </xdr:from>
    <xdr:to>
      <xdr:col>16</xdr:col>
      <xdr:colOff>655320</xdr:colOff>
      <xdr:row>36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A7AC97-A9A2-1A12-361E-A1E3388A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12AD-AD7D-4129-8E38-8C3F074D6EB8}">
  <dimension ref="A1:E13"/>
  <sheetViews>
    <sheetView showGridLines="0" tabSelected="1" workbookViewId="0">
      <selection activeCell="N29" sqref="N29"/>
    </sheetView>
  </sheetViews>
  <sheetFormatPr baseColWidth="10" defaultColWidth="5.5546875" defaultRowHeight="10.199999999999999" x14ac:dyDescent="0.2"/>
  <cols>
    <col min="1" max="1" width="5.77734375" style="4" bestFit="1" customWidth="1"/>
    <col min="2" max="2" width="9.6640625" style="4" bestFit="1" customWidth="1"/>
    <col min="3" max="3" width="7.44140625" style="4" bestFit="1" customWidth="1"/>
    <col min="4" max="4" width="8.77734375" style="4" bestFit="1" customWidth="1"/>
    <col min="5" max="5" width="11" style="1" bestFit="1" customWidth="1"/>
    <col min="6" max="16384" width="5.5546875" style="4"/>
  </cols>
  <sheetData>
    <row r="1" spans="1:5" x14ac:dyDescent="0.2">
      <c r="A1" s="5" t="s">
        <v>5</v>
      </c>
      <c r="B1" s="5" t="s">
        <v>37</v>
      </c>
      <c r="C1" s="5" t="s">
        <v>3</v>
      </c>
      <c r="D1" s="6" t="s">
        <v>0</v>
      </c>
      <c r="E1" s="6" t="s">
        <v>1</v>
      </c>
    </row>
    <row r="2" spans="1:5" x14ac:dyDescent="0.2">
      <c r="A2" s="3">
        <v>2025</v>
      </c>
      <c r="B2" s="3" t="s">
        <v>6</v>
      </c>
      <c r="C2" s="3" t="s">
        <v>2</v>
      </c>
      <c r="D2" s="2">
        <v>58280.72</v>
      </c>
      <c r="E2" s="2">
        <v>23207.79</v>
      </c>
    </row>
    <row r="3" spans="1:5" x14ac:dyDescent="0.2">
      <c r="A3" s="3">
        <v>2025</v>
      </c>
      <c r="B3" s="3" t="s">
        <v>6</v>
      </c>
      <c r="C3" s="3" t="s">
        <v>7</v>
      </c>
      <c r="D3" s="2">
        <v>54726.35</v>
      </c>
      <c r="E3" s="2">
        <v>24166.43</v>
      </c>
    </row>
    <row r="4" spans="1:5" x14ac:dyDescent="0.2">
      <c r="A4" s="3">
        <v>2025</v>
      </c>
      <c r="B4" s="3" t="s">
        <v>6</v>
      </c>
      <c r="C4" s="3" t="s">
        <v>8</v>
      </c>
      <c r="D4" s="2">
        <v>62395.4</v>
      </c>
      <c r="E4" s="2">
        <v>28994.18</v>
      </c>
    </row>
    <row r="5" spans="1:5" x14ac:dyDescent="0.2">
      <c r="A5" s="3">
        <v>2025</v>
      </c>
      <c r="B5" s="3" t="s">
        <v>18</v>
      </c>
      <c r="C5" s="3" t="s">
        <v>9</v>
      </c>
      <c r="D5" s="2">
        <v>71379.28</v>
      </c>
      <c r="E5" s="2">
        <v>31253.58</v>
      </c>
    </row>
    <row r="6" spans="1:5" x14ac:dyDescent="0.2">
      <c r="A6" s="3">
        <v>2025</v>
      </c>
      <c r="B6" s="3" t="s">
        <v>18</v>
      </c>
      <c r="C6" s="3" t="s">
        <v>10</v>
      </c>
      <c r="D6" s="2">
        <v>74056.05</v>
      </c>
      <c r="E6" s="2">
        <v>29915.26</v>
      </c>
    </row>
    <row r="7" spans="1:5" x14ac:dyDescent="0.2">
      <c r="A7" s="3">
        <v>2025</v>
      </c>
      <c r="B7" s="3" t="s">
        <v>18</v>
      </c>
      <c r="C7" s="3" t="s">
        <v>11</v>
      </c>
      <c r="D7" s="2">
        <v>116282.16</v>
      </c>
      <c r="E7" s="2">
        <v>50154.85</v>
      </c>
    </row>
    <row r="8" spans="1:5" s="14" customFormat="1" x14ac:dyDescent="0.2">
      <c r="A8" s="11">
        <v>2025</v>
      </c>
      <c r="B8" s="11" t="s">
        <v>19</v>
      </c>
      <c r="C8" s="11" t="s">
        <v>12</v>
      </c>
      <c r="D8" s="12">
        <v>105297.59</v>
      </c>
      <c r="E8" s="12"/>
    </row>
    <row r="9" spans="1:5" x14ac:dyDescent="0.2">
      <c r="A9" s="3">
        <v>2025</v>
      </c>
      <c r="B9" s="3" t="s">
        <v>19</v>
      </c>
      <c r="C9" s="3" t="s">
        <v>13</v>
      </c>
      <c r="D9" s="2">
        <v>108695.35</v>
      </c>
      <c r="E9" s="12"/>
    </row>
    <row r="10" spans="1:5" x14ac:dyDescent="0.2">
      <c r="A10" s="3">
        <v>2025</v>
      </c>
      <c r="B10" s="3" t="s">
        <v>19</v>
      </c>
      <c r="C10" s="3" t="s">
        <v>14</v>
      </c>
      <c r="D10" s="2">
        <v>89935.84</v>
      </c>
      <c r="E10" s="12"/>
    </row>
    <row r="11" spans="1:5" x14ac:dyDescent="0.2">
      <c r="A11" s="3">
        <v>2025</v>
      </c>
      <c r="B11" s="3" t="s">
        <v>20</v>
      </c>
      <c r="C11" s="3" t="s">
        <v>15</v>
      </c>
      <c r="D11" s="2">
        <v>88207.51</v>
      </c>
      <c r="E11" s="2"/>
    </row>
    <row r="12" spans="1:5" x14ac:dyDescent="0.2">
      <c r="A12" s="3">
        <v>2025</v>
      </c>
      <c r="B12" s="3" t="s">
        <v>20</v>
      </c>
      <c r="C12" s="3" t="s">
        <v>16</v>
      </c>
      <c r="D12" s="2">
        <v>79620.03</v>
      </c>
      <c r="E12" s="2"/>
    </row>
    <row r="13" spans="1:5" x14ac:dyDescent="0.2">
      <c r="A13" s="3">
        <v>2025</v>
      </c>
      <c r="B13" s="3" t="s">
        <v>20</v>
      </c>
      <c r="C13" s="3" t="s">
        <v>17</v>
      </c>
      <c r="D13" s="2">
        <v>75401.55</v>
      </c>
      <c r="E13" s="2"/>
    </row>
  </sheetData>
  <autoFilter ref="A1:E13" xr:uid="{EF5749F7-5D93-41E5-B17D-2FA7500C0C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49F7-5D93-41E5-B17D-2FA7500C0C6C}">
  <dimension ref="A1:M19"/>
  <sheetViews>
    <sheetView showGridLines="0" workbookViewId="0">
      <selection activeCell="H23" sqref="H23"/>
    </sheetView>
  </sheetViews>
  <sheetFormatPr baseColWidth="10" defaultRowHeight="10.199999999999999" x14ac:dyDescent="0.2"/>
  <cols>
    <col min="1" max="1" width="5.77734375" style="4" bestFit="1" customWidth="1"/>
    <col min="2" max="2" width="4.109375" style="4" bestFit="1" customWidth="1"/>
    <col min="3" max="3" width="7.44140625" style="4" bestFit="1" customWidth="1"/>
    <col min="4" max="4" width="8.77734375" style="4" bestFit="1" customWidth="1"/>
    <col min="5" max="5" width="9" style="4" bestFit="1" customWidth="1"/>
    <col min="6" max="6" width="10.77734375" style="4" bestFit="1" customWidth="1"/>
    <col min="7" max="7" width="11" style="1" bestFit="1" customWidth="1"/>
    <col min="8" max="8" width="12.77734375" style="1" bestFit="1" customWidth="1"/>
    <col min="9" max="9" width="11.77734375" style="4" bestFit="1" customWidth="1"/>
    <col min="10" max="10" width="9" style="4" bestFit="1" customWidth="1"/>
    <col min="11" max="13" width="8.77734375" style="4" bestFit="1" customWidth="1"/>
    <col min="14" max="16384" width="11.5546875" style="4"/>
  </cols>
  <sheetData>
    <row r="1" spans="1:13" x14ac:dyDescent="0.2">
      <c r="A1" s="5" t="s">
        <v>5</v>
      </c>
      <c r="B1" s="5" t="s">
        <v>4</v>
      </c>
      <c r="C1" s="5" t="s">
        <v>3</v>
      </c>
      <c r="D1" s="6" t="s">
        <v>0</v>
      </c>
      <c r="E1" s="6" t="s">
        <v>24</v>
      </c>
      <c r="F1" s="6" t="s">
        <v>28</v>
      </c>
      <c r="G1" s="6" t="s">
        <v>1</v>
      </c>
      <c r="H1" s="6" t="s">
        <v>31</v>
      </c>
      <c r="I1" s="5" t="s">
        <v>25</v>
      </c>
      <c r="J1" s="5" t="s">
        <v>29</v>
      </c>
      <c r="K1" s="5" t="s">
        <v>21</v>
      </c>
      <c r="L1" s="5" t="s">
        <v>23</v>
      </c>
      <c r="M1" s="5" t="s">
        <v>30</v>
      </c>
    </row>
    <row r="2" spans="1:13" x14ac:dyDescent="0.2">
      <c r="A2" s="3">
        <v>2025</v>
      </c>
      <c r="B2" s="3" t="s">
        <v>6</v>
      </c>
      <c r="C2" s="3" t="s">
        <v>2</v>
      </c>
      <c r="D2" s="2">
        <v>58280.72</v>
      </c>
      <c r="E2" s="2">
        <v>0</v>
      </c>
      <c r="F2" s="2"/>
      <c r="G2" s="2">
        <v>23207.79</v>
      </c>
      <c r="H2" s="2"/>
      <c r="I2" s="2">
        <v>0</v>
      </c>
      <c r="J2" s="2"/>
      <c r="K2" s="7">
        <f>+G2-D2</f>
        <v>-35072.93</v>
      </c>
      <c r="L2" s="7">
        <v>0</v>
      </c>
      <c r="M2" s="7"/>
    </row>
    <row r="3" spans="1:13" x14ac:dyDescent="0.2">
      <c r="A3" s="3">
        <v>2025</v>
      </c>
      <c r="B3" s="3" t="s">
        <v>6</v>
      </c>
      <c r="C3" s="3" t="s">
        <v>7</v>
      </c>
      <c r="D3" s="2">
        <v>54726.35</v>
      </c>
      <c r="E3" s="2">
        <v>0</v>
      </c>
      <c r="F3" s="2"/>
      <c r="G3" s="2">
        <v>24166.43</v>
      </c>
      <c r="H3" s="2"/>
      <c r="I3" s="2">
        <v>0</v>
      </c>
      <c r="J3" s="2"/>
      <c r="K3" s="7">
        <f>+(G3-D3)+(K2)</f>
        <v>-65632.850000000006</v>
      </c>
      <c r="L3" s="7">
        <v>0</v>
      </c>
      <c r="M3" s="7"/>
    </row>
    <row r="4" spans="1:13" x14ac:dyDescent="0.2">
      <c r="A4" s="3">
        <v>2025</v>
      </c>
      <c r="B4" s="3" t="s">
        <v>6</v>
      </c>
      <c r="C4" s="3" t="s">
        <v>8</v>
      </c>
      <c r="D4" s="2">
        <v>62395.4</v>
      </c>
      <c r="E4" s="2">
        <f>+D4+D3+D2</f>
        <v>175402.47</v>
      </c>
      <c r="F4" s="2"/>
      <c r="G4" s="2">
        <v>28994.18</v>
      </c>
      <c r="H4" s="2"/>
      <c r="I4" s="2">
        <f>+G4+G3+G2</f>
        <v>76368.399999999994</v>
      </c>
      <c r="J4" s="2"/>
      <c r="K4" s="7">
        <f>+(G4-D4)+(K3)</f>
        <v>-99034.07</v>
      </c>
      <c r="L4" s="7">
        <f>+K4</f>
        <v>-99034.07</v>
      </c>
      <c r="M4" s="7"/>
    </row>
    <row r="5" spans="1:13" x14ac:dyDescent="0.2">
      <c r="A5" s="3">
        <v>2025</v>
      </c>
      <c r="B5" s="3" t="s">
        <v>18</v>
      </c>
      <c r="C5" s="3" t="s">
        <v>9</v>
      </c>
      <c r="D5" s="2">
        <v>71379.28</v>
      </c>
      <c r="E5" s="2">
        <v>0</v>
      </c>
      <c r="F5" s="2"/>
      <c r="G5" s="2">
        <v>31253.58</v>
      </c>
      <c r="H5" s="2"/>
      <c r="I5" s="2">
        <v>0</v>
      </c>
      <c r="J5" s="2"/>
      <c r="K5" s="7">
        <f>+(G5-D5)+(K4)</f>
        <v>-139159.77000000002</v>
      </c>
      <c r="L5" s="7">
        <v>0</v>
      </c>
      <c r="M5" s="7"/>
    </row>
    <row r="6" spans="1:13" x14ac:dyDescent="0.2">
      <c r="A6" s="3">
        <v>2025</v>
      </c>
      <c r="B6" s="3" t="s">
        <v>18</v>
      </c>
      <c r="C6" s="3" t="s">
        <v>10</v>
      </c>
      <c r="D6" s="2">
        <v>74056.05</v>
      </c>
      <c r="E6" s="2">
        <v>0</v>
      </c>
      <c r="F6" s="2"/>
      <c r="G6" s="2">
        <v>29915.26</v>
      </c>
      <c r="H6" s="2"/>
      <c r="I6" s="2">
        <v>0</v>
      </c>
      <c r="J6" s="2"/>
      <c r="K6" s="7">
        <f>+(G6-D6)+(K5)</f>
        <v>-183300.56000000003</v>
      </c>
      <c r="L6" s="7">
        <v>0</v>
      </c>
      <c r="M6" s="7"/>
    </row>
    <row r="7" spans="1:13" x14ac:dyDescent="0.2">
      <c r="A7" s="3">
        <v>2025</v>
      </c>
      <c r="B7" s="3" t="s">
        <v>18</v>
      </c>
      <c r="C7" s="3" t="s">
        <v>11</v>
      </c>
      <c r="D7" s="2">
        <v>116282.16</v>
      </c>
      <c r="E7" s="2">
        <f>+D7+D6+D5</f>
        <v>261717.49000000002</v>
      </c>
      <c r="F7" s="2"/>
      <c r="G7" s="2">
        <v>50154.85</v>
      </c>
      <c r="H7" s="2"/>
      <c r="I7" s="2">
        <f>+G7+G6+G5</f>
        <v>111323.69</v>
      </c>
      <c r="J7" s="2"/>
      <c r="K7" s="7">
        <f>+(G7-D7)+(K6)</f>
        <v>-249427.87000000002</v>
      </c>
      <c r="L7" s="7">
        <f>+K7</f>
        <v>-249427.87000000002</v>
      </c>
      <c r="M7" s="7"/>
    </row>
    <row r="8" spans="1:13" s="14" customFormat="1" x14ac:dyDescent="0.2">
      <c r="A8" s="11">
        <v>2025</v>
      </c>
      <c r="B8" s="11" t="s">
        <v>19</v>
      </c>
      <c r="C8" s="11" t="s">
        <v>12</v>
      </c>
      <c r="D8" s="12">
        <v>105297.59</v>
      </c>
      <c r="E8" s="12">
        <v>0</v>
      </c>
      <c r="F8" s="12"/>
      <c r="G8" s="10"/>
      <c r="H8" s="10">
        <v>30000</v>
      </c>
      <c r="I8" s="12">
        <v>0</v>
      </c>
      <c r="J8" s="12"/>
      <c r="K8" s="13">
        <f>+(G8-D8)+(K7)</f>
        <v>-354725.46</v>
      </c>
      <c r="L8" s="13">
        <v>0</v>
      </c>
      <c r="M8" s="13"/>
    </row>
    <row r="9" spans="1:13" x14ac:dyDescent="0.2">
      <c r="A9" s="3">
        <v>2025</v>
      </c>
      <c r="B9" s="3" t="s">
        <v>19</v>
      </c>
      <c r="C9" s="3" t="s">
        <v>13</v>
      </c>
      <c r="D9" s="2">
        <v>108695.35</v>
      </c>
      <c r="E9" s="2">
        <v>0</v>
      </c>
      <c r="F9" s="2"/>
      <c r="G9" s="10"/>
      <c r="H9" s="10">
        <v>25000</v>
      </c>
      <c r="I9" s="2">
        <v>0</v>
      </c>
      <c r="J9" s="2"/>
      <c r="K9" s="7">
        <f>+(G9-D9)+(K8)</f>
        <v>-463420.81000000006</v>
      </c>
      <c r="L9" s="7">
        <v>0</v>
      </c>
      <c r="M9" s="7"/>
    </row>
    <row r="10" spans="1:13" x14ac:dyDescent="0.2">
      <c r="A10" s="3">
        <v>2025</v>
      </c>
      <c r="B10" s="3" t="s">
        <v>19</v>
      </c>
      <c r="C10" s="3" t="s">
        <v>14</v>
      </c>
      <c r="D10" s="2">
        <v>89935.84</v>
      </c>
      <c r="E10" s="2">
        <f>+D10+D9+D8</f>
        <v>303928.78000000003</v>
      </c>
      <c r="F10" s="2"/>
      <c r="G10" s="10"/>
      <c r="H10" s="10"/>
      <c r="I10" s="2">
        <f>+G8+G9+G10+H8+H9+H10</f>
        <v>55000</v>
      </c>
      <c r="J10" s="2"/>
      <c r="K10" s="7">
        <f>+(G10-D10)+(K9)</f>
        <v>-553356.65</v>
      </c>
      <c r="L10" s="7">
        <f>+K10</f>
        <v>-553356.65</v>
      </c>
      <c r="M10" s="7"/>
    </row>
    <row r="11" spans="1:13" x14ac:dyDescent="0.2">
      <c r="A11" s="3">
        <v>2025</v>
      </c>
      <c r="B11" s="3" t="s">
        <v>20</v>
      </c>
      <c r="C11" s="3" t="s">
        <v>15</v>
      </c>
      <c r="D11" s="2">
        <v>88207.51</v>
      </c>
      <c r="E11" s="2">
        <v>0</v>
      </c>
      <c r="F11" s="2"/>
      <c r="G11" s="2"/>
      <c r="H11" s="2"/>
      <c r="I11" s="2">
        <v>0</v>
      </c>
      <c r="J11" s="2"/>
      <c r="K11" s="7">
        <f>+(G11-D11)+(K10)</f>
        <v>-641564.16000000003</v>
      </c>
      <c r="L11" s="7">
        <v>0</v>
      </c>
      <c r="M11" s="7"/>
    </row>
    <row r="12" spans="1:13" x14ac:dyDescent="0.2">
      <c r="A12" s="3">
        <v>2025</v>
      </c>
      <c r="B12" s="3" t="s">
        <v>20</v>
      </c>
      <c r="C12" s="3" t="s">
        <v>16</v>
      </c>
      <c r="D12" s="2">
        <v>79620.03</v>
      </c>
      <c r="E12" s="2">
        <v>0</v>
      </c>
      <c r="F12" s="2"/>
      <c r="G12" s="2"/>
      <c r="H12" s="2"/>
      <c r="I12" s="2">
        <v>0</v>
      </c>
      <c r="J12" s="2"/>
      <c r="K12" s="7">
        <f>+(G12-D12)+(K11)</f>
        <v>-721184.19000000006</v>
      </c>
      <c r="L12" s="7">
        <v>0</v>
      </c>
      <c r="M12" s="7"/>
    </row>
    <row r="13" spans="1:13" x14ac:dyDescent="0.2">
      <c r="A13" s="3">
        <v>2025</v>
      </c>
      <c r="B13" s="3" t="s">
        <v>20</v>
      </c>
      <c r="C13" s="3" t="s">
        <v>17</v>
      </c>
      <c r="D13" s="2">
        <v>75401.55</v>
      </c>
      <c r="E13" s="2">
        <f>+D13+D12+D11</f>
        <v>243229.09000000003</v>
      </c>
      <c r="F13" s="2">
        <f>+SUM(D2:D13)</f>
        <v>984277.83</v>
      </c>
      <c r="G13" s="2"/>
      <c r="H13" s="2"/>
      <c r="I13" s="2">
        <f>+G13+G12+G11</f>
        <v>0</v>
      </c>
      <c r="J13" s="2">
        <f>SUM(G2:G13)</f>
        <v>187692.09</v>
      </c>
      <c r="K13" s="7">
        <f>+(G13-D13)+(K12)</f>
        <v>-796585.74000000011</v>
      </c>
      <c r="L13" s="7">
        <f>+K13</f>
        <v>-796585.74000000011</v>
      </c>
      <c r="M13" s="7">
        <f>+K13</f>
        <v>-796585.74000000011</v>
      </c>
    </row>
    <row r="18" spans="5:13" x14ac:dyDescent="0.2">
      <c r="E18" s="8"/>
      <c r="F18" s="8"/>
      <c r="L18" s="8"/>
      <c r="M18" s="8"/>
    </row>
    <row r="19" spans="5:13" x14ac:dyDescent="0.2">
      <c r="I19" s="8"/>
      <c r="J19" s="8"/>
    </row>
  </sheetData>
  <autoFilter ref="A1:L13" xr:uid="{EF5749F7-5D93-41E5-B17D-2FA7500C0C6C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087A-6C26-467B-85C2-FDFD5F3464DC}">
  <dimension ref="A1:D48"/>
  <sheetViews>
    <sheetView showGridLines="0" topLeftCell="A40" workbookViewId="0">
      <selection activeCell="M56" sqref="M56"/>
    </sheetView>
  </sheetViews>
  <sheetFormatPr baseColWidth="10" defaultRowHeight="14.4" x14ac:dyDescent="0.3"/>
  <cols>
    <col min="1" max="1" width="2.6640625" bestFit="1" customWidth="1"/>
    <col min="2" max="2" width="8.77734375" bestFit="1" customWidth="1"/>
    <col min="3" max="3" width="9.5546875" bestFit="1" customWidth="1"/>
    <col min="4" max="4" width="8.77734375" bestFit="1" customWidth="1"/>
  </cols>
  <sheetData>
    <row r="1" spans="1:4" x14ac:dyDescent="0.3">
      <c r="A1" s="5" t="s">
        <v>4</v>
      </c>
      <c r="B1" s="6" t="s">
        <v>24</v>
      </c>
      <c r="C1" s="5" t="s">
        <v>25</v>
      </c>
      <c r="D1" s="5" t="s">
        <v>22</v>
      </c>
    </row>
    <row r="2" spans="1:4" x14ac:dyDescent="0.3">
      <c r="A2" s="3" t="str">
        <f>+Calc!B4</f>
        <v>Q1</v>
      </c>
      <c r="B2" s="2">
        <f>+Calc!E4</f>
        <v>175402.47</v>
      </c>
      <c r="C2" s="2">
        <f>+Calc!I4</f>
        <v>76368.399999999994</v>
      </c>
      <c r="D2" s="7">
        <f>+Calc!L4</f>
        <v>-99034.07</v>
      </c>
    </row>
    <row r="25" spans="1:4" x14ac:dyDescent="0.3">
      <c r="A25" s="5" t="s">
        <v>4</v>
      </c>
      <c r="B25" s="6" t="s">
        <v>24</v>
      </c>
      <c r="C25" s="5" t="s">
        <v>25</v>
      </c>
      <c r="D25" s="5" t="s">
        <v>22</v>
      </c>
    </row>
    <row r="26" spans="1:4" x14ac:dyDescent="0.3">
      <c r="A26" s="3" t="str">
        <f>+Calc!B7</f>
        <v>Q2</v>
      </c>
      <c r="B26" s="2">
        <f>+Calc!E7</f>
        <v>261717.49000000002</v>
      </c>
      <c r="C26" s="2">
        <f>+Calc!I7</f>
        <v>111323.69</v>
      </c>
      <c r="D26" s="7">
        <f>+Calc!L7</f>
        <v>-249427.87000000002</v>
      </c>
    </row>
    <row r="47" spans="1:4" x14ac:dyDescent="0.3">
      <c r="A47" s="5" t="s">
        <v>4</v>
      </c>
      <c r="B47" s="6" t="s">
        <v>24</v>
      </c>
      <c r="C47" s="5" t="s">
        <v>25</v>
      </c>
      <c r="D47" s="5" t="s">
        <v>22</v>
      </c>
    </row>
    <row r="48" spans="1:4" x14ac:dyDescent="0.3">
      <c r="A48" s="3" t="str">
        <f>+Calc!B10</f>
        <v>Q3</v>
      </c>
      <c r="B48" s="2">
        <f>+Calc!E10</f>
        <v>303928.78000000003</v>
      </c>
      <c r="C48" s="2">
        <f>+Calc!I10</f>
        <v>55000</v>
      </c>
      <c r="D48" s="7">
        <f>+D26</f>
        <v>-249427.87000000002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EB0B-A896-4E78-A1EA-4677D20DEE4F}">
  <dimension ref="B1:G9"/>
  <sheetViews>
    <sheetView showGridLines="0" workbookViewId="0">
      <selection activeCell="G7" sqref="G6:G7"/>
    </sheetView>
  </sheetViews>
  <sheetFormatPr baseColWidth="10" defaultRowHeight="10.199999999999999" x14ac:dyDescent="0.2"/>
  <cols>
    <col min="1" max="1" width="11.5546875" style="4"/>
    <col min="2" max="2" width="3.6640625" style="4" bestFit="1" customWidth="1"/>
    <col min="3" max="5" width="8.77734375" style="4" bestFit="1" customWidth="1"/>
    <col min="6" max="6" width="12.88671875" style="1" bestFit="1" customWidth="1"/>
    <col min="7" max="7" width="13.77734375" style="1" bestFit="1" customWidth="1"/>
    <col min="8" max="16384" width="11.5546875" style="4"/>
  </cols>
  <sheetData>
    <row r="1" spans="2:7" x14ac:dyDescent="0.2">
      <c r="C1" s="6" t="str">
        <f>+Calc!F1</f>
        <v>Meta_año</v>
      </c>
      <c r="D1" s="5" t="str">
        <f>+Calc!J1</f>
        <v>Fac_año</v>
      </c>
      <c r="E1" s="5" t="str">
        <f>+Calc!M1</f>
        <v>GAP_año</v>
      </c>
      <c r="F1" s="9" t="s">
        <v>26</v>
      </c>
      <c r="G1" s="9" t="s">
        <v>27</v>
      </c>
    </row>
    <row r="2" spans="2:7" x14ac:dyDescent="0.2">
      <c r="C2" s="15">
        <f>+Calc!F13</f>
        <v>984277.83</v>
      </c>
      <c r="D2" s="15">
        <f>+Calc!J13</f>
        <v>187692.09</v>
      </c>
      <c r="E2" s="15">
        <f>+Calc!M13</f>
        <v>-796585.74000000011</v>
      </c>
      <c r="F2" s="16">
        <f>+(((E2*100)/15)*-1)</f>
        <v>5310571.6000000006</v>
      </c>
      <c r="G2" s="16"/>
    </row>
    <row r="3" spans="2:7" x14ac:dyDescent="0.2">
      <c r="B3" s="17" t="s">
        <v>36</v>
      </c>
      <c r="C3" s="7"/>
      <c r="D3" s="7"/>
      <c r="E3" s="7"/>
      <c r="F3" s="2"/>
      <c r="G3" s="2">
        <f>+F2-SUM(G4:G7)</f>
        <v>3910571.6000000006</v>
      </c>
    </row>
    <row r="4" spans="2:7" x14ac:dyDescent="0.2">
      <c r="B4" s="17" t="s">
        <v>32</v>
      </c>
      <c r="C4" s="7"/>
      <c r="D4" s="7"/>
      <c r="E4" s="7"/>
      <c r="F4" s="2"/>
      <c r="G4" s="2">
        <v>430000</v>
      </c>
    </row>
    <row r="5" spans="2:7" x14ac:dyDescent="0.2">
      <c r="B5" s="18" t="s">
        <v>33</v>
      </c>
      <c r="C5" s="7"/>
      <c r="D5" s="7"/>
      <c r="E5" s="7"/>
      <c r="F5" s="2"/>
      <c r="G5" s="2">
        <v>550000</v>
      </c>
    </row>
    <row r="6" spans="2:7" x14ac:dyDescent="0.2">
      <c r="B6" s="18" t="s">
        <v>34</v>
      </c>
      <c r="C6" s="7"/>
      <c r="D6" s="7"/>
      <c r="E6" s="7"/>
      <c r="F6" s="2"/>
      <c r="G6" s="2">
        <v>200000</v>
      </c>
    </row>
    <row r="7" spans="2:7" x14ac:dyDescent="0.2">
      <c r="B7" s="18" t="s">
        <v>35</v>
      </c>
      <c r="C7" s="3"/>
      <c r="D7" s="3"/>
      <c r="E7" s="3"/>
      <c r="F7" s="2"/>
      <c r="G7" s="2">
        <v>220000</v>
      </c>
    </row>
    <row r="8" spans="2:7" x14ac:dyDescent="0.2">
      <c r="B8" s="3"/>
      <c r="C8" s="3"/>
      <c r="D8" s="3"/>
      <c r="E8" s="3"/>
      <c r="F8" s="2"/>
      <c r="G8" s="2"/>
    </row>
    <row r="9" spans="2:7" x14ac:dyDescent="0.2">
      <c r="B9" s="3"/>
      <c r="C9" s="3"/>
      <c r="D9" s="3"/>
      <c r="E9" s="3"/>
      <c r="F9" s="2"/>
      <c r="G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data1</vt:lpstr>
      <vt:lpstr>Calc</vt:lpstr>
      <vt:lpstr>rep_gap_q</vt:lpstr>
      <vt:lpstr>rep_año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 H. Tapia Benites</dc:creator>
  <cp:lastModifiedBy>Ronal H. Tapia Benites</cp:lastModifiedBy>
  <dcterms:created xsi:type="dcterms:W3CDTF">2025-07-09T13:55:29Z</dcterms:created>
  <dcterms:modified xsi:type="dcterms:W3CDTF">2025-07-10T17:51:20Z</dcterms:modified>
</cp:coreProperties>
</file>