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she\Downloads\"/>
    </mc:Choice>
  </mc:AlternateContent>
  <xr:revisionPtr revIDLastSave="0" documentId="13_ncr:1_{D1C46D2B-380A-4A48-9099-F0818FACA545}" xr6:coauthVersionLast="47" xr6:coauthVersionMax="47" xr10:uidLastSave="{00000000-0000-0000-0000-000000000000}"/>
  <bookViews>
    <workbookView xWindow="-108" yWindow="-108" windowWidth="23256" windowHeight="12456" tabRatio="650" firstSheet="1" activeTab="5" xr2:uid="{00000000-000D-0000-FFFF-FFFF00000000}"/>
  </bookViews>
  <sheets>
    <sheet name="Crowdfunding" sheetId="1" r:id="rId1"/>
    <sheet name="Pivot Table Categories" sheetId="2" r:id="rId2"/>
    <sheet name="Pivot Table Sub-Categories" sheetId="3" r:id="rId3"/>
    <sheet name="Pivot Table Outcome" sheetId="4" r:id="rId4"/>
    <sheet name="Bonus Part 1" sheetId="7" r:id="rId5"/>
    <sheet name="Bonus Stat Analysis" sheetId="9" r:id="rId6"/>
  </sheets>
  <definedNames>
    <definedName name="average_donation">Crowdfunding!$I:$I</definedName>
    <definedName name="date_created_conversion">Crowdfunding!$M:$M</definedName>
    <definedName name="date_ended_conversion">Crowdfunding!$O:$O</definedName>
    <definedName name="parent_category">Crowdfunding!$S:$S</definedName>
    <definedName name="percent_funded">Crowdfunding!$F:$F</definedName>
    <definedName name="sub_category">Crowdfunding!$T:$T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9" l="1"/>
  <c r="F6" i="9"/>
  <c r="N9" i="9"/>
  <c r="N8" i="9"/>
  <c r="K5" i="9"/>
  <c r="K4" i="9"/>
  <c r="K3" i="9"/>
  <c r="K2" i="9"/>
  <c r="F5" i="9"/>
  <c r="F4" i="9"/>
  <c r="F3" i="9"/>
  <c r="F2" i="9"/>
  <c r="I2" i="9" a="1"/>
  <c r="I2" i="9" s="1"/>
  <c r="D2" i="9" a="1"/>
  <c r="D2" i="9" s="1"/>
  <c r="H2" i="9" a="1"/>
  <c r="H2" i="9" s="1"/>
  <c r="C2" i="9" a="1"/>
  <c r="C2" i="9" s="1"/>
  <c r="K4" i="7"/>
  <c r="K5" i="7"/>
  <c r="K6" i="7"/>
  <c r="K7" i="7"/>
  <c r="K8" i="7"/>
  <c r="K9" i="7"/>
  <c r="K10" i="7"/>
  <c r="K11" i="7"/>
  <c r="K12" i="7"/>
  <c r="K13" i="7"/>
  <c r="K14" i="7"/>
  <c r="K3" i="7"/>
  <c r="J4" i="7"/>
  <c r="J5" i="7"/>
  <c r="J6" i="7"/>
  <c r="J7" i="7"/>
  <c r="J8" i="7"/>
  <c r="J9" i="7"/>
  <c r="J10" i="7"/>
  <c r="J11" i="7"/>
  <c r="J12" i="7"/>
  <c r="J13" i="7"/>
  <c r="J14" i="7"/>
  <c r="J3" i="7"/>
  <c r="I4" i="7"/>
  <c r="I5" i="7"/>
  <c r="I6" i="7"/>
  <c r="I7" i="7"/>
  <c r="I8" i="7"/>
  <c r="I9" i="7"/>
  <c r="I10" i="7"/>
  <c r="I11" i="7"/>
  <c r="I12" i="7"/>
  <c r="I13" i="7"/>
  <c r="I14" i="7"/>
  <c r="I3" i="7"/>
  <c r="H14" i="7"/>
  <c r="H13" i="7"/>
  <c r="H12" i="7"/>
  <c r="H11" i="7"/>
  <c r="H10" i="7"/>
  <c r="H9" i="7"/>
  <c r="H8" i="7"/>
  <c r="H7" i="7"/>
  <c r="H6" i="7"/>
  <c r="H5" i="7"/>
  <c r="H4" i="7"/>
  <c r="H3" i="7"/>
  <c r="G14" i="7"/>
  <c r="G13" i="7"/>
  <c r="G12" i="7"/>
  <c r="G11" i="7"/>
  <c r="G10" i="7"/>
  <c r="G9" i="7"/>
  <c r="G8" i="7"/>
  <c r="G7" i="7"/>
  <c r="G6" i="7"/>
  <c r="G5" i="7"/>
  <c r="G4" i="7"/>
  <c r="G3" i="7"/>
  <c r="F14" i="7"/>
  <c r="F13" i="7"/>
  <c r="F12" i="7"/>
  <c r="F11" i="7"/>
  <c r="F10" i="7"/>
  <c r="F9" i="7"/>
  <c r="F8" i="7"/>
  <c r="F7" i="7"/>
  <c r="F6" i="7"/>
  <c r="F5" i="7"/>
  <c r="F4" i="7"/>
  <c r="F3" i="7"/>
  <c r="E3" i="7"/>
  <c r="E14" i="7"/>
  <c r="E13" i="7"/>
  <c r="E12" i="7"/>
  <c r="E11" i="7"/>
  <c r="E10" i="7"/>
  <c r="E9" i="7"/>
  <c r="E8" i="7"/>
  <c r="E7" i="7"/>
  <c r="E6" i="7"/>
  <c r="E5" i="7"/>
  <c r="E4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<sst xmlns="http://schemas.openxmlformats.org/spreadsheetml/2006/main" count="8137" uniqueCount="2116">
  <si>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</si>
  <si>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</si>
  <si>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</si>
  <si>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</si>
  <si>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</si>
  <si>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</si>
  <si>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</si>
  <si>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</si>
  <si>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</si>
  <si>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</si>
  <si>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</si>
  <si>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</si>
  <si>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</si>
  <si>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</si>
  <si>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</si>
  <si>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</si>
  <si>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</si>
  <si>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</si>
  <si>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</si>
  <si>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</si>
  <si>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</si>
  <si>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</si>
  <si>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</si>
  <si>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</si>
  <si>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</si>
  <si>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</si>
  <si>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</si>
  <si>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</si>
  <si>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</si>
  <si>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</si>
  <si>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</si>
  <si>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</si>
  <si>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</si>
  <si>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</si>
  <si>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</si>
  <si>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</si>
  <si>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</si>
  <si>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</si>
  <si>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</si>
  <si>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</si>
  <si>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</si>
  <si>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</si>
  <si>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</si>
  <si>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</si>
  <si>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</si>
  <si>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</si>
  <si>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</si>
  <si>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</si>
  <si>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</si>
  <si>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</si>
  <si>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</si>
  <si>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</si>
  <si>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</si>
  <si>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</si>
  <si>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</si>
  <si>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</si>
  <si>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</si>
  <si>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</si>
  <si>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</si>
  <si>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</si>
  <si>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</si>
  <si>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</si>
  <si>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</si>
  <si>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</si>
  <si>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</si>
  <si>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</si>
  <si>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</si>
  <si>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</si>
  <si>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</si>
  <si>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</si>
  <si>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</si>
  <si>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</si>
  <si>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</si>
  <si>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</si>
  <si>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</si>
  <si>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</si>
  <si>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</si>
  <si>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</si>
  <si>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</si>
  <si>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</si>
  <si>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</si>
  <si>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</si>
  <si>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</si>
  <si>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</si>
  <si>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</si>
  <si>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</si>
  <si>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</si>
  <si>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</si>
  <si>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</si>
  <si>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</si>
  <si>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</si>
  <si>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</si>
  <si>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</si>
  <si>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</si>
  <si>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</si>
  <si>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</si>
  <si>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</si>
  <si>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</si>
  <si>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</si>
  <si>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</si>
  <si>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</si>
  <si>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</si>
  <si>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</si>
  <si>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</si>
  <si>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</si>
  <si>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</si>
  <si>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</si>
  <si>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</si>
  <si>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</si>
  <si>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</si>
  <si>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</si>
  <si>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</si>
  <si>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</si>
  <si>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</si>
  <si>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</si>
  <si>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</si>
  <si>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</si>
  <si>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</si>
  <si>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</si>
  <si>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</si>
  <si>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</si>
  <si>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</si>
  <si>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</si>
  <si>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</si>
  <si>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</si>
  <si>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</si>
  <si>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</si>
  <si>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</si>
  <si>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</si>
  <si>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</si>
  <si>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</si>
  <si>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</si>
  <si>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</si>
  <si>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</si>
  <si>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</si>
  <si>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</si>
  <si>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</si>
  <si>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</si>
  <si>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</si>
  <si>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</si>
  <si>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</si>
  <si>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</si>
  <si>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</si>
  <si>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</si>
  <si>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</si>
  <si>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</si>
  <si>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</si>
  <si>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</si>
  <si>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</si>
  <si>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</si>
  <si>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</si>
  <si>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</si>
  <si>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</si>
  <si>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</si>
  <si>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</si>
  <si>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</si>
  <si>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</si>
  <si>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</si>
  <si>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</si>
  <si>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</si>
  <si>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</si>
  <si>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</si>
  <si>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</si>
  <si>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</si>
  <si>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</si>
  <si>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</si>
  <si>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</si>
  <si>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</si>
  <si>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</si>
  <si>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</si>
  <si>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</si>
  <si>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</si>
  <si>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</si>
  <si>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</si>
  <si>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</si>
  <si>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</si>
  <si>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</si>
  <si>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</si>
  <si>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</si>
  <si>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</si>
  <si>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</si>
  <si>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</si>
  <si>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</si>
  <si>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</si>
  <si>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</si>
  <si>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</si>
  <si>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</si>
  <si>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</si>
  <si>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</si>
  <si>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</si>
  <si>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</si>
  <si>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</si>
  <si>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</si>
  <si>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</si>
  <si>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</si>
  <si>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</si>
  <si>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</si>
  <si>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</si>
  <si>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</si>
  <si>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</si>
  <si>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</si>
  <si>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</si>
  <si>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</si>
  <si>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</si>
  <si>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</si>
  <si>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</si>
  <si>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</si>
  <si>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</si>
  <si>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</si>
  <si>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</si>
  <si>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</si>
  <si>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</si>
  <si>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</si>
  <si>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</si>
  <si>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</si>
  <si>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</si>
  <si>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</si>
  <si>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</si>
  <si>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</si>
  <si>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</si>
  <si>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</si>
  <si>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</si>
  <si>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</si>
  <si>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</si>
  <si>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</si>
  <si>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</si>
  <si>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</si>
  <si>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</si>
  <si>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</si>
  <si>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</si>
  <si>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</si>
  <si>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</si>
  <si>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</si>
  <si>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</si>
  <si>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</si>
  <si>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</si>
  <si>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</si>
  <si>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</si>
  <si>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</si>
  <si>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</si>
  <si>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</si>
  <si>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</si>
  <si>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</si>
  <si>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</si>
  <si>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</si>
  <si>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</si>
  <si>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</si>
  <si>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</si>
  <si>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</si>
  <si>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</si>
  <si>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</si>
  <si>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</si>
  <si>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</si>
  <si>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</si>
  <si>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</si>
  <si>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</si>
  <si>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</si>
  <si>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</si>
  <si>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</si>
  <si>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</si>
  <si>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</si>
  <si>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</si>
  <si>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</si>
  <si>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</si>
  <si>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</si>
  <si>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</si>
  <si>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</si>
  <si>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</si>
  <si>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</si>
  <si>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</si>
  <si>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</si>
  <si>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</si>
  <si>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</si>
  <si>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</si>
  <si>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</si>
  <si>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</si>
  <si>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</si>
  <si>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</si>
  <si>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</si>
  <si>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</si>
  <si>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</si>
  <si>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</si>
  <si>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</si>
  <si>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</si>
  <si>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</si>
  <si>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</si>
  <si>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</si>
  <si>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</si>
  <si>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</si>
  <si>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</si>
  <si>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</si>
  <si>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</si>
  <si>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</si>
  <si>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</si>
  <si>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</si>
  <si>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</si>
  <si>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</si>
  <si>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</si>
  <si>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</si>
  <si>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</si>
  <si>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</si>
  <si>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</si>
  <si>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</si>
  <si>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</si>
  <si>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</si>
  <si>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</si>
  <si>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</si>
  <si>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</si>
  <si>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</si>
  <si>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</si>
  <si>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</si>
  <si>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</si>
  <si>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</si>
  <si>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</si>
  <si>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</si>
  <si>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</si>
  <si>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</si>
  <si>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</si>
  <si>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</si>
  <si>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</si>
  <si>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</si>
  <si>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</si>
  <si>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</si>
  <si>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</si>
  <si>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</si>
  <si>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</si>
  <si>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</si>
  <si>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</si>
  <si>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</si>
  <si>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</si>
  <si>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</si>
  <si>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</si>
  <si>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</si>
  <si>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</si>
  <si>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</si>
  <si>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</si>
  <si>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</si>
  <si>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</si>
  <si>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</si>
  <si>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</si>
  <si>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</si>
  <si>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</si>
  <si>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</si>
  <si>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</si>
  <si>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</si>
  <si>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</si>
  <si>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</si>
  <si>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</si>
  <si>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</si>
  <si>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</si>
  <si>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</si>
  <si>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</si>
  <si>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</si>
  <si>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</si>
  <si>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</si>
  <si>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</si>
  <si>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</si>
  <si>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</si>
  <si>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</si>
  <si>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</si>
  <si>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</si>
  <si>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</si>
  <si>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</si>
  <si>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</si>
  <si>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</si>
  <si>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</si>
  <si>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</si>
  <si>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</si>
  <si>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</si>
  <si>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</si>
  <si>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</si>
  <si>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</si>
  <si>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</si>
  <si>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</si>
  <si>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</si>
  <si>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</si>
  <si>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</si>
  <si>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</si>
  <si>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</si>
  <si>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</si>
  <si>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</si>
  <si>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</si>
  <si>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</si>
  <si>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</si>
  <si>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</si>
  <si>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</si>
  <si>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</si>
  <si>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</si>
  <si>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</si>
  <si>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</si>
  <si>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</si>
  <si>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</si>
  <si>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</si>
  <si>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</si>
  <si>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</si>
  <si>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</si>
  <si>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</si>
  <si>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</si>
  <si>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</si>
  <si>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</si>
  <si>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</si>
  <si>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</si>
  <si>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</si>
  <si>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</si>
  <si>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</si>
  <si>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</si>
  <si>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</si>
  <si>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</si>
  <si>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</si>
  <si>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</si>
  <si>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</si>
  <si>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</si>
  <si>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</si>
  <si>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</si>
  <si>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</si>
  <si>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</si>
  <si>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</si>
  <si>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</si>
  <si>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</si>
  <si>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</si>
  <si>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</si>
  <si>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</si>
  <si>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</si>
  <si>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</si>
  <si>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</si>
  <si>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</si>
  <si>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</si>
  <si>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</si>
  <si>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</si>
  <si>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</si>
  <si>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</si>
  <si>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</si>
  <si>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</si>
  <si>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</si>
  <si>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</si>
  <si>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</si>
  <si>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</si>
  <si>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</si>
  <si>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</si>
  <si>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</si>
  <si>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</si>
  <si>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</si>
  <si>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</si>
  <si>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</si>
  <si>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</si>
  <si>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</si>
  <si>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</si>
  <si>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</si>
  <si>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</si>
  <si>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</si>
  <si>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</si>
  <si>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</si>
  <si>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</si>
  <si>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</si>
  <si>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</si>
  <si>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</si>
  <si>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</si>
  <si>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</si>
  <si>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</si>
  <si>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</si>
  <si>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</si>
  <si>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</si>
  <si>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</si>
  <si>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</si>
  <si>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</si>
  <si>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</si>
  <si>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</si>
  <si>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</si>
  <si>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</si>
  <si>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</si>
  <si>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</si>
  <si>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</si>
  <si>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</si>
  <si>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</si>
  <si>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</si>
  <si>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</si>
  <si>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</si>
  <si>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</si>
  <si>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</si>
  <si>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</si>
  <si>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</si>
  <si>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</si>
  <si>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</si>
  <si>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</si>
  <si>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</si>
  <si>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</si>
  <si>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</si>
  <si>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</si>
  <si>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</si>
  <si>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</si>
  <si>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</si>
  <si>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</si>
  <si>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</si>
  <si>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</si>
  <si>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</si>
  <si>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</si>
  <si>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</si>
  <si>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</si>
  <si>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</si>
  <si>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</si>
  <si>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</si>
  <si>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</si>
  <si>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</si>
  <si>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</si>
  <si>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</si>
  <si>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</si>
  <si>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</si>
  <si>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</si>
  <si>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</si>
  <si>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</si>
  <si>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</si>
  <si>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</si>
  <si>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</si>
  <si>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</si>
  <si>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</si>
  <si>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</si>
  <si>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</si>
  <si>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</si>
  <si>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</si>
  <si>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</si>
  <si>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</si>
  <si>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</si>
  <si>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</si>
  <si>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</si>
  <si>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</si>
  <si>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</si>
  <si>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</si>
  <si>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</si>
  <si>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</si>
  <si>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</si>
  <si>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</si>
  <si>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</si>
  <si>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</si>
  <si>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</si>
  <si>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</si>
  <si>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</si>
  <si>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</si>
  <si>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</si>
  <si>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</si>
  <si>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</si>
  <si>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</si>
  <si>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</si>
  <si>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</si>
  <si>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</si>
  <si>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</si>
  <si>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</si>
  <si>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</si>
  <si>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</si>
  <si>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</si>
  <si>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</si>
  <si>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</si>
  <si>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</si>
  <si>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</si>
  <si>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</si>
  <si>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</si>
  <si>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</si>
  <si>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</si>
  <si>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</si>
  <si>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</si>
  <si>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</si>
  <si>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</si>
  <si>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</si>
  <si>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</si>
  <si>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</si>
  <si>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</si>
  <si>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</si>
  <si>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</si>
  <si>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</si>
  <si>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</si>
  <si>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</si>
  <si>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</si>
  <si>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</si>
  <si>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</si>
  <si>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</si>
  <si>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</si>
  <si>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</si>
  <si>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</si>
  <si>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</si>
  <si>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</si>
  <si>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</si>
  <si>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</si>
  <si>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</si>
  <si>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</si>
  <si>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</si>
  <si>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</si>
  <si>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</si>
  <si>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</si>
  <si>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</si>
  <si>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</si>
  <si>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</si>
  <si>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</si>
  <si>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</si>
  <si>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</si>
  <si>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</si>
  <si>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</si>
  <si>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</si>
  <si>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</si>
  <si>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</si>
  <si>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</si>
  <si>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</si>
  <si>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</si>
  <si>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</si>
  <si>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</si>
  <si>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</si>
  <si>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</si>
  <si>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</si>
  <si>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</si>
  <si>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</si>
  <si>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</si>
  <si>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</si>
  <si>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</si>
  <si>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</si>
  <si>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</si>
  <si>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</si>
  <si>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</si>
  <si>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</si>
  <si>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</si>
  <si>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</si>
  <si>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</si>
  <si>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</si>
  <si>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</si>
  <si>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</si>
  <si>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</si>
  <si>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</si>
  <si>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</si>
  <si>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</si>
  <si>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</si>
  <si>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</si>
  <si>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</si>
  <si>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</si>
  <si>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</si>
  <si>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</si>
  <si>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</si>
  <si>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</si>
  <si>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</si>
  <si>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</si>
  <si>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</si>
  <si>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</si>
  <si>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</si>
  <si>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</si>
  <si>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</si>
  <si>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</si>
  <si>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</si>
  <si>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</si>
  <si>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</si>
  <si>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</si>
  <si>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</si>
  <si>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</si>
  <si>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</si>
  <si>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</si>
  <si>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</si>
  <si>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</si>
  <si>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</si>
  <si>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</si>
  <si>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</si>
  <si>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</si>
  <si>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</si>
  <si>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</si>
  <si>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</si>
  <si>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</si>
  <si>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</si>
  <si>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</si>
  <si>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</si>
  <si>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</si>
  <si>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</si>
  <si>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</si>
  <si>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</si>
  <si>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</si>
  <si>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</si>
  <si>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</si>
  <si>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</si>
  <si>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</si>
  <si>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</si>
  <si>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</si>
  <si>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</si>
  <si>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</si>
  <si>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</si>
  <si>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</si>
  <si>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</si>
  <si>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</si>
  <si>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</si>
  <si>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</si>
  <si>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</si>
  <si>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</si>
  <si>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</si>
  <si>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</si>
  <si>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</si>
  <si>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</si>
  <si>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</si>
  <si>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</si>
  <si>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</si>
  <si>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</si>
  <si>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</si>
  <si>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</si>
  <si>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</si>
  <si>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</si>
  <si>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</si>
  <si>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</si>
  <si>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</si>
  <si>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</si>
  <si>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</si>
  <si>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</si>
  <si>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</si>
  <si>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</si>
  <si>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</si>
  <si>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</si>
  <si>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</si>
  <si>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</si>
  <si>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</si>
  <si>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</si>
  <si>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</si>
  <si>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</si>
  <si>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</si>
  <si>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</si>
  <si>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</si>
  <si>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</si>
  <si>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</si>
  <si>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</si>
  <si>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</si>
  <si>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</si>
  <si>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</si>
  <si>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</si>
  <si>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</si>
  <si>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</si>
  <si>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</si>
  <si>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</si>
  <si>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</si>
  <si>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</si>
  <si>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</si>
  <si>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</si>
  <si>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</si>
  <si>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</si>
  <si>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</si>
  <si>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</si>
  <si>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</si>
  <si>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</si>
  <si>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</si>
  <si>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</si>
  <si>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</si>
  <si>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</si>
  <si>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</si>
  <si>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</si>
  <si>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</si>
  <si>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</si>
  <si>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</si>
  <si>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</si>
  <si>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</si>
  <si>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</si>
  <si>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</si>
  <si>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</si>
  <si>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</si>
  <si>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</si>
  <si>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</si>
  <si>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</si>
  <si>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</si>
  <si>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</si>
  <si>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</si>
  <si>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</si>
  <si>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</si>
  <si>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</si>
  <si>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</si>
  <si>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</si>
  <si>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</si>
  <si>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</si>
  <si>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</si>
  <si>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</si>
  <si>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</si>
  <si>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</si>
  <si>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</si>
  <si>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</si>
  <si>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</si>
  <si>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</si>
  <si>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</si>
  <si>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</si>
  <si>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</si>
  <si>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</si>
  <si>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</si>
  <si>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</si>
  <si>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</si>
  <si>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</si>
  <si>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</si>
  <si>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</si>
  <si>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</si>
  <si>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</si>
  <si>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</si>
  <si>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</si>
  <si>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</si>
  <si>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</si>
  <si>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</si>
  <si>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</si>
  <si>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</si>
  <si>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</si>
  <si>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</si>
  <si>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</si>
  <si>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</si>
  <si>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</si>
  <si>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</si>
  <si>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</si>
  <si>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</si>
  <si>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</si>
  <si>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</si>
  <si>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</si>
  <si>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</si>
  <si>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</si>
  <si>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</si>
  <si>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</si>
  <si>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</si>
  <si>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</si>
  <si>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</si>
  <si>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</si>
  <si>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</si>
  <si>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</si>
  <si>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</si>
  <si>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</si>
  <si>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</si>
  <si>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</si>
  <si>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</si>
  <si>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</si>
  <si>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</si>
  <si>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</si>
  <si>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</si>
  <si>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</si>
  <si>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</si>
  <si>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</si>
  <si>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</si>
  <si>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</si>
  <si>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</si>
  <si>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</si>
  <si>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</si>
  <si>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</si>
  <si>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</si>
  <si>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</si>
  <si>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</si>
  <si>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</si>
  <si>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</si>
  <si>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</si>
  <si>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</si>
  <si>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</si>
  <si>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</si>
  <si>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</si>
  <si>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</si>
  <si>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</si>
  <si>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</si>
  <si>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</si>
  <si>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</si>
  <si>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</si>
  <si>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</si>
  <si>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</si>
  <si>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</si>
  <si>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</si>
  <si>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</si>
  <si>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</si>
  <si>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</si>
  <si>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</si>
  <si>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</si>
  <si>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</si>
  <si>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</si>
  <si>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</si>
  <si>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</si>
  <si>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</si>
  <si>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</si>
  <si>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</si>
  <si>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</si>
  <si>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</si>
  <si>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</si>
  <si>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</si>
  <si>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</si>
  <si>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</si>
  <si>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</si>
  <si>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</si>
  <si>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</si>
  <si>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</si>
  <si>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</si>
  <si>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</si>
  <si>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</si>
  <si>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</si>
  <si>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</si>
  <si>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</si>
  <si>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</si>
  <si>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</si>
  <si>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</si>
  <si>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</si>
  <si>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</si>
  <si>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</si>
  <si>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</si>
  <si>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</si>
  <si>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</si>
  <si>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</si>
  <si>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</si>
  <si>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</si>
  <si>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</si>
  <si>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</si>
  <si>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</si>
  <si>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</si>
  <si>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</si>
  <si>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</si>
  <si>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</si>
  <si>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</si>
  <si>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</si>
  <si>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</si>
  <si>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</si>
  <si>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</si>
  <si>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</si>
  <si>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</si>
  <si>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</si>
  <si>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</si>
  <si>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</si>
  <si>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</si>
  <si>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</si>
  <si>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</si>
  <si>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</si>
  <si>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</si>
  <si>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</si>
  <si>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</si>
  <si>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</si>
  <si>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</si>
  <si>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</si>
  <si>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</si>
  <si>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</si>
  <si>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</si>
  <si>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</si>
  <si>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</si>
  <si>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</si>
  <si>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</si>
  <si>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</si>
  <si>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</si>
  <si>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</si>
  <si>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</si>
  <si>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</si>
  <si>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</si>
  <si>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</si>
  <si>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</si>
  <si>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</si>
  <si>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</si>
  <si>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</si>
  <si>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</si>
  <si>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</si>
  <si>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</si>
  <si>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</si>
  <si>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</si>
  <si>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</si>
  <si>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</si>
  <si>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</si>
  <si>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</si>
  <si>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</si>
  <si>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</si>
  <si>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</si>
  <si>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</si>
  <si>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</si>
  <si>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</si>
  <si>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</si>
  <si>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</si>
  <si>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</si>
  <si>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</si>
  <si>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</si>
  <si>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</si>
  <si>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</si>
  <si>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</si>
  <si>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</si>
  <si>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</si>
  <si>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</si>
  <si>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</si>
  <si>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</si>
  <si>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</si>
  <si>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</si>
  <si>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</si>
  <si>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</si>
  <si>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</si>
  <si>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</si>
  <si>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</si>
  <si>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</si>
  <si>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</si>
  <si>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</si>
  <si>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</si>
  <si>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</si>
  <si>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</si>
  <si>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</si>
  <si>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</si>
  <si>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</si>
  <si>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</si>
  <si>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</si>
  <si>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</si>
  <si>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</si>
  <si>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</si>
  <si>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</si>
  <si>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</si>
  <si>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</si>
  <si>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</si>
  <si>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</si>
  <si>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</si>
  <si>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</si>
  <si>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</si>
  <si>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</si>
  <si>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</si>
  <si>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</si>
  <si>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</si>
  <si>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</si>
  <si>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</si>
  <si>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</si>
  <si>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</si>
  <si>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</si>
  <si>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</si>
  <si>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</si>
  <si>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</si>
  <si>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</si>
  <si>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</si>
  <si>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</si>
  <si>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</si>
  <si>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</si>
  <si>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</si>
  <si>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</si>
  <si>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</si>
  <si>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</si>
  <si>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</si>
  <si>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</si>
  <si>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</si>
  <si>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</si>
  <si>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</si>
  <si>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</si>
  <si>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</si>
  <si>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</si>
  <si>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</si>
  <si>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</si>
  <si>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</si>
  <si>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</si>
  <si>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</si>
  <si>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</si>
  <si>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</si>
  <si>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</si>
  <si>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</si>
  <si>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</si>
  <si>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</si>
  <si>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</si>
  <si>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</si>
  <si>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</si>
  <si>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</si>
  <si>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</si>
  <si>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</si>
  <si>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</si>
  <si>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</si>
  <si>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</si>
  <si>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</si>
  <si>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</si>
  <si>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</si>
  <si>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</si>
  <si>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</si>
  <si>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</si>
  <si>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</si>
  <si>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</si>
  <si>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</si>
  <si>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</si>
  <si>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</si>
  <si>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</si>
  <si>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</si>
  <si>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</si>
  <si>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</si>
  <si>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</si>
  <si>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</si>
  <si>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</si>
  <si>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</si>
  <si>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</si>
  <si>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</si>
  <si>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</si>
  <si>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</si>
  <si>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</si>
  <si>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</si>
  <si>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</si>
  <si>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</si>
  <si>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</si>
  <si>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</si>
  <si>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</si>
  <si>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</si>
  <si>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</si>
  <si>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</si>
  <si>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</si>
  <si>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</si>
  <si>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</si>
  <si>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</si>
  <si>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</si>
  <si>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</si>
  <si>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</si>
  <si>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</si>
  <si>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</si>
  <si>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</si>
  <si>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</si>
  <si>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</si>
  <si>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</si>
  <si>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</si>
  <si>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</si>
  <si>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</si>
  <si>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</si>
  <si>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</si>
  <si>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</si>
  <si>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</si>
  <si>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</si>
  <si>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</si>
  <si>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</si>
  <si>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</si>
  <si>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</si>
  <si>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</si>
  <si>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</si>
  <si>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</si>
  <si>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</si>
  <si>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</si>
  <si>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</si>
  <si>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</si>
  <si>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</si>
  <si>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</si>
  <si>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</si>
  <si>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</si>
  <si>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</si>
  <si>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</si>
  <si>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</si>
  <si>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</si>
  <si>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</si>
  <si>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</si>
  <si>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</si>
  <si>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</si>
  <si>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</si>
  <si>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</si>
  <si>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</si>
  <si>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</si>
  <si>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</si>
  <si>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</si>
  <si>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</si>
  <si>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</si>
  <si>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</si>
  <si>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</si>
  <si>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</si>
  <si>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</si>
  <si>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</si>
  <si>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</si>
  <si>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</si>
  <si>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</si>
  <si>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</si>
  <si>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</si>
  <si>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</si>
  <si>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</si>
  <si>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</si>
  <si>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</si>
  <si>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</si>
  <si>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</si>
  <si>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</si>
  <si>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</si>
  <si>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</si>
  <si>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</si>
  <si>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</si>
  <si>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</si>
  <si>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</si>
  <si>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</si>
  <si>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</si>
  <si>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</si>
  <si>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</si>
  <si>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</si>
  <si>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</si>
  <si>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</si>
  <si>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</si>
  <si>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</si>
  <si>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</si>
  <si>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</si>
  <si>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</si>
  <si>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</si>
  <si>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</si>
  <si>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</si>
  <si>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</si>
  <si>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</si>
  <si>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</si>
  <si>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</si>
  <si>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</si>
  <si>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</si>
  <si>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</si>
  <si>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</si>
  <si>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</si>
  <si>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</si>
  <si>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</si>
  <si>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</si>
  <si>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</si>
  <si>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</si>
  <si>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</si>
  <si>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</si>
  <si>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</si>
  <si>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</si>
  <si>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</si>
  <si>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</si>
  <si>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</si>
  <si>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</si>
  <si>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</si>
  <si>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</si>
  <si>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</si>
  <si>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</si>
  <si>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</si>
  <si>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</si>
  <si>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</si>
  <si>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</si>
  <si>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</si>
  <si>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</si>
  <si>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</si>
  <si>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</si>
  <si>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</si>
  <si>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</si>
  <si>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</si>
  <si>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</si>
  <si>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</si>
  <si>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</si>
  <si>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</si>
  <si>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</si>
  <si>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</si>
  <si>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</si>
  <si>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</si>
  <si>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</si>
  <si>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</si>
  <si>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</si>
  <si>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</si>
  <si>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</si>
  <si>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</si>
  <si>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</si>
  <si>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</si>
  <si>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</si>
  <si>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</si>
  <si>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</si>
  <si>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</si>
  <si>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</si>
  <si>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</si>
  <si>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</si>
  <si>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</si>
  <si>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</si>
  <si>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</si>
  <si>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</si>
  <si>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</si>
  <si>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</si>
  <si>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</si>
  <si>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</si>
  <si>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</si>
  <si>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</si>
  <si>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</si>
  <si>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</si>
  <si>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</si>
  <si>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</si>
  <si>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</si>
  <si>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</si>
  <si>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</si>
  <si>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</si>
  <si>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</si>
  <si>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</si>
  <si>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</si>
  <si>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</si>
  <si>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</si>
  <si>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</si>
  <si>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</si>
  <si>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</si>
  <si>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</si>
  <si>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</si>
  <si>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</si>
  <si>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</si>
  <si>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</si>
  <si>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</si>
  <si>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</si>
  <si>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</si>
  <si>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</si>
  <si>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</si>
  <si>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</si>
  <si>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</si>
  <si>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</si>
  <si>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</si>
  <si>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</si>
  <si>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</si>
  <si>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</si>
  <si>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</si>
  <si>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</si>
  <si>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</si>
  <si>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</si>
  <si>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</si>
  <si>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</si>
  <si>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</si>
  <si>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</si>
  <si>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</si>
  <si>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</si>
  <si>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</si>
  <si>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</si>
  <si>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</si>
  <si>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</si>
  <si>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</si>
  <si>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</si>
  <si>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</si>
  <si>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</si>
  <si>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</si>
  <si>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</si>
  <si>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</si>
  <si>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</si>
  <si>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</si>
  <si>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</si>
  <si>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</si>
  <si>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</si>
  <si>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</si>
  <si>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</si>
  <si>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</si>
  <si>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</si>
  <si>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</si>
  <si>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</si>
  <si>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</si>
  <si>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</si>
  <si>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</si>
  <si>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</si>
  <si>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</si>
  <si>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</si>
  <si>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</si>
  <si>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</si>
  <si>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</si>
  <si>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</si>
  <si>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</si>
  <si>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</si>
  <si>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</si>
  <si>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</si>
  <si>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</si>
  <si>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</si>
  <si>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</si>
  <si>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</si>
  <si>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</si>
  <si>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</si>
  <si>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</si>
  <si>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</si>
  <si>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</si>
  <si>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</si>
  <si>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</si>
  <si>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</si>
  <si>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</si>
  <si>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</si>
  <si>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</si>
  <si>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</si>
  <si>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</si>
  <si>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</si>
  <si>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</si>
  <si>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</si>
  <si>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</si>
  <si>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</si>
  <si>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</si>
  <si>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</si>
  <si>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</si>
  <si>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</si>
  <si>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</si>
  <si>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</si>
  <si>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</si>
  <si>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</si>
  <si>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</si>
  <si>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</si>
  <si>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</si>
  <si>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</si>
  <si>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</si>
  <si>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</si>
  <si>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</si>
  <si>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</si>
  <si>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</si>
  <si>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</si>
  <si>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</si>
  <si>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</si>
  <si>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</si>
  <si>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</si>
  <si>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</si>
  <si>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</si>
  <si>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</si>
  <si>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</si>
  <si>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</si>
  <si>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</si>
  <si>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</si>
  <si>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</si>
  <si>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</si>
  <si>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</si>
  <si>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</si>
  <si>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</si>
  <si>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</si>
  <si>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</si>
  <si>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</si>
  <si>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</si>
  <si>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</si>
  <si>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</si>
  <si>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</si>
  <si>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</si>
  <si>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</si>
  <si>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</si>
  <si>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</si>
  <si>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</si>
  <si>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</si>
  <si>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</si>
  <si>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</si>
  <si>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</si>
  <si>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</si>
  <si>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</si>
  <si>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</si>
  <si>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</si>
  <si>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</si>
  <si>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</si>
  <si>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</si>
  <si>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</si>
  <si>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</si>
  <si>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</si>
  <si>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</si>
  <si>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</si>
  <si>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</si>
  <si>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</si>
  <si>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</si>
  <si>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</si>
  <si>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</si>
  <si>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</si>
  <si>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</si>
  <si>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</si>
  <si>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</si>
  <si>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</si>
  <si>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</si>
  <si>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</si>
  <si>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</si>
  <si>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</si>
  <si>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</si>
  <si>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</si>
  <si>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</si>
  <si>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</si>
  <si>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</si>
  <si>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</si>
  <si>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</si>
  <si>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</si>
  <si>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</si>
  <si>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</si>
  <si>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</si>
  <si>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</si>
  <si>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</si>
  <si>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</si>
  <si>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</si>
  <si>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</si>
  <si>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</si>
  <si>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</si>
  <si>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</si>
  <si>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</si>
  <si>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</si>
  <si>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</si>
  <si>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</si>
  <si>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</si>
  <si>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</si>
  <si>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</si>
  <si>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</si>
  <si>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</si>
  <si>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</si>
  <si>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</si>
  <si>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</si>
  <si>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</si>
  <si>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</si>
  <si>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</si>
  <si>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</si>
  <si>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</si>
  <si>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</si>
  <si>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</si>
  <si>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</si>
  <si>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</si>
  <si>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</si>
  <si>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</si>
  <si>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</si>
  <si>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</si>
  <si>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</si>
  <si>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</si>
  <si>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</si>
  <si>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</si>
  <si>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</si>
  <si>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</si>
  <si>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</si>
  <si>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</si>
  <si>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</si>
  <si>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</si>
  <si>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</si>
  <si>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</si>
  <si>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</si>
  <si>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</si>
  <si>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</si>
  <si>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</si>
  <si>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</si>
  <si>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</si>
  <si>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</si>
  <si>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</si>
  <si>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</si>
  <si>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</si>
  <si>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</si>
  <si>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</si>
  <si>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</si>
  <si>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</si>
  <si>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</si>
  <si>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</si>
  <si>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</si>
  <si>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</si>
  <si>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</si>
  <si>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</si>
  <si>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</si>
  <si>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</si>
  <si>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</si>
  <si>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</si>
  <si>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</si>
  <si>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</si>
  <si>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</si>
  <si>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</si>
  <si>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</si>
  <si>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</si>
  <si>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</si>
  <si>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</si>
  <si>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</si>
  <si>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</si>
  <si>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</si>
  <si>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</si>
  <si>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</si>
  <si>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</si>
  <si>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</si>
  <si>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</si>
  <si>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</si>
  <si>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</si>
  <si>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</si>
  <si>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</si>
  <si>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</si>
  <si>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</si>
  <si>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</si>
  <si>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</si>
  <si>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</si>
  <si>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</si>
  <si>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</si>
  <si>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</si>
  <si>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</si>
  <si>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</si>
  <si>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</si>
  <si>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</si>
  <si>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</si>
  <si>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</si>
  <si>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</si>
  <si>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</si>
  <si>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</si>
  <si>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</si>
  <si>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</si>
  <si>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</si>
  <si>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</si>
  <si>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</si>
  <si>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</si>
  <si>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</si>
  <si>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</si>
  <si>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</si>
  <si>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</si>
  <si>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</si>
  <si>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</si>
  <si>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</si>
  <si>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</si>
  <si>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</si>
  <si>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</si>
  <si>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</si>
  <si>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</si>
  <si>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</si>
  <si>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</si>
  <si>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</si>
  <si>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</si>
  <si>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</si>
  <si>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</si>
  <si>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</si>
  <si>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</si>
  <si>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</si>
  <si>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</si>
  <si>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</si>
  <si>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</si>
  <si>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</si>
  <si>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</si>
  <si>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</si>
  <si>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</si>
  <si>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</si>
  <si>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</si>
  <si>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</si>
  <si>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</si>
  <si>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</si>
  <si>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</si>
  <si>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</si>
  <si>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</si>
  <si>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</si>
  <si>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</si>
  <si>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</si>
  <si>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</si>
  <si>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</si>
  <si>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</si>
  <si>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</si>
  <si>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</si>
  <si>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</si>
  <si>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</si>
  <si>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</si>
  <si>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</si>
  <si>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</si>
  <si>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</si>
  <si>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</si>
  <si>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</si>
  <si>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</si>
  <si>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</si>
  <si>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</si>
  <si>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</si>
  <si>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</si>
  <si>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</si>
  <si>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</si>
  <si>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</si>
  <si>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</si>
  <si>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</si>
  <si>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</si>
  <si>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</si>
  <si>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</si>
  <si>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</si>
  <si>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</si>
  <si>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</si>
  <si>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</si>
  <si>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</si>
  <si>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</si>
  <si>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</si>
  <si>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</si>
  <si>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</si>
  <si>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</si>
  <si>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</si>
  <si>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</si>
  <si>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</si>
  <si>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</si>
  <si>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</si>
  <si>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</si>
  <si>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</si>
  <si>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</si>
  <si>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</si>
  <si>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</si>
  <si>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</si>
  <si>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</si>
  <si>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</si>
  <si>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</si>
  <si>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</si>
  <si>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</si>
  <si>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</si>
  <si>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</si>
  <si>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</si>
  <si>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</si>
  <si>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</si>
  <si>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</si>
  <si>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</si>
  <si>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</si>
  <si>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</si>
  <si>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</si>
  <si>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</si>
  <si>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</si>
  <si>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</si>
  <si>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</si>
  <si>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</si>
  <si>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</si>
  <si>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</si>
  <si>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</si>
  <si>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</si>
  <si>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</si>
  <si>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</si>
  <si>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</si>
  <si>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</si>
  <si>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</si>
  <si>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</si>
  <si>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</si>
  <si>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</si>
  <si>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</si>
  <si>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</si>
  <si>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</si>
  <si>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</si>
  <si>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</si>
  <si>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</si>
  <si>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</si>
  <si>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</si>
  <si>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</si>
  <si>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</si>
  <si>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</si>
  <si>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</si>
  <si>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</si>
  <si>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</si>
  <si>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</si>
  <si>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</si>
  <si>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</si>
  <si>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</si>
  <si>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</si>
  <si>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</si>
  <si>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</si>
  <si>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</si>
  <si>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</si>
  <si>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</si>
  <si>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</si>
  <si>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</si>
  <si>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</si>
  <si>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</si>
  <si>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</si>
  <si>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</si>
  <si>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</si>
  <si>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</si>
  <si>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</si>
  <si>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</si>
  <si>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</si>
  <si>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</si>
  <si>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</si>
  <si>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</si>
  <si>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</si>
  <si>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</si>
  <si>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</si>
  <si>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</si>
  <si>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</si>
  <si>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</si>
  <si>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</si>
  <si>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</si>
  <si>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</si>
  <si>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</si>
  <si>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</si>
  <si>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</si>
  <si>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</si>
  <si>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</si>
  <si>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</si>
  <si>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</si>
  <si>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</si>
  <si>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</si>
  <si>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</si>
  <si>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</si>
  <si>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</si>
  <si>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</si>
  <si>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</si>
  <si>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</si>
  <si>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</si>
  <si>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</si>
  <si>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</si>
  <si>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</si>
  <si>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</si>
  <si>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</si>
  <si>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</si>
  <si>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</si>
  <si>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</si>
  <si>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</si>
  <si>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</si>
  <si>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</si>
  <si>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</si>
  <si>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</si>
  <si>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</si>
  <si>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</si>
  <si>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</si>
  <si>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</si>
  <si>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</si>
  <si>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</si>
  <si>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</si>
  <si>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</si>
  <si>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</si>
  <si>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</si>
  <si>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</si>
  <si>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</si>
  <si>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</si>
  <si>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</si>
  <si>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</si>
  <si>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</si>
  <si>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</si>
  <si>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</si>
  <si>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</si>
  <si>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</si>
  <si>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</si>
  <si>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</si>
  <si>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</si>
  <si>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</si>
  <si>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</si>
  <si>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</si>
  <si>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</si>
  <si>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</si>
  <si>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</si>
  <si>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</si>
  <si>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</si>
  <si>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</si>
  <si>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</si>
  <si>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</si>
  <si>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</si>
  <si>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</si>
  <si>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</si>
  <si>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</si>
  <si>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</si>
  <si>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</si>
  <si>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</si>
  <si>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</si>
  <si>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</si>
  <si>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</si>
  <si>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</si>
  <si>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</si>
  <si>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</si>
  <si>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</si>
  <si>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</si>
  <si>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</si>
  <si>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</si>
  <si>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</si>
  <si>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</si>
  <si>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</si>
  <si>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</si>
  <si>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</si>
  <si>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</si>
  <si>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</si>
  <si>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</si>
  <si>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</si>
  <si>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</si>
  <si>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</si>
  <si>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</si>
  <si>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</si>
  <si>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</si>
  <si>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</si>
  <si>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</si>
  <si>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</si>
  <si>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</si>
  <si>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</si>
  <si>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</si>
  <si>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</si>
  <si>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</si>
  <si>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</si>
  <si>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</si>
  <si>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</si>
  <si>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</si>
  <si>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</si>
  <si>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</si>
  <si>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</si>
  <si>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</si>
  <si>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</si>
  <si>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</si>
  <si>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</si>
  <si>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</si>
  <si>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</si>
  <si>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</si>
  <si>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</si>
  <si>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</si>
  <si>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</si>
  <si>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</si>
  <si>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</si>
  <si>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</si>
  <si>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</si>
  <si>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</si>
  <si>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</si>
  <si>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</si>
  <si>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</si>
  <si>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</si>
  <si>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</si>
  <si>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</si>
  <si>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</si>
  <si>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</si>
  <si>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</si>
  <si>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</si>
  <si>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</si>
  <si>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</si>
  <si>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</si>
  <si>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</si>
  <si>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</si>
  <si>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</si>
  <si>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</si>
  <si>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</si>
  <si>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</si>
  <si>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</si>
  <si>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</si>
  <si>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</si>
  <si>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</si>
  <si>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</si>
  <si>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</si>
  <si>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</si>
  <si>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</si>
  <si>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</si>
  <si>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</si>
  <si>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</si>
  <si>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</si>
  <si>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</si>
  <si>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</si>
  <si>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</si>
  <si>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</si>
  <si>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</si>
  <si>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</si>
  <si>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</si>
  <si>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</si>
  <si>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</si>
  <si>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</si>
  <si>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</si>
  <si>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</si>
  <si>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</si>
  <si>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</si>
  <si>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</si>
  <si>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</si>
  <si>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</si>
  <si>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</si>
  <si>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</si>
  <si>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</si>
  <si>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</si>
  <si>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</si>
  <si>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</si>
  <si>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</si>
  <si>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</si>
  <si>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</si>
  <si>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</si>
  <si>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</si>
  <si>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</si>
  <si>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</si>
  <si>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</si>
  <si>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</si>
  <si>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</si>
  <si>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</si>
  <si>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</si>
  <si>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</si>
  <si>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</si>
  <si>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</si>
  <si>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</si>
  <si>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</si>
  <si>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</si>
  <si>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</si>
  <si>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</si>
  <si>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</si>
  <si>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</si>
  <si>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</si>
  <si>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</si>
  <si>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</si>
  <si>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</si>
  <si>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</si>
  <si>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</si>
  <si>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</si>
  <si>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</si>
  <si>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</si>
  <si>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</si>
  <si>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</si>
  <si>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</si>
  <si>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</si>
  <si>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</si>
  <si>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</si>
  <si>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</si>
  <si>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</si>
  <si>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</si>
  <si>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</si>
  <si>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</si>
  <si>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</si>
  <si>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</si>
  <si>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</si>
  <si>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</si>
  <si>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</si>
  <si>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</si>
  <si>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</si>
  <si>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</si>
  <si>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</si>
  <si>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</si>
  <si>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</si>
  <si>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</si>
  <si>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</si>
  <si>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</si>
  <si>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</si>
  <si>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</si>
  <si>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</si>
  <si>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</si>
  <si>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</si>
  <si>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</si>
  <si>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</si>
  <si>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</si>
  <si>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</si>
  <si>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</si>
  <si>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</si>
  <si>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</si>
  <si>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</si>
  <si>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</si>
  <si>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</si>
  <si>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</si>
  <si>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</si>
  <si>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</si>
  <si>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</si>
  <si>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</si>
  <si>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</si>
  <si>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</si>
  <si>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</si>
  <si>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</si>
  <si>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</si>
  <si>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</si>
  <si>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</si>
  <si>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</si>
  <si>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</si>
  <si>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</si>
  <si>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</si>
  <si>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</si>
  <si>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</si>
  <si>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</si>
  <si>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</si>
  <si>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</si>
  <si>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</si>
  <si>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</si>
  <si>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</si>
  <si>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</si>
  <si>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</si>
  <si>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</si>
  <si>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</si>
  <si>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</si>
  <si>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</si>
  <si>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</si>
  <si>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</si>
  <si>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</si>
  <si>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</si>
  <si>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</si>
  <si>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</si>
  <si>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</si>
  <si>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</si>
  <si>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</si>
  <si>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</si>
  <si>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</si>
  <si>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</si>
  <si>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</si>
  <si>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</si>
  <si>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</si>
  <si>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</si>
  <si>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</si>
  <si>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</si>
  <si>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</si>
  <si>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</si>
  <si>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</si>
  <si>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</si>
  <si>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</si>
  <si>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</si>
  <si>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</si>
  <si>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</si>
  <si>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</si>
  <si>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</si>
  <si>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</si>
  <si>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</si>
  <si>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</si>
  <si>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</si>
  <si>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</si>
  <si>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</si>
  <si>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</si>
  <si>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</si>
  <si>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</si>
  <si>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</si>
  <si>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</si>
  <si>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</si>
  <si>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</si>
  <si>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</si>
  <si>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</si>
  <si>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</si>
  <si>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</si>
  <si>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</si>
  <si>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</si>
  <si>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</si>
  <si>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</si>
  <si>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</si>
  <si>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</si>
  <si>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</si>
  <si>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</si>
  <si>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</si>
  <si>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</si>
  <si>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</si>
  <si>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</si>
  <si>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</si>
  <si>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</si>
  <si>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</si>
  <si>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</si>
  <si>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</si>
  <si>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</si>
  <si>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</si>
  <si>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</si>
  <si>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</si>
  <si>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</si>
  <si>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</si>
  <si>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</si>
  <si>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</si>
  <si>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</si>
  <si>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</si>
  <si>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</si>
  <si>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</si>
  <si>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</si>
  <si>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</si>
  <si>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</si>
  <si>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</si>
  <si>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</si>
  <si>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</si>
  <si>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</si>
  <si>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</si>
  <si>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</si>
  <si>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</si>
  <si>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</si>
  <si>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</si>
  <si>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</si>
  <si>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</si>
  <si>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(All)</t>
  </si>
  <si>
    <t>Count of outcome</t>
  </si>
  <si>
    <t>Row Labels</t>
  </si>
  <si>
    <t>Grand Total</t>
  </si>
  <si>
    <t>Column Labels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</si>
  <si>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</si>
  <si>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</si>
  <si>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</si>
  <si>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</si>
  <si>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</si>
  <si>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</si>
  <si>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</si>
  <si>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</si>
  <si>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</si>
  <si>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</si>
  <si>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</si>
  <si>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</si>
  <si>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</si>
  <si>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</si>
  <si>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Parent Category</t>
  </si>
  <si>
    <t>Years</t>
  </si>
  <si>
    <t>number_successful</t>
  </si>
  <si>
    <t>number_failed</t>
  </si>
  <si>
    <t>total_projects</t>
  </si>
  <si>
    <t>percentage_successful</t>
  </si>
  <si>
    <t>percentage_failed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</si>
  <si>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</si>
  <si>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</si>
  <si>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</si>
  <si>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</si>
  <si>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</si>
  <si>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</si>
  <si>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</si>
  <si>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</si>
  <si>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</si>
  <si>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</si>
  <si>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</si>
  <si>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</si>
  <si>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number_canceled</t>
  </si>
  <si>
    <t>percentage_canceled</t>
  </si>
  <si>
    <t>Mean:</t>
  </si>
  <si>
    <t>Median:</t>
  </si>
  <si>
    <t>Minimum:</t>
  </si>
  <si>
    <t>Maximum:</t>
  </si>
  <si>
    <t>Variance of Backers:</t>
  </si>
  <si>
    <t>Standard Deviation:</t>
  </si>
  <si>
    <t>The mean better summarises the data. Due to the high variance value, the mean will be a better value to summarise the number of backers, particularly because there are a significant number of projects that have more than 1000 backers.</t>
  </si>
  <si>
    <t>Suc Var:</t>
  </si>
  <si>
    <t>Fai Var:</t>
  </si>
  <si>
    <t>There seems to be more variability in successful campaigns. This makes sense as successful campaigns can be made up of many backers giving small amounts, a few backers giving large amounts, or a mix of big and small backers. This is in contrast to failed campaigns as they don't meet their goal due to a lack of overall funds or an overall lack of backers.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</si>
</sst>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1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FF0000"/>
      </font>
      <fill>
        <patternFill>
          <bgColor rgb="FFFF79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FF0000"/>
      </font>
      <fill>
        <patternFill>
          <bgColor rgb="FFFF79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theme="8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numFmt numFmtId="13" formatCode="0%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B2B2B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979"/>
      <color rgb="FFFF7C80"/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Book.xlsx]Pivot Table Categories!PivotTable1</c:name>
    <c:fmtId val="0"/>
  </c:pivotSource>
  <c:chart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Categories'!$C$3:$C$4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Categories'!$B$5:$B$14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Categories'!$C$5:$C$14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E-4D2E-89EF-D33901772F6C}"/>
            </c:ext>
          </c:extLst>
        </c:ser>
        <c:ser>
          <c:idx val="1"/>
          <c:order val="1"/>
          <c:tx>
            <c:strRef>
              <c:f>'Pivot Table Categories'!$D$3:$D$4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'Pivot Table Categories'!$B$5:$B$14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Categories'!$D$5:$D$14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E-4D2E-89EF-D33901772F6C}"/>
            </c:ext>
          </c:extLst>
        </c:ser>
        <c:ser>
          <c:idx val="2"/>
          <c:order val="2"/>
          <c:tx>
            <c:strRef>
              <c:f>'Pivot Table Categories'!$E$3:$E$4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Categories'!$B$5:$B$14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Categories'!$E$5:$E$14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5E-4D2E-89EF-D33901772F6C}"/>
            </c:ext>
          </c:extLst>
        </c:ser>
        <c:ser>
          <c:idx val="3"/>
          <c:order val="3"/>
          <c:tx>
            <c:strRef>
              <c:f>'Pivot Table Categories'!$F$3:$F$4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Categories'!$B$5:$B$14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Categories'!$F$5:$F$14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5E-4D2E-89EF-D33901772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5071583"/>
        <c:axId val="409163503"/>
      </c:barChart>
      <c:catAx>
        <c:axId val="40507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63503"/>
        <c:crosses val="autoZero"/>
        <c:auto val="1"/>
        <c:lblAlgn val="ctr"/>
        <c:lblOffset val="100"/>
        <c:noMultiLvlLbl val="0"/>
      </c:catAx>
      <c:valAx>
        <c:axId val="4091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7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Book.xlsx]Pivot Table Sub-Categories!PivotTable3</c:name>
    <c:fmtId val="9"/>
  </c:pivotSource>
  <c:chart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Sub-Categories'!$D$6:$D$7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Sub-Categories'!$C$8:$C$32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Sub-Categories'!$D$8:$D$32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4-4F5D-8EAA-271DC297646D}"/>
            </c:ext>
          </c:extLst>
        </c:ser>
        <c:ser>
          <c:idx val="1"/>
          <c:order val="1"/>
          <c:tx>
            <c:strRef>
              <c:f>'Pivot Table Sub-Categories'!$E$6:$E$7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'Pivot Table Sub-Categories'!$C$8:$C$32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Sub-Categories'!$E$8:$E$32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24-4F5D-8EAA-271DC297646D}"/>
            </c:ext>
          </c:extLst>
        </c:ser>
        <c:ser>
          <c:idx val="2"/>
          <c:order val="2"/>
          <c:tx>
            <c:strRef>
              <c:f>'Pivot Table Sub-Categories'!$F$6:$F$7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Sub-Categories'!$C$8:$C$32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Sub-Categories'!$F$8:$F$32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24-4F5D-8EAA-271DC297646D}"/>
            </c:ext>
          </c:extLst>
        </c:ser>
        <c:ser>
          <c:idx val="3"/>
          <c:order val="3"/>
          <c:tx>
            <c:strRef>
              <c:f>'Pivot Table Sub-Categories'!$G$6:$G$7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Sub-Categories'!$C$8:$C$32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Sub-Categories'!$G$8:$G$32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24-4F5D-8EAA-271DC2976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423855"/>
        <c:axId val="476547343"/>
      </c:barChart>
      <c:catAx>
        <c:axId val="11442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547343"/>
        <c:crosses val="autoZero"/>
        <c:auto val="1"/>
        <c:lblAlgn val="ctr"/>
        <c:lblOffset val="100"/>
        <c:noMultiLvlLbl val="0"/>
      </c:catAx>
      <c:valAx>
        <c:axId val="4765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Book.xlsx]Pivot Table Outcome!PivotTable1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2">
                <a:lumMod val="7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7C80"/>
            </a:solidFill>
            <a:round/>
          </a:ln>
          <a:effectLst/>
        </c:spPr>
        <c:marker>
          <c:symbol val="circle"/>
          <c:size val="5"/>
          <c:spPr>
            <a:solidFill>
              <a:srgbClr val="FF7C8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Outcome'!$C$4:$C$5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Outcome'!$B$6:$B$18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2-4CE6-AABA-290187A931E5}"/>
            </c:ext>
          </c:extLst>
        </c:ser>
        <c:ser>
          <c:idx val="1"/>
          <c:order val="1"/>
          <c:tx>
            <c:strRef>
              <c:f>'Pivot Table Outcome'!$D$4:$D$5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7C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7C8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Outcome'!$B$6:$B$18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C2-4CE6-AABA-290187A931E5}"/>
            </c:ext>
          </c:extLst>
        </c:ser>
        <c:ser>
          <c:idx val="2"/>
          <c:order val="2"/>
          <c:tx>
            <c:strRef>
              <c:f>'Pivot Table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Outcome'!$B$6:$B$18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C2-4CE6-AABA-290187A93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320768"/>
        <c:axId val="2039841072"/>
      </c:lineChart>
      <c:catAx>
        <c:axId val="190032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41072"/>
        <c:crosses val="autoZero"/>
        <c:auto val="1"/>
        <c:lblAlgn val="ctr"/>
        <c:lblOffset val="100"/>
        <c:noMultiLvlLbl val="0"/>
      </c:catAx>
      <c:valAx>
        <c:axId val="20398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2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Successful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Part 1'!$D$3:$D$14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Part 1'!$I$3:$I$14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4E-4992-A94B-193279469BCE}"/>
            </c:ext>
          </c:extLst>
        </c:ser>
        <c:ser>
          <c:idx val="1"/>
          <c:order val="1"/>
          <c:tx>
            <c:v>Failed</c:v>
          </c:tx>
          <c:spPr>
            <a:ln w="28575" cap="rnd">
              <a:solidFill>
                <a:srgbClr val="FF7C80"/>
              </a:solidFill>
              <a:round/>
            </a:ln>
            <a:effectLst/>
          </c:spPr>
          <c:marker>
            <c:symbol val="none"/>
          </c:marker>
          <c:cat>
            <c:strRef>
              <c:f>'Bonus Part 1'!$D$3:$D$14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Part 1'!$J$3:$J$14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E-4992-A94B-193279469BCE}"/>
            </c:ext>
          </c:extLst>
        </c:ser>
        <c:ser>
          <c:idx val="2"/>
          <c:order val="2"/>
          <c:tx>
            <c:v>Canceled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Part 1'!$D$3:$D$14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Part 1'!$K$3:$K$14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E-4992-A94B-193279469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147231"/>
        <c:axId val="854173807"/>
      </c:lineChart>
      <c:catAx>
        <c:axId val="103414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173807"/>
        <c:crosses val="autoZero"/>
        <c:auto val="1"/>
        <c:lblAlgn val="ctr"/>
        <c:lblOffset val="100"/>
        <c:noMultiLvlLbl val="0"/>
      </c:catAx>
      <c:valAx>
        <c:axId val="8541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14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76199</xdr:rowOff>
    </xdr:from>
    <xdr:to>
      <xdr:col>18</xdr:col>
      <xdr:colOff>352425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FC503-8695-D103-2A84-5C8F62D8E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7</xdr:row>
      <xdr:rowOff>57150</xdr:rowOff>
    </xdr:from>
    <xdr:to>
      <xdr:col>19</xdr:col>
      <xdr:colOff>609600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ADC37C-F5DB-4B56-8700-F6D91FA42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204786</xdr:colOff>
      <xdr:row>0</xdr:row>
      <xdr:rowOff>152400</xdr:rowOff>
    </xdr:from>
    <xdr:to>
      <xdr:col>14</xdr:col>
      <xdr:colOff>533399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D02AD-384E-BE72-F24B-9356AAC1C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14</xdr:row>
      <xdr:rowOff>133350</xdr:rowOff>
    </xdr:from>
    <xdr:to>
      <xdr:col>10</xdr:col>
      <xdr:colOff>1476375</xdr:colOff>
      <xdr:row>33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BEB966-3914-07A3-84FE-4A84BF57A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al Rasheed" refreshedDate="45249.597620370369" createdVersion="8" refreshedVersion="8" minRefreshableVersion="3" recordCount="1000" xr:uid="{AFE0CD52-560E-4817-A5FD-D0D58BD50F3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_created_conversion)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_created_conversion)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x v="2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x v="3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x v="4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x v="5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x v="6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x v="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x v="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x v="9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x v="11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x v="12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x v="13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x v="14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x v="15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x v="17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x v="18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x v="19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x v="20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x v="21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x v="22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x v="23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x v="24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x v="25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x v="26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x v="28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x v="29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x v="30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x v="32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x v="33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x v="3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x v="3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x v="3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x v="38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x v="39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x v="40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x v="4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x v="4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x v="43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x v="13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x v="44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x v="45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x v="46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x v="47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x v="48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x v="50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x v="51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x v="52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x v="53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x v="54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x v="55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x v="56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x v="57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x v="5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x v="59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x v="60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x v="61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x v="63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x v="64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x v="65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x v="66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x v="67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x v="68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x v="69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x v="70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x v="71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x v="39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x v="72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x v="73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x v="7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x v="75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x v="76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x v="77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x v="78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x v="79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x v="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x v="81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x v="82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x v="83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x v="84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x v="85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x v="86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x v="87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x v="88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x v="8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x v="90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x v="91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x v="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x v="11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x v="92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x v="86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x v="93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x v="55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x v="55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x v="94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x v="95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x v="96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x v="97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x v="98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x v="99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x v="100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x v="101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x v="102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x v="103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x v="54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x v="105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x v="106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x v="108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x v="109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x v="110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x v="111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x v="112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x v="113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x v="114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x v="115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x v="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x v="116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x v="117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x v="118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x v="12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x v="119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x v="120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x v="121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x v="122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x v="123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x v="124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x v="125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x v="128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x v="129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x v="130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x v="124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x v="18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x v="132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x v="133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x v="134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x v="3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x v="13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x v="50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x v="13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x v="137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x v="138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x v="139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x v="140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x v="141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x v="142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x v="143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x v="55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x v="51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x v="144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x v="67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x v="20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x v="145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x v="146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x v="148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x v="149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x v="109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x v="15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x v="44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x v="152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x v="153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x v="154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x v="155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x v="156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x v="15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x v="158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x v="159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x v="99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x v="16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x v="161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x v="162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x v="163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x v="165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x v="99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x v="166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x v="167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x v="105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x v="168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x v="16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x v="170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x v="171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x v="144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x v="17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x v="173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x v="174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x v="175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x v="176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x v="178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x v="179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x v="31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x v="180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x v="170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x v="181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x v="34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x v="182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x v="183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x v="18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x v="185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x v="186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x v="68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x v="187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x v="18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x v="189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x v="190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x v="191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x v="19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x v="19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x v="194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x v="195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x v="196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x v="109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x v="45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x v="197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x v="46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x v="45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x v="176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x v="198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x v="199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x v="142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x v="200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x v="7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x v="201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x v="202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x v="4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x v="203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x v="4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x v="20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x v="205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x v="206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x v="196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x v="207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x v="208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x v="39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x v="209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x v="27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x v="129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x v="18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x v="210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x v="211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x v="3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x v="134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x v="2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x v="99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x v="213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x v="214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x v="44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x v="215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x v="216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x v="217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x v="218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x v="219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x v="27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x v="220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x v="221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x v="100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x v="222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x v="223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x v="224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x v="225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x v="221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x v="226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x v="227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x v="228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x v="229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x v="230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x v="231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x v="232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x v="233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x v="3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x v="235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x v="236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x v="237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x v="63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x v="238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x v="239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x v="240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x v="241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x v="242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x v="235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x v="23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x v="72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x v="243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x v="244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x v="245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x v="3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x v="246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x v="247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x v="221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x v="249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x v="250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x v="68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x v="251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x v="194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x v="252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x v="150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x v="253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x v="107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x v="5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x v="254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x v="255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x v="57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x v="256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x v="257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x v="258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x v="259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x v="260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x v="261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x v="26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x v="263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x v="264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x v="265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x v="224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x v="266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x v="267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x v="98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x v="268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x v="269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x v="27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x v="272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x v="27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x v="274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x v="254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x v="275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x v="99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x v="174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x v="142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x v="276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x v="27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x v="278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x v="39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x v="27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x v="27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x v="129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x v="19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x v="196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x v="51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x v="280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x v="110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x v="281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x v="282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x v="283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x v="284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x v="165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x v="54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x v="78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x v="28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x v="9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x v="286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x v="287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x v="109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x v="288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x v="28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x v="290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x v="291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x v="292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x v="293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x v="294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x v="295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x v="296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x v="297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x v="298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x v="1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x v="299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x v="211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x v="300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x v="30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x v="302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x v="303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x v="304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x v="30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x v="306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x v="110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x v="308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x v="309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x v="17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x v="38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x v="310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x v="311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x v="312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x v="313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x v="27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x v="314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x v="315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x v="115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x v="316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x v="317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x v="318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x v="100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x v="45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x v="3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x v="320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x v="321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x v="322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x v="286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x v="115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x v="222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x v="323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x v="324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x v="61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x v="325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x v="326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x v="327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x v="328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x v="182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x v="329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x v="102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x v="73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x v="129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x v="331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x v="332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x v="249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x v="333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x v="334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x v="335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x v="336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x v="337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x v="338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x v="339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x v="34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x v="341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x v="342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x v="343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x v="175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x v="27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x v="122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x v="345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x v="347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x v="88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x v="23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x v="57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x v="348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x v="86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x v="349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x v="350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x v="215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x v="351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x v="352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x v="353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x v="354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x v="355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x v="356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x v="357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x v="127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x v="72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x v="358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x v="120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x v="359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x v="251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x v="360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x v="13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x v="71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x v="53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x v="361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x v="36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x v="363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x v="129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x v="364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x v="197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x v="365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x v="366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x v="161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x v="36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x v="54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x v="369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x v="370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x v="164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x v="371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x v="221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x v="372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x v="373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x v="374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x v="235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x v="375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x v="27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x v="121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x v="376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x v="377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x v="98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x v="175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x v="352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x v="200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x v="379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x v="105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x v="380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x v="166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x v="381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x v="382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x v="383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x v="384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x v="385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x v="326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x v="386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x v="240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x v="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x v="286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x v="387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x v="39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x v="389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x v="390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x v="391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x v="45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x v="392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x v="353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x v="18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x v="393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x v="394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x v="105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x v="395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x v="396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x v="40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x v="150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x v="72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x v="397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x v="398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x v="95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x v="146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x v="399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x v="400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x v="401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x v="164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x v="115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x v="402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x v="358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x v="21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x v="251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x v="95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x v="242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x v="215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x v="403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x v="83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x v="344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x v="404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x v="405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x v="158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x v="406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x v="388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x v="407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x v="408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x v="99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x v="408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x v="259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x v="409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x v="144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x v="410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x v="236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x v="411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x v="412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x v="17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x v="346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x v="413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x v="408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x v="414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x v="3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x v="415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x v="416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x v="417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x v="124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x v="418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x v="27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x v="325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x v="419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x v="73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x v="202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x v="12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x v="420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x v="355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x v="5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x v="421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x v="251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x v="422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x v="423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x v="197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x v="288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x v="110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x v="87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x v="424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x v="215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x v="425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x v="426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x v="339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x v="427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x v="428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x v="429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x v="167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x v="115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x v="430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x v="431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x v="346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x v="30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x v="432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x v="434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x v="43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x v="419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x v="436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x v="437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x v="438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x v="439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x v="440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x v="441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x v="442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x v="443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x v="444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x v="424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x v="385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x v="445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x v="54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x v="215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x v="446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x v="447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x v="448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x v="70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x v="449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x v="450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x v="451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x v="452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x v="125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x v="453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x v="269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x v="454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x v="4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x v="45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x v="456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x v="457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x v="458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x v="459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x v="98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x v="46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x v="461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x v="38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x v="463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x v="464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x v="257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x v="465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x v="385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x v="466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x v="467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x v="468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x v="46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x v="470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x v="471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x v="75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x v="472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x v="100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x v="473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x v="220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x v="474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x v="47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x v="170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x v="231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x v="129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x v="476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x v="381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x v="459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x v="477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x v="478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x v="144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x v="479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x v="480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x v="63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x v="101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x v="481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x v="358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x v="246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x v="482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x v="168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x v="393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x v="130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x v="3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x v="484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x v="485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x v="48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x v="487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x v="226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x v="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x v="406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x v="393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x v="68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x v="490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x v="491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x v="492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x v="493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x v="231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x v="494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x v="495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x v="496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x v="493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x v="497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x v="498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x v="155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x v="499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x v="500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x v="496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x v="40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x v="501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x v="502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x v="504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x v="505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x v="506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x v="507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x v="373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x v="508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x v="103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x v="5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x v="509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x v="55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x v="75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x v="510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x v="18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x v="511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x v="78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x v="512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x v="513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x v="249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x v="430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x v="260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x v="483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x v="46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x v="249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x v="373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x v="51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x v="246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x v="516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x v="88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x v="23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x v="205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x v="109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x v="70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x v="161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x v="394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x v="8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x v="520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x v="521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x v="236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x v="221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x v="522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x v="464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x v="523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x v="524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x v="155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x v="525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x v="526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x v="527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x v="144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x v="346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x v="17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x v="110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x v="528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x v="529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x v="265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x v="34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x v="530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x v="531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x v="115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x v="532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x v="210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x v="144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x v="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x v="287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x v="227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x v="254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x v="115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x v="53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x v="44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x v="46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x v="535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x v="253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x v="415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x v="249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x v="50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x v="536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x v="1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x v="537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x v="164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x v="377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x v="167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x v="25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x v="72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x v="538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x v="539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x v="540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x v="105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x v="541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x v="246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x v="542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x v="543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x v="544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x v="545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x v="109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x v="176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x v="546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x v="65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x v="4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x v="547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x v="15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x v="548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x v="549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x v="550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x v="551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x v="249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x v="552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x v="393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x v="553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x v="34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x v="554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x v="134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x v="75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x v="3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x v="555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x v="11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x v="556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x v="300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x v="122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x v="46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x v="443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x v="3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x v="64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x v="27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x v="142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x v="557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x v="175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x v="102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x v="558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x v="560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x v="56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x v="562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x v="550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x v="11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x v="388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x v="537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x v="563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x v="63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x v="565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x v="167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x v="27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x v="95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x v="566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x v="229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x v="72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x v="19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x v="358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x v="567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x v="339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x v="227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x v="356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x v="568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x v="87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x v="109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x v="569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x v="373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x v="109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x v="493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x v="570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x v="57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x v="483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x v="171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x v="415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x v="84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x v="572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x v="428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x v="573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x v="268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x v="54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x v="19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x v="406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x v="12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x v="287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x v="574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x v="493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x v="287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x v="512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x v="242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x v="575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x v="493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x v="576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x v="577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x v="3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x v="578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x v="526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x v="235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x v="18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x v="382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x v="109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x v="45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x v="579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x v="580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x v="581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x v="51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x v="582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x v="345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x v="583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x v="45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x v="584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x v="251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x v="31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x v="251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x v="585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x v="227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x v="586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x v="587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x v="19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x v="27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x v="82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x v="588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86209-3C47-40F9-8765-0455E2D5ED9C}" name="PivotTable1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4">
  <location ref="B3:G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DEC5B-7E77-4F95-9C83-C7FF9A08A754}" name="PivotTable3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0">
  <location ref="C6:H32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727EA-CA94-4267-93B9-0012143DB59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ame="Parent Cate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3E5F0-0702-4981-A125-C4C9A6A03E63}" name="Table1" displayName="Table1" ref="D2:K14" totalsRowShown="0" headerRowDxfId="15">
  <autoFilter ref="D2:K14" xr:uid="{88B3E5F0-0702-4981-A125-C4C9A6A03E63}"/>
  <tableColumns count="8">
    <tableColumn id="1" xr3:uid="{DDCD7B88-C748-41D9-AC51-1BB57B08EA98}" name="goal" dataDxfId="14"/>
    <tableColumn id="2" xr3:uid="{1654458D-80A8-460B-8AA4-576E083A310D}" name="number_successful"/>
    <tableColumn id="3" xr3:uid="{53E603F0-26CA-4B3D-8FA1-68331BCCAB24}" name="number_failed"/>
    <tableColumn id="4" xr3:uid="{4821A2FC-A5C8-4D06-B2C8-DD700E61A373}" name="number_canceled"/>
    <tableColumn id="5" xr3:uid="{42BF2A0F-6CF4-4108-8F38-8203849B1B02}" name="total_projects">
      <calculatedColumnFormula>E3+F3+G3</calculatedColumnFormula>
    </tableColumn>
    <tableColumn id="6" xr3:uid="{B1973BFB-B82D-43A6-9096-B4E303AD01B1}" name="percentage_successful" dataDxfId="13">
      <calculatedColumnFormula>E3/H3</calculatedColumnFormula>
    </tableColumn>
    <tableColumn id="7" xr3:uid="{5336B506-9F6C-4702-958E-AB32B17055EE}" name="percentage_failed" dataDxfId="12">
      <calculatedColumnFormula>F3/H3</calculatedColumnFormula>
    </tableColumn>
    <tableColumn id="8" xr3:uid="{9711FD59-D1B3-4FE1-9AD5-3A3AED4C8E3E}" name="percentage_canceled" dataDxfId="11">
      <calculatedColumnFormula>G3/H3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978" zoomScale="90" zoomScaleNormal="90" workbookViewId="0">
      <selection activeCell="G3" sqref="G3"/>
    </sheetView>
  </sheetViews>
  <sheetFormatPr defaultColWidth="11" defaultRowHeight="15.6" x14ac:dyDescent="0.3"/>
  <cols>
    <col min="1" max="1" width="4.09765625" bestFit="1" customWidth="1"/>
    <col min="2" max="2" width="30.59765625" bestFit="1" customWidth="1"/>
    <col min="3" max="3" width="33.5" style="3" customWidth="1"/>
    <col min="6" max="6" width="15.8984375" customWidth="1"/>
    <col min="8" max="8" width="13" bestFit="1" customWidth="1"/>
    <col min="9" max="9" width="17.09765625" customWidth="1"/>
    <col min="12" max="12" width="11.09765625" bestFit="1" customWidth="1"/>
    <col min="13" max="13" width="24" style="6" customWidth="1"/>
    <col min="14" max="14" width="11.09765625" bestFit="1" customWidth="1"/>
    <col min="15" max="15" width="23.5" customWidth="1"/>
    <col min="18" max="18" width="28" bestFit="1" customWidth="1"/>
    <col min="19" max="19" width="17.8984375" customWidth="1"/>
    <col min="20" max="20" width="14.89843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8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2065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ROUND(100*E2/D2, 0)</f>
        <v>0</v>
      </c>
      <c r="G2" t="s">
        <v>14</v>
      </c>
      <c r="H2">
        <v>0</v>
      </c>
      <c r="I2">
        <f>ROUND(IF(H2=0, 0, (E2/H2)),2)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ROUND(100*E3/D3, 0)</f>
        <v>1040</v>
      </c>
      <c r="G3" t="s">
        <v>20</v>
      </c>
      <c r="H3">
        <v>158</v>
      </c>
      <c r="I3">
        <f>ROUND(IF(H3=0, 0, (E3/H3)),2)</f>
        <v>92.15</v>
      </c>
      <c r="J3" t="s">
        <v>21</v>
      </c>
      <c r="K3" t="s">
        <v>22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ROUND(IF(H4=0, 0, (E4/H4)),2)</f>
        <v>100.02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 s="9">
        <f t="shared" si="1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ROUND(100*E67/D67, 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 s="9">
        <f t="shared" ref="M67:M130" si="5">(((L67/60)/60)/24)+DATE(1970,1,1)</f>
        <v>40570.25</v>
      </c>
      <c r="N67">
        <v>1296712800</v>
      </c>
      <c r="O67" s="7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ROUND(IF(H68=0, 0, (E68/H68)),2)</f>
        <v>108.92</v>
      </c>
      <c r="J68" t="s">
        <v>21</v>
      </c>
      <c r="K68" t="s">
        <v>22</v>
      </c>
      <c r="L68">
        <v>1428469200</v>
      </c>
      <c r="M68" s="9">
        <f t="shared" si="5"/>
        <v>42102.208333333328</v>
      </c>
      <c r="N68">
        <v>1428901200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 s="9">
        <f t="shared" si="5"/>
        <v>40203.25</v>
      </c>
      <c r="N69">
        <v>1264831200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 s="9">
        <f t="shared" si="5"/>
        <v>42943.208333333328</v>
      </c>
      <c r="N70">
        <v>1505192400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 s="9">
        <f t="shared" si="5"/>
        <v>40531.25</v>
      </c>
      <c r="N71">
        <v>1295676000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 s="9">
        <f t="shared" si="5"/>
        <v>40484.208333333336</v>
      </c>
      <c r="N72">
        <v>1292911200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 s="9">
        <f t="shared" si="5"/>
        <v>43799.25</v>
      </c>
      <c r="N73">
        <v>1575439200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 s="9">
        <f t="shared" si="5"/>
        <v>42186.208333333328</v>
      </c>
      <c r="N74">
        <v>1438837200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 s="9">
        <f t="shared" si="5"/>
        <v>42701.25</v>
      </c>
      <c r="N75">
        <v>1480485600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 s="9">
        <f t="shared" si="5"/>
        <v>42456.208333333328</v>
      </c>
      <c r="N76">
        <v>1459141200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 s="9">
        <f t="shared" si="5"/>
        <v>43296.208333333328</v>
      </c>
      <c r="N77">
        <v>1532322000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 s="9">
        <f t="shared" si="5"/>
        <v>42027.25</v>
      </c>
      <c r="N78">
        <v>1426222800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 s="9">
        <f t="shared" si="5"/>
        <v>40448.208333333336</v>
      </c>
      <c r="N79">
        <v>1286773200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 s="9">
        <f t="shared" si="5"/>
        <v>43206.208333333328</v>
      </c>
      <c r="N80">
        <v>1523941200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 s="9">
        <f t="shared" si="5"/>
        <v>43267.208333333328</v>
      </c>
      <c r="N81">
        <v>1529557200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 s="9">
        <f t="shared" si="5"/>
        <v>42976.208333333328</v>
      </c>
      <c r="N82">
        <v>1506574800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 s="9">
        <f t="shared" si="5"/>
        <v>43062.25</v>
      </c>
      <c r="N83">
        <v>1513576800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 s="9">
        <f t="shared" si="5"/>
        <v>43482.25</v>
      </c>
      <c r="N84">
        <v>1548309600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 s="9">
        <f t="shared" si="5"/>
        <v>42579.208333333328</v>
      </c>
      <c r="N85">
        <v>1471582800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 s="9">
        <f t="shared" si="5"/>
        <v>41118.208333333336</v>
      </c>
      <c r="N86">
        <v>1344315600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 s="9">
        <f t="shared" si="5"/>
        <v>40797.208333333336</v>
      </c>
      <c r="N87">
        <v>1316408400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 s="9">
        <f t="shared" si="5"/>
        <v>42128.208333333328</v>
      </c>
      <c r="N88">
        <v>1431838800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 s="9">
        <f t="shared" si="5"/>
        <v>40610.25</v>
      </c>
      <c r="N89">
        <v>1300510800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 s="9">
        <f t="shared" si="5"/>
        <v>42110.208333333328</v>
      </c>
      <c r="N90">
        <v>1431061200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 s="9">
        <f t="shared" si="5"/>
        <v>40283.208333333336</v>
      </c>
      <c r="N91">
        <v>1271480400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 s="9">
        <f t="shared" si="5"/>
        <v>42425.25</v>
      </c>
      <c r="N92">
        <v>1456380000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 s="9">
        <f t="shared" si="5"/>
        <v>42588.208333333328</v>
      </c>
      <c r="N93">
        <v>1472878800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 s="9">
        <f t="shared" si="5"/>
        <v>40352.208333333336</v>
      </c>
      <c r="N94">
        <v>1277355600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 s="9">
        <f t="shared" si="5"/>
        <v>41202.208333333336</v>
      </c>
      <c r="N95">
        <v>1351054800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 s="9">
        <f t="shared" si="5"/>
        <v>43562.208333333328</v>
      </c>
      <c r="N96">
        <v>1555563600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 s="9">
        <f t="shared" si="5"/>
        <v>43752.208333333328</v>
      </c>
      <c r="N97">
        <v>1571634000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 s="9">
        <f t="shared" si="5"/>
        <v>40612.25</v>
      </c>
      <c r="N98">
        <v>1300856400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 s="9">
        <f t="shared" si="5"/>
        <v>42180.208333333328</v>
      </c>
      <c r="N99">
        <v>1439874000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 s="9">
        <f t="shared" si="5"/>
        <v>42212.208333333328</v>
      </c>
      <c r="N100">
        <v>1438318800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 s="9">
        <f t="shared" si="5"/>
        <v>41968.25</v>
      </c>
      <c r="N101">
        <v>1419400800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9">
        <f t="shared" si="5"/>
        <v>40835.208333333336</v>
      </c>
      <c r="N102">
        <v>1320555600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 s="9">
        <f t="shared" si="5"/>
        <v>42056.25</v>
      </c>
      <c r="N103">
        <v>1425103200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 s="9">
        <f t="shared" si="5"/>
        <v>43234.208333333328</v>
      </c>
      <c r="N104">
        <v>1526878800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 s="9">
        <f t="shared" si="5"/>
        <v>40475.208333333336</v>
      </c>
      <c r="N105">
        <v>1288674000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 s="9">
        <f t="shared" si="5"/>
        <v>42878.208333333328</v>
      </c>
      <c r="N106">
        <v>1495602000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 s="9">
        <f t="shared" si="5"/>
        <v>41366.208333333336</v>
      </c>
      <c r="N107">
        <v>1366434000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 s="9">
        <f t="shared" si="5"/>
        <v>43716.208333333328</v>
      </c>
      <c r="N108">
        <v>1568350800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 s="9">
        <f t="shared" si="5"/>
        <v>43213.208333333328</v>
      </c>
      <c r="N109">
        <v>1525928400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 s="9">
        <f t="shared" si="5"/>
        <v>41005.208333333336</v>
      </c>
      <c r="N110">
        <v>1336885200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 s="9">
        <f t="shared" si="5"/>
        <v>41651.25</v>
      </c>
      <c r="N111">
        <v>1389679200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 s="9">
        <f t="shared" si="5"/>
        <v>43354.208333333328</v>
      </c>
      <c r="N112">
        <v>1538283600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 s="9">
        <f t="shared" si="5"/>
        <v>41174.208333333336</v>
      </c>
      <c r="N113">
        <v>1348808400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9">
        <f t="shared" si="5"/>
        <v>41875.208333333336</v>
      </c>
      <c r="N114">
        <v>1410152400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 s="9">
        <f t="shared" si="5"/>
        <v>42990.208333333328</v>
      </c>
      <c r="N115">
        <v>1505797200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 s="9">
        <f t="shared" si="5"/>
        <v>43564.208333333328</v>
      </c>
      <c r="N116">
        <v>1554872400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 s="9">
        <f t="shared" si="5"/>
        <v>43056.25</v>
      </c>
      <c r="N117">
        <v>1513922400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 s="9">
        <f t="shared" si="5"/>
        <v>42265.208333333328</v>
      </c>
      <c r="N118">
        <v>1442638800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 s="9">
        <f t="shared" si="5"/>
        <v>40808.208333333336</v>
      </c>
      <c r="N119">
        <v>1317186000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 s="9">
        <f t="shared" si="5"/>
        <v>41665.25</v>
      </c>
      <c r="N120">
        <v>1391234400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 s="9">
        <f t="shared" si="5"/>
        <v>41806.208333333336</v>
      </c>
      <c r="N121">
        <v>1404363600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 s="9">
        <f t="shared" si="5"/>
        <v>42111.208333333328</v>
      </c>
      <c r="N122">
        <v>1429592400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 s="9">
        <f t="shared" si="5"/>
        <v>41917.208333333336</v>
      </c>
      <c r="N123">
        <v>1413608400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 s="9">
        <f t="shared" si="5"/>
        <v>41970.25</v>
      </c>
      <c r="N124">
        <v>1419400800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 s="9">
        <f t="shared" si="5"/>
        <v>42332.25</v>
      </c>
      <c r="N125">
        <v>1448604000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 s="9">
        <f t="shared" si="5"/>
        <v>43598.208333333328</v>
      </c>
      <c r="N126">
        <v>1562302800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 s="9">
        <f t="shared" si="5"/>
        <v>43362.208333333328</v>
      </c>
      <c r="N127">
        <v>1537678800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 s="9">
        <f t="shared" si="5"/>
        <v>42596.208333333328</v>
      </c>
      <c r="N128">
        <v>1473570000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 s="9">
        <f t="shared" si="5"/>
        <v>40310.208333333336</v>
      </c>
      <c r="N129">
        <v>1273899600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 s="9">
        <f t="shared" si="5"/>
        <v>40417.208333333336</v>
      </c>
      <c r="N130">
        <v>1284008400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ROUND(100*E131/D131, 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 s="9">
        <f t="shared" ref="M131:M194" si="9">(((L131/60)/60)/24)+DATE(1970,1,1)</f>
        <v>42038.25</v>
      </c>
      <c r="N131">
        <v>1425103200</v>
      </c>
      <c r="O131" s="7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ROUND(IF(H132=0, 0, (E132/H132)),2)</f>
        <v>28</v>
      </c>
      <c r="J132" t="s">
        <v>36</v>
      </c>
      <c r="K132" t="s">
        <v>37</v>
      </c>
      <c r="L132">
        <v>1319605200</v>
      </c>
      <c r="M132" s="9">
        <f t="shared" si="9"/>
        <v>40842.208333333336</v>
      </c>
      <c r="N132">
        <v>1320991200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9">
        <f t="shared" si="9"/>
        <v>41607.25</v>
      </c>
      <c r="N133">
        <v>1386828000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9">
        <f t="shared" si="9"/>
        <v>43112.25</v>
      </c>
      <c r="N134">
        <v>1517119200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9">
        <f t="shared" si="9"/>
        <v>40767.208333333336</v>
      </c>
      <c r="N135">
        <v>1315026000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9">
        <f t="shared" si="9"/>
        <v>40713.208333333336</v>
      </c>
      <c r="N136">
        <v>1312693200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9">
        <f t="shared" si="9"/>
        <v>41340.25</v>
      </c>
      <c r="N137">
        <v>1363064400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9">
        <f t="shared" si="9"/>
        <v>41797.208333333336</v>
      </c>
      <c r="N138">
        <v>1403154000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9">
        <f t="shared" si="9"/>
        <v>40457.208333333336</v>
      </c>
      <c r="N139">
        <v>1286859600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9">
        <f t="shared" si="9"/>
        <v>41180.208333333336</v>
      </c>
      <c r="N140">
        <v>1349326800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9">
        <f t="shared" si="9"/>
        <v>42115.208333333328</v>
      </c>
      <c r="N141">
        <v>1430974800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9">
        <f t="shared" si="9"/>
        <v>43156.25</v>
      </c>
      <c r="N142">
        <v>1519970400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9">
        <f t="shared" si="9"/>
        <v>42167.208333333328</v>
      </c>
      <c r="N143">
        <v>1434603600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9">
        <f t="shared" si="9"/>
        <v>41005.208333333336</v>
      </c>
      <c r="N144">
        <v>1337230800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9">
        <f t="shared" si="9"/>
        <v>40357.208333333336</v>
      </c>
      <c r="N145">
        <v>1279429200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9">
        <f t="shared" si="9"/>
        <v>43633.208333333328</v>
      </c>
      <c r="N146">
        <v>1561438800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9">
        <f t="shared" si="9"/>
        <v>41889.208333333336</v>
      </c>
      <c r="N147">
        <v>1410498000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9">
        <f t="shared" si="9"/>
        <v>40855.25</v>
      </c>
      <c r="N148">
        <v>1322460000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9">
        <f t="shared" si="9"/>
        <v>42534.208333333328</v>
      </c>
      <c r="N149">
        <v>1466312400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9">
        <f t="shared" si="9"/>
        <v>42941.208333333328</v>
      </c>
      <c r="N150">
        <v>1501736400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9">
        <f t="shared" si="9"/>
        <v>41275.25</v>
      </c>
      <c r="N151">
        <v>1361512800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9">
        <f t="shared" si="9"/>
        <v>43450.25</v>
      </c>
      <c r="N152">
        <v>1545026400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9">
        <f t="shared" si="9"/>
        <v>41799.208333333336</v>
      </c>
      <c r="N153">
        <v>1406696400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9">
        <f t="shared" si="9"/>
        <v>42783.25</v>
      </c>
      <c r="N154">
        <v>1487916000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9">
        <f t="shared" si="9"/>
        <v>41201.208333333336</v>
      </c>
      <c r="N155">
        <v>1351141200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9">
        <f t="shared" si="9"/>
        <v>42502.208333333328</v>
      </c>
      <c r="N156">
        <v>1465016400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9">
        <f t="shared" si="9"/>
        <v>40262.208333333336</v>
      </c>
      <c r="N157">
        <v>1270789200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9">
        <f t="shared" si="9"/>
        <v>43743.208333333328</v>
      </c>
      <c r="N158">
        <v>1572325200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9">
        <f t="shared" si="9"/>
        <v>41638.25</v>
      </c>
      <c r="N159">
        <v>1389420000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9">
        <f t="shared" si="9"/>
        <v>42346.25</v>
      </c>
      <c r="N160">
        <v>1449640800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9">
        <f t="shared" si="9"/>
        <v>43551.208333333328</v>
      </c>
      <c r="N161">
        <v>1555218000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9">
        <f t="shared" si="9"/>
        <v>43582.208333333328</v>
      </c>
      <c r="N162">
        <v>1557723600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9">
        <f t="shared" si="9"/>
        <v>42270.208333333328</v>
      </c>
      <c r="N163">
        <v>1443502800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9">
        <f t="shared" si="9"/>
        <v>43442.25</v>
      </c>
      <c r="N164">
        <v>1546840800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9">
        <f t="shared" si="9"/>
        <v>43028.208333333328</v>
      </c>
      <c r="N165">
        <v>1512712800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9">
        <f t="shared" si="9"/>
        <v>43016.208333333328</v>
      </c>
      <c r="N166">
        <v>1507525200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9">
        <f t="shared" si="9"/>
        <v>42948.208333333328</v>
      </c>
      <c r="N167">
        <v>1504328400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9">
        <f t="shared" si="9"/>
        <v>40534.25</v>
      </c>
      <c r="N168">
        <v>1293343200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9">
        <f t="shared" si="9"/>
        <v>41435.208333333336</v>
      </c>
      <c r="N169">
        <v>1371704400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9">
        <f t="shared" si="9"/>
        <v>43518.25</v>
      </c>
      <c r="N170">
        <v>1552798800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9">
        <f t="shared" si="9"/>
        <v>41077.208333333336</v>
      </c>
      <c r="N171">
        <v>1342328400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9">
        <f t="shared" si="9"/>
        <v>42950.208333333328</v>
      </c>
      <c r="N172">
        <v>1502341200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9">
        <f t="shared" si="9"/>
        <v>41718.208333333336</v>
      </c>
      <c r="N173">
        <v>1397192400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9">
        <f t="shared" si="9"/>
        <v>41839.208333333336</v>
      </c>
      <c r="N174">
        <v>1407042000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9">
        <f t="shared" si="9"/>
        <v>41412.208333333336</v>
      </c>
      <c r="N175">
        <v>1369371600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9">
        <f t="shared" si="9"/>
        <v>42282.208333333328</v>
      </c>
      <c r="N176">
        <v>1444107600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9">
        <f t="shared" si="9"/>
        <v>42613.208333333328</v>
      </c>
      <c r="N177">
        <v>1474261200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9">
        <f t="shared" si="9"/>
        <v>42616.208333333328</v>
      </c>
      <c r="N178">
        <v>1473656400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9">
        <f t="shared" si="9"/>
        <v>40497.25</v>
      </c>
      <c r="N179">
        <v>1291960800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9">
        <f t="shared" si="9"/>
        <v>42999.208333333328</v>
      </c>
      <c r="N180">
        <v>1506747600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9">
        <f t="shared" si="9"/>
        <v>41350.208333333336</v>
      </c>
      <c r="N181">
        <v>1363582800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9">
        <f t="shared" si="9"/>
        <v>40259.208333333336</v>
      </c>
      <c r="N182">
        <v>1269666000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9">
        <f t="shared" si="9"/>
        <v>43012.208333333328</v>
      </c>
      <c r="N183">
        <v>1508648400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9">
        <f t="shared" si="9"/>
        <v>43631.208333333328</v>
      </c>
      <c r="N184">
        <v>1561957200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9">
        <f t="shared" si="9"/>
        <v>40430.208333333336</v>
      </c>
      <c r="N185">
        <v>1285131600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9">
        <f t="shared" si="9"/>
        <v>43588.208333333328</v>
      </c>
      <c r="N186">
        <v>1556946000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9">
        <f t="shared" si="9"/>
        <v>43233.208333333328</v>
      </c>
      <c r="N187">
        <v>1527138000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9">
        <f t="shared" si="9"/>
        <v>41782.208333333336</v>
      </c>
      <c r="N188">
        <v>1402117200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9">
        <f t="shared" si="9"/>
        <v>41328.25</v>
      </c>
      <c r="N189">
        <v>1364014800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9">
        <f t="shared" si="9"/>
        <v>41975.25</v>
      </c>
      <c r="N190">
        <v>1417586400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9">
        <f t="shared" si="9"/>
        <v>42433.25</v>
      </c>
      <c r="N191">
        <v>1457071200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9">
        <f t="shared" si="9"/>
        <v>41429.208333333336</v>
      </c>
      <c r="N192">
        <v>1370408400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9">
        <f t="shared" si="9"/>
        <v>43536.208333333328</v>
      </c>
      <c r="N193">
        <v>1552626000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 s="9">
        <f t="shared" si="9"/>
        <v>41817.208333333336</v>
      </c>
      <c r="N194">
        <v>1404190800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ROUND(100*E195/D195, 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 s="9">
        <f t="shared" ref="M195:M258" si="13">(((L195/60)/60)/24)+DATE(1970,1,1)</f>
        <v>43198.208333333328</v>
      </c>
      <c r="N195">
        <v>1523509200</v>
      </c>
      <c r="O195" s="7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ROUND(IF(H196=0, 0, (E196/H196)),2)</f>
        <v>69.17</v>
      </c>
      <c r="J196" t="s">
        <v>21</v>
      </c>
      <c r="K196" t="s">
        <v>22</v>
      </c>
      <c r="L196">
        <v>1442206800</v>
      </c>
      <c r="M196" s="9">
        <f t="shared" si="13"/>
        <v>42261.208333333328</v>
      </c>
      <c r="N196">
        <v>1443589200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9">
        <f t="shared" si="13"/>
        <v>43310.208333333328</v>
      </c>
      <c r="N197">
        <v>1533445200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9">
        <f t="shared" si="13"/>
        <v>42616.208333333328</v>
      </c>
      <c r="N198">
        <v>1474520400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9">
        <f t="shared" si="13"/>
        <v>42909.208333333328</v>
      </c>
      <c r="N199">
        <v>1499403600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9">
        <f t="shared" si="13"/>
        <v>40396.208333333336</v>
      </c>
      <c r="N200">
        <v>1283576400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9">
        <f t="shared" si="13"/>
        <v>42192.208333333328</v>
      </c>
      <c r="N201">
        <v>1436590800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9">
        <f t="shared" si="13"/>
        <v>40262.208333333336</v>
      </c>
      <c r="N202">
        <v>1270443600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9">
        <f t="shared" si="13"/>
        <v>41845.208333333336</v>
      </c>
      <c r="N203">
        <v>1407819600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9">
        <f t="shared" si="13"/>
        <v>40818.208333333336</v>
      </c>
      <c r="N204">
        <v>1317877200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9">
        <f t="shared" si="13"/>
        <v>42752.25</v>
      </c>
      <c r="N205">
        <v>1484805600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9">
        <f t="shared" si="13"/>
        <v>40636.208333333336</v>
      </c>
      <c r="N206">
        <v>1302670800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9">
        <f t="shared" si="13"/>
        <v>43390.208333333328</v>
      </c>
      <c r="N207">
        <v>1540789200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9">
        <f t="shared" si="13"/>
        <v>40236.25</v>
      </c>
      <c r="N208">
        <v>1268028000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9">
        <f t="shared" si="13"/>
        <v>43340.208333333328</v>
      </c>
      <c r="N209">
        <v>1537160400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9">
        <f t="shared" si="13"/>
        <v>43048.25</v>
      </c>
      <c r="N210">
        <v>1512280800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9">
        <f t="shared" si="13"/>
        <v>42496.208333333328</v>
      </c>
      <c r="N211">
        <v>1463115600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9">
        <f t="shared" si="13"/>
        <v>42797.25</v>
      </c>
      <c r="N212">
        <v>1490850000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9">
        <f t="shared" si="13"/>
        <v>41513.208333333336</v>
      </c>
      <c r="N213">
        <v>1379653200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9">
        <f t="shared" si="13"/>
        <v>43814.25</v>
      </c>
      <c r="N214">
        <v>1580364000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9">
        <f t="shared" si="13"/>
        <v>40488.208333333336</v>
      </c>
      <c r="N215">
        <v>1289714400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9">
        <f t="shared" si="13"/>
        <v>40409.208333333336</v>
      </c>
      <c r="N216">
        <v>1282712400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9">
        <f t="shared" si="13"/>
        <v>43509.25</v>
      </c>
      <c r="N217">
        <v>1550210400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9">
        <f t="shared" si="13"/>
        <v>40869.25</v>
      </c>
      <c r="N218">
        <v>1322114400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9">
        <f t="shared" si="13"/>
        <v>43583.208333333328</v>
      </c>
      <c r="N219">
        <v>1557205200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9">
        <f t="shared" si="13"/>
        <v>40858.25</v>
      </c>
      <c r="N220">
        <v>1323928800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9">
        <f t="shared" si="13"/>
        <v>41137.208333333336</v>
      </c>
      <c r="N221">
        <v>1346130000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9">
        <f t="shared" si="13"/>
        <v>40725.208333333336</v>
      </c>
      <c r="N222">
        <v>1311051600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9">
        <f t="shared" si="13"/>
        <v>41081.208333333336</v>
      </c>
      <c r="N223">
        <v>1340427600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9">
        <f t="shared" si="13"/>
        <v>41914.208333333336</v>
      </c>
      <c r="N224">
        <v>1412312400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9">
        <f t="shared" si="13"/>
        <v>42445.208333333328</v>
      </c>
      <c r="N225">
        <v>1459314000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9">
        <f t="shared" si="13"/>
        <v>41906.208333333336</v>
      </c>
      <c r="N226">
        <v>1415426400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9">
        <f t="shared" si="13"/>
        <v>41762.208333333336</v>
      </c>
      <c r="N227">
        <v>1399093200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9">
        <f t="shared" si="13"/>
        <v>40276.208333333336</v>
      </c>
      <c r="N228">
        <v>1273899600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9">
        <f t="shared" si="13"/>
        <v>42139.208333333328</v>
      </c>
      <c r="N229">
        <v>1432184400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9">
        <f t="shared" si="13"/>
        <v>42613.208333333328</v>
      </c>
      <c r="N230">
        <v>1474779600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9">
        <f t="shared" si="13"/>
        <v>42887.208333333328</v>
      </c>
      <c r="N231">
        <v>1500440400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9">
        <f t="shared" si="13"/>
        <v>43805.25</v>
      </c>
      <c r="N232">
        <v>1575612000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9">
        <f t="shared" si="13"/>
        <v>41415.208333333336</v>
      </c>
      <c r="N233">
        <v>1374123600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9">
        <f t="shared" si="13"/>
        <v>42576.208333333328</v>
      </c>
      <c r="N234">
        <v>1469509200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9">
        <f t="shared" si="13"/>
        <v>40706.208333333336</v>
      </c>
      <c r="N235">
        <v>1309237200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9">
        <f t="shared" si="13"/>
        <v>42969.208333333328</v>
      </c>
      <c r="N236">
        <v>1503982800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9">
        <f t="shared" si="13"/>
        <v>42779.25</v>
      </c>
      <c r="N237">
        <v>1487397600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9">
        <f t="shared" si="13"/>
        <v>43641.208333333328</v>
      </c>
      <c r="N238">
        <v>1562043600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9">
        <f t="shared" si="13"/>
        <v>41754.208333333336</v>
      </c>
      <c r="N239">
        <v>1398574800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9">
        <f t="shared" si="13"/>
        <v>43083.25</v>
      </c>
      <c r="N240">
        <v>1515391200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9">
        <f t="shared" si="13"/>
        <v>42245.208333333328</v>
      </c>
      <c r="N241">
        <v>1441170000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9">
        <f t="shared" si="13"/>
        <v>40396.208333333336</v>
      </c>
      <c r="N242">
        <v>1281157200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9">
        <f t="shared" si="13"/>
        <v>41742.208333333336</v>
      </c>
      <c r="N243">
        <v>1398229200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9">
        <f t="shared" si="13"/>
        <v>42865.208333333328</v>
      </c>
      <c r="N244">
        <v>1495256400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9">
        <f t="shared" si="13"/>
        <v>43163.25</v>
      </c>
      <c r="N245">
        <v>1520402400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9">
        <f t="shared" si="13"/>
        <v>41834.208333333336</v>
      </c>
      <c r="N246">
        <v>1409806800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9">
        <f t="shared" si="13"/>
        <v>41736.208333333336</v>
      </c>
      <c r="N247">
        <v>1396933200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9">
        <f t="shared" si="13"/>
        <v>41491.208333333336</v>
      </c>
      <c r="N248">
        <v>1376024400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9">
        <f t="shared" si="13"/>
        <v>42726.25</v>
      </c>
      <c r="N249">
        <v>1483682400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9">
        <f t="shared" si="13"/>
        <v>42004.25</v>
      </c>
      <c r="N250">
        <v>1420437600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9">
        <f t="shared" si="13"/>
        <v>42006.25</v>
      </c>
      <c r="N251">
        <v>1420783200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9">
        <f t="shared" si="13"/>
        <v>40203.25</v>
      </c>
      <c r="N252">
        <v>1267423200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9">
        <f t="shared" si="13"/>
        <v>41252.25</v>
      </c>
      <c r="N253">
        <v>1355205600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9">
        <f t="shared" si="13"/>
        <v>41572.208333333336</v>
      </c>
      <c r="N254">
        <v>1383109200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9">
        <f t="shared" si="13"/>
        <v>40641.208333333336</v>
      </c>
      <c r="N255">
        <v>1303275600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9">
        <f t="shared" si="13"/>
        <v>42787.25</v>
      </c>
      <c r="N256">
        <v>1487829600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9">
        <f t="shared" si="13"/>
        <v>40590.25</v>
      </c>
      <c r="N257">
        <v>1298268000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9">
        <f t="shared" si="13"/>
        <v>42393.25</v>
      </c>
      <c r="N258">
        <v>1456812000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ROUND(100*E259/D259, 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 s="9">
        <f t="shared" ref="M259:M322" si="17">(((L259/60)/60)/24)+DATE(1970,1,1)</f>
        <v>41338.25</v>
      </c>
      <c r="N259">
        <v>1363669200</v>
      </c>
      <c r="O259" s="7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ROUND(IF(H260=0, 0, (E260/H260)),2)</f>
        <v>72.17</v>
      </c>
      <c r="J260" t="s">
        <v>21</v>
      </c>
      <c r="K260" t="s">
        <v>22</v>
      </c>
      <c r="L260">
        <v>1481176800</v>
      </c>
      <c r="M260" s="9">
        <f t="shared" si="17"/>
        <v>42712.25</v>
      </c>
      <c r="N260">
        <v>1482904800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9">
        <f t="shared" si="17"/>
        <v>41251.25</v>
      </c>
      <c r="N261">
        <v>1356588000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9">
        <f t="shared" si="17"/>
        <v>41180.208333333336</v>
      </c>
      <c r="N262">
        <v>1349845200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9">
        <f t="shared" si="17"/>
        <v>40415.208333333336</v>
      </c>
      <c r="N263">
        <v>1283058000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9">
        <f t="shared" si="17"/>
        <v>40638.208333333336</v>
      </c>
      <c r="N264">
        <v>1304226000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9">
        <f t="shared" si="17"/>
        <v>40187.25</v>
      </c>
      <c r="N265">
        <v>1263016800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9">
        <f t="shared" si="17"/>
        <v>41317.25</v>
      </c>
      <c r="N266">
        <v>1362031200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9">
        <f t="shared" si="17"/>
        <v>42372.25</v>
      </c>
      <c r="N267">
        <v>1455602400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9">
        <f t="shared" si="17"/>
        <v>41950.25</v>
      </c>
      <c r="N268">
        <v>1418191200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9">
        <f t="shared" si="17"/>
        <v>41206.208333333336</v>
      </c>
      <c r="N269">
        <v>1352440800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9">
        <f t="shared" si="17"/>
        <v>41186.208333333336</v>
      </c>
      <c r="N270">
        <v>1353304800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9">
        <f t="shared" si="17"/>
        <v>43496.25</v>
      </c>
      <c r="N271">
        <v>1550728800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9">
        <f t="shared" si="17"/>
        <v>40514.25</v>
      </c>
      <c r="N272">
        <v>1291442400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9">
        <f t="shared" si="17"/>
        <v>42345.25</v>
      </c>
      <c r="N273">
        <v>1452146400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9">
        <f t="shared" si="17"/>
        <v>43656.208333333328</v>
      </c>
      <c r="N274">
        <v>1564894800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9">
        <f t="shared" si="17"/>
        <v>42995.208333333328</v>
      </c>
      <c r="N275">
        <v>1505883600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9">
        <f t="shared" si="17"/>
        <v>43045.25</v>
      </c>
      <c r="N276">
        <v>1510380000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9">
        <f t="shared" si="17"/>
        <v>43561.208333333328</v>
      </c>
      <c r="N277">
        <v>1555218000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9">
        <f t="shared" si="17"/>
        <v>41018.208333333336</v>
      </c>
      <c r="N278">
        <v>1335243600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9">
        <f t="shared" si="17"/>
        <v>40378.208333333336</v>
      </c>
      <c r="N279">
        <v>1279688400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9">
        <f t="shared" si="17"/>
        <v>41239.25</v>
      </c>
      <c r="N280">
        <v>1356069600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9">
        <f t="shared" si="17"/>
        <v>43346.208333333328</v>
      </c>
      <c r="N281">
        <v>1536210000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9">
        <f t="shared" si="17"/>
        <v>43060.25</v>
      </c>
      <c r="N282">
        <v>1511762400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9">
        <f t="shared" si="17"/>
        <v>40979.25</v>
      </c>
      <c r="N283">
        <v>1333256400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9">
        <f t="shared" si="17"/>
        <v>42701.25</v>
      </c>
      <c r="N284">
        <v>1480744800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9">
        <f t="shared" si="17"/>
        <v>42520.208333333328</v>
      </c>
      <c r="N285">
        <v>1465016400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9">
        <f t="shared" si="17"/>
        <v>41030.208333333336</v>
      </c>
      <c r="N286">
        <v>1336280400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9">
        <f t="shared" si="17"/>
        <v>42623.208333333328</v>
      </c>
      <c r="N287">
        <v>1476766800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9">
        <f t="shared" si="17"/>
        <v>42697.25</v>
      </c>
      <c r="N288">
        <v>1480485600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9">
        <f t="shared" si="17"/>
        <v>42122.208333333328</v>
      </c>
      <c r="N289">
        <v>1430197200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9">
        <f t="shared" si="17"/>
        <v>40982.208333333336</v>
      </c>
      <c r="N290">
        <v>1331787600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9">
        <f t="shared" si="17"/>
        <v>42219.208333333328</v>
      </c>
      <c r="N291">
        <v>1438837200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9">
        <f t="shared" si="17"/>
        <v>41404.208333333336</v>
      </c>
      <c r="N292">
        <v>1370926800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9">
        <f t="shared" si="17"/>
        <v>40831.208333333336</v>
      </c>
      <c r="N293">
        <v>1319000400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9">
        <f t="shared" si="17"/>
        <v>40984.208333333336</v>
      </c>
      <c r="N294">
        <v>1333429200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9">
        <f t="shared" si="17"/>
        <v>40456.208333333336</v>
      </c>
      <c r="N295">
        <v>1287032400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9">
        <f t="shared" si="17"/>
        <v>43399.208333333328</v>
      </c>
      <c r="N296">
        <v>1541570400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9">
        <f t="shared" si="17"/>
        <v>41562.208333333336</v>
      </c>
      <c r="N297">
        <v>1383976800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9">
        <f t="shared" si="17"/>
        <v>43493.25</v>
      </c>
      <c r="N298">
        <v>1550556000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9">
        <f t="shared" si="17"/>
        <v>41653.25</v>
      </c>
      <c r="N299">
        <v>1390456800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9">
        <f t="shared" si="17"/>
        <v>42426.25</v>
      </c>
      <c r="N300">
        <v>1458018000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9">
        <f t="shared" si="17"/>
        <v>42432.25</v>
      </c>
      <c r="N301">
        <v>1461819600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9">
        <f t="shared" si="17"/>
        <v>42977.208333333328</v>
      </c>
      <c r="N302">
        <v>1504155600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9">
        <f t="shared" si="17"/>
        <v>42061.25</v>
      </c>
      <c r="N303">
        <v>1426395600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9">
        <f t="shared" si="17"/>
        <v>43345.208333333328</v>
      </c>
      <c r="N304">
        <v>1537074000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9">
        <f t="shared" si="17"/>
        <v>42376.25</v>
      </c>
      <c r="N305">
        <v>1452578400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9">
        <f t="shared" si="17"/>
        <v>42589.208333333328</v>
      </c>
      <c r="N306">
        <v>1474088400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9">
        <f t="shared" si="17"/>
        <v>42448.208333333328</v>
      </c>
      <c r="N307">
        <v>1461906000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9">
        <f t="shared" si="17"/>
        <v>42930.208333333328</v>
      </c>
      <c r="N308">
        <v>1500267600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9">
        <f t="shared" si="17"/>
        <v>41066.208333333336</v>
      </c>
      <c r="N309">
        <v>1340686800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9">
        <f t="shared" si="17"/>
        <v>40651.208333333336</v>
      </c>
      <c r="N310">
        <v>1303189200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9">
        <f t="shared" si="17"/>
        <v>40807.208333333336</v>
      </c>
      <c r="N311">
        <v>1318309200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9">
        <f t="shared" si="17"/>
        <v>40277.208333333336</v>
      </c>
      <c r="N312">
        <v>1272171600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9">
        <f t="shared" si="17"/>
        <v>40590.25</v>
      </c>
      <c r="N313">
        <v>1298872800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9">
        <f t="shared" si="17"/>
        <v>41572.208333333336</v>
      </c>
      <c r="N314">
        <v>1383282000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9">
        <f t="shared" si="17"/>
        <v>40966.25</v>
      </c>
      <c r="N315">
        <v>1330495200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9">
        <f t="shared" si="17"/>
        <v>43536.208333333328</v>
      </c>
      <c r="N316">
        <v>1552798800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9">
        <f t="shared" si="17"/>
        <v>41783.208333333336</v>
      </c>
      <c r="N317">
        <v>1403413200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9">
        <f t="shared" si="17"/>
        <v>43788.25</v>
      </c>
      <c r="N318">
        <v>1574229600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9">
        <f t="shared" si="17"/>
        <v>42869.208333333328</v>
      </c>
      <c r="N319">
        <v>1495861200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9">
        <f t="shared" si="17"/>
        <v>41684.25</v>
      </c>
      <c r="N320">
        <v>1392530400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9">
        <f t="shared" si="17"/>
        <v>40402.208333333336</v>
      </c>
      <c r="N321">
        <v>1283662800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9">
        <f t="shared" si="17"/>
        <v>40673.208333333336</v>
      </c>
      <c r="N322">
        <v>1305781200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ROUND(100*E323/D323, 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 s="9">
        <f t="shared" ref="M323:M386" si="21">(((L323/60)/60)/24)+DATE(1970,1,1)</f>
        <v>40634.208333333336</v>
      </c>
      <c r="N323">
        <v>1302325200</v>
      </c>
      <c r="O323" s="7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ROUND(IF(H324=0, 0, (E324/H324)),2)</f>
        <v>38</v>
      </c>
      <c r="J324" t="s">
        <v>21</v>
      </c>
      <c r="K324" t="s">
        <v>22</v>
      </c>
      <c r="L324">
        <v>1290664800</v>
      </c>
      <c r="M324" s="9">
        <f t="shared" si="21"/>
        <v>40507.25</v>
      </c>
      <c r="N324">
        <v>1291788000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9">
        <f t="shared" si="21"/>
        <v>41725.208333333336</v>
      </c>
      <c r="N325">
        <v>1396069200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9">
        <f t="shared" si="21"/>
        <v>42176.208333333328</v>
      </c>
      <c r="N326">
        <v>1435899600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9">
        <f t="shared" si="21"/>
        <v>43267.208333333328</v>
      </c>
      <c r="N327">
        <v>1531112400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9">
        <f t="shared" si="21"/>
        <v>42364.25</v>
      </c>
      <c r="N328">
        <v>1451628000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9">
        <f t="shared" si="21"/>
        <v>43705.208333333328</v>
      </c>
      <c r="N329">
        <v>1567314000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9">
        <f t="shared" si="21"/>
        <v>43434.25</v>
      </c>
      <c r="N330">
        <v>1544508000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9">
        <f t="shared" si="21"/>
        <v>42716.25</v>
      </c>
      <c r="N331">
        <v>1482472800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9">
        <f t="shared" si="21"/>
        <v>43077.25</v>
      </c>
      <c r="N332">
        <v>1512799200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9">
        <f t="shared" si="21"/>
        <v>40896.25</v>
      </c>
      <c r="N333">
        <v>1324360800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9">
        <f t="shared" si="21"/>
        <v>41361.208333333336</v>
      </c>
      <c r="N334">
        <v>1364533200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9">
        <f t="shared" si="21"/>
        <v>43424.25</v>
      </c>
      <c r="N335">
        <v>1545112800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9">
        <f t="shared" si="21"/>
        <v>43110.25</v>
      </c>
      <c r="N336">
        <v>1516168800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9">
        <f t="shared" si="21"/>
        <v>43784.25</v>
      </c>
      <c r="N337">
        <v>1574920800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9">
        <f t="shared" si="21"/>
        <v>40527.25</v>
      </c>
      <c r="N338">
        <v>1292479200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9">
        <f t="shared" si="21"/>
        <v>43780.25</v>
      </c>
      <c r="N339">
        <v>1573538400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9">
        <f t="shared" si="21"/>
        <v>40821.208333333336</v>
      </c>
      <c r="N340">
        <v>1320382800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9">
        <f t="shared" si="21"/>
        <v>42949.208333333328</v>
      </c>
      <c r="N341">
        <v>1502859600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9">
        <f t="shared" si="21"/>
        <v>40889.25</v>
      </c>
      <c r="N342">
        <v>1323756000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9">
        <f t="shared" si="21"/>
        <v>42244.208333333328</v>
      </c>
      <c r="N343">
        <v>1441342800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9">
        <f t="shared" si="21"/>
        <v>41475.208333333336</v>
      </c>
      <c r="N344">
        <v>1375333200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9">
        <f t="shared" si="21"/>
        <v>41597.25</v>
      </c>
      <c r="N345">
        <v>1389420000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9">
        <f t="shared" si="21"/>
        <v>43122.25</v>
      </c>
      <c r="N346">
        <v>1520056800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9">
        <f t="shared" si="21"/>
        <v>42194.208333333328</v>
      </c>
      <c r="N347">
        <v>1436504400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9">
        <f t="shared" si="21"/>
        <v>42971.208333333328</v>
      </c>
      <c r="N348">
        <v>1508302800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9">
        <f t="shared" si="21"/>
        <v>42046.25</v>
      </c>
      <c r="N349">
        <v>1425708000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9">
        <f t="shared" si="21"/>
        <v>42782.25</v>
      </c>
      <c r="N350">
        <v>1488348000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9">
        <f t="shared" si="21"/>
        <v>42930.208333333328</v>
      </c>
      <c r="N351">
        <v>1502600400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9">
        <f t="shared" si="21"/>
        <v>42144.208333333328</v>
      </c>
      <c r="N352">
        <v>1433653200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9">
        <f t="shared" si="21"/>
        <v>42240.208333333328</v>
      </c>
      <c r="N353">
        <v>1441602000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9">
        <f t="shared" si="21"/>
        <v>42315.25</v>
      </c>
      <c r="N354">
        <v>1447567200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9">
        <f t="shared" si="21"/>
        <v>43651.208333333328</v>
      </c>
      <c r="N355">
        <v>1562389200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9">
        <f t="shared" si="21"/>
        <v>41520.208333333336</v>
      </c>
      <c r="N356">
        <v>1378789200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9">
        <f t="shared" si="21"/>
        <v>42757.25</v>
      </c>
      <c r="N357">
        <v>1488520800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9">
        <f t="shared" si="21"/>
        <v>40922.25</v>
      </c>
      <c r="N358">
        <v>1327298400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9">
        <f t="shared" si="21"/>
        <v>42250.208333333328</v>
      </c>
      <c r="N359">
        <v>1443416400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9">
        <f t="shared" si="21"/>
        <v>43322.208333333328</v>
      </c>
      <c r="N360">
        <v>1534136400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9">
        <f t="shared" si="21"/>
        <v>40782.208333333336</v>
      </c>
      <c r="N361">
        <v>1315026000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9">
        <f t="shared" si="21"/>
        <v>40544.25</v>
      </c>
      <c r="N362">
        <v>1295071200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9">
        <f t="shared" si="21"/>
        <v>43015.208333333328</v>
      </c>
      <c r="N363">
        <v>1509426000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9">
        <f t="shared" si="21"/>
        <v>40570.25</v>
      </c>
      <c r="N364">
        <v>1299391200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9">
        <f t="shared" si="21"/>
        <v>40904.25</v>
      </c>
      <c r="N365">
        <v>1325052000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9">
        <f t="shared" si="21"/>
        <v>43164.25</v>
      </c>
      <c r="N366">
        <v>1522818000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9">
        <f t="shared" si="21"/>
        <v>42733.25</v>
      </c>
      <c r="N367">
        <v>1485324000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9">
        <f t="shared" si="21"/>
        <v>40546.25</v>
      </c>
      <c r="N368">
        <v>1294120800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9">
        <f t="shared" si="21"/>
        <v>41930.208333333336</v>
      </c>
      <c r="N369">
        <v>1415685600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9">
        <f t="shared" si="21"/>
        <v>40464.208333333336</v>
      </c>
      <c r="N370">
        <v>1288933200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9">
        <f t="shared" si="21"/>
        <v>41308.25</v>
      </c>
      <c r="N371">
        <v>1363237200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9">
        <f t="shared" si="21"/>
        <v>43570.208333333328</v>
      </c>
      <c r="N372">
        <v>1555822800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9">
        <f t="shared" si="21"/>
        <v>42043.25</v>
      </c>
      <c r="N373">
        <v>1427778000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9">
        <f t="shared" si="21"/>
        <v>42012.25</v>
      </c>
      <c r="N374">
        <v>1422424800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9">
        <f t="shared" si="21"/>
        <v>42964.208333333328</v>
      </c>
      <c r="N375">
        <v>1503637200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9">
        <f t="shared" si="21"/>
        <v>43476.25</v>
      </c>
      <c r="N376">
        <v>1547618400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9">
        <f t="shared" si="21"/>
        <v>42293.208333333328</v>
      </c>
      <c r="N377">
        <v>1449900000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9">
        <f t="shared" si="21"/>
        <v>41826.208333333336</v>
      </c>
      <c r="N378">
        <v>1405141200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9">
        <f t="shared" si="21"/>
        <v>43760.208333333328</v>
      </c>
      <c r="N379">
        <v>1572933600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9">
        <f t="shared" si="21"/>
        <v>43241.208333333328</v>
      </c>
      <c r="N380">
        <v>1530162000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9">
        <f t="shared" si="21"/>
        <v>40843.208333333336</v>
      </c>
      <c r="N381">
        <v>1320904800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9">
        <f t="shared" si="21"/>
        <v>41448.208333333336</v>
      </c>
      <c r="N382">
        <v>1372395600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9">
        <f t="shared" si="21"/>
        <v>42163.208333333328</v>
      </c>
      <c r="N383">
        <v>1437714000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9">
        <f t="shared" si="21"/>
        <v>43024.208333333328</v>
      </c>
      <c r="N384">
        <v>1509771600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9">
        <f t="shared" si="21"/>
        <v>43509.25</v>
      </c>
      <c r="N385">
        <v>1550556000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9">
        <f t="shared" si="21"/>
        <v>42776.25</v>
      </c>
      <c r="N386">
        <v>1489039200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ROUND(100*E387/D387, 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 s="9">
        <f t="shared" ref="M387:M450" si="25">(((L387/60)/60)/24)+DATE(1970,1,1)</f>
        <v>43553.208333333328</v>
      </c>
      <c r="N387">
        <v>1556600400</v>
      </c>
      <c r="O387" s="7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ROUND(IF(H388=0, 0, (E388/H388)),2)</f>
        <v>96.96</v>
      </c>
      <c r="J388" t="s">
        <v>21</v>
      </c>
      <c r="K388" t="s">
        <v>22</v>
      </c>
      <c r="L388">
        <v>1277528400</v>
      </c>
      <c r="M388" s="9">
        <f t="shared" si="25"/>
        <v>40355.208333333336</v>
      </c>
      <c r="N388">
        <v>1278565200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9">
        <f t="shared" si="25"/>
        <v>41072.208333333336</v>
      </c>
      <c r="N389">
        <v>1339909200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9">
        <f t="shared" si="25"/>
        <v>40912.25</v>
      </c>
      <c r="N390">
        <v>1325829600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9">
        <f t="shared" si="25"/>
        <v>40479.208333333336</v>
      </c>
      <c r="N391">
        <v>1290578400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9">
        <f t="shared" si="25"/>
        <v>41530.208333333336</v>
      </c>
      <c r="N392">
        <v>1380344400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9">
        <f t="shared" si="25"/>
        <v>41653.25</v>
      </c>
      <c r="N393">
        <v>1389852000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9">
        <f t="shared" si="25"/>
        <v>40549.25</v>
      </c>
      <c r="N394">
        <v>1294466400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9">
        <f t="shared" si="25"/>
        <v>42933.208333333328</v>
      </c>
      <c r="N395">
        <v>1500354000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9">
        <f t="shared" si="25"/>
        <v>41484.208333333336</v>
      </c>
      <c r="N396">
        <v>1375938000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9">
        <f t="shared" si="25"/>
        <v>40885.25</v>
      </c>
      <c r="N397">
        <v>1323410400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9">
        <f t="shared" si="25"/>
        <v>43378.208333333328</v>
      </c>
      <c r="N398">
        <v>1539406800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9">
        <f t="shared" si="25"/>
        <v>41417.208333333336</v>
      </c>
      <c r="N399">
        <v>1369803600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9">
        <f t="shared" si="25"/>
        <v>43228.208333333328</v>
      </c>
      <c r="N400">
        <v>1525928400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9">
        <f t="shared" si="25"/>
        <v>40576.25</v>
      </c>
      <c r="N401">
        <v>1297231200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9">
        <f t="shared" si="25"/>
        <v>41502.208333333336</v>
      </c>
      <c r="N402">
        <v>1378530000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9">
        <f t="shared" si="25"/>
        <v>43765.208333333328</v>
      </c>
      <c r="N403">
        <v>1572152400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9">
        <f t="shared" si="25"/>
        <v>40914.25</v>
      </c>
      <c r="N404">
        <v>1329890400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9">
        <f t="shared" si="25"/>
        <v>40310.208333333336</v>
      </c>
      <c r="N405">
        <v>1276750800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9">
        <f t="shared" si="25"/>
        <v>43053.25</v>
      </c>
      <c r="N406">
        <v>1510898400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9">
        <f t="shared" si="25"/>
        <v>43255.208333333328</v>
      </c>
      <c r="N407">
        <v>1532408400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9">
        <f t="shared" si="25"/>
        <v>41304.25</v>
      </c>
      <c r="N408">
        <v>1360562400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9">
        <f t="shared" si="25"/>
        <v>43751.208333333328</v>
      </c>
      <c r="N409">
        <v>1571547600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9">
        <f t="shared" si="25"/>
        <v>42541.208333333328</v>
      </c>
      <c r="N410">
        <v>1468126800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9">
        <f t="shared" si="25"/>
        <v>42843.208333333328</v>
      </c>
      <c r="N411">
        <v>1492837200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9">
        <f t="shared" si="25"/>
        <v>42122.208333333328</v>
      </c>
      <c r="N412">
        <v>1430197200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9">
        <f t="shared" si="25"/>
        <v>42884.208333333328</v>
      </c>
      <c r="N413">
        <v>1496206800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9">
        <f t="shared" si="25"/>
        <v>41642.25</v>
      </c>
      <c r="N414">
        <v>1389592800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9">
        <f t="shared" si="25"/>
        <v>43431.25</v>
      </c>
      <c r="N415">
        <v>1545631200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9">
        <f t="shared" si="25"/>
        <v>40288.208333333336</v>
      </c>
      <c r="N416">
        <v>1272430800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9">
        <f t="shared" si="25"/>
        <v>40921.25</v>
      </c>
      <c r="N417">
        <v>1327903200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9">
        <f t="shared" si="25"/>
        <v>40560.25</v>
      </c>
      <c r="N418">
        <v>1296021600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9">
        <f t="shared" si="25"/>
        <v>43407.208333333328</v>
      </c>
      <c r="N419">
        <v>1543298400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9">
        <f t="shared" si="25"/>
        <v>41035.208333333336</v>
      </c>
      <c r="N420">
        <v>1336366800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9">
        <f t="shared" si="25"/>
        <v>40899.25</v>
      </c>
      <c r="N421">
        <v>1325052000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9">
        <f t="shared" si="25"/>
        <v>42911.208333333328</v>
      </c>
      <c r="N422">
        <v>1499576400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9">
        <f t="shared" si="25"/>
        <v>42915.208333333328</v>
      </c>
      <c r="N423">
        <v>1501304400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9">
        <f t="shared" si="25"/>
        <v>40285.208333333336</v>
      </c>
      <c r="N424">
        <v>1273208400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9">
        <f t="shared" si="25"/>
        <v>40808.208333333336</v>
      </c>
      <c r="N425">
        <v>1316840400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9">
        <f t="shared" si="25"/>
        <v>43208.208333333328</v>
      </c>
      <c r="N426">
        <v>1524546000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9">
        <f t="shared" si="25"/>
        <v>42213.208333333328</v>
      </c>
      <c r="N427">
        <v>1438578000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9">
        <f t="shared" si="25"/>
        <v>41332.25</v>
      </c>
      <c r="N428">
        <v>1362549600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9">
        <f t="shared" si="25"/>
        <v>41895.208333333336</v>
      </c>
      <c r="N429">
        <v>1413349200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9">
        <f t="shared" si="25"/>
        <v>40585.25</v>
      </c>
      <c r="N430">
        <v>1298008800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9">
        <f t="shared" si="25"/>
        <v>41680.25</v>
      </c>
      <c r="N431">
        <v>1394427600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9">
        <f t="shared" si="25"/>
        <v>43737.208333333328</v>
      </c>
      <c r="N432">
        <v>1572670800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9">
        <f t="shared" si="25"/>
        <v>43273.208333333328</v>
      </c>
      <c r="N433">
        <v>1531112400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9">
        <f t="shared" si="25"/>
        <v>41761.208333333336</v>
      </c>
      <c r="N434">
        <v>1400734800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9">
        <f t="shared" si="25"/>
        <v>41603.25</v>
      </c>
      <c r="N435">
        <v>1386741600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9">
        <f t="shared" si="25"/>
        <v>42705.25</v>
      </c>
      <c r="N436">
        <v>1481781600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9">
        <f t="shared" si="25"/>
        <v>41988.25</v>
      </c>
      <c r="N437">
        <v>1419660000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9">
        <f t="shared" si="25"/>
        <v>43575.208333333328</v>
      </c>
      <c r="N438">
        <v>1555822800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9">
        <f t="shared" si="25"/>
        <v>42260.208333333328</v>
      </c>
      <c r="N439">
        <v>1442379600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9">
        <f t="shared" si="25"/>
        <v>41337.25</v>
      </c>
      <c r="N440">
        <v>1364965200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9">
        <f t="shared" si="25"/>
        <v>42680.208333333328</v>
      </c>
      <c r="N441">
        <v>1479016800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9">
        <f t="shared" si="25"/>
        <v>42916.208333333328</v>
      </c>
      <c r="N442">
        <v>1499662800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9">
        <f t="shared" si="25"/>
        <v>41025.208333333336</v>
      </c>
      <c r="N443">
        <v>1337835600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9">
        <f t="shared" si="25"/>
        <v>42980.208333333328</v>
      </c>
      <c r="N444">
        <v>1505710800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9">
        <f t="shared" si="25"/>
        <v>40451.208333333336</v>
      </c>
      <c r="N445">
        <v>1287464400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9">
        <f t="shared" si="25"/>
        <v>40748.208333333336</v>
      </c>
      <c r="N446">
        <v>1311656400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9">
        <f t="shared" si="25"/>
        <v>40515.25</v>
      </c>
      <c r="N447">
        <v>1293170400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9">
        <f t="shared" si="25"/>
        <v>41261.25</v>
      </c>
      <c r="N448">
        <v>1355983200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9">
        <f t="shared" si="25"/>
        <v>43088.25</v>
      </c>
      <c r="N449">
        <v>1515045600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9">
        <f t="shared" si="25"/>
        <v>41378.208333333336</v>
      </c>
      <c r="N450">
        <v>1366088400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ROUND(100*E451/D451, 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 s="9">
        <f t="shared" ref="M451:M514" si="29">(((L451/60)/60)/24)+DATE(1970,1,1)</f>
        <v>43530.25</v>
      </c>
      <c r="N451">
        <v>1553317200</v>
      </c>
      <c r="O451" s="7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ROUND(IF(H452=0, 0, (E452/H452)),2)</f>
        <v>4</v>
      </c>
      <c r="J452" t="s">
        <v>15</v>
      </c>
      <c r="K452" t="s">
        <v>16</v>
      </c>
      <c r="L452">
        <v>1540098000</v>
      </c>
      <c r="M452" s="9">
        <f t="shared" si="29"/>
        <v>43394.208333333328</v>
      </c>
      <c r="N452">
        <v>1542088800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9">
        <f t="shared" si="29"/>
        <v>42935.208333333328</v>
      </c>
      <c r="N453">
        <v>1503118800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9">
        <f t="shared" si="29"/>
        <v>40365.208333333336</v>
      </c>
      <c r="N454">
        <v>1278478800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9">
        <f t="shared" si="29"/>
        <v>42705.25</v>
      </c>
      <c r="N455">
        <v>1484114400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9">
        <f t="shared" si="29"/>
        <v>41568.208333333336</v>
      </c>
      <c r="N456">
        <v>1385445600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9">
        <f t="shared" si="29"/>
        <v>40809.208333333336</v>
      </c>
      <c r="N457">
        <v>1318741200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9">
        <f t="shared" si="29"/>
        <v>43141.25</v>
      </c>
      <c r="N458">
        <v>1518242400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9">
        <f t="shared" si="29"/>
        <v>42657.208333333328</v>
      </c>
      <c r="N459">
        <v>1476594000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9">
        <f t="shared" si="29"/>
        <v>40265.208333333336</v>
      </c>
      <c r="N460">
        <v>1273554000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9">
        <f t="shared" si="29"/>
        <v>42001.25</v>
      </c>
      <c r="N461">
        <v>1421906400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9">
        <f t="shared" si="29"/>
        <v>40399.208333333336</v>
      </c>
      <c r="N462">
        <v>1281589200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9">
        <f t="shared" si="29"/>
        <v>41757.208333333336</v>
      </c>
      <c r="N463">
        <v>1400389200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9">
        <f t="shared" si="29"/>
        <v>41304.25</v>
      </c>
      <c r="N464">
        <v>1362808800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9">
        <f t="shared" si="29"/>
        <v>41639.25</v>
      </c>
      <c r="N465">
        <v>1388815200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9">
        <f t="shared" si="29"/>
        <v>43142.25</v>
      </c>
      <c r="N466">
        <v>1519538400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9">
        <f t="shared" si="29"/>
        <v>43127.25</v>
      </c>
      <c r="N467">
        <v>1517810400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9">
        <f t="shared" si="29"/>
        <v>41409.208333333336</v>
      </c>
      <c r="N468">
        <v>1370581200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9">
        <f t="shared" si="29"/>
        <v>42331.25</v>
      </c>
      <c r="N469">
        <v>1448863200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9">
        <f t="shared" si="29"/>
        <v>43569.208333333328</v>
      </c>
      <c r="N470">
        <v>1556600400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9">
        <f t="shared" si="29"/>
        <v>42142.208333333328</v>
      </c>
      <c r="N471">
        <v>1432098000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9">
        <f t="shared" si="29"/>
        <v>42716.25</v>
      </c>
      <c r="N472">
        <v>1482127200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9">
        <f t="shared" si="29"/>
        <v>41031.208333333336</v>
      </c>
      <c r="N473">
        <v>1335934800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9">
        <f t="shared" si="29"/>
        <v>43535.208333333328</v>
      </c>
      <c r="N474">
        <v>1556946000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9">
        <f t="shared" si="29"/>
        <v>43277.208333333328</v>
      </c>
      <c r="N475">
        <v>1530075600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9">
        <f t="shared" si="29"/>
        <v>41989.25</v>
      </c>
      <c r="N476">
        <v>1418796000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9">
        <f t="shared" si="29"/>
        <v>41450.208333333336</v>
      </c>
      <c r="N477">
        <v>1372482000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9">
        <f t="shared" si="29"/>
        <v>43322.208333333328</v>
      </c>
      <c r="N478">
        <v>1534395600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9">
        <f t="shared" si="29"/>
        <v>40720.208333333336</v>
      </c>
      <c r="N479">
        <v>1311397200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9">
        <f t="shared" si="29"/>
        <v>42072.208333333328</v>
      </c>
      <c r="N480">
        <v>1426914000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9">
        <f t="shared" si="29"/>
        <v>42945.208333333328</v>
      </c>
      <c r="N481">
        <v>1501477200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9">
        <f t="shared" si="29"/>
        <v>40248.25</v>
      </c>
      <c r="N482">
        <v>1269061200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9">
        <f t="shared" si="29"/>
        <v>41913.208333333336</v>
      </c>
      <c r="N483">
        <v>1415772000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9">
        <f t="shared" si="29"/>
        <v>40963.25</v>
      </c>
      <c r="N484">
        <v>1331013600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9">
        <f t="shared" si="29"/>
        <v>43811.25</v>
      </c>
      <c r="N485">
        <v>1576735200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9">
        <f t="shared" si="29"/>
        <v>41855.208333333336</v>
      </c>
      <c r="N486">
        <v>1411362000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9">
        <f t="shared" si="29"/>
        <v>43626.208333333328</v>
      </c>
      <c r="N487">
        <v>1563685200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9">
        <f t="shared" si="29"/>
        <v>43168.25</v>
      </c>
      <c r="N488">
        <v>1521867600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9">
        <f t="shared" si="29"/>
        <v>42845.208333333328</v>
      </c>
      <c r="N489">
        <v>1495515600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9">
        <f t="shared" si="29"/>
        <v>42403.25</v>
      </c>
      <c r="N490">
        <v>1455948000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9">
        <f t="shared" si="29"/>
        <v>40406.208333333336</v>
      </c>
      <c r="N491">
        <v>1282366800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9">
        <f t="shared" si="29"/>
        <v>43786.25</v>
      </c>
      <c r="N492">
        <v>1574575200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9">
        <f t="shared" si="29"/>
        <v>41456.208333333336</v>
      </c>
      <c r="N493">
        <v>1374901200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9">
        <f t="shared" si="29"/>
        <v>40336.208333333336</v>
      </c>
      <c r="N494">
        <v>1278910800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9">
        <f t="shared" si="29"/>
        <v>43645.208333333328</v>
      </c>
      <c r="N495">
        <v>1562907600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9">
        <f t="shared" si="29"/>
        <v>40990.208333333336</v>
      </c>
      <c r="N496">
        <v>1332478800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9">
        <f t="shared" si="29"/>
        <v>41800.208333333336</v>
      </c>
      <c r="N497">
        <v>1402722000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9">
        <f t="shared" si="29"/>
        <v>42876.208333333328</v>
      </c>
      <c r="N498">
        <v>1496811600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9">
        <f t="shared" si="29"/>
        <v>42724.25</v>
      </c>
      <c r="N499">
        <v>1482213600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9">
        <f t="shared" si="29"/>
        <v>42005.25</v>
      </c>
      <c r="N500">
        <v>1420264800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9">
        <f t="shared" si="29"/>
        <v>42444.208333333328</v>
      </c>
      <c r="N501">
        <v>1458450000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 s="9">
        <f t="shared" si="29"/>
        <v>41395.208333333336</v>
      </c>
      <c r="N502">
        <v>1369803600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9">
        <f t="shared" si="29"/>
        <v>41345.208333333336</v>
      </c>
      <c r="N503">
        <v>1363237200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9">
        <f t="shared" si="29"/>
        <v>41117.208333333336</v>
      </c>
      <c r="N504">
        <v>1345870800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9">
        <f t="shared" si="29"/>
        <v>42186.208333333328</v>
      </c>
      <c r="N505">
        <v>1437454800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9">
        <f t="shared" si="29"/>
        <v>42142.208333333328</v>
      </c>
      <c r="N506">
        <v>1432011600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9">
        <f t="shared" si="29"/>
        <v>41341.25</v>
      </c>
      <c r="N507">
        <v>1366347600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9">
        <f t="shared" si="29"/>
        <v>43062.25</v>
      </c>
      <c r="N508">
        <v>1512885600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9">
        <f t="shared" si="29"/>
        <v>41373.208333333336</v>
      </c>
      <c r="N509">
        <v>1369717200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9">
        <f t="shared" si="29"/>
        <v>43310.208333333328</v>
      </c>
      <c r="N510">
        <v>1534654800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9">
        <f t="shared" si="29"/>
        <v>41034.208333333336</v>
      </c>
      <c r="N511">
        <v>1337058000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9">
        <f t="shared" si="29"/>
        <v>43251.208333333328</v>
      </c>
      <c r="N512">
        <v>1529816400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9">
        <f t="shared" si="29"/>
        <v>43671.208333333328</v>
      </c>
      <c r="N513">
        <v>1564894800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9">
        <f t="shared" si="29"/>
        <v>41825.208333333336</v>
      </c>
      <c r="N514">
        <v>1404622800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ROUND(100*E515/D515, 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 s="9">
        <f t="shared" ref="M515:M578" si="33">(((L515/60)/60)/24)+DATE(1970,1,1)</f>
        <v>40430.208333333336</v>
      </c>
      <c r="N515">
        <v>1284181200</v>
      </c>
      <c r="O515" s="7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ROUND(IF(H516=0, 0, (E516/H516)),2)</f>
        <v>58.95</v>
      </c>
      <c r="J516" t="s">
        <v>98</v>
      </c>
      <c r="K516" t="s">
        <v>99</v>
      </c>
      <c r="L516">
        <v>1386309600</v>
      </c>
      <c r="M516" s="9">
        <f t="shared" si="33"/>
        <v>41614.25</v>
      </c>
      <c r="N516">
        <v>1386741600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9">
        <f t="shared" si="33"/>
        <v>40900.25</v>
      </c>
      <c r="N517">
        <v>1324792800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9">
        <f t="shared" si="33"/>
        <v>40396.208333333336</v>
      </c>
      <c r="N518">
        <v>1284354000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9">
        <f t="shared" si="33"/>
        <v>42860.208333333328</v>
      </c>
      <c r="N519">
        <v>1494392400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9">
        <f t="shared" si="33"/>
        <v>43154.25</v>
      </c>
      <c r="N520">
        <v>1519538400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9">
        <f t="shared" si="33"/>
        <v>42012.25</v>
      </c>
      <c r="N521">
        <v>1421906400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9">
        <f t="shared" si="33"/>
        <v>43574.208333333328</v>
      </c>
      <c r="N522">
        <v>1555909200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9">
        <f t="shared" si="33"/>
        <v>42605.208333333328</v>
      </c>
      <c r="N523">
        <v>1472446800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9">
        <f t="shared" si="33"/>
        <v>41093.208333333336</v>
      </c>
      <c r="N524">
        <v>1342328400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9">
        <f t="shared" si="33"/>
        <v>40241.25</v>
      </c>
      <c r="N525">
        <v>1268114400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9">
        <f t="shared" si="33"/>
        <v>40294.208333333336</v>
      </c>
      <c r="N526">
        <v>1273381200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9">
        <f t="shared" si="33"/>
        <v>40505.25</v>
      </c>
      <c r="N527">
        <v>1290837600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9">
        <f t="shared" si="33"/>
        <v>42364.25</v>
      </c>
      <c r="N528">
        <v>1454306400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9">
        <f t="shared" si="33"/>
        <v>42405.25</v>
      </c>
      <c r="N529">
        <v>1457762400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9">
        <f t="shared" si="33"/>
        <v>41601.25</v>
      </c>
      <c r="N530">
        <v>1389074400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9">
        <f t="shared" si="33"/>
        <v>41769.208333333336</v>
      </c>
      <c r="N531">
        <v>1402117200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9">
        <f t="shared" si="33"/>
        <v>40421.208333333336</v>
      </c>
      <c r="N532">
        <v>1284440400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9">
        <f t="shared" si="33"/>
        <v>41589.25</v>
      </c>
      <c r="N533">
        <v>1388988000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9">
        <f t="shared" si="33"/>
        <v>43125.25</v>
      </c>
      <c r="N534">
        <v>1516946400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9">
        <f t="shared" si="33"/>
        <v>41479.208333333336</v>
      </c>
      <c r="N535">
        <v>1377752400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9">
        <f t="shared" si="33"/>
        <v>43329.208333333328</v>
      </c>
      <c r="N536">
        <v>1534568400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9">
        <f t="shared" si="33"/>
        <v>43259.208333333328</v>
      </c>
      <c r="N537">
        <v>1528606800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9">
        <f t="shared" si="33"/>
        <v>40414.208333333336</v>
      </c>
      <c r="N538">
        <v>1284872400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9">
        <f t="shared" si="33"/>
        <v>43342.208333333328</v>
      </c>
      <c r="N539">
        <v>1537592400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9">
        <f t="shared" si="33"/>
        <v>41539.208333333336</v>
      </c>
      <c r="N540">
        <v>1381208400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9">
        <f t="shared" si="33"/>
        <v>43647.208333333328</v>
      </c>
      <c r="N541">
        <v>1562475600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9">
        <f t="shared" si="33"/>
        <v>43225.208333333328</v>
      </c>
      <c r="N542">
        <v>1527397200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9">
        <f t="shared" si="33"/>
        <v>42165.208333333328</v>
      </c>
      <c r="N543">
        <v>1436158800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9">
        <f t="shared" si="33"/>
        <v>42391.25</v>
      </c>
      <c r="N544">
        <v>1456034400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9">
        <f t="shared" si="33"/>
        <v>41528.208333333336</v>
      </c>
      <c r="N545">
        <v>1380171600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9">
        <f t="shared" si="33"/>
        <v>42377.25</v>
      </c>
      <c r="N546">
        <v>1453356000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9">
        <f t="shared" si="33"/>
        <v>43824.25</v>
      </c>
      <c r="N547">
        <v>1578981600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9">
        <f t="shared" si="33"/>
        <v>43360.208333333328</v>
      </c>
      <c r="N548">
        <v>1537419600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9">
        <f t="shared" si="33"/>
        <v>42029.25</v>
      </c>
      <c r="N549">
        <v>1423202400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9">
        <f t="shared" si="33"/>
        <v>42461.208333333328</v>
      </c>
      <c r="N550">
        <v>1460610000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9">
        <f t="shared" si="33"/>
        <v>41422.208333333336</v>
      </c>
      <c r="N551">
        <v>1370494800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9">
        <f t="shared" si="33"/>
        <v>40968.25</v>
      </c>
      <c r="N552">
        <v>1332306000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9">
        <f t="shared" si="33"/>
        <v>41993.25</v>
      </c>
      <c r="N553">
        <v>1422511200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9">
        <f t="shared" si="33"/>
        <v>42700.25</v>
      </c>
      <c r="N554">
        <v>1480312800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9">
        <f t="shared" si="33"/>
        <v>40545.25</v>
      </c>
      <c r="N555">
        <v>1294034400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9">
        <f t="shared" si="33"/>
        <v>42723.25</v>
      </c>
      <c r="N556">
        <v>1482645600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9">
        <f t="shared" si="33"/>
        <v>41731.208333333336</v>
      </c>
      <c r="N557">
        <v>1399093200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9">
        <f t="shared" si="33"/>
        <v>40792.208333333336</v>
      </c>
      <c r="N558">
        <v>1315890000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9">
        <f t="shared" si="33"/>
        <v>42279.208333333328</v>
      </c>
      <c r="N559">
        <v>1444021200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9">
        <f t="shared" si="33"/>
        <v>42424.25</v>
      </c>
      <c r="N560">
        <v>1460005200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9">
        <f t="shared" si="33"/>
        <v>42584.208333333328</v>
      </c>
      <c r="N561">
        <v>1470718800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9">
        <f t="shared" si="33"/>
        <v>40865.25</v>
      </c>
      <c r="N562">
        <v>1325052000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9">
        <f t="shared" si="33"/>
        <v>40833.208333333336</v>
      </c>
      <c r="N563">
        <v>1319000400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9">
        <f t="shared" si="33"/>
        <v>43536.208333333328</v>
      </c>
      <c r="N564">
        <v>1552539600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9">
        <f t="shared" si="33"/>
        <v>43417.25</v>
      </c>
      <c r="N565">
        <v>1543816800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9">
        <f t="shared" si="33"/>
        <v>42078.208333333328</v>
      </c>
      <c r="N566">
        <v>1427086800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9">
        <f t="shared" si="33"/>
        <v>40862.25</v>
      </c>
      <c r="N567">
        <v>1323064800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9">
        <f t="shared" si="33"/>
        <v>42424.25</v>
      </c>
      <c r="N568">
        <v>1458277200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9">
        <f t="shared" si="33"/>
        <v>41830.208333333336</v>
      </c>
      <c r="N569">
        <v>1405141200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9">
        <f t="shared" si="33"/>
        <v>40374.208333333336</v>
      </c>
      <c r="N570">
        <v>1283058000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9">
        <f t="shared" si="33"/>
        <v>40554.25</v>
      </c>
      <c r="N571">
        <v>1295762400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9">
        <f t="shared" si="33"/>
        <v>41993.25</v>
      </c>
      <c r="N572">
        <v>1419573600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9">
        <f t="shared" si="33"/>
        <v>42174.208333333328</v>
      </c>
      <c r="N573">
        <v>1438750800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9">
        <f t="shared" si="33"/>
        <v>42275.208333333328</v>
      </c>
      <c r="N574">
        <v>1444798800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9">
        <f t="shared" si="33"/>
        <v>41761.208333333336</v>
      </c>
      <c r="N575">
        <v>1399179600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9">
        <f t="shared" si="33"/>
        <v>43806.25</v>
      </c>
      <c r="N576">
        <v>1576562400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9">
        <f t="shared" si="33"/>
        <v>41779.208333333336</v>
      </c>
      <c r="N577">
        <v>1400821200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9">
        <f t="shared" si="33"/>
        <v>43040.208333333328</v>
      </c>
      <c r="N578">
        <v>1510984800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ROUND(100*E579/D579, 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 s="9">
        <f t="shared" ref="M579:M642" si="37">(((L579/60)/60)/24)+DATE(1970,1,1)</f>
        <v>40613.25</v>
      </c>
      <c r="N579">
        <v>1302066000</v>
      </c>
      <c r="O579" s="7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ROUND(IF(H580=0, 0, (E580/H580)),2)</f>
        <v>65.989999999999995</v>
      </c>
      <c r="J580" t="s">
        <v>21</v>
      </c>
      <c r="K580" t="s">
        <v>22</v>
      </c>
      <c r="L580">
        <v>1322719200</v>
      </c>
      <c r="M580" s="9">
        <f t="shared" si="37"/>
        <v>40878.25</v>
      </c>
      <c r="N580">
        <v>1322978400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9">
        <f t="shared" si="37"/>
        <v>40762.208333333336</v>
      </c>
      <c r="N581">
        <v>1313730000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9">
        <f t="shared" si="37"/>
        <v>41696.25</v>
      </c>
      <c r="N582">
        <v>1394085600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9">
        <f t="shared" si="37"/>
        <v>40662.208333333336</v>
      </c>
      <c r="N583">
        <v>1305349200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9">
        <f t="shared" si="37"/>
        <v>42165.208333333328</v>
      </c>
      <c r="N584">
        <v>1434344400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9">
        <f t="shared" si="37"/>
        <v>40959.25</v>
      </c>
      <c r="N585">
        <v>1331186400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9">
        <f t="shared" si="37"/>
        <v>41024.208333333336</v>
      </c>
      <c r="N586">
        <v>1336539600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9">
        <f t="shared" si="37"/>
        <v>40255.208333333336</v>
      </c>
      <c r="N587">
        <v>1269752400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9">
        <f t="shared" si="37"/>
        <v>40499.25</v>
      </c>
      <c r="N588">
        <v>1291615200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9">
        <f t="shared" si="37"/>
        <v>43484.25</v>
      </c>
      <c r="N589">
        <v>1552366800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9">
        <f t="shared" si="37"/>
        <v>40262.208333333336</v>
      </c>
      <c r="N590">
        <v>1272171600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9">
        <f t="shared" si="37"/>
        <v>42190.208333333328</v>
      </c>
      <c r="N591">
        <v>1436677200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9">
        <f t="shared" si="37"/>
        <v>41994.25</v>
      </c>
      <c r="N592">
        <v>1420092000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9">
        <f t="shared" si="37"/>
        <v>40373.208333333336</v>
      </c>
      <c r="N593">
        <v>1279947600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9">
        <f t="shared" si="37"/>
        <v>41789.208333333336</v>
      </c>
      <c r="N594">
        <v>1402203600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9">
        <f t="shared" si="37"/>
        <v>41724.208333333336</v>
      </c>
      <c r="N595">
        <v>1396933200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9">
        <f t="shared" si="37"/>
        <v>42548.208333333328</v>
      </c>
      <c r="N596">
        <v>1467262800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9">
        <f t="shared" si="37"/>
        <v>40253.208333333336</v>
      </c>
      <c r="N597">
        <v>1270530000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9">
        <f t="shared" si="37"/>
        <v>42434.25</v>
      </c>
      <c r="N598">
        <v>1457762400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9">
        <f t="shared" si="37"/>
        <v>43786.25</v>
      </c>
      <c r="N599">
        <v>1575525600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9">
        <f t="shared" si="37"/>
        <v>40344.208333333336</v>
      </c>
      <c r="N600">
        <v>1279083600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9">
        <f t="shared" si="37"/>
        <v>42047.25</v>
      </c>
      <c r="N601">
        <v>1424412000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9">
        <f t="shared" si="37"/>
        <v>41485.208333333336</v>
      </c>
      <c r="N602">
        <v>1376197200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9">
        <f t="shared" si="37"/>
        <v>41789.208333333336</v>
      </c>
      <c r="N603">
        <v>1402894800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9">
        <f t="shared" si="37"/>
        <v>42160.208333333328</v>
      </c>
      <c r="N604">
        <v>1434430800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9">
        <f t="shared" si="37"/>
        <v>43573.208333333328</v>
      </c>
      <c r="N605">
        <v>1557896400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9">
        <f t="shared" si="37"/>
        <v>40565.25</v>
      </c>
      <c r="N606">
        <v>1297490400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9">
        <f t="shared" si="37"/>
        <v>42280.208333333328</v>
      </c>
      <c r="N607">
        <v>1447394400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9">
        <f t="shared" si="37"/>
        <v>42436.25</v>
      </c>
      <c r="N608">
        <v>1458277200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9">
        <f t="shared" si="37"/>
        <v>41721.208333333336</v>
      </c>
      <c r="N609">
        <v>1395723600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9">
        <f t="shared" si="37"/>
        <v>43530.25</v>
      </c>
      <c r="N610">
        <v>1552197600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9">
        <f t="shared" si="37"/>
        <v>43481.25</v>
      </c>
      <c r="N611">
        <v>1549087200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9">
        <f t="shared" si="37"/>
        <v>41259.25</v>
      </c>
      <c r="N612">
        <v>1356847200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9">
        <f t="shared" si="37"/>
        <v>41480.208333333336</v>
      </c>
      <c r="N613">
        <v>1375765200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9">
        <f t="shared" si="37"/>
        <v>40474.208333333336</v>
      </c>
      <c r="N614">
        <v>1289800800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9">
        <f t="shared" si="37"/>
        <v>42973.208333333328</v>
      </c>
      <c r="N615">
        <v>1504501200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9">
        <f t="shared" si="37"/>
        <v>42746.25</v>
      </c>
      <c r="N616">
        <v>1485669600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9">
        <f t="shared" si="37"/>
        <v>42489.208333333328</v>
      </c>
      <c r="N617">
        <v>1462770000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9">
        <f t="shared" si="37"/>
        <v>41537.208333333336</v>
      </c>
      <c r="N618">
        <v>1379739600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9">
        <f t="shared" si="37"/>
        <v>41794.208333333336</v>
      </c>
      <c r="N619">
        <v>1402722000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9">
        <f t="shared" si="37"/>
        <v>41396.208333333336</v>
      </c>
      <c r="N620">
        <v>1369285200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9">
        <f t="shared" si="37"/>
        <v>40669.208333333336</v>
      </c>
      <c r="N621">
        <v>1304744400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9">
        <f t="shared" si="37"/>
        <v>42559.208333333328</v>
      </c>
      <c r="N622">
        <v>1468299600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9">
        <f t="shared" si="37"/>
        <v>42626.208333333328</v>
      </c>
      <c r="N623">
        <v>1474174800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9">
        <f t="shared" si="37"/>
        <v>43205.208333333328</v>
      </c>
      <c r="N624">
        <v>1526014800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9">
        <f t="shared" si="37"/>
        <v>42201.208333333328</v>
      </c>
      <c r="N625">
        <v>1437454800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9">
        <f t="shared" si="37"/>
        <v>42029.25</v>
      </c>
      <c r="N626">
        <v>1422684000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9">
        <f t="shared" si="37"/>
        <v>43857.25</v>
      </c>
      <c r="N627">
        <v>1581314400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9">
        <f t="shared" si="37"/>
        <v>40449.208333333336</v>
      </c>
      <c r="N628">
        <v>1286427600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9">
        <f t="shared" si="37"/>
        <v>40345.208333333336</v>
      </c>
      <c r="N629">
        <v>1278738000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9">
        <f t="shared" si="37"/>
        <v>40455.208333333336</v>
      </c>
      <c r="N630">
        <v>1286427600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9">
        <f t="shared" si="37"/>
        <v>42557.208333333328</v>
      </c>
      <c r="N631">
        <v>1467954000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9">
        <f t="shared" si="37"/>
        <v>43586.208333333328</v>
      </c>
      <c r="N632">
        <v>1557637200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9">
        <f t="shared" si="37"/>
        <v>43550.208333333328</v>
      </c>
      <c r="N633">
        <v>1553922000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9">
        <f t="shared" si="37"/>
        <v>41945.208333333336</v>
      </c>
      <c r="N634">
        <v>1416463200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9">
        <f t="shared" si="37"/>
        <v>42315.25</v>
      </c>
      <c r="N635">
        <v>1447221600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9">
        <f t="shared" si="37"/>
        <v>42819.208333333328</v>
      </c>
      <c r="N636">
        <v>1491627600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9">
        <f t="shared" si="37"/>
        <v>41314.25</v>
      </c>
      <c r="N637">
        <v>1363150800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9">
        <f t="shared" si="37"/>
        <v>40926.25</v>
      </c>
      <c r="N638">
        <v>1330754400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9">
        <f t="shared" si="37"/>
        <v>42688.25</v>
      </c>
      <c r="N639">
        <v>1479794400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9">
        <f t="shared" si="37"/>
        <v>40386.208333333336</v>
      </c>
      <c r="N640">
        <v>1281243600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9">
        <f t="shared" si="37"/>
        <v>43309.208333333328</v>
      </c>
      <c r="N641">
        <v>1532754000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9">
        <f t="shared" si="37"/>
        <v>42387.25</v>
      </c>
      <c r="N642">
        <v>1453356000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ROUND(100*E643/D643, 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 s="9">
        <f t="shared" ref="M643:M706" si="41">(((L643/60)/60)/24)+DATE(1970,1,1)</f>
        <v>42786.25</v>
      </c>
      <c r="N643">
        <v>1489986000</v>
      </c>
      <c r="O643" s="7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ROUND(IF(H644=0, 0, (E644/H644)),2)</f>
        <v>103.74</v>
      </c>
      <c r="J644" t="s">
        <v>15</v>
      </c>
      <c r="K644" t="s">
        <v>16</v>
      </c>
      <c r="L644">
        <v>1545026400</v>
      </c>
      <c r="M644" s="9">
        <f t="shared" si="41"/>
        <v>43451.25</v>
      </c>
      <c r="N644">
        <v>1545804000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9">
        <f t="shared" si="41"/>
        <v>42795.25</v>
      </c>
      <c r="N645">
        <v>1489899600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9">
        <f t="shared" si="41"/>
        <v>43452.25</v>
      </c>
      <c r="N646">
        <v>1546495200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9">
        <f t="shared" si="41"/>
        <v>43369.208333333328</v>
      </c>
      <c r="N647">
        <v>1539752400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9">
        <f t="shared" si="41"/>
        <v>41346.208333333336</v>
      </c>
      <c r="N648">
        <v>1364101200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9">
        <f t="shared" si="41"/>
        <v>43199.208333333328</v>
      </c>
      <c r="N649">
        <v>1525323600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9">
        <f t="shared" si="41"/>
        <v>42922.208333333328</v>
      </c>
      <c r="N650">
        <v>1500872400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9">
        <f t="shared" si="41"/>
        <v>40471.208333333336</v>
      </c>
      <c r="N651">
        <v>1288501200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9">
        <f t="shared" si="41"/>
        <v>41828.208333333336</v>
      </c>
      <c r="N652">
        <v>1407128400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9">
        <f t="shared" si="41"/>
        <v>41692.25</v>
      </c>
      <c r="N653">
        <v>1394344800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9">
        <f t="shared" si="41"/>
        <v>42587.208333333328</v>
      </c>
      <c r="N654">
        <v>1474088400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9">
        <f t="shared" si="41"/>
        <v>42468.208333333328</v>
      </c>
      <c r="N655">
        <v>1460264400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9">
        <f t="shared" si="41"/>
        <v>42240.208333333328</v>
      </c>
      <c r="N656">
        <v>1440824400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9">
        <f t="shared" si="41"/>
        <v>42796.25</v>
      </c>
      <c r="N657">
        <v>1489554000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9">
        <f t="shared" si="41"/>
        <v>43097.25</v>
      </c>
      <c r="N658">
        <v>1514872800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9">
        <f t="shared" si="41"/>
        <v>43096.25</v>
      </c>
      <c r="N659">
        <v>1515736800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9">
        <f t="shared" si="41"/>
        <v>42246.208333333328</v>
      </c>
      <c r="N660">
        <v>1442898000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9">
        <f t="shared" si="41"/>
        <v>40570.25</v>
      </c>
      <c r="N661">
        <v>1296194400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9">
        <f t="shared" si="41"/>
        <v>42237.208333333328</v>
      </c>
      <c r="N662">
        <v>1440910800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9">
        <f t="shared" si="41"/>
        <v>40996.208333333336</v>
      </c>
      <c r="N663">
        <v>1335502800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9">
        <f t="shared" si="41"/>
        <v>43443.25</v>
      </c>
      <c r="N664">
        <v>1544680800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9">
        <f t="shared" si="41"/>
        <v>40458.208333333336</v>
      </c>
      <c r="N665">
        <v>1288414800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9">
        <f t="shared" si="41"/>
        <v>40959.25</v>
      </c>
      <c r="N666">
        <v>1330581600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9">
        <f t="shared" si="41"/>
        <v>40733.208333333336</v>
      </c>
      <c r="N667">
        <v>1311397200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9">
        <f t="shared" si="41"/>
        <v>41516.208333333336</v>
      </c>
      <c r="N668">
        <v>1378357200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9">
        <f t="shared" si="41"/>
        <v>41892.208333333336</v>
      </c>
      <c r="N669">
        <v>1411102800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9">
        <f t="shared" si="41"/>
        <v>41122.208333333336</v>
      </c>
      <c r="N670">
        <v>1344834000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9">
        <f t="shared" si="41"/>
        <v>42912.208333333328</v>
      </c>
      <c r="N671">
        <v>1499230800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9">
        <f t="shared" si="41"/>
        <v>42425.25</v>
      </c>
      <c r="N672">
        <v>1457416800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9">
        <f t="shared" si="41"/>
        <v>40390.208333333336</v>
      </c>
      <c r="N673">
        <v>1280898000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9">
        <f t="shared" si="41"/>
        <v>43180.208333333328</v>
      </c>
      <c r="N674">
        <v>1522472400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9">
        <f t="shared" si="41"/>
        <v>42475.208333333328</v>
      </c>
      <c r="N675">
        <v>1462510800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9">
        <f t="shared" si="41"/>
        <v>40774.208333333336</v>
      </c>
      <c r="N676">
        <v>1317790800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9">
        <f t="shared" si="41"/>
        <v>43719.208333333328</v>
      </c>
      <c r="N677">
        <v>1568782800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9">
        <f t="shared" si="41"/>
        <v>41178.208333333336</v>
      </c>
      <c r="N678">
        <v>1349413200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9">
        <f t="shared" si="41"/>
        <v>42561.208333333328</v>
      </c>
      <c r="N679">
        <v>1472446800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9">
        <f t="shared" si="41"/>
        <v>43484.25</v>
      </c>
      <c r="N680">
        <v>1548050400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9">
        <f t="shared" si="41"/>
        <v>43756.208333333328</v>
      </c>
      <c r="N681">
        <v>1571806800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9">
        <f t="shared" si="41"/>
        <v>43813.25</v>
      </c>
      <c r="N682">
        <v>1576476000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9">
        <f t="shared" si="41"/>
        <v>40898.25</v>
      </c>
      <c r="N683">
        <v>1324965600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9">
        <f t="shared" si="41"/>
        <v>41619.25</v>
      </c>
      <c r="N684">
        <v>1387519200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9">
        <f t="shared" si="41"/>
        <v>43359.208333333328</v>
      </c>
      <c r="N685">
        <v>1537246800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9">
        <f t="shared" si="41"/>
        <v>40358.208333333336</v>
      </c>
      <c r="N686">
        <v>1279515600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9">
        <f t="shared" si="41"/>
        <v>42239.208333333328</v>
      </c>
      <c r="N687">
        <v>1442379600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9">
        <f t="shared" si="41"/>
        <v>43186.208333333328</v>
      </c>
      <c r="N688">
        <v>1523077200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9">
        <f t="shared" si="41"/>
        <v>42806.25</v>
      </c>
      <c r="N689">
        <v>1489554000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9">
        <f t="shared" si="41"/>
        <v>43475.25</v>
      </c>
      <c r="N690">
        <v>1548482400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9">
        <f t="shared" si="41"/>
        <v>41576.208333333336</v>
      </c>
      <c r="N691">
        <v>1384063200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9">
        <f t="shared" si="41"/>
        <v>40874.25</v>
      </c>
      <c r="N692">
        <v>1322892000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9">
        <f t="shared" si="41"/>
        <v>41185.208333333336</v>
      </c>
      <c r="N693">
        <v>1350709200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9">
        <f t="shared" si="41"/>
        <v>43655.208333333328</v>
      </c>
      <c r="N694">
        <v>1564203600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9">
        <f t="shared" si="41"/>
        <v>43025.208333333328</v>
      </c>
      <c r="N695">
        <v>1509685200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9">
        <f t="shared" si="41"/>
        <v>43066.25</v>
      </c>
      <c r="N696">
        <v>1514959200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9">
        <f t="shared" si="41"/>
        <v>42322.25</v>
      </c>
      <c r="N697">
        <v>1448863200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9">
        <f t="shared" si="41"/>
        <v>42114.208333333328</v>
      </c>
      <c r="N698">
        <v>1429592400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9">
        <f t="shared" si="41"/>
        <v>43190.208333333328</v>
      </c>
      <c r="N699">
        <v>1522645200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9">
        <f t="shared" si="41"/>
        <v>40871.25</v>
      </c>
      <c r="N700">
        <v>1323324000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9">
        <f t="shared" si="41"/>
        <v>43641.208333333328</v>
      </c>
      <c r="N701">
        <v>1561525200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9">
        <f t="shared" si="41"/>
        <v>40203.25</v>
      </c>
      <c r="N702">
        <v>1265695200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9">
        <f t="shared" si="41"/>
        <v>40629.208333333336</v>
      </c>
      <c r="N703">
        <v>1301806800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9">
        <f t="shared" si="41"/>
        <v>41477.208333333336</v>
      </c>
      <c r="N704">
        <v>1374901200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9">
        <f t="shared" si="41"/>
        <v>41020.208333333336</v>
      </c>
      <c r="N705">
        <v>1336453200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9">
        <f t="shared" si="41"/>
        <v>42555.208333333328</v>
      </c>
      <c r="N706">
        <v>1468904400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ROUND(100*E707/D707, 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 s="9">
        <f t="shared" ref="M707:M770" si="45">(((L707/60)/60)/24)+DATE(1970,1,1)</f>
        <v>41619.25</v>
      </c>
      <c r="N707">
        <v>1387087200</v>
      </c>
      <c r="O707" s="7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ROUND(IF(H708=0, 0, (E708/H708)),2)</f>
        <v>103.04</v>
      </c>
      <c r="J708" t="s">
        <v>26</v>
      </c>
      <c r="K708" t="s">
        <v>27</v>
      </c>
      <c r="L708">
        <v>1546754400</v>
      </c>
      <c r="M708" s="9">
        <f t="shared" si="45"/>
        <v>43471.25</v>
      </c>
      <c r="N708">
        <v>1547445600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9">
        <f t="shared" si="45"/>
        <v>43442.25</v>
      </c>
      <c r="N709">
        <v>1547359200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9">
        <f t="shared" si="45"/>
        <v>42877.208333333328</v>
      </c>
      <c r="N710">
        <v>1496293200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9">
        <f t="shared" si="45"/>
        <v>41018.208333333336</v>
      </c>
      <c r="N711">
        <v>1335416400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9">
        <f t="shared" si="45"/>
        <v>43295.208333333328</v>
      </c>
      <c r="N712">
        <v>1532149200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9">
        <f t="shared" si="45"/>
        <v>42393.25</v>
      </c>
      <c r="N713">
        <v>1453788000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9">
        <f t="shared" si="45"/>
        <v>42559.208333333328</v>
      </c>
      <c r="N714">
        <v>1471496400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9">
        <f t="shared" si="45"/>
        <v>42604.208333333328</v>
      </c>
      <c r="N715">
        <v>1472878800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9">
        <f t="shared" si="45"/>
        <v>41870.208333333336</v>
      </c>
      <c r="N716">
        <v>1408510800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9">
        <f t="shared" si="45"/>
        <v>40397.208333333336</v>
      </c>
      <c r="N717">
        <v>1281589200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9">
        <f t="shared" si="45"/>
        <v>41465.208333333336</v>
      </c>
      <c r="N718">
        <v>1375851600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9">
        <f t="shared" si="45"/>
        <v>40777.208333333336</v>
      </c>
      <c r="N719">
        <v>1315803600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9">
        <f t="shared" si="45"/>
        <v>41442.208333333336</v>
      </c>
      <c r="N720">
        <v>1373691600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9">
        <f t="shared" si="45"/>
        <v>41058.208333333336</v>
      </c>
      <c r="N721">
        <v>1339218000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9">
        <f t="shared" si="45"/>
        <v>43152.25</v>
      </c>
      <c r="N722">
        <v>1520402400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9">
        <f t="shared" si="45"/>
        <v>43194.208333333328</v>
      </c>
      <c r="N723">
        <v>1523336400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9">
        <f t="shared" si="45"/>
        <v>43045.25</v>
      </c>
      <c r="N724">
        <v>1512280800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9">
        <f t="shared" si="45"/>
        <v>42431.25</v>
      </c>
      <c r="N725">
        <v>1458709200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9">
        <f t="shared" si="45"/>
        <v>41934.208333333336</v>
      </c>
      <c r="N726">
        <v>1414126800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9">
        <f t="shared" si="45"/>
        <v>41958.25</v>
      </c>
      <c r="N727">
        <v>1416204000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9">
        <f t="shared" si="45"/>
        <v>40476.208333333336</v>
      </c>
      <c r="N728">
        <v>1288501200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9">
        <f t="shared" si="45"/>
        <v>43485.25</v>
      </c>
      <c r="N729">
        <v>1552971600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9">
        <f t="shared" si="45"/>
        <v>42515.208333333328</v>
      </c>
      <c r="N730">
        <v>1465102800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9">
        <f t="shared" si="45"/>
        <v>41309.25</v>
      </c>
      <c r="N731">
        <v>1360130400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9">
        <f t="shared" si="45"/>
        <v>42147.208333333328</v>
      </c>
      <c r="N732">
        <v>1432875600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9">
        <f t="shared" si="45"/>
        <v>42939.208333333328</v>
      </c>
      <c r="N733">
        <v>1500872400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9">
        <f t="shared" si="45"/>
        <v>42816.208333333328</v>
      </c>
      <c r="N734">
        <v>1492146000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9">
        <f t="shared" si="45"/>
        <v>41844.208333333336</v>
      </c>
      <c r="N735">
        <v>1407301200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9">
        <f t="shared" si="45"/>
        <v>42763.25</v>
      </c>
      <c r="N736">
        <v>1486620000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9">
        <f t="shared" si="45"/>
        <v>42459.208333333328</v>
      </c>
      <c r="N737">
        <v>1459918800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9">
        <f t="shared" si="45"/>
        <v>42055.25</v>
      </c>
      <c r="N738">
        <v>1424757600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9">
        <f t="shared" si="45"/>
        <v>42685.25</v>
      </c>
      <c r="N739">
        <v>1479880800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9">
        <f t="shared" si="45"/>
        <v>41959.25</v>
      </c>
      <c r="N740">
        <v>1418018400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9">
        <f t="shared" si="45"/>
        <v>41089.208333333336</v>
      </c>
      <c r="N741">
        <v>1341032400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9">
        <f t="shared" si="45"/>
        <v>42769.25</v>
      </c>
      <c r="N742">
        <v>1486360800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9">
        <f t="shared" si="45"/>
        <v>40321.208333333336</v>
      </c>
      <c r="N743">
        <v>1274677200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9">
        <f t="shared" si="45"/>
        <v>40197.25</v>
      </c>
      <c r="N744">
        <v>1267509600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9">
        <f t="shared" si="45"/>
        <v>42298.208333333328</v>
      </c>
      <c r="N745">
        <v>1445922000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9">
        <f t="shared" si="45"/>
        <v>43322.208333333328</v>
      </c>
      <c r="N746">
        <v>1534050000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9">
        <f t="shared" si="45"/>
        <v>40328.208333333336</v>
      </c>
      <c r="N747">
        <v>1277528400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9">
        <f t="shared" si="45"/>
        <v>40825.208333333336</v>
      </c>
      <c r="N748">
        <v>1318568400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9">
        <f t="shared" si="45"/>
        <v>40423.208333333336</v>
      </c>
      <c r="N749">
        <v>1284354000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9">
        <f t="shared" si="45"/>
        <v>40238.25</v>
      </c>
      <c r="N750">
        <v>1269579600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9">
        <f t="shared" si="45"/>
        <v>41920.208333333336</v>
      </c>
      <c r="N751">
        <v>1413781200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9">
        <f t="shared" si="45"/>
        <v>40360.208333333336</v>
      </c>
      <c r="N752">
        <v>1280120400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9">
        <f t="shared" si="45"/>
        <v>42446.208333333328</v>
      </c>
      <c r="N753">
        <v>1459486800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9">
        <f t="shared" si="45"/>
        <v>40395.208333333336</v>
      </c>
      <c r="N754">
        <v>1282539600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9">
        <f t="shared" si="45"/>
        <v>40321.208333333336</v>
      </c>
      <c r="N755">
        <v>1275886800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9">
        <f t="shared" si="45"/>
        <v>41210.208333333336</v>
      </c>
      <c r="N756">
        <v>1355983200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9">
        <f t="shared" si="45"/>
        <v>43096.25</v>
      </c>
      <c r="N757">
        <v>1515391200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9">
        <f t="shared" si="45"/>
        <v>42024.25</v>
      </c>
      <c r="N758">
        <v>1422252000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9">
        <f t="shared" si="45"/>
        <v>40675.208333333336</v>
      </c>
      <c r="N759">
        <v>1305522000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9">
        <f t="shared" si="45"/>
        <v>41936.208333333336</v>
      </c>
      <c r="N760">
        <v>1414904400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9">
        <f t="shared" si="45"/>
        <v>43136.25</v>
      </c>
      <c r="N761">
        <v>1520402400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9">
        <f t="shared" si="45"/>
        <v>43678.208333333328</v>
      </c>
      <c r="N762">
        <v>1567141200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9">
        <f t="shared" si="45"/>
        <v>42938.208333333328</v>
      </c>
      <c r="N763">
        <v>1501131600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9">
        <f t="shared" si="45"/>
        <v>41241.25</v>
      </c>
      <c r="N764">
        <v>1355032800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9">
        <f t="shared" si="45"/>
        <v>41037.208333333336</v>
      </c>
      <c r="N765">
        <v>1339477200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9">
        <f t="shared" si="45"/>
        <v>40676.208333333336</v>
      </c>
      <c r="N766">
        <v>1305954000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9">
        <f t="shared" si="45"/>
        <v>42840.208333333328</v>
      </c>
      <c r="N767">
        <v>1494392400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9">
        <f t="shared" si="45"/>
        <v>43362.208333333328</v>
      </c>
      <c r="N768">
        <v>1537419600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9">
        <f t="shared" si="45"/>
        <v>42283.208333333328</v>
      </c>
      <c r="N769">
        <v>1447999200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9">
        <f t="shared" si="45"/>
        <v>41619.25</v>
      </c>
      <c r="N770">
        <v>1388037600</v>
      </c>
      <c r="O770" s="7">
        <f t="shared" si="46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ROUND(100*E771/D771, 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 s="9">
        <f t="shared" ref="M771:M834" si="49">(((L771/60)/60)/24)+DATE(1970,1,1)</f>
        <v>41501.208333333336</v>
      </c>
      <c r="N771">
        <v>1378789200</v>
      </c>
      <c r="O771" s="7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ROUND(IF(H772=0, 0, (E772/H772)),2)</f>
        <v>53.9</v>
      </c>
      <c r="J772" t="s">
        <v>107</v>
      </c>
      <c r="K772" t="s">
        <v>108</v>
      </c>
      <c r="L772">
        <v>1397451600</v>
      </c>
      <c r="M772" s="9">
        <f t="shared" si="49"/>
        <v>41743.208333333336</v>
      </c>
      <c r="N772">
        <v>1398056400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9">
        <f t="shared" si="49"/>
        <v>43491.25</v>
      </c>
      <c r="N773">
        <v>1550815200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9">
        <f t="shared" si="49"/>
        <v>43505.25</v>
      </c>
      <c r="N774">
        <v>1550037600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9">
        <f t="shared" si="49"/>
        <v>42838.208333333328</v>
      </c>
      <c r="N775">
        <v>1492923600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9">
        <f t="shared" si="49"/>
        <v>42513.208333333328</v>
      </c>
      <c r="N776">
        <v>1467522000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9">
        <f t="shared" si="49"/>
        <v>41949.25</v>
      </c>
      <c r="N777">
        <v>1416117600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9">
        <f t="shared" si="49"/>
        <v>43650.208333333328</v>
      </c>
      <c r="N778">
        <v>1563771600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9">
        <f t="shared" si="49"/>
        <v>40809.208333333336</v>
      </c>
      <c r="N779">
        <v>1319259600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9">
        <f t="shared" si="49"/>
        <v>40768.208333333336</v>
      </c>
      <c r="N780">
        <v>1313643600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9">
        <f t="shared" si="49"/>
        <v>42230.208333333328</v>
      </c>
      <c r="N781">
        <v>1440306000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9">
        <f t="shared" si="49"/>
        <v>42573.208333333328</v>
      </c>
      <c r="N782">
        <v>1470805200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9">
        <f t="shared" si="49"/>
        <v>40482.208333333336</v>
      </c>
      <c r="N783">
        <v>1292911200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9">
        <f t="shared" si="49"/>
        <v>40603.25</v>
      </c>
      <c r="N784">
        <v>1301374800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9">
        <f t="shared" si="49"/>
        <v>41625.25</v>
      </c>
      <c r="N785">
        <v>1387864800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9">
        <f t="shared" si="49"/>
        <v>42435.25</v>
      </c>
      <c r="N786">
        <v>1458190800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9">
        <f t="shared" si="49"/>
        <v>43582.208333333328</v>
      </c>
      <c r="N787">
        <v>1559278800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9">
        <f t="shared" si="49"/>
        <v>43186.208333333328</v>
      </c>
      <c r="N788">
        <v>1522731600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9">
        <f t="shared" si="49"/>
        <v>40684.208333333336</v>
      </c>
      <c r="N789">
        <v>1306731600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9">
        <f t="shared" si="49"/>
        <v>41202.208333333336</v>
      </c>
      <c r="N790">
        <v>1352527200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9">
        <f t="shared" si="49"/>
        <v>41786.208333333336</v>
      </c>
      <c r="N791">
        <v>1404363600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9">
        <f t="shared" si="49"/>
        <v>40223.25</v>
      </c>
      <c r="N792">
        <v>1266645600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9">
        <f t="shared" si="49"/>
        <v>42715.25</v>
      </c>
      <c r="N793">
        <v>1482818400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9">
        <f t="shared" si="49"/>
        <v>41451.208333333336</v>
      </c>
      <c r="N794">
        <v>1374642000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9">
        <f t="shared" si="49"/>
        <v>41450.208333333336</v>
      </c>
      <c r="N795">
        <v>1372482000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9">
        <f t="shared" si="49"/>
        <v>43091.25</v>
      </c>
      <c r="N796">
        <v>1514959200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9">
        <f t="shared" si="49"/>
        <v>42675.208333333328</v>
      </c>
      <c r="N797">
        <v>1478235600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9">
        <f t="shared" si="49"/>
        <v>41859.208333333336</v>
      </c>
      <c r="N798">
        <v>1408078800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9">
        <f t="shared" si="49"/>
        <v>43464.25</v>
      </c>
      <c r="N799">
        <v>1548136800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9">
        <f t="shared" si="49"/>
        <v>41060.208333333336</v>
      </c>
      <c r="N800">
        <v>1340859600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9">
        <f t="shared" si="49"/>
        <v>42399.25</v>
      </c>
      <c r="N801">
        <v>1454479200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9">
        <f t="shared" si="49"/>
        <v>42167.208333333328</v>
      </c>
      <c r="N802">
        <v>1434430800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9">
        <f t="shared" si="49"/>
        <v>43830.25</v>
      </c>
      <c r="N803">
        <v>1579672800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9">
        <f t="shared" si="49"/>
        <v>43650.208333333328</v>
      </c>
      <c r="N804">
        <v>1562389200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9">
        <f t="shared" si="49"/>
        <v>43492.25</v>
      </c>
      <c r="N805">
        <v>1551506400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9">
        <f t="shared" si="49"/>
        <v>43102.25</v>
      </c>
      <c r="N806">
        <v>1516600800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9">
        <f t="shared" si="49"/>
        <v>41958.25</v>
      </c>
      <c r="N807">
        <v>1420437600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9">
        <f t="shared" si="49"/>
        <v>40973.25</v>
      </c>
      <c r="N808">
        <v>1332997200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9">
        <f t="shared" si="49"/>
        <v>43753.208333333328</v>
      </c>
      <c r="N809">
        <v>1574920800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9">
        <f t="shared" si="49"/>
        <v>42507.208333333328</v>
      </c>
      <c r="N810">
        <v>1464930000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9">
        <f t="shared" si="49"/>
        <v>41135.208333333336</v>
      </c>
      <c r="N811">
        <v>1345006800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9">
        <f t="shared" si="49"/>
        <v>43067.25</v>
      </c>
      <c r="N812">
        <v>1512712800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9">
        <f t="shared" si="49"/>
        <v>42378.25</v>
      </c>
      <c r="N813">
        <v>1452492000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9">
        <f t="shared" si="49"/>
        <v>43206.208333333328</v>
      </c>
      <c r="N814">
        <v>1524286800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9">
        <f t="shared" si="49"/>
        <v>41148.208333333336</v>
      </c>
      <c r="N815">
        <v>1346907600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9">
        <f t="shared" si="49"/>
        <v>42517.208333333328</v>
      </c>
      <c r="N816">
        <v>1464498000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9">
        <f t="shared" si="49"/>
        <v>43068.25</v>
      </c>
      <c r="N817">
        <v>1514181600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9">
        <f t="shared" si="49"/>
        <v>41680.25</v>
      </c>
      <c r="N818">
        <v>1392184800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9">
        <f t="shared" si="49"/>
        <v>43589.208333333328</v>
      </c>
      <c r="N819">
        <v>1559365200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9">
        <f t="shared" si="49"/>
        <v>43486.25</v>
      </c>
      <c r="N820">
        <v>1549173600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9">
        <f t="shared" si="49"/>
        <v>41237.25</v>
      </c>
      <c r="N821">
        <v>1355032800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9">
        <f t="shared" si="49"/>
        <v>43310.208333333328</v>
      </c>
      <c r="N822">
        <v>1533963600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9">
        <f t="shared" si="49"/>
        <v>42794.25</v>
      </c>
      <c r="N823">
        <v>1489381200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9">
        <f t="shared" si="49"/>
        <v>41698.25</v>
      </c>
      <c r="N824">
        <v>1395032400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9">
        <f t="shared" si="49"/>
        <v>41892.208333333336</v>
      </c>
      <c r="N825">
        <v>1412485200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9">
        <f t="shared" si="49"/>
        <v>40348.208333333336</v>
      </c>
      <c r="N826">
        <v>1279688400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9">
        <f t="shared" si="49"/>
        <v>42941.208333333328</v>
      </c>
      <c r="N827">
        <v>1501995600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9">
        <f t="shared" si="49"/>
        <v>40525.25</v>
      </c>
      <c r="N828">
        <v>1294639200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9">
        <f t="shared" si="49"/>
        <v>40666.208333333336</v>
      </c>
      <c r="N829">
        <v>1305435600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9">
        <f t="shared" si="49"/>
        <v>43340.208333333328</v>
      </c>
      <c r="N830">
        <v>1537592400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9">
        <f t="shared" si="49"/>
        <v>42164.208333333328</v>
      </c>
      <c r="N831">
        <v>1435122000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9">
        <f t="shared" si="49"/>
        <v>43103.25</v>
      </c>
      <c r="N832">
        <v>1520056800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9">
        <f t="shared" si="49"/>
        <v>40994.208333333336</v>
      </c>
      <c r="N833">
        <v>1335675600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9">
        <f t="shared" si="49"/>
        <v>42299.208333333328</v>
      </c>
      <c r="N834">
        <v>1448431200</v>
      </c>
      <c r="O834" s="7">
        <f t="shared" si="50"/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ROUND(100*E835/D835, 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 s="9">
        <f t="shared" ref="M835:M898" si="53">(((L835/60)/60)/24)+DATE(1970,1,1)</f>
        <v>40588.25</v>
      </c>
      <c r="N835">
        <v>1298613600</v>
      </c>
      <c r="O835" s="7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ROUND(IF(H836=0, 0, (E836/H836)),2)</f>
        <v>94.35</v>
      </c>
      <c r="J836" t="s">
        <v>21</v>
      </c>
      <c r="K836" t="s">
        <v>22</v>
      </c>
      <c r="L836">
        <v>1371963600</v>
      </c>
      <c r="M836" s="9">
        <f t="shared" si="53"/>
        <v>41448.208333333336</v>
      </c>
      <c r="N836">
        <v>1372482000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9">
        <f t="shared" si="53"/>
        <v>42063.25</v>
      </c>
      <c r="N837">
        <v>1425621600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9">
        <f t="shared" si="53"/>
        <v>40214.25</v>
      </c>
      <c r="N838">
        <v>1266300000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9">
        <f t="shared" si="53"/>
        <v>40629.208333333336</v>
      </c>
      <c r="N839">
        <v>1305867600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9">
        <f t="shared" si="53"/>
        <v>43370.208333333328</v>
      </c>
      <c r="N840">
        <v>1538802000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9">
        <f t="shared" si="53"/>
        <v>41715.208333333336</v>
      </c>
      <c r="N841">
        <v>1398920400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9">
        <f t="shared" si="53"/>
        <v>41836.208333333336</v>
      </c>
      <c r="N842">
        <v>1405659600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9">
        <f t="shared" si="53"/>
        <v>42419.25</v>
      </c>
      <c r="N843">
        <v>1457244000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9">
        <f t="shared" si="53"/>
        <v>43266.208333333328</v>
      </c>
      <c r="N844">
        <v>1529298000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9">
        <f t="shared" si="53"/>
        <v>43338.208333333328</v>
      </c>
      <c r="N845">
        <v>1535778000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9">
        <f t="shared" si="53"/>
        <v>40930.25</v>
      </c>
      <c r="N846">
        <v>1327471200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9">
        <f t="shared" si="53"/>
        <v>43235.208333333328</v>
      </c>
      <c r="N847">
        <v>1529557200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9">
        <f t="shared" si="53"/>
        <v>43302.208333333328</v>
      </c>
      <c r="N848">
        <v>1535259600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9">
        <f t="shared" si="53"/>
        <v>43107.25</v>
      </c>
      <c r="N849">
        <v>1515564000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9">
        <f t="shared" si="53"/>
        <v>40341.208333333336</v>
      </c>
      <c r="N850">
        <v>1277096400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9">
        <f t="shared" si="53"/>
        <v>40948.25</v>
      </c>
      <c r="N851">
        <v>1329026400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9">
        <f t="shared" si="53"/>
        <v>40866.25</v>
      </c>
      <c r="N852">
        <v>1322978400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9">
        <f t="shared" si="53"/>
        <v>41031.208333333336</v>
      </c>
      <c r="N853">
        <v>1338786000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9">
        <f t="shared" si="53"/>
        <v>40740.208333333336</v>
      </c>
      <c r="N854">
        <v>1311656400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9">
        <f t="shared" si="53"/>
        <v>40714.208333333336</v>
      </c>
      <c r="N855">
        <v>1308978000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9">
        <f t="shared" si="53"/>
        <v>43787.25</v>
      </c>
      <c r="N856">
        <v>1576389600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9">
        <f t="shared" si="53"/>
        <v>40712.208333333336</v>
      </c>
      <c r="N857">
        <v>1311051600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9">
        <f t="shared" si="53"/>
        <v>41023.208333333336</v>
      </c>
      <c r="N858">
        <v>1336712400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9">
        <f t="shared" si="53"/>
        <v>40944.25</v>
      </c>
      <c r="N859">
        <v>1330408800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9">
        <f t="shared" si="53"/>
        <v>43211.208333333328</v>
      </c>
      <c r="N860">
        <v>1524891600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9">
        <f t="shared" si="53"/>
        <v>41334.25</v>
      </c>
      <c r="N861">
        <v>1363669200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9">
        <f t="shared" si="53"/>
        <v>43515.25</v>
      </c>
      <c r="N862">
        <v>1551420000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9">
        <f t="shared" si="53"/>
        <v>40258.208333333336</v>
      </c>
      <c r="N863">
        <v>1269838800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9">
        <f t="shared" si="53"/>
        <v>40756.208333333336</v>
      </c>
      <c r="N864">
        <v>1312520400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9">
        <f t="shared" si="53"/>
        <v>42172.208333333328</v>
      </c>
      <c r="N865">
        <v>1436504400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9">
        <f t="shared" si="53"/>
        <v>42601.208333333328</v>
      </c>
      <c r="N866">
        <v>1472014800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9">
        <f t="shared" si="53"/>
        <v>41897.208333333336</v>
      </c>
      <c r="N867">
        <v>1411534800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9">
        <f t="shared" si="53"/>
        <v>40671.208333333336</v>
      </c>
      <c r="N868">
        <v>1304917200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9">
        <f t="shared" si="53"/>
        <v>43382.208333333328</v>
      </c>
      <c r="N869">
        <v>1539579600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9">
        <f t="shared" si="53"/>
        <v>41559.208333333336</v>
      </c>
      <c r="N870">
        <v>1382504400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9">
        <f t="shared" si="53"/>
        <v>40350.208333333336</v>
      </c>
      <c r="N871">
        <v>1278306000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9">
        <f t="shared" si="53"/>
        <v>42240.208333333328</v>
      </c>
      <c r="N872">
        <v>1442552400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9">
        <f t="shared" si="53"/>
        <v>43040.208333333328</v>
      </c>
      <c r="N873">
        <v>1511071200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9">
        <f t="shared" si="53"/>
        <v>43346.208333333328</v>
      </c>
      <c r="N874">
        <v>1536382800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9">
        <f t="shared" si="53"/>
        <v>41647.25</v>
      </c>
      <c r="N875">
        <v>1389592800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9">
        <f t="shared" si="53"/>
        <v>40291.208333333336</v>
      </c>
      <c r="N876">
        <v>1275282000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9">
        <f t="shared" si="53"/>
        <v>40556.25</v>
      </c>
      <c r="N877">
        <v>1294984800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9">
        <f t="shared" si="53"/>
        <v>43624.208333333328</v>
      </c>
      <c r="N878">
        <v>1562043600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9">
        <f t="shared" si="53"/>
        <v>42577.208333333328</v>
      </c>
      <c r="N879">
        <v>1469595600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9">
        <f t="shared" si="53"/>
        <v>43845.25</v>
      </c>
      <c r="N880">
        <v>1581141600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9">
        <f t="shared" si="53"/>
        <v>42788.25</v>
      </c>
      <c r="N881">
        <v>1488520800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9">
        <f t="shared" si="53"/>
        <v>43667.208333333328</v>
      </c>
      <c r="N882">
        <v>1563858000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9">
        <f t="shared" si="53"/>
        <v>42194.208333333328</v>
      </c>
      <c r="N883">
        <v>1438923600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9">
        <f t="shared" si="53"/>
        <v>42025.25</v>
      </c>
      <c r="N884">
        <v>1422165600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9">
        <f t="shared" si="53"/>
        <v>40323.208333333336</v>
      </c>
      <c r="N885">
        <v>1277874000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9">
        <f t="shared" si="53"/>
        <v>41763.208333333336</v>
      </c>
      <c r="N886">
        <v>1399352400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9">
        <f t="shared" si="53"/>
        <v>40335.208333333336</v>
      </c>
      <c r="N887">
        <v>1279083600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9">
        <f t="shared" si="53"/>
        <v>40416.208333333336</v>
      </c>
      <c r="N888">
        <v>1284354000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9">
        <f t="shared" si="53"/>
        <v>42202.208333333328</v>
      </c>
      <c r="N889">
        <v>1441170000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9">
        <f t="shared" si="53"/>
        <v>42836.208333333328</v>
      </c>
      <c r="N890">
        <v>1493528400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9">
        <f t="shared" si="53"/>
        <v>41710.208333333336</v>
      </c>
      <c r="N891">
        <v>1395205200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9">
        <f t="shared" si="53"/>
        <v>43640.208333333328</v>
      </c>
      <c r="N892">
        <v>1561438800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9">
        <f t="shared" si="53"/>
        <v>40880.25</v>
      </c>
      <c r="N893">
        <v>1326693600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9">
        <f t="shared" si="53"/>
        <v>40319.208333333336</v>
      </c>
      <c r="N894">
        <v>1277960400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9">
        <f t="shared" si="53"/>
        <v>42170.208333333328</v>
      </c>
      <c r="N895">
        <v>1434690000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9">
        <f t="shared" si="53"/>
        <v>41466.208333333336</v>
      </c>
      <c r="N896">
        <v>1376110800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9">
        <f t="shared" si="53"/>
        <v>43134.25</v>
      </c>
      <c r="N897">
        <v>1518415200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9">
        <f t="shared" si="53"/>
        <v>40738.208333333336</v>
      </c>
      <c r="N898">
        <v>1310878800</v>
      </c>
      <c r="O898" s="7">
        <f t="shared" si="54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ROUND(100*E899/D899, 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 s="9">
        <f t="shared" ref="M899:M962" si="57">(((L899/60)/60)/24)+DATE(1970,1,1)</f>
        <v>43583.208333333328</v>
      </c>
      <c r="N899">
        <v>1556600400</v>
      </c>
      <c r="O899" s="7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ROUND(IF(H900=0, 0, (E900/H900)),2)</f>
        <v>76.98</v>
      </c>
      <c r="J900" t="s">
        <v>21</v>
      </c>
      <c r="K900" t="s">
        <v>22</v>
      </c>
      <c r="L900">
        <v>1576476000</v>
      </c>
      <c r="M900" s="9">
        <f t="shared" si="57"/>
        <v>43815.25</v>
      </c>
      <c r="N900">
        <v>1576994400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9">
        <f t="shared" si="57"/>
        <v>41554.208333333336</v>
      </c>
      <c r="N901">
        <v>1382677200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9">
        <f t="shared" si="57"/>
        <v>41901.208333333336</v>
      </c>
      <c r="N902">
        <v>1411189200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9">
        <f t="shared" si="57"/>
        <v>43298.208333333328</v>
      </c>
      <c r="N903">
        <v>1534654800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9">
        <f t="shared" si="57"/>
        <v>42399.25</v>
      </c>
      <c r="N904">
        <v>1457762400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9">
        <f t="shared" si="57"/>
        <v>41034.208333333336</v>
      </c>
      <c r="N905">
        <v>1337490000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9">
        <f t="shared" si="57"/>
        <v>41186.208333333336</v>
      </c>
      <c r="N906">
        <v>1349672400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9">
        <f t="shared" si="57"/>
        <v>41536.208333333336</v>
      </c>
      <c r="N907">
        <v>1379826000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9">
        <f t="shared" si="57"/>
        <v>42868.208333333328</v>
      </c>
      <c r="N908">
        <v>1497762000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9">
        <f t="shared" si="57"/>
        <v>40660.208333333336</v>
      </c>
      <c r="N909">
        <v>1304485200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9">
        <f t="shared" si="57"/>
        <v>41031.208333333336</v>
      </c>
      <c r="N910">
        <v>1336885200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9">
        <f t="shared" si="57"/>
        <v>43255.208333333328</v>
      </c>
      <c r="N911">
        <v>1530421200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9">
        <f t="shared" si="57"/>
        <v>42026.25</v>
      </c>
      <c r="N912">
        <v>1421992800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9">
        <f t="shared" si="57"/>
        <v>43717.208333333328</v>
      </c>
      <c r="N913">
        <v>1568178000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9">
        <f t="shared" si="57"/>
        <v>41157.208333333336</v>
      </c>
      <c r="N914">
        <v>1347944400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9">
        <f t="shared" si="57"/>
        <v>43597.208333333328</v>
      </c>
      <c r="N915">
        <v>1558760400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9">
        <f t="shared" si="57"/>
        <v>41490.208333333336</v>
      </c>
      <c r="N916">
        <v>1376629200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9">
        <f t="shared" si="57"/>
        <v>42976.208333333328</v>
      </c>
      <c r="N917">
        <v>1504760400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9">
        <f t="shared" si="57"/>
        <v>41991.25</v>
      </c>
      <c r="N918">
        <v>1419660000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9">
        <f t="shared" si="57"/>
        <v>40722.208333333336</v>
      </c>
      <c r="N919">
        <v>1311310800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9">
        <f t="shared" si="57"/>
        <v>41117.208333333336</v>
      </c>
      <c r="N920">
        <v>1344315600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9">
        <f t="shared" si="57"/>
        <v>43022.208333333328</v>
      </c>
      <c r="N921">
        <v>1510725600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9">
        <f t="shared" si="57"/>
        <v>43503.25</v>
      </c>
      <c r="N922">
        <v>1551247200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9">
        <f t="shared" si="57"/>
        <v>40951.25</v>
      </c>
      <c r="N923">
        <v>1330236000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9">
        <f t="shared" si="57"/>
        <v>43443.25</v>
      </c>
      <c r="N924">
        <v>1545112800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9">
        <f t="shared" si="57"/>
        <v>40373.208333333336</v>
      </c>
      <c r="N925">
        <v>1279170000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9">
        <f t="shared" si="57"/>
        <v>43769.208333333328</v>
      </c>
      <c r="N926">
        <v>1573452000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9">
        <f t="shared" si="57"/>
        <v>43000.208333333328</v>
      </c>
      <c r="N927">
        <v>1507093200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9">
        <f t="shared" si="57"/>
        <v>42502.208333333328</v>
      </c>
      <c r="N928">
        <v>1463374800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9">
        <f t="shared" si="57"/>
        <v>41102.208333333336</v>
      </c>
      <c r="N929">
        <v>1344574800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9">
        <f t="shared" si="57"/>
        <v>41637.25</v>
      </c>
      <c r="N930">
        <v>1389074400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9">
        <f t="shared" si="57"/>
        <v>42858.208333333328</v>
      </c>
      <c r="N931">
        <v>1494997200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9">
        <f t="shared" si="57"/>
        <v>42060.25</v>
      </c>
      <c r="N932">
        <v>1425448800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9">
        <f t="shared" si="57"/>
        <v>41818.208333333336</v>
      </c>
      <c r="N933">
        <v>1404104400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9">
        <f t="shared" si="57"/>
        <v>41709.208333333336</v>
      </c>
      <c r="N934">
        <v>1394773200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9">
        <f t="shared" si="57"/>
        <v>41372.208333333336</v>
      </c>
      <c r="N935">
        <v>1366520400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9">
        <f t="shared" si="57"/>
        <v>42422.25</v>
      </c>
      <c r="N936">
        <v>1456639200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9">
        <f t="shared" si="57"/>
        <v>42209.208333333328</v>
      </c>
      <c r="N937">
        <v>1438318800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9">
        <f t="shared" si="57"/>
        <v>43668.208333333328</v>
      </c>
      <c r="N938">
        <v>1564030800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9">
        <f t="shared" si="57"/>
        <v>42334.25</v>
      </c>
      <c r="N939">
        <v>1449295200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9">
        <f t="shared" si="57"/>
        <v>43263.208333333328</v>
      </c>
      <c r="N940">
        <v>1531890000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9">
        <f t="shared" si="57"/>
        <v>40670.208333333336</v>
      </c>
      <c r="N941">
        <v>1306213200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9">
        <f t="shared" si="57"/>
        <v>41244.25</v>
      </c>
      <c r="N942">
        <v>1356242400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9">
        <f t="shared" si="57"/>
        <v>40552.25</v>
      </c>
      <c r="N943">
        <v>1297576800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9">
        <f t="shared" si="57"/>
        <v>40568.25</v>
      </c>
      <c r="N944">
        <v>1296194400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9">
        <f t="shared" si="57"/>
        <v>41906.208333333336</v>
      </c>
      <c r="N945">
        <v>1414558800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9">
        <f t="shared" si="57"/>
        <v>42776.25</v>
      </c>
      <c r="N946">
        <v>1488348000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9">
        <f t="shared" si="57"/>
        <v>41004.208333333336</v>
      </c>
      <c r="N947">
        <v>1334898000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9">
        <f t="shared" si="57"/>
        <v>40710.208333333336</v>
      </c>
      <c r="N948">
        <v>1308373200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9">
        <f t="shared" si="57"/>
        <v>41908.208333333336</v>
      </c>
      <c r="N949">
        <v>1412312400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9">
        <f t="shared" si="57"/>
        <v>41985.25</v>
      </c>
      <c r="N950">
        <v>1419228000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9">
        <f t="shared" si="57"/>
        <v>42112.208333333328</v>
      </c>
      <c r="N951">
        <v>1430974800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9">
        <f t="shared" si="57"/>
        <v>43571.208333333328</v>
      </c>
      <c r="N952">
        <v>1555822800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9">
        <f t="shared" si="57"/>
        <v>42730.25</v>
      </c>
      <c r="N953">
        <v>1482818400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9">
        <f t="shared" si="57"/>
        <v>42591.208333333328</v>
      </c>
      <c r="N954">
        <v>1471928400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9">
        <f t="shared" si="57"/>
        <v>42358.25</v>
      </c>
      <c r="N955">
        <v>1453701600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9">
        <f t="shared" si="57"/>
        <v>41174.208333333336</v>
      </c>
      <c r="N956">
        <v>1350363600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9">
        <f t="shared" si="57"/>
        <v>41238.25</v>
      </c>
      <c r="N957">
        <v>1353996000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9">
        <f t="shared" si="57"/>
        <v>42360.25</v>
      </c>
      <c r="N958">
        <v>1451109600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9">
        <f t="shared" si="57"/>
        <v>40955.25</v>
      </c>
      <c r="N959">
        <v>1329631200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9">
        <f t="shared" si="57"/>
        <v>40350.208333333336</v>
      </c>
      <c r="N960">
        <v>1278997200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9">
        <f t="shared" si="57"/>
        <v>40357.208333333336</v>
      </c>
      <c r="N961">
        <v>1280120400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9">
        <f t="shared" si="57"/>
        <v>42408.25</v>
      </c>
      <c r="N962">
        <v>1458104400</v>
      </c>
      <c r="O962" s="7">
        <f t="shared" si="58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ROUND(100*E963/D963, 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 s="9">
        <f t="shared" ref="M963:M1001" si="61">(((L963/60)/60)/24)+DATE(1970,1,1)</f>
        <v>40591.25</v>
      </c>
      <c r="N963">
        <v>1298268000</v>
      </c>
      <c r="O963" s="7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ROUND(IF(H964=0, 0, (E964/H964)),2)</f>
        <v>40.06</v>
      </c>
      <c r="J964" t="s">
        <v>21</v>
      </c>
      <c r="K964" t="s">
        <v>22</v>
      </c>
      <c r="L964">
        <v>1384408800</v>
      </c>
      <c r="M964" s="9">
        <f t="shared" si="61"/>
        <v>41592.25</v>
      </c>
      <c r="N964">
        <v>1386223200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9">
        <f t="shared" si="61"/>
        <v>40607.25</v>
      </c>
      <c r="N965">
        <v>1299823200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9">
        <f t="shared" si="61"/>
        <v>42135.208333333328</v>
      </c>
      <c r="N966">
        <v>1431752400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9">
        <f t="shared" si="61"/>
        <v>40203.25</v>
      </c>
      <c r="N967">
        <v>1267855200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9">
        <f t="shared" si="61"/>
        <v>42901.208333333328</v>
      </c>
      <c r="N968">
        <v>1497675600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9">
        <f t="shared" si="61"/>
        <v>41005.208333333336</v>
      </c>
      <c r="N969">
        <v>1336885200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9">
        <f t="shared" si="61"/>
        <v>40544.25</v>
      </c>
      <c r="N970">
        <v>1295157600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9">
        <f t="shared" si="61"/>
        <v>43821.25</v>
      </c>
      <c r="N971">
        <v>1577599200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9">
        <f t="shared" si="61"/>
        <v>40672.208333333336</v>
      </c>
      <c r="N972">
        <v>1305003600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9">
        <f t="shared" si="61"/>
        <v>41555.208333333336</v>
      </c>
      <c r="N973">
        <v>1381726800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9">
        <f t="shared" si="61"/>
        <v>41792.208333333336</v>
      </c>
      <c r="N974">
        <v>1402462800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9">
        <f t="shared" si="61"/>
        <v>40522.25</v>
      </c>
      <c r="N975">
        <v>1292133600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9">
        <f t="shared" si="61"/>
        <v>41412.208333333336</v>
      </c>
      <c r="N976">
        <v>1368939600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9">
        <f t="shared" si="61"/>
        <v>42337.25</v>
      </c>
      <c r="N977">
        <v>1452146400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9">
        <f t="shared" si="61"/>
        <v>40571.25</v>
      </c>
      <c r="N978">
        <v>1296712800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9">
        <f t="shared" si="61"/>
        <v>43138.25</v>
      </c>
      <c r="N979">
        <v>1520748000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9">
        <f t="shared" si="61"/>
        <v>42686.25</v>
      </c>
      <c r="N980">
        <v>1480831200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9">
        <f t="shared" si="61"/>
        <v>42078.208333333328</v>
      </c>
      <c r="N981">
        <v>1426914000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9">
        <f t="shared" si="61"/>
        <v>42307.208333333328</v>
      </c>
      <c r="N982">
        <v>1446616800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9">
        <f t="shared" si="61"/>
        <v>43094.25</v>
      </c>
      <c r="N983">
        <v>1517032800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9">
        <f t="shared" si="61"/>
        <v>40743.208333333336</v>
      </c>
      <c r="N984">
        <v>1311224400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9">
        <f t="shared" si="61"/>
        <v>43681.208333333328</v>
      </c>
      <c r="N985">
        <v>1566190800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9">
        <f t="shared" si="61"/>
        <v>43716.208333333328</v>
      </c>
      <c r="N986">
        <v>1570165200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9">
        <f t="shared" si="61"/>
        <v>41614.25</v>
      </c>
      <c r="N987">
        <v>1388556000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9">
        <f t="shared" si="61"/>
        <v>40638.208333333336</v>
      </c>
      <c r="N988">
        <v>1303189200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9">
        <f t="shared" si="61"/>
        <v>42852.208333333328</v>
      </c>
      <c r="N989">
        <v>1494478800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9">
        <f t="shared" si="61"/>
        <v>42686.25</v>
      </c>
      <c r="N990">
        <v>1480744800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9">
        <f t="shared" si="61"/>
        <v>43571.208333333328</v>
      </c>
      <c r="N991">
        <v>1555822800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9">
        <f t="shared" si="61"/>
        <v>42432.25</v>
      </c>
      <c r="N992">
        <v>1458882000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9">
        <f t="shared" si="61"/>
        <v>41907.208333333336</v>
      </c>
      <c r="N993">
        <v>1411966800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9">
        <f t="shared" si="61"/>
        <v>43227.208333333328</v>
      </c>
      <c r="N994">
        <v>1526878800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9">
        <f t="shared" si="61"/>
        <v>42362.25</v>
      </c>
      <c r="N995">
        <v>1452405600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9">
        <f t="shared" si="61"/>
        <v>41929.208333333336</v>
      </c>
      <c r="N996">
        <v>1414040400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9">
        <f t="shared" si="61"/>
        <v>43408.208333333328</v>
      </c>
      <c r="N997">
        <v>1543816800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9">
        <f t="shared" si="61"/>
        <v>41276.25</v>
      </c>
      <c r="N998">
        <v>1359698400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9">
        <f t="shared" si="61"/>
        <v>41659.25</v>
      </c>
      <c r="N999">
        <v>1390629600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9">
        <f t="shared" si="61"/>
        <v>40220.25</v>
      </c>
      <c r="N1000">
        <v>1267077600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9">
        <f t="shared" si="61"/>
        <v>42550.208333333328</v>
      </c>
      <c r="N1001">
        <v>1467781200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10" priority="2" operator="containsText" text="canceled">
      <formula>NOT(ISERROR(SEARCH("canceled",G1)))</formula>
    </cfRule>
    <cfRule type="containsText" dxfId="9" priority="3" operator="containsText" text="live">
      <formula>NOT(ISERROR(SEARCH("live",G1)))</formula>
    </cfRule>
    <cfRule type="containsText" dxfId="8" priority="4" operator="containsText" text="successful">
      <formula>NOT(ISERROR(SEARCH("successful",G1)))</formula>
    </cfRule>
    <cfRule type="containsText" dxfId="7" priority="5" operator="containsText" text="failed">
      <formula>NOT(ISERROR(SEARCH("failed",G1)))</formula>
    </cfRule>
  </conditionalFormatting>
  <conditionalFormatting sqref="S4">
    <cfRule type="containsText" dxfId="5" priority="7" operator="containsText" text="failed">
      <formula>NOT(ISERROR(SEARCH("failed",S4)))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E24E8721-C056-4D22-80EA-71AF93A5E0A9}">
            <xm:f>NOT(ISERROR(SEARCH($G$2,S4)))</xm:f>
            <xm:f>$G$2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6465-47B6-4DDE-892C-D7F560F5AE51}">
  <sheetPr codeName="Sheet2"/>
  <dimension ref="B1:G14"/>
  <sheetViews>
    <sheetView workbookViewId="0">
      <selection activeCell="C4" sqref="C4"/>
    </sheetView>
  </sheetViews>
  <sheetFormatPr defaultRowHeight="15.6" x14ac:dyDescent="0.3"/>
  <cols>
    <col min="2" max="2" width="16.5" bestFit="1" customWidth="1"/>
    <col min="3" max="3" width="15.19921875" bestFit="1" customWidth="1"/>
    <col min="4" max="4" width="5.59765625" bestFit="1" customWidth="1"/>
    <col min="5" max="5" width="3.8984375" bestFit="1" customWidth="1"/>
    <col min="6" max="6" width="9.19921875" bestFit="1" customWidth="1"/>
    <col min="7" max="7" width="11" bestFit="1" customWidth="1"/>
  </cols>
  <sheetData>
    <row r="1" spans="2:7" x14ac:dyDescent="0.3">
      <c r="B1" s="4" t="s">
        <v>6</v>
      </c>
      <c r="C1" t="s">
        <v>2066</v>
      </c>
    </row>
    <row r="3" spans="2:7" x14ac:dyDescent="0.3">
      <c r="B3" s="4" t="s">
        <v>2067</v>
      </c>
      <c r="C3" s="4" t="s">
        <v>2070</v>
      </c>
    </row>
    <row r="4" spans="2:7" x14ac:dyDescent="0.3">
      <c r="B4" s="4" t="s">
        <v>2068</v>
      </c>
      <c r="C4" t="s">
        <v>74</v>
      </c>
      <c r="D4" t="s">
        <v>14</v>
      </c>
      <c r="E4" t="s">
        <v>47</v>
      </c>
      <c r="F4" t="s">
        <v>20</v>
      </c>
      <c r="G4" t="s">
        <v>2069</v>
      </c>
    </row>
    <row r="5" spans="2:7" x14ac:dyDescent="0.3">
      <c r="B5" s="5" t="s">
        <v>2040</v>
      </c>
      <c r="C5">
        <v>11</v>
      </c>
      <c r="D5">
        <v>60</v>
      </c>
      <c r="E5">
        <v>5</v>
      </c>
      <c r="F5">
        <v>102</v>
      </c>
      <c r="G5">
        <v>178</v>
      </c>
    </row>
    <row r="6" spans="2:7" x14ac:dyDescent="0.3">
      <c r="B6" s="5" t="s">
        <v>2032</v>
      </c>
      <c r="C6">
        <v>4</v>
      </c>
      <c r="D6">
        <v>20</v>
      </c>
      <c r="E6">
        <v>0</v>
      </c>
      <c r="F6">
        <v>22</v>
      </c>
      <c r="G6">
        <v>46</v>
      </c>
    </row>
    <row r="7" spans="2:7" x14ac:dyDescent="0.3">
      <c r="B7" s="5" t="s">
        <v>2049</v>
      </c>
      <c r="C7">
        <v>1</v>
      </c>
      <c r="D7">
        <v>23</v>
      </c>
      <c r="E7">
        <v>3</v>
      </c>
      <c r="F7">
        <v>21</v>
      </c>
      <c r="G7">
        <v>48</v>
      </c>
    </row>
    <row r="8" spans="2:7" x14ac:dyDescent="0.3">
      <c r="B8" s="5" t="s">
        <v>2063</v>
      </c>
      <c r="C8">
        <v>0</v>
      </c>
      <c r="D8">
        <v>0</v>
      </c>
      <c r="E8">
        <v>0</v>
      </c>
      <c r="F8">
        <v>4</v>
      </c>
      <c r="G8">
        <v>4</v>
      </c>
    </row>
    <row r="9" spans="2:7" x14ac:dyDescent="0.3">
      <c r="B9" s="5" t="s">
        <v>2034</v>
      </c>
      <c r="C9">
        <v>10</v>
      </c>
      <c r="D9">
        <v>66</v>
      </c>
      <c r="E9">
        <v>0</v>
      </c>
      <c r="F9">
        <v>99</v>
      </c>
      <c r="G9">
        <v>175</v>
      </c>
    </row>
    <row r="10" spans="2:7" x14ac:dyDescent="0.3">
      <c r="B10" s="5" t="s">
        <v>2053</v>
      </c>
      <c r="C10">
        <v>4</v>
      </c>
      <c r="D10">
        <v>11</v>
      </c>
      <c r="E10">
        <v>1</v>
      </c>
      <c r="F10">
        <v>26</v>
      </c>
      <c r="G10">
        <v>42</v>
      </c>
    </row>
    <row r="11" spans="2:7" x14ac:dyDescent="0.3">
      <c r="B11" s="5" t="s">
        <v>2046</v>
      </c>
      <c r="C11">
        <v>2</v>
      </c>
      <c r="D11">
        <v>24</v>
      </c>
      <c r="E11">
        <v>1</v>
      </c>
      <c r="F11">
        <v>40</v>
      </c>
      <c r="G11">
        <v>67</v>
      </c>
    </row>
    <row r="12" spans="2:7" x14ac:dyDescent="0.3">
      <c r="B12" s="5" t="s">
        <v>2036</v>
      </c>
      <c r="C12">
        <v>2</v>
      </c>
      <c r="D12">
        <v>28</v>
      </c>
      <c r="E12">
        <v>2</v>
      </c>
      <c r="F12">
        <v>64</v>
      </c>
      <c r="G12">
        <v>96</v>
      </c>
    </row>
    <row r="13" spans="2:7" x14ac:dyDescent="0.3">
      <c r="B13" s="5" t="s">
        <v>2038</v>
      </c>
      <c r="C13">
        <v>23</v>
      </c>
      <c r="D13">
        <v>132</v>
      </c>
      <c r="E13">
        <v>2</v>
      </c>
      <c r="F13">
        <v>187</v>
      </c>
      <c r="G13">
        <v>344</v>
      </c>
    </row>
    <row r="14" spans="2:7" x14ac:dyDescent="0.3">
      <c r="B14" s="5" t="s">
        <v>2069</v>
      </c>
      <c r="C14">
        <v>57</v>
      </c>
      <c r="D14">
        <v>364</v>
      </c>
      <c r="E14">
        <v>14</v>
      </c>
      <c r="F14">
        <v>565</v>
      </c>
      <c r="G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7886-63AB-4819-93F4-E6ECD6F9D655}">
  <sheetPr codeName="Sheet3"/>
  <dimension ref="C4:M45"/>
  <sheetViews>
    <sheetView topLeftCell="A4" workbookViewId="0">
      <selection activeCell="C8" sqref="C8"/>
    </sheetView>
  </sheetViews>
  <sheetFormatPr defaultRowHeight="15.6" x14ac:dyDescent="0.3"/>
  <cols>
    <col min="3" max="3" width="16.5" bestFit="1" customWidth="1"/>
    <col min="4" max="4" width="15.19921875" bestFit="1" customWidth="1"/>
    <col min="5" max="5" width="5.59765625" bestFit="1" customWidth="1"/>
    <col min="6" max="6" width="3.8984375" bestFit="1" customWidth="1"/>
    <col min="7" max="7" width="9.19921875" bestFit="1" customWidth="1"/>
    <col min="8" max="8" width="11" bestFit="1" customWidth="1"/>
    <col min="12" max="12" width="10.3984375" bestFit="1" customWidth="1"/>
    <col min="13" max="13" width="9" customWidth="1"/>
    <col min="14" max="14" width="10.8984375" bestFit="1" customWidth="1"/>
  </cols>
  <sheetData>
    <row r="4" spans="3:8" x14ac:dyDescent="0.3">
      <c r="C4" s="4" t="s">
        <v>6</v>
      </c>
      <c r="D4" t="s">
        <v>2066</v>
      </c>
    </row>
    <row r="6" spans="3:8" x14ac:dyDescent="0.3">
      <c r="C6" s="4" t="s">
        <v>2067</v>
      </c>
      <c r="D6" s="4" t="s">
        <v>2070</v>
      </c>
    </row>
    <row r="7" spans="3:8" x14ac:dyDescent="0.3">
      <c r="C7" s="4" t="s">
        <v>2068</v>
      </c>
      <c r="D7" t="s">
        <v>74</v>
      </c>
      <c r="E7" t="s">
        <v>14</v>
      </c>
      <c r="F7" t="s">
        <v>47</v>
      </c>
      <c r="G7" t="s">
        <v>20</v>
      </c>
      <c r="H7" t="s">
        <v>2069</v>
      </c>
    </row>
    <row r="8" spans="3:8" x14ac:dyDescent="0.3">
      <c r="C8" s="5" t="s">
        <v>2048</v>
      </c>
      <c r="D8">
        <v>1</v>
      </c>
      <c r="E8">
        <v>10</v>
      </c>
      <c r="F8">
        <v>2</v>
      </c>
      <c r="G8">
        <v>21</v>
      </c>
      <c r="H8">
        <v>34</v>
      </c>
    </row>
    <row r="9" spans="3:8" x14ac:dyDescent="0.3">
      <c r="C9" s="5" t="s">
        <v>2064</v>
      </c>
      <c r="D9">
        <v>0</v>
      </c>
      <c r="E9">
        <v>0</v>
      </c>
      <c r="F9">
        <v>0</v>
      </c>
      <c r="G9">
        <v>4</v>
      </c>
      <c r="H9">
        <v>4</v>
      </c>
    </row>
    <row r="10" spans="3:8" x14ac:dyDescent="0.3">
      <c r="C10" s="5" t="s">
        <v>2041</v>
      </c>
      <c r="D10">
        <v>4</v>
      </c>
      <c r="E10">
        <v>21</v>
      </c>
      <c r="F10">
        <v>1</v>
      </c>
      <c r="G10">
        <v>34</v>
      </c>
      <c r="H10">
        <v>60</v>
      </c>
    </row>
    <row r="11" spans="3:8" x14ac:dyDescent="0.3">
      <c r="C11" s="5" t="s">
        <v>2043</v>
      </c>
      <c r="D11">
        <v>2</v>
      </c>
      <c r="E11">
        <v>12</v>
      </c>
      <c r="F11">
        <v>1</v>
      </c>
      <c r="G11">
        <v>22</v>
      </c>
      <c r="H11">
        <v>37</v>
      </c>
    </row>
    <row r="12" spans="3:8" x14ac:dyDescent="0.3">
      <c r="C12" s="5" t="s">
        <v>2042</v>
      </c>
      <c r="D12">
        <v>0</v>
      </c>
      <c r="E12">
        <v>8</v>
      </c>
      <c r="F12">
        <v>0</v>
      </c>
      <c r="G12">
        <v>10</v>
      </c>
      <c r="H12">
        <v>18</v>
      </c>
    </row>
    <row r="13" spans="3:8" x14ac:dyDescent="0.3">
      <c r="C13" s="5" t="s">
        <v>2052</v>
      </c>
      <c r="D13">
        <v>1</v>
      </c>
      <c r="E13">
        <v>7</v>
      </c>
      <c r="F13">
        <v>0</v>
      </c>
      <c r="G13">
        <v>9</v>
      </c>
      <c r="H13">
        <v>17</v>
      </c>
    </row>
    <row r="14" spans="3:8" x14ac:dyDescent="0.3">
      <c r="C14" s="5" t="s">
        <v>2033</v>
      </c>
      <c r="D14">
        <v>4</v>
      </c>
      <c r="E14">
        <v>20</v>
      </c>
      <c r="F14">
        <v>0</v>
      </c>
      <c r="G14">
        <v>22</v>
      </c>
      <c r="H14">
        <v>46</v>
      </c>
    </row>
    <row r="15" spans="3:8" x14ac:dyDescent="0.3">
      <c r="C15" s="5" t="s">
        <v>2044</v>
      </c>
      <c r="D15">
        <v>3</v>
      </c>
      <c r="E15">
        <v>19</v>
      </c>
      <c r="F15">
        <v>0</v>
      </c>
      <c r="G15">
        <v>23</v>
      </c>
      <c r="H15">
        <v>45</v>
      </c>
    </row>
    <row r="16" spans="3:8" x14ac:dyDescent="0.3">
      <c r="C16" s="5" t="s">
        <v>2057</v>
      </c>
      <c r="D16">
        <v>1</v>
      </c>
      <c r="E16">
        <v>6</v>
      </c>
      <c r="F16">
        <v>0</v>
      </c>
      <c r="G16">
        <v>10</v>
      </c>
      <c r="H16">
        <v>17</v>
      </c>
    </row>
    <row r="17" spans="3:8" x14ac:dyDescent="0.3">
      <c r="C17" s="5" t="s">
        <v>2056</v>
      </c>
      <c r="D17">
        <v>0</v>
      </c>
      <c r="E17">
        <v>3</v>
      </c>
      <c r="F17">
        <v>0</v>
      </c>
      <c r="G17">
        <v>4</v>
      </c>
      <c r="H17">
        <v>7</v>
      </c>
    </row>
    <row r="18" spans="3:8" x14ac:dyDescent="0.3">
      <c r="C18" s="5" t="s">
        <v>2060</v>
      </c>
      <c r="D18">
        <v>0</v>
      </c>
      <c r="E18">
        <v>8</v>
      </c>
      <c r="F18">
        <v>1</v>
      </c>
      <c r="G18">
        <v>4</v>
      </c>
      <c r="H18">
        <v>13</v>
      </c>
    </row>
    <row r="19" spans="3:8" x14ac:dyDescent="0.3">
      <c r="C19" s="5" t="s">
        <v>2047</v>
      </c>
      <c r="D19">
        <v>1</v>
      </c>
      <c r="E19">
        <v>6</v>
      </c>
      <c r="F19">
        <v>1</v>
      </c>
      <c r="G19">
        <v>13</v>
      </c>
      <c r="H19">
        <v>21</v>
      </c>
    </row>
    <row r="20" spans="3:8" x14ac:dyDescent="0.3">
      <c r="C20" s="5" t="s">
        <v>2054</v>
      </c>
      <c r="D20">
        <v>4</v>
      </c>
      <c r="E20">
        <v>11</v>
      </c>
      <c r="F20">
        <v>1</v>
      </c>
      <c r="G20">
        <v>26</v>
      </c>
      <c r="H20">
        <v>42</v>
      </c>
    </row>
    <row r="21" spans="3:8" x14ac:dyDescent="0.3">
      <c r="C21" s="5" t="s">
        <v>2039</v>
      </c>
      <c r="D21">
        <v>23</v>
      </c>
      <c r="E21">
        <v>132</v>
      </c>
      <c r="F21">
        <v>2</v>
      </c>
      <c r="G21">
        <v>187</v>
      </c>
      <c r="H21">
        <v>344</v>
      </c>
    </row>
    <row r="22" spans="3:8" x14ac:dyDescent="0.3">
      <c r="C22" s="5" t="s">
        <v>2055</v>
      </c>
      <c r="D22">
        <v>0</v>
      </c>
      <c r="E22">
        <v>4</v>
      </c>
      <c r="F22">
        <v>0</v>
      </c>
      <c r="G22">
        <v>4</v>
      </c>
      <c r="H22">
        <v>8</v>
      </c>
    </row>
    <row r="23" spans="3:8" x14ac:dyDescent="0.3">
      <c r="C23" s="5" t="s">
        <v>2035</v>
      </c>
      <c r="D23">
        <v>6</v>
      </c>
      <c r="E23">
        <v>30</v>
      </c>
      <c r="F23">
        <v>0</v>
      </c>
      <c r="G23">
        <v>49</v>
      </c>
      <c r="H23">
        <v>85</v>
      </c>
    </row>
    <row r="24" spans="3:8" x14ac:dyDescent="0.3">
      <c r="C24" s="5" t="s">
        <v>2062</v>
      </c>
      <c r="D24">
        <v>0</v>
      </c>
      <c r="E24">
        <v>9</v>
      </c>
      <c r="F24">
        <v>0</v>
      </c>
      <c r="G24">
        <v>5</v>
      </c>
      <c r="H24">
        <v>14</v>
      </c>
    </row>
    <row r="25" spans="3:8" x14ac:dyDescent="0.3">
      <c r="C25" s="5" t="s">
        <v>2051</v>
      </c>
      <c r="D25">
        <v>1</v>
      </c>
      <c r="E25">
        <v>5</v>
      </c>
      <c r="F25">
        <v>1</v>
      </c>
      <c r="G25">
        <v>9</v>
      </c>
      <c r="H25">
        <v>16</v>
      </c>
    </row>
    <row r="26" spans="3:8" x14ac:dyDescent="0.3">
      <c r="C26" s="5" t="s">
        <v>2059</v>
      </c>
      <c r="D26">
        <v>3</v>
      </c>
      <c r="E26">
        <v>3</v>
      </c>
      <c r="F26">
        <v>0</v>
      </c>
      <c r="G26">
        <v>11</v>
      </c>
      <c r="H26">
        <v>17</v>
      </c>
    </row>
    <row r="27" spans="3:8" x14ac:dyDescent="0.3">
      <c r="C27" s="5" t="s">
        <v>2058</v>
      </c>
      <c r="D27">
        <v>0</v>
      </c>
      <c r="E27">
        <v>7</v>
      </c>
      <c r="F27">
        <v>0</v>
      </c>
      <c r="G27">
        <v>14</v>
      </c>
      <c r="H27">
        <v>21</v>
      </c>
    </row>
    <row r="28" spans="3:8" x14ac:dyDescent="0.3">
      <c r="C28" s="5" t="s">
        <v>2050</v>
      </c>
      <c r="D28">
        <v>1</v>
      </c>
      <c r="E28">
        <v>15</v>
      </c>
      <c r="F28">
        <v>2</v>
      </c>
      <c r="G28">
        <v>17</v>
      </c>
      <c r="H28">
        <v>35</v>
      </c>
    </row>
    <row r="29" spans="3:8" x14ac:dyDescent="0.3">
      <c r="C29" s="5" t="s">
        <v>2045</v>
      </c>
      <c r="D29">
        <v>0</v>
      </c>
      <c r="E29">
        <v>16</v>
      </c>
      <c r="F29">
        <v>1</v>
      </c>
      <c r="G29">
        <v>28</v>
      </c>
      <c r="H29">
        <v>45</v>
      </c>
    </row>
    <row r="30" spans="3:8" x14ac:dyDescent="0.3">
      <c r="C30" s="5" t="s">
        <v>2037</v>
      </c>
      <c r="D30">
        <v>2</v>
      </c>
      <c r="E30">
        <v>12</v>
      </c>
      <c r="F30">
        <v>1</v>
      </c>
      <c r="G30">
        <v>36</v>
      </c>
      <c r="H30">
        <v>51</v>
      </c>
    </row>
    <row r="31" spans="3:8" x14ac:dyDescent="0.3">
      <c r="C31" s="5" t="s">
        <v>2061</v>
      </c>
      <c r="D31">
        <v>0</v>
      </c>
      <c r="E31">
        <v>0</v>
      </c>
      <c r="F31">
        <v>0</v>
      </c>
      <c r="G31">
        <v>3</v>
      </c>
      <c r="H31">
        <v>3</v>
      </c>
    </row>
    <row r="32" spans="3:8" x14ac:dyDescent="0.3">
      <c r="C32" s="5" t="s">
        <v>2069</v>
      </c>
      <c r="D32">
        <v>57</v>
      </c>
      <c r="E32">
        <v>364</v>
      </c>
      <c r="F32">
        <v>14</v>
      </c>
      <c r="G32">
        <v>565</v>
      </c>
      <c r="H32">
        <v>1000</v>
      </c>
    </row>
    <row r="45" spans="12:13" x14ac:dyDescent="0.3">
      <c r="L45" s="6"/>
      <c r="M45" s="6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6E28-2EA4-45C7-824A-0618DF136388}">
  <sheetPr codeName="Sheet4"/>
  <dimension ref="B1:F18"/>
  <sheetViews>
    <sheetView zoomScaleNormal="100" workbookViewId="0">
      <selection activeCell="B19" sqref="B19"/>
    </sheetView>
  </sheetViews>
  <sheetFormatPr defaultRowHeight="15.6" x14ac:dyDescent="0.3"/>
  <cols>
    <col min="2" max="2" width="16.5" bestFit="1" customWidth="1"/>
    <col min="3" max="3" width="15.19921875" bestFit="1" customWidth="1"/>
    <col min="4" max="4" width="5.59765625" bestFit="1" customWidth="1"/>
    <col min="5" max="5" width="9.19921875" bestFit="1" customWidth="1"/>
    <col min="6" max="7" width="11" bestFit="1" customWidth="1"/>
  </cols>
  <sheetData>
    <row r="1" spans="2:6" x14ac:dyDescent="0.3">
      <c r="B1" s="4" t="s">
        <v>2085</v>
      </c>
      <c r="C1" t="s">
        <v>2066</v>
      </c>
    </row>
    <row r="2" spans="2:6" x14ac:dyDescent="0.3">
      <c r="B2" s="4" t="s">
        <v>2086</v>
      </c>
      <c r="C2" t="s">
        <v>2066</v>
      </c>
    </row>
    <row r="4" spans="2:6" x14ac:dyDescent="0.3">
      <c r="B4" s="4" t="s">
        <v>2067</v>
      </c>
      <c r="C4" s="4" t="s">
        <v>2070</v>
      </c>
    </row>
    <row r="5" spans="2:6" x14ac:dyDescent="0.3">
      <c r="B5" s="4" t="s">
        <v>2068</v>
      </c>
      <c r="C5" t="s">
        <v>74</v>
      </c>
      <c r="D5" t="s">
        <v>14</v>
      </c>
      <c r="E5" t="s">
        <v>20</v>
      </c>
      <c r="F5" t="s">
        <v>2069</v>
      </c>
    </row>
    <row r="6" spans="2:6" x14ac:dyDescent="0.3">
      <c r="B6" s="5" t="s">
        <v>2073</v>
      </c>
      <c r="C6">
        <v>6</v>
      </c>
      <c r="D6">
        <v>36</v>
      </c>
      <c r="E6">
        <v>49</v>
      </c>
      <c r="F6">
        <v>91</v>
      </c>
    </row>
    <row r="7" spans="2:6" x14ac:dyDescent="0.3">
      <c r="B7" s="5" t="s">
        <v>2074</v>
      </c>
      <c r="C7">
        <v>7</v>
      </c>
      <c r="D7">
        <v>28</v>
      </c>
      <c r="E7">
        <v>44</v>
      </c>
      <c r="F7">
        <v>79</v>
      </c>
    </row>
    <row r="8" spans="2:6" x14ac:dyDescent="0.3">
      <c r="B8" s="5" t="s">
        <v>2075</v>
      </c>
      <c r="C8">
        <v>4</v>
      </c>
      <c r="D8">
        <v>33</v>
      </c>
      <c r="E8">
        <v>49</v>
      </c>
      <c r="F8">
        <v>86</v>
      </c>
    </row>
    <row r="9" spans="2:6" x14ac:dyDescent="0.3">
      <c r="B9" s="5" t="s">
        <v>2076</v>
      </c>
      <c r="C9">
        <v>1</v>
      </c>
      <c r="D9">
        <v>30</v>
      </c>
      <c r="E9">
        <v>46</v>
      </c>
      <c r="F9">
        <v>77</v>
      </c>
    </row>
    <row r="10" spans="2:6" x14ac:dyDescent="0.3">
      <c r="B10" s="5" t="s">
        <v>2077</v>
      </c>
      <c r="C10">
        <v>3</v>
      </c>
      <c r="D10">
        <v>35</v>
      </c>
      <c r="E10">
        <v>46</v>
      </c>
      <c r="F10">
        <v>84</v>
      </c>
    </row>
    <row r="11" spans="2:6" x14ac:dyDescent="0.3">
      <c r="B11" s="5" t="s">
        <v>2078</v>
      </c>
      <c r="C11">
        <v>3</v>
      </c>
      <c r="D11">
        <v>28</v>
      </c>
      <c r="E11">
        <v>55</v>
      </c>
      <c r="F11">
        <v>86</v>
      </c>
    </row>
    <row r="12" spans="2:6" x14ac:dyDescent="0.3">
      <c r="B12" s="5" t="s">
        <v>2079</v>
      </c>
      <c r="C12">
        <v>4</v>
      </c>
      <c r="D12">
        <v>31</v>
      </c>
      <c r="E12">
        <v>58</v>
      </c>
      <c r="F12">
        <v>93</v>
      </c>
    </row>
    <row r="13" spans="2:6" x14ac:dyDescent="0.3">
      <c r="B13" s="5" t="s">
        <v>2080</v>
      </c>
      <c r="C13">
        <v>8</v>
      </c>
      <c r="D13">
        <v>35</v>
      </c>
      <c r="E13">
        <v>41</v>
      </c>
      <c r="F13">
        <v>84</v>
      </c>
    </row>
    <row r="14" spans="2:6" x14ac:dyDescent="0.3">
      <c r="B14" s="5" t="s">
        <v>2081</v>
      </c>
      <c r="C14">
        <v>5</v>
      </c>
      <c r="D14">
        <v>23</v>
      </c>
      <c r="E14">
        <v>45</v>
      </c>
      <c r="F14">
        <v>73</v>
      </c>
    </row>
    <row r="15" spans="2:6" x14ac:dyDescent="0.3">
      <c r="B15" s="5" t="s">
        <v>2082</v>
      </c>
      <c r="C15">
        <v>6</v>
      </c>
      <c r="D15">
        <v>26</v>
      </c>
      <c r="E15">
        <v>45</v>
      </c>
      <c r="F15">
        <v>77</v>
      </c>
    </row>
    <row r="16" spans="2:6" x14ac:dyDescent="0.3">
      <c r="B16" s="5" t="s">
        <v>2083</v>
      </c>
      <c r="C16">
        <v>3</v>
      </c>
      <c r="D16">
        <v>27</v>
      </c>
      <c r="E16">
        <v>45</v>
      </c>
      <c r="F16">
        <v>75</v>
      </c>
    </row>
    <row r="17" spans="2:6" x14ac:dyDescent="0.3">
      <c r="B17" s="5" t="s">
        <v>2084</v>
      </c>
      <c r="C17">
        <v>7</v>
      </c>
      <c r="D17">
        <v>32</v>
      </c>
      <c r="E17">
        <v>42</v>
      </c>
      <c r="F17">
        <v>81</v>
      </c>
    </row>
    <row r="18" spans="2:6" x14ac:dyDescent="0.3">
      <c r="B18" s="5" t="s">
        <v>2069</v>
      </c>
      <c r="C18">
        <v>57</v>
      </c>
      <c r="D18">
        <v>364</v>
      </c>
      <c r="E18">
        <v>565</v>
      </c>
      <c r="F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E5C5-68CA-4607-AB66-847700D44077}">
  <sheetPr codeName="Sheet5"/>
  <dimension ref="D2:N14"/>
  <sheetViews>
    <sheetView workbookViewId="0">
      <selection activeCell="C25" sqref="C25"/>
    </sheetView>
  </sheetViews>
  <sheetFormatPr defaultRowHeight="15.6" x14ac:dyDescent="0.3"/>
  <cols>
    <col min="4" max="4" width="18.5" customWidth="1"/>
    <col min="5" max="5" width="18.8984375" customWidth="1"/>
    <col min="6" max="6" width="15.19921875" customWidth="1"/>
    <col min="7" max="7" width="18" customWidth="1"/>
    <col min="8" max="8" width="15" customWidth="1"/>
    <col min="9" max="9" width="21.69921875" customWidth="1"/>
    <col min="10" max="10" width="19" customWidth="1"/>
    <col min="11" max="11" width="21.3984375" customWidth="1"/>
  </cols>
  <sheetData>
    <row r="2" spans="4:14" x14ac:dyDescent="0.3">
      <c r="D2" s="1" t="s">
        <v>2</v>
      </c>
      <c r="E2" s="1" t="s">
        <v>2087</v>
      </c>
      <c r="F2" s="1" t="s">
        <v>2088</v>
      </c>
      <c r="G2" s="1" t="s">
        <v>2104</v>
      </c>
      <c r="H2" s="1" t="s">
        <v>2089</v>
      </c>
      <c r="I2" s="1" t="s">
        <v>2090</v>
      </c>
      <c r="J2" s="1" t="s">
        <v>2091</v>
      </c>
      <c r="K2" s="1" t="s">
        <v>2105</v>
      </c>
      <c r="L2" s="1"/>
      <c r="M2" s="1"/>
      <c r="N2" s="10"/>
    </row>
    <row r="3" spans="4:14" x14ac:dyDescent="0.3">
      <c r="D3" s="10" t="s">
        <v>2092</v>
      </c>
      <c r="E3">
        <f>COUNTIFS(Crowdfunding!$D$2:$D$1001,"&lt;1000",Crowdfunding!$G$2:$G$1001,"successful")</f>
        <v>30</v>
      </c>
      <c r="F3">
        <f>COUNTIFS(Crowdfunding!$D$2:$D$1001,"&lt;1000",Crowdfunding!$G$2:$G$1001,"failed")</f>
        <v>20</v>
      </c>
      <c r="G3">
        <f>COUNTIFS(Crowdfunding!$D$2:$D$1001,"&lt;1000",Crowdfunding!$G$2:$G$1001,"canceled")</f>
        <v>1</v>
      </c>
      <c r="H3">
        <f t="shared" ref="H3:H14" si="0">E3+F3+G3</f>
        <v>51</v>
      </c>
      <c r="I3" s="12">
        <f>E3/H3</f>
        <v>0.58823529411764708</v>
      </c>
      <c r="J3" s="12">
        <f>F3/H3</f>
        <v>0.39215686274509803</v>
      </c>
      <c r="K3" s="12">
        <f>G3/H3</f>
        <v>1.9607843137254902E-2</v>
      </c>
    </row>
    <row r="4" spans="4:14" x14ac:dyDescent="0.3">
      <c r="D4" s="10" t="s">
        <v>2093</v>
      </c>
      <c r="E4">
        <f>COUNTIFS(Crowdfunding!$D$2:$D$1001,"&gt;=1000",Crowdfunding!$D$2:$D$1001,"&lt;=4999",Crowdfunding!$G$2:$G$1001,"successful")</f>
        <v>191</v>
      </c>
      <c r="F4">
        <f>COUNTIFS(Crowdfunding!$D$2:$D$1001,"&gt;=1000",Crowdfunding!$D$2:$D$1001,"&lt;=4999",Crowdfunding!$G$2:$G$1001,"failed")</f>
        <v>38</v>
      </c>
      <c r="G4">
        <f>COUNTIFS(Crowdfunding!$D$2:$D$1001,"&gt;=1000",Crowdfunding!$D$2:$D$1001,"&lt;=4999",Crowdfunding!$G$2:$G$1001,"canceled")</f>
        <v>2</v>
      </c>
      <c r="H4">
        <f t="shared" si="0"/>
        <v>231</v>
      </c>
      <c r="I4" s="12">
        <f t="shared" ref="I4:I14" si="1">E4/H4</f>
        <v>0.82683982683982682</v>
      </c>
      <c r="J4" s="12">
        <f t="shared" ref="J4:J14" si="2">F4/H4</f>
        <v>0.16450216450216451</v>
      </c>
      <c r="K4" s="12">
        <f t="shared" ref="K4:K14" si="3">G4/H4</f>
        <v>8.658008658008658E-3</v>
      </c>
    </row>
    <row r="5" spans="4:14" x14ac:dyDescent="0.3">
      <c r="D5" s="11" t="s">
        <v>2094</v>
      </c>
      <c r="E5">
        <f>COUNTIFS(Crowdfunding!$D$2:$D$1001,"&gt;=5000",Crowdfunding!$D$2:$D$1001,"&lt;=9999",Crowdfunding!$G$2:$G$1001,"successful")</f>
        <v>164</v>
      </c>
      <c r="F5">
        <f>COUNTIFS(Crowdfunding!$D$2:$D$1001,"&gt;=5000",Crowdfunding!$D$2:$D$1001,"&lt;=9999",Crowdfunding!$G$2:$G$1001,"failed")</f>
        <v>126</v>
      </c>
      <c r="G5">
        <f>COUNTIFS(Crowdfunding!$D$2:$D$1001,"&gt;=5000",Crowdfunding!$D$2:$D$1001,"&lt;=9999",Crowdfunding!$G$2:$G$1001,"canceled")</f>
        <v>25</v>
      </c>
      <c r="H5">
        <f t="shared" si="0"/>
        <v>315</v>
      </c>
      <c r="I5" s="12">
        <f t="shared" si="1"/>
        <v>0.52063492063492067</v>
      </c>
      <c r="J5" s="12">
        <f t="shared" si="2"/>
        <v>0.4</v>
      </c>
      <c r="K5" s="12">
        <f t="shared" si="3"/>
        <v>7.9365079365079361E-2</v>
      </c>
    </row>
    <row r="6" spans="4:14" x14ac:dyDescent="0.3">
      <c r="D6" s="11" t="s">
        <v>2095</v>
      </c>
      <c r="E6">
        <f>COUNTIFS(Crowdfunding!$D$2:$D$1001,"&gt;=10000",Crowdfunding!$D$2:$D$1001,"&lt;=14999",Crowdfunding!$G$2:$G$1001,"successful")</f>
        <v>4</v>
      </c>
      <c r="F6">
        <f>COUNTIFS(Crowdfunding!$D$2:$D$1001,"&gt;=10000",Crowdfunding!$D$2:$D$1001,"&lt;=14999",Crowdfunding!$G$2:$G$1001,"failed")</f>
        <v>5</v>
      </c>
      <c r="G6">
        <f>COUNTIFS(Crowdfunding!$D$2:$D$1001,"&gt;=10000",Crowdfunding!$D$2:$D$1001,"&lt;=14999",Crowdfunding!$G$2:$G$1001,"canceled")</f>
        <v>0</v>
      </c>
      <c r="H6">
        <f t="shared" si="0"/>
        <v>9</v>
      </c>
      <c r="I6" s="12">
        <f t="shared" si="1"/>
        <v>0.44444444444444442</v>
      </c>
      <c r="J6" s="12">
        <f t="shared" si="2"/>
        <v>0.55555555555555558</v>
      </c>
      <c r="K6" s="12">
        <f t="shared" si="3"/>
        <v>0</v>
      </c>
    </row>
    <row r="7" spans="4:14" x14ac:dyDescent="0.3">
      <c r="D7" s="11" t="s">
        <v>2096</v>
      </c>
      <c r="E7">
        <f>COUNTIFS(Crowdfunding!$D$2:$D$1001,"&gt;=15000",Crowdfunding!$D$2:$D$1001,"&lt;=19999",Crowdfunding!$G$2:$G$1001,"successful")</f>
        <v>10</v>
      </c>
      <c r="F7">
        <f>COUNTIFS(Crowdfunding!$D$2:$D$1001,"&gt;=15000",Crowdfunding!$D$2:$D$1001,"&lt;=19999",Crowdfunding!$G$2:$G$1001,"failed")</f>
        <v>0</v>
      </c>
      <c r="G7">
        <f>COUNTIFS(Crowdfunding!$D$2:$D$1001,"&gt;=15000",Crowdfunding!$D$2:$D$1001,"&lt;=19999",Crowdfunding!$G$2:$G$1001,"canceled")</f>
        <v>0</v>
      </c>
      <c r="H7">
        <f t="shared" si="0"/>
        <v>10</v>
      </c>
      <c r="I7" s="12">
        <f t="shared" si="1"/>
        <v>1</v>
      </c>
      <c r="J7" s="12">
        <f t="shared" si="2"/>
        <v>0</v>
      </c>
      <c r="K7" s="12">
        <f t="shared" si="3"/>
        <v>0</v>
      </c>
    </row>
    <row r="8" spans="4:14" x14ac:dyDescent="0.3">
      <c r="D8" s="11" t="s">
        <v>2097</v>
      </c>
      <c r="E8">
        <f>COUNTIFS(Crowdfunding!$D$2:$D$1001,"&gt;=20000",Crowdfunding!$D$2:$D$1001,"&lt;=24999",Crowdfunding!$G$2:$G$1001,"successful")</f>
        <v>7</v>
      </c>
      <c r="F8">
        <f>COUNTIFS(Crowdfunding!$D$2:$D$1001,"&gt;=20000",Crowdfunding!$D$2:$D$1001,"&lt;=24999",Crowdfunding!$G$2:$G$1001,"failed")</f>
        <v>0</v>
      </c>
      <c r="G8">
        <f>COUNTIFS(Crowdfunding!$D$2:$D$1001,"&gt;=20000",Crowdfunding!$D$2:$D$1001,"&lt;=24999",Crowdfunding!$G$2:$G$1001,"canceled")</f>
        <v>0</v>
      </c>
      <c r="H8">
        <f t="shared" si="0"/>
        <v>7</v>
      </c>
      <c r="I8" s="12">
        <f t="shared" si="1"/>
        <v>1</v>
      </c>
      <c r="J8" s="12">
        <f t="shared" si="2"/>
        <v>0</v>
      </c>
      <c r="K8" s="12">
        <f t="shared" si="3"/>
        <v>0</v>
      </c>
    </row>
    <row r="9" spans="4:14" x14ac:dyDescent="0.3">
      <c r="D9" s="11" t="s">
        <v>2098</v>
      </c>
      <c r="E9">
        <f>COUNTIFS(Crowdfunding!$D$2:$D$1001,"&gt;=25000",Crowdfunding!$D$2:$D$1001,"&lt;=29999",Crowdfunding!$G$2:$G$1001,"successful")</f>
        <v>11</v>
      </c>
      <c r="F9">
        <f>COUNTIFS(Crowdfunding!$D$2:$D$1001,"&gt;=25000",Crowdfunding!$D$2:$D$1001,"&lt;=29999",Crowdfunding!$G$2:$G$1001,"failed")</f>
        <v>3</v>
      </c>
      <c r="G9">
        <f>COUNTIFS(Crowdfunding!$D$2:$D$1001,"&gt;=25000",Crowdfunding!$D$2:$D$1001,"&lt;=29999",Crowdfunding!$G$2:$G$1001,"canceled")</f>
        <v>0</v>
      </c>
      <c r="H9">
        <f t="shared" si="0"/>
        <v>14</v>
      </c>
      <c r="I9" s="12">
        <f t="shared" si="1"/>
        <v>0.7857142857142857</v>
      </c>
      <c r="J9" s="12">
        <f t="shared" si="2"/>
        <v>0.21428571428571427</v>
      </c>
      <c r="K9" s="12">
        <f t="shared" si="3"/>
        <v>0</v>
      </c>
    </row>
    <row r="10" spans="4:14" x14ac:dyDescent="0.3">
      <c r="D10" s="11" t="s">
        <v>2099</v>
      </c>
      <c r="E10">
        <f>COUNTIFS(Crowdfunding!$D$2:$D$1001,"&gt;=30000",Crowdfunding!$D$2:$D$1001,"&lt;=34999",Crowdfunding!$G$2:$G$1001,"successful")</f>
        <v>7</v>
      </c>
      <c r="F10">
        <f>COUNTIFS(Crowdfunding!$D$2:$D$1001,"&gt;=30000",Crowdfunding!$D$2:$D$1001,"&lt;=34999",Crowdfunding!$G$2:$G$1001,"failed")</f>
        <v>0</v>
      </c>
      <c r="G10">
        <f>COUNTIFS(Crowdfunding!$D$2:$D$1001,"&gt;=30000",Crowdfunding!$D$2:$D$1001,"&lt;=34999",Crowdfunding!$G$2:$G$1001,"canceled")</f>
        <v>0</v>
      </c>
      <c r="H10">
        <f t="shared" si="0"/>
        <v>7</v>
      </c>
      <c r="I10" s="12">
        <f t="shared" si="1"/>
        <v>1</v>
      </c>
      <c r="J10" s="12">
        <f t="shared" si="2"/>
        <v>0</v>
      </c>
      <c r="K10" s="12">
        <f t="shared" si="3"/>
        <v>0</v>
      </c>
    </row>
    <row r="11" spans="4:14" x14ac:dyDescent="0.3">
      <c r="D11" s="11" t="s">
        <v>2100</v>
      </c>
      <c r="E11">
        <f>COUNTIFS(Crowdfunding!$D$2:$D$1001,"&gt;=35000",Crowdfunding!$D$2:$D$1001,"&lt;=39999",Crowdfunding!$G$2:$G$1001,"successful")</f>
        <v>8</v>
      </c>
      <c r="F11">
        <f>COUNTIFS(Crowdfunding!$D$2:$D$1001,"&gt;=35000",Crowdfunding!$D$2:$D$1001,"&lt;=39999",Crowdfunding!$G$2:$G$1001,"failed")</f>
        <v>3</v>
      </c>
      <c r="G11">
        <f>COUNTIFS(Crowdfunding!$D$2:$D$1001,"&gt;=35000",Crowdfunding!$D$2:$D$1001,"&lt;=39999",Crowdfunding!$G$2:$G$1001,"canceled")</f>
        <v>1</v>
      </c>
      <c r="H11">
        <f t="shared" si="0"/>
        <v>12</v>
      </c>
      <c r="I11" s="12">
        <f t="shared" si="1"/>
        <v>0.66666666666666663</v>
      </c>
      <c r="J11" s="12">
        <f t="shared" si="2"/>
        <v>0.25</v>
      </c>
      <c r="K11" s="12">
        <f t="shared" si="3"/>
        <v>8.3333333333333329E-2</v>
      </c>
    </row>
    <row r="12" spans="4:14" x14ac:dyDescent="0.3">
      <c r="D12" s="11" t="s">
        <v>2101</v>
      </c>
      <c r="E12">
        <f>COUNTIFS(Crowdfunding!$D$2:$D$1001,"&gt;=40000",Crowdfunding!$D$2:$D$1001,"&lt;=44999",Crowdfunding!$G$2:$G$1001,"successful")</f>
        <v>11</v>
      </c>
      <c r="F12">
        <f>COUNTIFS(Crowdfunding!$D$2:$D$1001,"&gt;=40000",Crowdfunding!$D$2:$D$1001,"&lt;=44999",Crowdfunding!$G$2:$G$1001,"failed")</f>
        <v>3</v>
      </c>
      <c r="G12">
        <f>COUNTIFS(Crowdfunding!$D$2:$D$1001,"&gt;=40000",Crowdfunding!$D$2:$D$1001,"&lt;=44999",Crowdfunding!$G$2:$G$1001,"canceled")</f>
        <v>0</v>
      </c>
      <c r="H12">
        <f t="shared" si="0"/>
        <v>14</v>
      </c>
      <c r="I12" s="12">
        <f t="shared" si="1"/>
        <v>0.7857142857142857</v>
      </c>
      <c r="J12" s="12">
        <f t="shared" si="2"/>
        <v>0.21428571428571427</v>
      </c>
      <c r="K12" s="12">
        <f t="shared" si="3"/>
        <v>0</v>
      </c>
    </row>
    <row r="13" spans="4:14" x14ac:dyDescent="0.3">
      <c r="D13" s="11" t="s">
        <v>2102</v>
      </c>
      <c r="E13">
        <f>COUNTIFS(Crowdfunding!$D$2:$D$1001,"&gt;=45000",Crowdfunding!$D$2:$D$1001,"&lt;=49999",Crowdfunding!$G$2:$G$1001,"successful")</f>
        <v>8</v>
      </c>
      <c r="F13">
        <f>COUNTIFS(Crowdfunding!$D$2:$D$1001,"&gt;=45000",Crowdfunding!$D$2:$D$1001,"&lt;=49999",Crowdfunding!$G$2:$G$1001,"failed")</f>
        <v>3</v>
      </c>
      <c r="G13">
        <f>COUNTIFS(Crowdfunding!$D$2:$D$1001,"&gt;=45000",Crowdfunding!$D$2:$D$1001,"&lt;=49999",Crowdfunding!$G$2:$G$1001,"canceled")</f>
        <v>0</v>
      </c>
      <c r="H13">
        <f t="shared" si="0"/>
        <v>11</v>
      </c>
      <c r="I13" s="12">
        <f t="shared" si="1"/>
        <v>0.72727272727272729</v>
      </c>
      <c r="J13" s="12">
        <f t="shared" si="2"/>
        <v>0.27272727272727271</v>
      </c>
      <c r="K13" s="12">
        <f t="shared" si="3"/>
        <v>0</v>
      </c>
    </row>
    <row r="14" spans="4:14" ht="31.2" x14ac:dyDescent="0.3">
      <c r="D14" s="11" t="s">
        <v>2103</v>
      </c>
      <c r="E14">
        <f>COUNTIFS(Crowdfunding!$D$2:$D$1001,"&gt;=50000",Crowdfunding!$G$2:$G$1001,"successful")</f>
        <v>114</v>
      </c>
      <c r="F14">
        <f>COUNTIFS(Crowdfunding!$D$2:$D$1001,"&gt;=50000",Crowdfunding!$G$2:$G$1001,"failed")</f>
        <v>163</v>
      </c>
      <c r="G14">
        <f>COUNTIFS(Crowdfunding!$D$2:$D$1001,"&gt;=50000",Crowdfunding!$G$2:$G$1001,"canceled")</f>
        <v>28</v>
      </c>
      <c r="H14">
        <f t="shared" si="0"/>
        <v>305</v>
      </c>
      <c r="I14" s="12">
        <f t="shared" si="1"/>
        <v>0.3737704918032787</v>
      </c>
      <c r="J14" s="12">
        <f t="shared" si="2"/>
        <v>0.53442622950819674</v>
      </c>
      <c r="K14" s="12">
        <f t="shared" si="3"/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FAF1-A994-40E1-8006-6E9B16EC9992}">
  <sheetPr codeName="Sheet6"/>
  <dimension ref="C1:Q566"/>
  <sheetViews>
    <sheetView tabSelected="1" workbookViewId="0">
      <selection activeCell="F11" sqref="F11"/>
    </sheetView>
  </sheetViews>
  <sheetFormatPr defaultRowHeight="15.6" x14ac:dyDescent="0.3"/>
  <cols>
    <col min="4" max="4" width="14.3984375" customWidth="1"/>
    <col min="5" max="5" width="10.59765625" customWidth="1"/>
    <col min="9" max="9" width="13.5" customWidth="1"/>
    <col min="10" max="10" width="9.8984375" customWidth="1"/>
    <col min="13" max="13" width="19.69921875" customWidth="1"/>
    <col min="14" max="14" width="15.19921875" bestFit="1" customWidth="1"/>
    <col min="15" max="15" width="11" bestFit="1" customWidth="1"/>
    <col min="16" max="16" width="5" customWidth="1"/>
    <col min="17" max="17" width="4.796875" customWidth="1"/>
    <col min="18" max="601" width="15.19921875" bestFit="1" customWidth="1"/>
    <col min="602" max="603" width="11" bestFit="1" customWidth="1"/>
  </cols>
  <sheetData>
    <row r="1" spans="3:17" x14ac:dyDescent="0.3">
      <c r="C1" s="1" t="s">
        <v>4</v>
      </c>
      <c r="D1" s="1" t="s">
        <v>5</v>
      </c>
      <c r="E1" s="10"/>
      <c r="F1" s="10"/>
      <c r="G1" s="10"/>
      <c r="H1" s="1" t="s">
        <v>4</v>
      </c>
      <c r="I1" s="1" t="s">
        <v>5</v>
      </c>
    </row>
    <row r="2" spans="3:17" x14ac:dyDescent="0.3">
      <c r="C2" t="str" cm="1">
        <f t="array" ref="C2:C566">_xlfn._xlws.FILTER(Crowdfunding!G1:G1001,Crowdfunding!$G$1:$G$1001="successful")</f>
        <v>successful</v>
      </c>
      <c r="D2" cm="1">
        <f t="array" ref="D2:D566">_xlfn._xlws.FILTER(Crowdfunding!H1:H1001,Crowdfunding!$G$1:$G$1001="successful")</f>
        <v>158</v>
      </c>
      <c r="E2" t="s">
        <v>2106</v>
      </c>
      <c r="F2">
        <f>AVERAGE(D2:D566)</f>
        <v>851.14690265486729</v>
      </c>
      <c r="H2" t="str" cm="1">
        <f t="array" ref="H2:H365">_xlfn._xlws.FILTER(Crowdfunding!G1:G1001,Crowdfunding!$G$1:$G$1001="failed")</f>
        <v>failed</v>
      </c>
      <c r="I2" cm="1">
        <f t="array" ref="I2:I365">_xlfn._xlws.FILTER(Crowdfunding!H1:H1001,Crowdfunding!$G$1:$G$1001="failed")</f>
        <v>0</v>
      </c>
      <c r="J2" t="s">
        <v>2106</v>
      </c>
      <c r="K2">
        <f>AVERAGE(_xlfn.ANCHORARRAY(I2))</f>
        <v>585.61538461538464</v>
      </c>
    </row>
    <row r="3" spans="3:17" x14ac:dyDescent="0.3">
      <c r="C3" t="str">
        <v>successful</v>
      </c>
      <c r="D3">
        <v>1425</v>
      </c>
      <c r="E3" t="s">
        <v>2107</v>
      </c>
      <c r="F3">
        <f>MEDIAN(D2:D566)</f>
        <v>201</v>
      </c>
      <c r="H3" t="str">
        <v>failed</v>
      </c>
      <c r="I3">
        <v>24</v>
      </c>
      <c r="J3" t="s">
        <v>2107</v>
      </c>
      <c r="K3">
        <f>MEDIAN(_xlfn.ANCHORARRAY(I2))</f>
        <v>114.5</v>
      </c>
    </row>
    <row r="4" spans="3:17" x14ac:dyDescent="0.3">
      <c r="C4" t="str">
        <v>successful</v>
      </c>
      <c r="D4">
        <v>174</v>
      </c>
      <c r="E4" t="s">
        <v>2108</v>
      </c>
      <c r="F4">
        <f>MIN(D2:D566)</f>
        <v>16</v>
      </c>
      <c r="H4" t="str">
        <v>failed</v>
      </c>
      <c r="I4">
        <v>53</v>
      </c>
      <c r="J4" t="s">
        <v>2108</v>
      </c>
      <c r="K4">
        <f>MIN(_xlfn.ANCHORARRAY(I2))</f>
        <v>0</v>
      </c>
    </row>
    <row r="5" spans="3:17" x14ac:dyDescent="0.3">
      <c r="C5" t="str">
        <v>successful</v>
      </c>
      <c r="D5">
        <v>227</v>
      </c>
      <c r="E5" t="s">
        <v>2109</v>
      </c>
      <c r="F5">
        <f>MAX(D2:D566)</f>
        <v>7295</v>
      </c>
      <c r="H5" t="str">
        <v>failed</v>
      </c>
      <c r="I5">
        <v>18</v>
      </c>
      <c r="J5" t="s">
        <v>2109</v>
      </c>
      <c r="K5">
        <f>MAX(_xlfn.ANCHORARRAY(I2))</f>
        <v>6080</v>
      </c>
    </row>
    <row r="6" spans="3:17" x14ac:dyDescent="0.3">
      <c r="C6" t="str">
        <v>successful</v>
      </c>
      <c r="D6">
        <v>220</v>
      </c>
      <c r="E6" t="s">
        <v>2113</v>
      </c>
      <c r="F6">
        <f>_xlfn.VAR.S(_xlfn.ANCHORARRAY(D2))</f>
        <v>1606216.5936295739</v>
      </c>
      <c r="H6" t="str">
        <v>failed</v>
      </c>
      <c r="I6">
        <v>44</v>
      </c>
      <c r="J6" t="s">
        <v>2114</v>
      </c>
      <c r="K6">
        <f>_xlfn.VAR.S(_xlfn.ANCHORARRAY(I2))</f>
        <v>924113.45496927318</v>
      </c>
    </row>
    <row r="7" spans="3:17" x14ac:dyDescent="0.3">
      <c r="C7" t="str">
        <v>successful</v>
      </c>
      <c r="D7">
        <v>98</v>
      </c>
      <c r="H7" t="str">
        <v>failed</v>
      </c>
      <c r="I7">
        <v>27</v>
      </c>
    </row>
    <row r="8" spans="3:17" x14ac:dyDescent="0.3">
      <c r="C8" t="str">
        <v>successful</v>
      </c>
      <c r="D8">
        <v>100</v>
      </c>
      <c r="H8" t="str">
        <v>failed</v>
      </c>
      <c r="I8">
        <v>55</v>
      </c>
      <c r="M8" t="s">
        <v>2110</v>
      </c>
      <c r="N8">
        <f>_xlfn.VAR.P(Crowdfunding!H2:H1001)</f>
        <v>1293119.5189749999</v>
      </c>
    </row>
    <row r="9" spans="3:17" x14ac:dyDescent="0.3">
      <c r="C9" t="str">
        <v>successful</v>
      </c>
      <c r="D9">
        <v>1249</v>
      </c>
      <c r="H9" t="str">
        <v>failed</v>
      </c>
      <c r="I9">
        <v>200</v>
      </c>
      <c r="M9" t="s">
        <v>2111</v>
      </c>
      <c r="N9">
        <f>_xlfn.STDEV.P(Crowdfunding!H2:H1001)</f>
        <v>1137.154131582434</v>
      </c>
    </row>
    <row r="10" spans="3:17" x14ac:dyDescent="0.3">
      <c r="C10" t="str">
        <v>successful</v>
      </c>
      <c r="D10">
        <v>1396</v>
      </c>
      <c r="H10" t="str">
        <v>failed</v>
      </c>
      <c r="I10">
        <v>452</v>
      </c>
    </row>
    <row r="11" spans="3:17" x14ac:dyDescent="0.3">
      <c r="C11" t="str">
        <v>successful</v>
      </c>
      <c r="D11">
        <v>890</v>
      </c>
      <c r="H11" t="str">
        <v>failed</v>
      </c>
      <c r="I11">
        <v>674</v>
      </c>
    </row>
    <row r="12" spans="3:17" ht="15.6" customHeight="1" x14ac:dyDescent="0.3">
      <c r="C12" t="str">
        <v>successful</v>
      </c>
      <c r="D12">
        <v>142</v>
      </c>
      <c r="H12" t="str">
        <v>failed</v>
      </c>
      <c r="I12">
        <v>558</v>
      </c>
      <c r="M12" s="13" t="s">
        <v>2112</v>
      </c>
      <c r="N12" s="13"/>
      <c r="O12" s="13"/>
      <c r="P12" s="13"/>
      <c r="Q12" s="13"/>
    </row>
    <row r="13" spans="3:17" x14ac:dyDescent="0.3">
      <c r="C13" t="str">
        <v>successful</v>
      </c>
      <c r="D13">
        <v>2673</v>
      </c>
      <c r="H13" t="str">
        <v>failed</v>
      </c>
      <c r="I13">
        <v>15</v>
      </c>
      <c r="M13" s="13"/>
      <c r="N13" s="13"/>
      <c r="O13" s="13"/>
      <c r="P13" s="13"/>
      <c r="Q13" s="13"/>
    </row>
    <row r="14" spans="3:17" x14ac:dyDescent="0.3">
      <c r="C14" t="str">
        <v>successful</v>
      </c>
      <c r="D14">
        <v>163</v>
      </c>
      <c r="H14" t="str">
        <v>failed</v>
      </c>
      <c r="I14">
        <v>2307</v>
      </c>
      <c r="M14" s="13"/>
      <c r="N14" s="13"/>
      <c r="O14" s="13"/>
      <c r="P14" s="13"/>
      <c r="Q14" s="13"/>
    </row>
    <row r="15" spans="3:17" x14ac:dyDescent="0.3">
      <c r="C15" t="str">
        <v>successful</v>
      </c>
      <c r="D15">
        <v>2220</v>
      </c>
      <c r="H15" t="str">
        <v>failed</v>
      </c>
      <c r="I15">
        <v>88</v>
      </c>
      <c r="M15" s="13"/>
      <c r="N15" s="13"/>
      <c r="O15" s="13"/>
      <c r="P15" s="13"/>
      <c r="Q15" s="13"/>
    </row>
    <row r="16" spans="3:17" x14ac:dyDescent="0.3">
      <c r="C16" t="str">
        <v>successful</v>
      </c>
      <c r="D16">
        <v>1606</v>
      </c>
      <c r="H16" t="str">
        <v>failed</v>
      </c>
      <c r="I16">
        <v>48</v>
      </c>
      <c r="M16" s="14"/>
      <c r="N16" s="14"/>
      <c r="O16" s="14"/>
      <c r="P16" s="14"/>
      <c r="Q16" s="14"/>
    </row>
    <row r="17" spans="3:17" x14ac:dyDescent="0.3">
      <c r="C17" t="str">
        <v>successful</v>
      </c>
      <c r="D17">
        <v>129</v>
      </c>
      <c r="H17" t="str">
        <v>failed</v>
      </c>
      <c r="I17">
        <v>1</v>
      </c>
      <c r="M17" s="14"/>
      <c r="N17" s="14"/>
      <c r="O17" s="14"/>
      <c r="P17" s="14"/>
      <c r="Q17" s="14"/>
    </row>
    <row r="18" spans="3:17" x14ac:dyDescent="0.3">
      <c r="C18" t="str">
        <v>successful</v>
      </c>
      <c r="D18">
        <v>226</v>
      </c>
      <c r="H18" t="str">
        <v>failed</v>
      </c>
      <c r="I18">
        <v>1467</v>
      </c>
      <c r="M18" s="14"/>
      <c r="N18" s="14"/>
      <c r="O18" s="14"/>
      <c r="P18" s="14"/>
      <c r="Q18" s="14"/>
    </row>
    <row r="19" spans="3:17" x14ac:dyDescent="0.3">
      <c r="C19" t="str">
        <v>successful</v>
      </c>
      <c r="D19">
        <v>5419</v>
      </c>
      <c r="H19" t="str">
        <v>failed</v>
      </c>
      <c r="I19">
        <v>75</v>
      </c>
    </row>
    <row r="20" spans="3:17" x14ac:dyDescent="0.3">
      <c r="C20" t="str">
        <v>successful</v>
      </c>
      <c r="D20">
        <v>165</v>
      </c>
      <c r="H20" t="str">
        <v>failed</v>
      </c>
      <c r="I20">
        <v>120</v>
      </c>
      <c r="M20" s="13" t="s">
        <v>2115</v>
      </c>
      <c r="N20" s="13"/>
      <c r="O20" s="13"/>
      <c r="P20" s="13"/>
      <c r="Q20" s="13"/>
    </row>
    <row r="21" spans="3:17" x14ac:dyDescent="0.3">
      <c r="C21" t="str">
        <v>successful</v>
      </c>
      <c r="D21">
        <v>1965</v>
      </c>
      <c r="H21" t="str">
        <v>failed</v>
      </c>
      <c r="I21">
        <v>2253</v>
      </c>
      <c r="M21" s="13"/>
      <c r="N21" s="13"/>
      <c r="O21" s="13"/>
      <c r="P21" s="13"/>
      <c r="Q21" s="13"/>
    </row>
    <row r="22" spans="3:17" x14ac:dyDescent="0.3">
      <c r="C22" t="str">
        <v>successful</v>
      </c>
      <c r="D22">
        <v>16</v>
      </c>
      <c r="H22" t="str">
        <v>failed</v>
      </c>
      <c r="I22">
        <v>5</v>
      </c>
      <c r="M22" s="13"/>
      <c r="N22" s="13"/>
      <c r="O22" s="13"/>
      <c r="P22" s="13"/>
      <c r="Q22" s="13"/>
    </row>
    <row r="23" spans="3:17" x14ac:dyDescent="0.3">
      <c r="C23" t="str">
        <v>successful</v>
      </c>
      <c r="D23">
        <v>107</v>
      </c>
      <c r="H23" t="str">
        <v>failed</v>
      </c>
      <c r="I23">
        <v>38</v>
      </c>
      <c r="M23" s="13"/>
      <c r="N23" s="13"/>
      <c r="O23" s="13"/>
      <c r="P23" s="13"/>
      <c r="Q23" s="13"/>
    </row>
    <row r="24" spans="3:17" x14ac:dyDescent="0.3">
      <c r="C24" t="str">
        <v>successful</v>
      </c>
      <c r="D24">
        <v>134</v>
      </c>
      <c r="H24" t="str">
        <v>failed</v>
      </c>
      <c r="I24">
        <v>12</v>
      </c>
      <c r="M24" s="13"/>
      <c r="N24" s="13"/>
      <c r="O24" s="13"/>
      <c r="P24" s="13"/>
      <c r="Q24" s="13"/>
    </row>
    <row r="25" spans="3:17" x14ac:dyDescent="0.3">
      <c r="C25" t="str">
        <v>successful</v>
      </c>
      <c r="D25">
        <v>198</v>
      </c>
      <c r="H25" t="str">
        <v>failed</v>
      </c>
      <c r="I25">
        <v>1684</v>
      </c>
      <c r="M25" s="13"/>
      <c r="N25" s="13"/>
      <c r="O25" s="13"/>
      <c r="P25" s="13"/>
      <c r="Q25" s="13"/>
    </row>
    <row r="26" spans="3:17" x14ac:dyDescent="0.3">
      <c r="C26" t="str">
        <v>successful</v>
      </c>
      <c r="D26">
        <v>111</v>
      </c>
      <c r="H26" t="str">
        <v>failed</v>
      </c>
      <c r="I26">
        <v>56</v>
      </c>
    </row>
    <row r="27" spans="3:17" x14ac:dyDescent="0.3">
      <c r="C27" t="str">
        <v>successful</v>
      </c>
      <c r="D27">
        <v>222</v>
      </c>
      <c r="H27" t="str">
        <v>failed</v>
      </c>
      <c r="I27">
        <v>838</v>
      </c>
    </row>
    <row r="28" spans="3:17" x14ac:dyDescent="0.3">
      <c r="C28" t="str">
        <v>successful</v>
      </c>
      <c r="D28">
        <v>6212</v>
      </c>
      <c r="H28" t="str">
        <v>failed</v>
      </c>
      <c r="I28">
        <v>1000</v>
      </c>
    </row>
    <row r="29" spans="3:17" x14ac:dyDescent="0.3">
      <c r="C29" t="str">
        <v>successful</v>
      </c>
      <c r="D29">
        <v>98</v>
      </c>
      <c r="H29" t="str">
        <v>failed</v>
      </c>
      <c r="I29">
        <v>1482</v>
      </c>
    </row>
    <row r="30" spans="3:17" x14ac:dyDescent="0.3">
      <c r="C30" t="str">
        <v>successful</v>
      </c>
      <c r="D30">
        <v>92</v>
      </c>
      <c r="H30" t="str">
        <v>failed</v>
      </c>
      <c r="I30">
        <v>106</v>
      </c>
    </row>
    <row r="31" spans="3:17" x14ac:dyDescent="0.3">
      <c r="C31" t="str">
        <v>successful</v>
      </c>
      <c r="D31">
        <v>149</v>
      </c>
      <c r="H31" t="str">
        <v>failed</v>
      </c>
      <c r="I31">
        <v>679</v>
      </c>
    </row>
    <row r="32" spans="3:17" x14ac:dyDescent="0.3">
      <c r="C32" t="str">
        <v>successful</v>
      </c>
      <c r="D32">
        <v>2431</v>
      </c>
      <c r="H32" t="str">
        <v>failed</v>
      </c>
      <c r="I32">
        <v>1220</v>
      </c>
    </row>
    <row r="33" spans="3:9" x14ac:dyDescent="0.3">
      <c r="C33" t="str">
        <v>successful</v>
      </c>
      <c r="D33">
        <v>303</v>
      </c>
      <c r="H33" t="str">
        <v>failed</v>
      </c>
      <c r="I33">
        <v>1</v>
      </c>
    </row>
    <row r="34" spans="3:9" x14ac:dyDescent="0.3">
      <c r="C34" t="str">
        <v>successful</v>
      </c>
      <c r="D34">
        <v>209</v>
      </c>
      <c r="H34" t="str">
        <v>failed</v>
      </c>
      <c r="I34">
        <v>37</v>
      </c>
    </row>
    <row r="35" spans="3:9" x14ac:dyDescent="0.3">
      <c r="C35" t="str">
        <v>successful</v>
      </c>
      <c r="D35">
        <v>131</v>
      </c>
      <c r="H35" t="str">
        <v>failed</v>
      </c>
      <c r="I35">
        <v>60</v>
      </c>
    </row>
    <row r="36" spans="3:9" x14ac:dyDescent="0.3">
      <c r="C36" t="str">
        <v>successful</v>
      </c>
      <c r="D36">
        <v>164</v>
      </c>
      <c r="H36" t="str">
        <v>failed</v>
      </c>
      <c r="I36">
        <v>296</v>
      </c>
    </row>
    <row r="37" spans="3:9" x14ac:dyDescent="0.3">
      <c r="C37" t="str">
        <v>successful</v>
      </c>
      <c r="D37">
        <v>201</v>
      </c>
      <c r="H37" t="str">
        <v>failed</v>
      </c>
      <c r="I37">
        <v>3304</v>
      </c>
    </row>
    <row r="38" spans="3:9" x14ac:dyDescent="0.3">
      <c r="C38" t="str">
        <v>successful</v>
      </c>
      <c r="D38">
        <v>211</v>
      </c>
      <c r="H38" t="str">
        <v>failed</v>
      </c>
      <c r="I38">
        <v>73</v>
      </c>
    </row>
    <row r="39" spans="3:9" x14ac:dyDescent="0.3">
      <c r="C39" t="str">
        <v>successful</v>
      </c>
      <c r="D39">
        <v>128</v>
      </c>
      <c r="H39" t="str">
        <v>failed</v>
      </c>
      <c r="I39">
        <v>3387</v>
      </c>
    </row>
    <row r="40" spans="3:9" x14ac:dyDescent="0.3">
      <c r="C40" t="str">
        <v>successful</v>
      </c>
      <c r="D40">
        <v>1600</v>
      </c>
      <c r="H40" t="str">
        <v>failed</v>
      </c>
      <c r="I40">
        <v>662</v>
      </c>
    </row>
    <row r="41" spans="3:9" x14ac:dyDescent="0.3">
      <c r="C41" t="str">
        <v>successful</v>
      </c>
      <c r="D41">
        <v>249</v>
      </c>
      <c r="H41" t="str">
        <v>failed</v>
      </c>
      <c r="I41">
        <v>774</v>
      </c>
    </row>
    <row r="42" spans="3:9" x14ac:dyDescent="0.3">
      <c r="C42" t="str">
        <v>successful</v>
      </c>
      <c r="D42">
        <v>236</v>
      </c>
      <c r="H42" t="str">
        <v>failed</v>
      </c>
      <c r="I42">
        <v>672</v>
      </c>
    </row>
    <row r="43" spans="3:9" x14ac:dyDescent="0.3">
      <c r="C43" t="str">
        <v>successful</v>
      </c>
      <c r="D43">
        <v>4065</v>
      </c>
      <c r="H43" t="str">
        <v>failed</v>
      </c>
      <c r="I43">
        <v>940</v>
      </c>
    </row>
    <row r="44" spans="3:9" x14ac:dyDescent="0.3">
      <c r="C44" t="str">
        <v>successful</v>
      </c>
      <c r="D44">
        <v>246</v>
      </c>
      <c r="H44" t="str">
        <v>failed</v>
      </c>
      <c r="I44">
        <v>117</v>
      </c>
    </row>
    <row r="45" spans="3:9" x14ac:dyDescent="0.3">
      <c r="C45" t="str">
        <v>successful</v>
      </c>
      <c r="D45">
        <v>2475</v>
      </c>
      <c r="H45" t="str">
        <v>failed</v>
      </c>
      <c r="I45">
        <v>115</v>
      </c>
    </row>
    <row r="46" spans="3:9" x14ac:dyDescent="0.3">
      <c r="C46" t="str">
        <v>successful</v>
      </c>
      <c r="D46">
        <v>76</v>
      </c>
      <c r="H46" t="str">
        <v>failed</v>
      </c>
      <c r="I46">
        <v>326</v>
      </c>
    </row>
    <row r="47" spans="3:9" x14ac:dyDescent="0.3">
      <c r="C47" t="str">
        <v>successful</v>
      </c>
      <c r="D47">
        <v>54</v>
      </c>
      <c r="H47" t="str">
        <v>failed</v>
      </c>
      <c r="I47">
        <v>1</v>
      </c>
    </row>
    <row r="48" spans="3:9" x14ac:dyDescent="0.3">
      <c r="C48" t="str">
        <v>successful</v>
      </c>
      <c r="D48">
        <v>88</v>
      </c>
      <c r="H48" t="str">
        <v>failed</v>
      </c>
      <c r="I48">
        <v>1467</v>
      </c>
    </row>
    <row r="49" spans="3:9" x14ac:dyDescent="0.3">
      <c r="C49" t="str">
        <v>successful</v>
      </c>
      <c r="D49">
        <v>85</v>
      </c>
      <c r="H49" t="str">
        <v>failed</v>
      </c>
      <c r="I49">
        <v>5681</v>
      </c>
    </row>
    <row r="50" spans="3:9" x14ac:dyDescent="0.3">
      <c r="C50" t="str">
        <v>successful</v>
      </c>
      <c r="D50">
        <v>170</v>
      </c>
      <c r="H50" t="str">
        <v>failed</v>
      </c>
      <c r="I50">
        <v>1059</v>
      </c>
    </row>
    <row r="51" spans="3:9" x14ac:dyDescent="0.3">
      <c r="C51" t="str">
        <v>successful</v>
      </c>
      <c r="D51">
        <v>330</v>
      </c>
      <c r="H51" t="str">
        <v>failed</v>
      </c>
      <c r="I51">
        <v>1194</v>
      </c>
    </row>
    <row r="52" spans="3:9" x14ac:dyDescent="0.3">
      <c r="C52" t="str">
        <v>successful</v>
      </c>
      <c r="D52">
        <v>127</v>
      </c>
      <c r="H52" t="str">
        <v>failed</v>
      </c>
      <c r="I52">
        <v>30</v>
      </c>
    </row>
    <row r="53" spans="3:9" x14ac:dyDescent="0.3">
      <c r="C53" t="str">
        <v>successful</v>
      </c>
      <c r="D53">
        <v>411</v>
      </c>
      <c r="H53" t="str">
        <v>failed</v>
      </c>
      <c r="I53">
        <v>75</v>
      </c>
    </row>
    <row r="54" spans="3:9" x14ac:dyDescent="0.3">
      <c r="C54" t="str">
        <v>successful</v>
      </c>
      <c r="D54">
        <v>180</v>
      </c>
      <c r="H54" t="str">
        <v>failed</v>
      </c>
      <c r="I54">
        <v>955</v>
      </c>
    </row>
    <row r="55" spans="3:9" x14ac:dyDescent="0.3">
      <c r="C55" t="str">
        <v>successful</v>
      </c>
      <c r="D55">
        <v>374</v>
      </c>
      <c r="H55" t="str">
        <v>failed</v>
      </c>
      <c r="I55">
        <v>67</v>
      </c>
    </row>
    <row r="56" spans="3:9" x14ac:dyDescent="0.3">
      <c r="C56" t="str">
        <v>successful</v>
      </c>
      <c r="D56">
        <v>71</v>
      </c>
      <c r="H56" t="str">
        <v>failed</v>
      </c>
      <c r="I56">
        <v>5</v>
      </c>
    </row>
    <row r="57" spans="3:9" x14ac:dyDescent="0.3">
      <c r="C57" t="str">
        <v>successful</v>
      </c>
      <c r="D57">
        <v>203</v>
      </c>
      <c r="H57" t="str">
        <v>failed</v>
      </c>
      <c r="I57">
        <v>26</v>
      </c>
    </row>
    <row r="58" spans="3:9" x14ac:dyDescent="0.3">
      <c r="C58" t="str">
        <v>successful</v>
      </c>
      <c r="D58">
        <v>113</v>
      </c>
      <c r="H58" t="str">
        <v>failed</v>
      </c>
      <c r="I58">
        <v>1130</v>
      </c>
    </row>
    <row r="59" spans="3:9" x14ac:dyDescent="0.3">
      <c r="C59" t="str">
        <v>successful</v>
      </c>
      <c r="D59">
        <v>96</v>
      </c>
      <c r="H59" t="str">
        <v>failed</v>
      </c>
      <c r="I59">
        <v>782</v>
      </c>
    </row>
    <row r="60" spans="3:9" x14ac:dyDescent="0.3">
      <c r="C60" t="str">
        <v>successful</v>
      </c>
      <c r="D60">
        <v>498</v>
      </c>
      <c r="H60" t="str">
        <v>failed</v>
      </c>
      <c r="I60">
        <v>210</v>
      </c>
    </row>
    <row r="61" spans="3:9" x14ac:dyDescent="0.3">
      <c r="C61" t="str">
        <v>successful</v>
      </c>
      <c r="D61">
        <v>180</v>
      </c>
      <c r="H61" t="str">
        <v>failed</v>
      </c>
      <c r="I61">
        <v>136</v>
      </c>
    </row>
    <row r="62" spans="3:9" x14ac:dyDescent="0.3">
      <c r="C62" t="str">
        <v>successful</v>
      </c>
      <c r="D62">
        <v>27</v>
      </c>
      <c r="H62" t="str">
        <v>failed</v>
      </c>
      <c r="I62">
        <v>86</v>
      </c>
    </row>
    <row r="63" spans="3:9" x14ac:dyDescent="0.3">
      <c r="C63" t="str">
        <v>successful</v>
      </c>
      <c r="D63">
        <v>2331</v>
      </c>
      <c r="H63" t="str">
        <v>failed</v>
      </c>
      <c r="I63">
        <v>19</v>
      </c>
    </row>
    <row r="64" spans="3:9" x14ac:dyDescent="0.3">
      <c r="C64" t="str">
        <v>successful</v>
      </c>
      <c r="D64">
        <v>113</v>
      </c>
      <c r="H64" t="str">
        <v>failed</v>
      </c>
      <c r="I64">
        <v>886</v>
      </c>
    </row>
    <row r="65" spans="3:9" x14ac:dyDescent="0.3">
      <c r="C65" t="str">
        <v>successful</v>
      </c>
      <c r="D65">
        <v>164</v>
      </c>
      <c r="H65" t="str">
        <v>failed</v>
      </c>
      <c r="I65">
        <v>35</v>
      </c>
    </row>
    <row r="66" spans="3:9" x14ac:dyDescent="0.3">
      <c r="C66" t="str">
        <v>successful</v>
      </c>
      <c r="D66">
        <v>164</v>
      </c>
      <c r="H66" t="str">
        <v>failed</v>
      </c>
      <c r="I66">
        <v>24</v>
      </c>
    </row>
    <row r="67" spans="3:9" x14ac:dyDescent="0.3">
      <c r="C67" t="str">
        <v>successful</v>
      </c>
      <c r="D67">
        <v>336</v>
      </c>
      <c r="H67" t="str">
        <v>failed</v>
      </c>
      <c r="I67">
        <v>86</v>
      </c>
    </row>
    <row r="68" spans="3:9" x14ac:dyDescent="0.3">
      <c r="C68" t="str">
        <v>successful</v>
      </c>
      <c r="D68">
        <v>1917</v>
      </c>
      <c r="H68" t="str">
        <v>failed</v>
      </c>
      <c r="I68">
        <v>243</v>
      </c>
    </row>
    <row r="69" spans="3:9" x14ac:dyDescent="0.3">
      <c r="C69" t="str">
        <v>successful</v>
      </c>
      <c r="D69">
        <v>95</v>
      </c>
      <c r="H69" t="str">
        <v>failed</v>
      </c>
      <c r="I69">
        <v>65</v>
      </c>
    </row>
    <row r="70" spans="3:9" x14ac:dyDescent="0.3">
      <c r="C70" t="str">
        <v>successful</v>
      </c>
      <c r="D70">
        <v>147</v>
      </c>
      <c r="H70" t="str">
        <v>failed</v>
      </c>
      <c r="I70">
        <v>100</v>
      </c>
    </row>
    <row r="71" spans="3:9" x14ac:dyDescent="0.3">
      <c r="C71" t="str">
        <v>successful</v>
      </c>
      <c r="D71">
        <v>86</v>
      </c>
      <c r="H71" t="str">
        <v>failed</v>
      </c>
      <c r="I71">
        <v>168</v>
      </c>
    </row>
    <row r="72" spans="3:9" x14ac:dyDescent="0.3">
      <c r="C72" t="str">
        <v>successful</v>
      </c>
      <c r="D72">
        <v>83</v>
      </c>
      <c r="H72" t="str">
        <v>failed</v>
      </c>
      <c r="I72">
        <v>13</v>
      </c>
    </row>
    <row r="73" spans="3:9" x14ac:dyDescent="0.3">
      <c r="C73" t="str">
        <v>successful</v>
      </c>
      <c r="D73">
        <v>676</v>
      </c>
      <c r="H73" t="str">
        <v>failed</v>
      </c>
      <c r="I73">
        <v>1</v>
      </c>
    </row>
    <row r="74" spans="3:9" x14ac:dyDescent="0.3">
      <c r="C74" t="str">
        <v>successful</v>
      </c>
      <c r="D74">
        <v>361</v>
      </c>
      <c r="H74" t="str">
        <v>failed</v>
      </c>
      <c r="I74">
        <v>40</v>
      </c>
    </row>
    <row r="75" spans="3:9" x14ac:dyDescent="0.3">
      <c r="C75" t="str">
        <v>successful</v>
      </c>
      <c r="D75">
        <v>131</v>
      </c>
      <c r="H75" t="str">
        <v>failed</v>
      </c>
      <c r="I75">
        <v>226</v>
      </c>
    </row>
    <row r="76" spans="3:9" x14ac:dyDescent="0.3">
      <c r="C76" t="str">
        <v>successful</v>
      </c>
      <c r="D76">
        <v>126</v>
      </c>
      <c r="H76" t="str">
        <v>failed</v>
      </c>
      <c r="I76">
        <v>1625</v>
      </c>
    </row>
    <row r="77" spans="3:9" x14ac:dyDescent="0.3">
      <c r="C77" t="str">
        <v>successful</v>
      </c>
      <c r="D77">
        <v>275</v>
      </c>
      <c r="H77" t="str">
        <v>failed</v>
      </c>
      <c r="I77">
        <v>143</v>
      </c>
    </row>
    <row r="78" spans="3:9" x14ac:dyDescent="0.3">
      <c r="C78" t="str">
        <v>successful</v>
      </c>
      <c r="D78">
        <v>67</v>
      </c>
      <c r="H78" t="str">
        <v>failed</v>
      </c>
      <c r="I78">
        <v>934</v>
      </c>
    </row>
    <row r="79" spans="3:9" x14ac:dyDescent="0.3">
      <c r="C79" t="str">
        <v>successful</v>
      </c>
      <c r="D79">
        <v>154</v>
      </c>
      <c r="H79" t="str">
        <v>failed</v>
      </c>
      <c r="I79">
        <v>17</v>
      </c>
    </row>
    <row r="80" spans="3:9" x14ac:dyDescent="0.3">
      <c r="C80" t="str">
        <v>successful</v>
      </c>
      <c r="D80">
        <v>1782</v>
      </c>
      <c r="H80" t="str">
        <v>failed</v>
      </c>
      <c r="I80">
        <v>2179</v>
      </c>
    </row>
    <row r="81" spans="3:9" x14ac:dyDescent="0.3">
      <c r="C81" t="str">
        <v>successful</v>
      </c>
      <c r="D81">
        <v>903</v>
      </c>
      <c r="H81" t="str">
        <v>failed</v>
      </c>
      <c r="I81">
        <v>931</v>
      </c>
    </row>
    <row r="82" spans="3:9" x14ac:dyDescent="0.3">
      <c r="C82" t="str">
        <v>successful</v>
      </c>
      <c r="D82">
        <v>94</v>
      </c>
      <c r="H82" t="str">
        <v>failed</v>
      </c>
      <c r="I82">
        <v>92</v>
      </c>
    </row>
    <row r="83" spans="3:9" x14ac:dyDescent="0.3">
      <c r="C83" t="str">
        <v>successful</v>
      </c>
      <c r="D83">
        <v>180</v>
      </c>
      <c r="H83" t="str">
        <v>failed</v>
      </c>
      <c r="I83">
        <v>57</v>
      </c>
    </row>
    <row r="84" spans="3:9" x14ac:dyDescent="0.3">
      <c r="C84" t="str">
        <v>successful</v>
      </c>
      <c r="D84">
        <v>533</v>
      </c>
      <c r="H84" t="str">
        <v>failed</v>
      </c>
      <c r="I84">
        <v>41</v>
      </c>
    </row>
    <row r="85" spans="3:9" x14ac:dyDescent="0.3">
      <c r="C85" t="str">
        <v>successful</v>
      </c>
      <c r="D85">
        <v>2443</v>
      </c>
      <c r="H85" t="str">
        <v>failed</v>
      </c>
      <c r="I85">
        <v>1</v>
      </c>
    </row>
    <row r="86" spans="3:9" x14ac:dyDescent="0.3">
      <c r="C86" t="str">
        <v>successful</v>
      </c>
      <c r="D86">
        <v>89</v>
      </c>
      <c r="H86" t="str">
        <v>failed</v>
      </c>
      <c r="I86">
        <v>101</v>
      </c>
    </row>
    <row r="87" spans="3:9" x14ac:dyDescent="0.3">
      <c r="C87" t="str">
        <v>successful</v>
      </c>
      <c r="D87">
        <v>159</v>
      </c>
      <c r="H87" t="str">
        <v>failed</v>
      </c>
      <c r="I87">
        <v>1335</v>
      </c>
    </row>
    <row r="88" spans="3:9" x14ac:dyDescent="0.3">
      <c r="C88" t="str">
        <v>successful</v>
      </c>
      <c r="D88">
        <v>50</v>
      </c>
      <c r="H88" t="str">
        <v>failed</v>
      </c>
      <c r="I88">
        <v>15</v>
      </c>
    </row>
    <row r="89" spans="3:9" x14ac:dyDescent="0.3">
      <c r="C89" t="str">
        <v>successful</v>
      </c>
      <c r="D89">
        <v>186</v>
      </c>
      <c r="H89" t="str">
        <v>failed</v>
      </c>
      <c r="I89">
        <v>454</v>
      </c>
    </row>
    <row r="90" spans="3:9" x14ac:dyDescent="0.3">
      <c r="C90" t="str">
        <v>successful</v>
      </c>
      <c r="D90">
        <v>1071</v>
      </c>
      <c r="H90" t="str">
        <v>failed</v>
      </c>
      <c r="I90">
        <v>3182</v>
      </c>
    </row>
    <row r="91" spans="3:9" x14ac:dyDescent="0.3">
      <c r="C91" t="str">
        <v>successful</v>
      </c>
      <c r="D91">
        <v>117</v>
      </c>
      <c r="H91" t="str">
        <v>failed</v>
      </c>
      <c r="I91">
        <v>15</v>
      </c>
    </row>
    <row r="92" spans="3:9" x14ac:dyDescent="0.3">
      <c r="C92" t="str">
        <v>successful</v>
      </c>
      <c r="D92">
        <v>70</v>
      </c>
      <c r="H92" t="str">
        <v>failed</v>
      </c>
      <c r="I92">
        <v>133</v>
      </c>
    </row>
    <row r="93" spans="3:9" x14ac:dyDescent="0.3">
      <c r="C93" t="str">
        <v>successful</v>
      </c>
      <c r="D93">
        <v>135</v>
      </c>
      <c r="H93" t="str">
        <v>failed</v>
      </c>
      <c r="I93">
        <v>2062</v>
      </c>
    </row>
    <row r="94" spans="3:9" x14ac:dyDescent="0.3">
      <c r="C94" t="str">
        <v>successful</v>
      </c>
      <c r="D94">
        <v>768</v>
      </c>
      <c r="H94" t="str">
        <v>failed</v>
      </c>
      <c r="I94">
        <v>29</v>
      </c>
    </row>
    <row r="95" spans="3:9" x14ac:dyDescent="0.3">
      <c r="C95" t="str">
        <v>successful</v>
      </c>
      <c r="D95">
        <v>199</v>
      </c>
      <c r="H95" t="str">
        <v>failed</v>
      </c>
      <c r="I95">
        <v>132</v>
      </c>
    </row>
    <row r="96" spans="3:9" x14ac:dyDescent="0.3">
      <c r="C96" t="str">
        <v>successful</v>
      </c>
      <c r="D96">
        <v>107</v>
      </c>
      <c r="H96" t="str">
        <v>failed</v>
      </c>
      <c r="I96">
        <v>137</v>
      </c>
    </row>
    <row r="97" spans="3:9" x14ac:dyDescent="0.3">
      <c r="C97" t="str">
        <v>successful</v>
      </c>
      <c r="D97">
        <v>195</v>
      </c>
      <c r="H97" t="str">
        <v>failed</v>
      </c>
      <c r="I97">
        <v>908</v>
      </c>
    </row>
    <row r="98" spans="3:9" x14ac:dyDescent="0.3">
      <c r="C98" t="str">
        <v>successful</v>
      </c>
      <c r="D98">
        <v>3376</v>
      </c>
      <c r="H98" t="str">
        <v>failed</v>
      </c>
      <c r="I98">
        <v>10</v>
      </c>
    </row>
    <row r="99" spans="3:9" x14ac:dyDescent="0.3">
      <c r="C99" t="str">
        <v>successful</v>
      </c>
      <c r="D99">
        <v>41</v>
      </c>
      <c r="H99" t="str">
        <v>failed</v>
      </c>
      <c r="I99">
        <v>1910</v>
      </c>
    </row>
    <row r="100" spans="3:9" x14ac:dyDescent="0.3">
      <c r="C100" t="str">
        <v>successful</v>
      </c>
      <c r="D100">
        <v>1821</v>
      </c>
      <c r="H100" t="str">
        <v>failed</v>
      </c>
      <c r="I100">
        <v>38</v>
      </c>
    </row>
    <row r="101" spans="3:9" x14ac:dyDescent="0.3">
      <c r="C101" t="str">
        <v>successful</v>
      </c>
      <c r="D101">
        <v>164</v>
      </c>
      <c r="H101" t="str">
        <v>failed</v>
      </c>
      <c r="I101">
        <v>104</v>
      </c>
    </row>
    <row r="102" spans="3:9" x14ac:dyDescent="0.3">
      <c r="C102" t="str">
        <v>successful</v>
      </c>
      <c r="D102">
        <v>157</v>
      </c>
      <c r="H102" t="str">
        <v>failed</v>
      </c>
      <c r="I102">
        <v>49</v>
      </c>
    </row>
    <row r="103" spans="3:9" x14ac:dyDescent="0.3">
      <c r="C103" t="str">
        <v>successful</v>
      </c>
      <c r="D103">
        <v>246</v>
      </c>
      <c r="H103" t="str">
        <v>failed</v>
      </c>
      <c r="I103">
        <v>1</v>
      </c>
    </row>
    <row r="104" spans="3:9" x14ac:dyDescent="0.3">
      <c r="C104" t="str">
        <v>successful</v>
      </c>
      <c r="D104">
        <v>1396</v>
      </c>
      <c r="H104" t="str">
        <v>failed</v>
      </c>
      <c r="I104">
        <v>245</v>
      </c>
    </row>
    <row r="105" spans="3:9" x14ac:dyDescent="0.3">
      <c r="C105" t="str">
        <v>successful</v>
      </c>
      <c r="D105">
        <v>2506</v>
      </c>
      <c r="H105" t="str">
        <v>failed</v>
      </c>
      <c r="I105">
        <v>32</v>
      </c>
    </row>
    <row r="106" spans="3:9" x14ac:dyDescent="0.3">
      <c r="C106" t="str">
        <v>successful</v>
      </c>
      <c r="D106">
        <v>244</v>
      </c>
      <c r="H106" t="str">
        <v>failed</v>
      </c>
      <c r="I106">
        <v>7</v>
      </c>
    </row>
    <row r="107" spans="3:9" x14ac:dyDescent="0.3">
      <c r="C107" t="str">
        <v>successful</v>
      </c>
      <c r="D107">
        <v>146</v>
      </c>
      <c r="H107" t="str">
        <v>failed</v>
      </c>
      <c r="I107">
        <v>803</v>
      </c>
    </row>
    <row r="108" spans="3:9" x14ac:dyDescent="0.3">
      <c r="C108" t="str">
        <v>successful</v>
      </c>
      <c r="D108">
        <v>1267</v>
      </c>
      <c r="H108" t="str">
        <v>failed</v>
      </c>
      <c r="I108">
        <v>16</v>
      </c>
    </row>
    <row r="109" spans="3:9" x14ac:dyDescent="0.3">
      <c r="C109" t="str">
        <v>successful</v>
      </c>
      <c r="D109">
        <v>1561</v>
      </c>
      <c r="H109" t="str">
        <v>failed</v>
      </c>
      <c r="I109">
        <v>31</v>
      </c>
    </row>
    <row r="110" spans="3:9" x14ac:dyDescent="0.3">
      <c r="C110" t="str">
        <v>successful</v>
      </c>
      <c r="D110">
        <v>48</v>
      </c>
      <c r="H110" t="str">
        <v>failed</v>
      </c>
      <c r="I110">
        <v>108</v>
      </c>
    </row>
    <row r="111" spans="3:9" x14ac:dyDescent="0.3">
      <c r="C111" t="str">
        <v>successful</v>
      </c>
      <c r="D111">
        <v>2739</v>
      </c>
      <c r="H111" t="str">
        <v>failed</v>
      </c>
      <c r="I111">
        <v>30</v>
      </c>
    </row>
    <row r="112" spans="3:9" x14ac:dyDescent="0.3">
      <c r="C112" t="str">
        <v>successful</v>
      </c>
      <c r="D112">
        <v>3537</v>
      </c>
      <c r="H112" t="str">
        <v>failed</v>
      </c>
      <c r="I112">
        <v>17</v>
      </c>
    </row>
    <row r="113" spans="3:9" x14ac:dyDescent="0.3">
      <c r="C113" t="str">
        <v>successful</v>
      </c>
      <c r="D113">
        <v>2107</v>
      </c>
      <c r="H113" t="str">
        <v>failed</v>
      </c>
      <c r="I113">
        <v>80</v>
      </c>
    </row>
    <row r="114" spans="3:9" x14ac:dyDescent="0.3">
      <c r="C114" t="str">
        <v>successful</v>
      </c>
      <c r="D114">
        <v>3318</v>
      </c>
      <c r="H114" t="str">
        <v>failed</v>
      </c>
      <c r="I114">
        <v>2468</v>
      </c>
    </row>
    <row r="115" spans="3:9" x14ac:dyDescent="0.3">
      <c r="C115" t="str">
        <v>successful</v>
      </c>
      <c r="D115">
        <v>340</v>
      </c>
      <c r="H115" t="str">
        <v>failed</v>
      </c>
      <c r="I115">
        <v>26</v>
      </c>
    </row>
    <row r="116" spans="3:9" x14ac:dyDescent="0.3">
      <c r="C116" t="str">
        <v>successful</v>
      </c>
      <c r="D116">
        <v>1442</v>
      </c>
      <c r="H116" t="str">
        <v>failed</v>
      </c>
      <c r="I116">
        <v>73</v>
      </c>
    </row>
    <row r="117" spans="3:9" x14ac:dyDescent="0.3">
      <c r="C117" t="str">
        <v>successful</v>
      </c>
      <c r="D117">
        <v>126</v>
      </c>
      <c r="H117" t="str">
        <v>failed</v>
      </c>
      <c r="I117">
        <v>128</v>
      </c>
    </row>
    <row r="118" spans="3:9" x14ac:dyDescent="0.3">
      <c r="C118" t="str">
        <v>successful</v>
      </c>
      <c r="D118">
        <v>524</v>
      </c>
      <c r="H118" t="str">
        <v>failed</v>
      </c>
      <c r="I118">
        <v>33</v>
      </c>
    </row>
    <row r="119" spans="3:9" x14ac:dyDescent="0.3">
      <c r="C119" t="str">
        <v>successful</v>
      </c>
      <c r="D119">
        <v>1989</v>
      </c>
      <c r="H119" t="str">
        <v>failed</v>
      </c>
      <c r="I119">
        <v>1072</v>
      </c>
    </row>
    <row r="120" spans="3:9" x14ac:dyDescent="0.3">
      <c r="C120" t="str">
        <v>successful</v>
      </c>
      <c r="D120">
        <v>157</v>
      </c>
      <c r="H120" t="str">
        <v>failed</v>
      </c>
      <c r="I120">
        <v>393</v>
      </c>
    </row>
    <row r="121" spans="3:9" x14ac:dyDescent="0.3">
      <c r="C121" t="str">
        <v>successful</v>
      </c>
      <c r="D121">
        <v>4498</v>
      </c>
      <c r="H121" t="str">
        <v>failed</v>
      </c>
      <c r="I121">
        <v>1257</v>
      </c>
    </row>
    <row r="122" spans="3:9" x14ac:dyDescent="0.3">
      <c r="C122" t="str">
        <v>successful</v>
      </c>
      <c r="D122">
        <v>80</v>
      </c>
      <c r="H122" t="str">
        <v>failed</v>
      </c>
      <c r="I122">
        <v>328</v>
      </c>
    </row>
    <row r="123" spans="3:9" x14ac:dyDescent="0.3">
      <c r="C123" t="str">
        <v>successful</v>
      </c>
      <c r="D123">
        <v>43</v>
      </c>
      <c r="H123" t="str">
        <v>failed</v>
      </c>
      <c r="I123">
        <v>147</v>
      </c>
    </row>
    <row r="124" spans="3:9" x14ac:dyDescent="0.3">
      <c r="C124" t="str">
        <v>successful</v>
      </c>
      <c r="D124">
        <v>2053</v>
      </c>
      <c r="H124" t="str">
        <v>failed</v>
      </c>
      <c r="I124">
        <v>830</v>
      </c>
    </row>
    <row r="125" spans="3:9" x14ac:dyDescent="0.3">
      <c r="C125" t="str">
        <v>successful</v>
      </c>
      <c r="D125">
        <v>168</v>
      </c>
      <c r="H125" t="str">
        <v>failed</v>
      </c>
      <c r="I125">
        <v>331</v>
      </c>
    </row>
    <row r="126" spans="3:9" x14ac:dyDescent="0.3">
      <c r="C126" t="str">
        <v>successful</v>
      </c>
      <c r="D126">
        <v>4289</v>
      </c>
      <c r="H126" t="str">
        <v>failed</v>
      </c>
      <c r="I126">
        <v>25</v>
      </c>
    </row>
    <row r="127" spans="3:9" x14ac:dyDescent="0.3">
      <c r="C127" t="str">
        <v>successful</v>
      </c>
      <c r="D127">
        <v>165</v>
      </c>
      <c r="H127" t="str">
        <v>failed</v>
      </c>
      <c r="I127">
        <v>3483</v>
      </c>
    </row>
    <row r="128" spans="3:9" x14ac:dyDescent="0.3">
      <c r="C128" t="str">
        <v>successful</v>
      </c>
      <c r="D128">
        <v>1815</v>
      </c>
      <c r="H128" t="str">
        <v>failed</v>
      </c>
      <c r="I128">
        <v>923</v>
      </c>
    </row>
    <row r="129" spans="3:9" x14ac:dyDescent="0.3">
      <c r="C129" t="str">
        <v>successful</v>
      </c>
      <c r="D129">
        <v>397</v>
      </c>
      <c r="H129" t="str">
        <v>failed</v>
      </c>
      <c r="I129">
        <v>1</v>
      </c>
    </row>
    <row r="130" spans="3:9" x14ac:dyDescent="0.3">
      <c r="C130" t="str">
        <v>successful</v>
      </c>
      <c r="D130">
        <v>1539</v>
      </c>
      <c r="H130" t="str">
        <v>failed</v>
      </c>
      <c r="I130">
        <v>33</v>
      </c>
    </row>
    <row r="131" spans="3:9" x14ac:dyDescent="0.3">
      <c r="C131" t="str">
        <v>successful</v>
      </c>
      <c r="D131">
        <v>138</v>
      </c>
      <c r="H131" t="str">
        <v>failed</v>
      </c>
      <c r="I131">
        <v>40</v>
      </c>
    </row>
    <row r="132" spans="3:9" x14ac:dyDescent="0.3">
      <c r="C132" t="str">
        <v>successful</v>
      </c>
      <c r="D132">
        <v>3594</v>
      </c>
      <c r="H132" t="str">
        <v>failed</v>
      </c>
      <c r="I132">
        <v>23</v>
      </c>
    </row>
    <row r="133" spans="3:9" x14ac:dyDescent="0.3">
      <c r="C133" t="str">
        <v>successful</v>
      </c>
      <c r="D133">
        <v>5880</v>
      </c>
      <c r="H133" t="str">
        <v>failed</v>
      </c>
      <c r="I133">
        <v>75</v>
      </c>
    </row>
    <row r="134" spans="3:9" x14ac:dyDescent="0.3">
      <c r="C134" t="str">
        <v>successful</v>
      </c>
      <c r="D134">
        <v>112</v>
      </c>
      <c r="H134" t="str">
        <v>failed</v>
      </c>
      <c r="I134">
        <v>2176</v>
      </c>
    </row>
    <row r="135" spans="3:9" x14ac:dyDescent="0.3">
      <c r="C135" t="str">
        <v>successful</v>
      </c>
      <c r="D135">
        <v>943</v>
      </c>
      <c r="H135" t="str">
        <v>failed</v>
      </c>
      <c r="I135">
        <v>441</v>
      </c>
    </row>
    <row r="136" spans="3:9" x14ac:dyDescent="0.3">
      <c r="C136" t="str">
        <v>successful</v>
      </c>
      <c r="D136">
        <v>2468</v>
      </c>
      <c r="H136" t="str">
        <v>failed</v>
      </c>
      <c r="I136">
        <v>25</v>
      </c>
    </row>
    <row r="137" spans="3:9" x14ac:dyDescent="0.3">
      <c r="C137" t="str">
        <v>successful</v>
      </c>
      <c r="D137">
        <v>2551</v>
      </c>
      <c r="H137" t="str">
        <v>failed</v>
      </c>
      <c r="I137">
        <v>127</v>
      </c>
    </row>
    <row r="138" spans="3:9" x14ac:dyDescent="0.3">
      <c r="C138" t="str">
        <v>successful</v>
      </c>
      <c r="D138">
        <v>101</v>
      </c>
      <c r="H138" t="str">
        <v>failed</v>
      </c>
      <c r="I138">
        <v>355</v>
      </c>
    </row>
    <row r="139" spans="3:9" x14ac:dyDescent="0.3">
      <c r="C139" t="str">
        <v>successful</v>
      </c>
      <c r="D139">
        <v>92</v>
      </c>
      <c r="H139" t="str">
        <v>failed</v>
      </c>
      <c r="I139">
        <v>44</v>
      </c>
    </row>
    <row r="140" spans="3:9" x14ac:dyDescent="0.3">
      <c r="C140" t="str">
        <v>successful</v>
      </c>
      <c r="D140">
        <v>62</v>
      </c>
      <c r="H140" t="str">
        <v>failed</v>
      </c>
      <c r="I140">
        <v>67</v>
      </c>
    </row>
    <row r="141" spans="3:9" x14ac:dyDescent="0.3">
      <c r="C141" t="str">
        <v>successful</v>
      </c>
      <c r="D141">
        <v>149</v>
      </c>
      <c r="H141" t="str">
        <v>failed</v>
      </c>
      <c r="I141">
        <v>1068</v>
      </c>
    </row>
    <row r="142" spans="3:9" x14ac:dyDescent="0.3">
      <c r="C142" t="str">
        <v>successful</v>
      </c>
      <c r="D142">
        <v>329</v>
      </c>
      <c r="H142" t="str">
        <v>failed</v>
      </c>
      <c r="I142">
        <v>424</v>
      </c>
    </row>
    <row r="143" spans="3:9" x14ac:dyDescent="0.3">
      <c r="C143" t="str">
        <v>successful</v>
      </c>
      <c r="D143">
        <v>97</v>
      </c>
      <c r="H143" t="str">
        <v>failed</v>
      </c>
      <c r="I143">
        <v>151</v>
      </c>
    </row>
    <row r="144" spans="3:9" x14ac:dyDescent="0.3">
      <c r="C144" t="str">
        <v>successful</v>
      </c>
      <c r="D144">
        <v>1784</v>
      </c>
      <c r="H144" t="str">
        <v>failed</v>
      </c>
      <c r="I144">
        <v>1608</v>
      </c>
    </row>
    <row r="145" spans="3:9" x14ac:dyDescent="0.3">
      <c r="C145" t="str">
        <v>successful</v>
      </c>
      <c r="D145">
        <v>1684</v>
      </c>
      <c r="H145" t="str">
        <v>failed</v>
      </c>
      <c r="I145">
        <v>941</v>
      </c>
    </row>
    <row r="146" spans="3:9" x14ac:dyDescent="0.3">
      <c r="C146" t="str">
        <v>successful</v>
      </c>
      <c r="D146">
        <v>250</v>
      </c>
      <c r="H146" t="str">
        <v>failed</v>
      </c>
      <c r="I146">
        <v>1</v>
      </c>
    </row>
    <row r="147" spans="3:9" x14ac:dyDescent="0.3">
      <c r="C147" t="str">
        <v>successful</v>
      </c>
      <c r="D147">
        <v>238</v>
      </c>
      <c r="H147" t="str">
        <v>failed</v>
      </c>
      <c r="I147">
        <v>40</v>
      </c>
    </row>
    <row r="148" spans="3:9" x14ac:dyDescent="0.3">
      <c r="C148" t="str">
        <v>successful</v>
      </c>
      <c r="D148">
        <v>53</v>
      </c>
      <c r="H148" t="str">
        <v>failed</v>
      </c>
      <c r="I148">
        <v>3015</v>
      </c>
    </row>
    <row r="149" spans="3:9" x14ac:dyDescent="0.3">
      <c r="C149" t="str">
        <v>successful</v>
      </c>
      <c r="D149">
        <v>214</v>
      </c>
      <c r="H149" t="str">
        <v>failed</v>
      </c>
      <c r="I149">
        <v>435</v>
      </c>
    </row>
    <row r="150" spans="3:9" x14ac:dyDescent="0.3">
      <c r="C150" t="str">
        <v>successful</v>
      </c>
      <c r="D150">
        <v>222</v>
      </c>
      <c r="H150" t="str">
        <v>failed</v>
      </c>
      <c r="I150">
        <v>714</v>
      </c>
    </row>
    <row r="151" spans="3:9" x14ac:dyDescent="0.3">
      <c r="C151" t="str">
        <v>successful</v>
      </c>
      <c r="D151">
        <v>1884</v>
      </c>
      <c r="H151" t="str">
        <v>failed</v>
      </c>
      <c r="I151">
        <v>5497</v>
      </c>
    </row>
    <row r="152" spans="3:9" x14ac:dyDescent="0.3">
      <c r="C152" t="str">
        <v>successful</v>
      </c>
      <c r="D152">
        <v>218</v>
      </c>
      <c r="H152" t="str">
        <v>failed</v>
      </c>
      <c r="I152">
        <v>418</v>
      </c>
    </row>
    <row r="153" spans="3:9" x14ac:dyDescent="0.3">
      <c r="C153" t="str">
        <v>successful</v>
      </c>
      <c r="D153">
        <v>6465</v>
      </c>
      <c r="H153" t="str">
        <v>failed</v>
      </c>
      <c r="I153">
        <v>1439</v>
      </c>
    </row>
    <row r="154" spans="3:9" x14ac:dyDescent="0.3">
      <c r="C154" t="str">
        <v>successful</v>
      </c>
      <c r="D154">
        <v>59</v>
      </c>
      <c r="H154" t="str">
        <v>failed</v>
      </c>
      <c r="I154">
        <v>15</v>
      </c>
    </row>
    <row r="155" spans="3:9" x14ac:dyDescent="0.3">
      <c r="C155" t="str">
        <v>successful</v>
      </c>
      <c r="D155">
        <v>88</v>
      </c>
      <c r="H155" t="str">
        <v>failed</v>
      </c>
      <c r="I155">
        <v>1999</v>
      </c>
    </row>
    <row r="156" spans="3:9" x14ac:dyDescent="0.3">
      <c r="C156" t="str">
        <v>successful</v>
      </c>
      <c r="D156">
        <v>1697</v>
      </c>
      <c r="H156" t="str">
        <v>failed</v>
      </c>
      <c r="I156">
        <v>118</v>
      </c>
    </row>
    <row r="157" spans="3:9" x14ac:dyDescent="0.3">
      <c r="C157" t="str">
        <v>successful</v>
      </c>
      <c r="D157">
        <v>92</v>
      </c>
      <c r="H157" t="str">
        <v>failed</v>
      </c>
      <c r="I157">
        <v>162</v>
      </c>
    </row>
    <row r="158" spans="3:9" x14ac:dyDescent="0.3">
      <c r="C158" t="str">
        <v>successful</v>
      </c>
      <c r="D158">
        <v>186</v>
      </c>
      <c r="H158" t="str">
        <v>failed</v>
      </c>
      <c r="I158">
        <v>83</v>
      </c>
    </row>
    <row r="159" spans="3:9" x14ac:dyDescent="0.3">
      <c r="C159" t="str">
        <v>successful</v>
      </c>
      <c r="D159">
        <v>138</v>
      </c>
      <c r="H159" t="str">
        <v>failed</v>
      </c>
      <c r="I159">
        <v>747</v>
      </c>
    </row>
    <row r="160" spans="3:9" x14ac:dyDescent="0.3">
      <c r="C160" t="str">
        <v>successful</v>
      </c>
      <c r="D160">
        <v>261</v>
      </c>
      <c r="H160" t="str">
        <v>failed</v>
      </c>
      <c r="I160">
        <v>84</v>
      </c>
    </row>
    <row r="161" spans="3:9" x14ac:dyDescent="0.3">
      <c r="C161" t="str">
        <v>successful</v>
      </c>
      <c r="D161">
        <v>107</v>
      </c>
      <c r="H161" t="str">
        <v>failed</v>
      </c>
      <c r="I161">
        <v>91</v>
      </c>
    </row>
    <row r="162" spans="3:9" x14ac:dyDescent="0.3">
      <c r="C162" t="str">
        <v>successful</v>
      </c>
      <c r="D162">
        <v>199</v>
      </c>
      <c r="H162" t="str">
        <v>failed</v>
      </c>
      <c r="I162">
        <v>792</v>
      </c>
    </row>
    <row r="163" spans="3:9" x14ac:dyDescent="0.3">
      <c r="C163" t="str">
        <v>successful</v>
      </c>
      <c r="D163">
        <v>5512</v>
      </c>
      <c r="H163" t="str">
        <v>failed</v>
      </c>
      <c r="I163">
        <v>32</v>
      </c>
    </row>
    <row r="164" spans="3:9" x14ac:dyDescent="0.3">
      <c r="C164" t="str">
        <v>successful</v>
      </c>
      <c r="D164">
        <v>86</v>
      </c>
      <c r="H164" t="str">
        <v>failed</v>
      </c>
      <c r="I164">
        <v>186</v>
      </c>
    </row>
    <row r="165" spans="3:9" x14ac:dyDescent="0.3">
      <c r="C165" t="str">
        <v>successful</v>
      </c>
      <c r="D165">
        <v>2768</v>
      </c>
      <c r="H165" t="str">
        <v>failed</v>
      </c>
      <c r="I165">
        <v>605</v>
      </c>
    </row>
    <row r="166" spans="3:9" x14ac:dyDescent="0.3">
      <c r="C166" t="str">
        <v>successful</v>
      </c>
      <c r="D166">
        <v>48</v>
      </c>
      <c r="H166" t="str">
        <v>failed</v>
      </c>
      <c r="I166">
        <v>1</v>
      </c>
    </row>
    <row r="167" spans="3:9" x14ac:dyDescent="0.3">
      <c r="C167" t="str">
        <v>successful</v>
      </c>
      <c r="D167">
        <v>87</v>
      </c>
      <c r="H167" t="str">
        <v>failed</v>
      </c>
      <c r="I167">
        <v>31</v>
      </c>
    </row>
    <row r="168" spans="3:9" x14ac:dyDescent="0.3">
      <c r="C168" t="str">
        <v>successful</v>
      </c>
      <c r="D168">
        <v>1894</v>
      </c>
      <c r="H168" t="str">
        <v>failed</v>
      </c>
      <c r="I168">
        <v>1181</v>
      </c>
    </row>
    <row r="169" spans="3:9" x14ac:dyDescent="0.3">
      <c r="C169" t="str">
        <v>successful</v>
      </c>
      <c r="D169">
        <v>282</v>
      </c>
      <c r="H169" t="str">
        <v>failed</v>
      </c>
      <c r="I169">
        <v>39</v>
      </c>
    </row>
    <row r="170" spans="3:9" x14ac:dyDescent="0.3">
      <c r="C170" t="str">
        <v>successful</v>
      </c>
      <c r="D170">
        <v>116</v>
      </c>
      <c r="H170" t="str">
        <v>failed</v>
      </c>
      <c r="I170">
        <v>46</v>
      </c>
    </row>
    <row r="171" spans="3:9" x14ac:dyDescent="0.3">
      <c r="C171" t="str">
        <v>successful</v>
      </c>
      <c r="D171">
        <v>83</v>
      </c>
      <c r="H171" t="str">
        <v>failed</v>
      </c>
      <c r="I171">
        <v>105</v>
      </c>
    </row>
    <row r="172" spans="3:9" x14ac:dyDescent="0.3">
      <c r="C172" t="str">
        <v>successful</v>
      </c>
      <c r="D172">
        <v>91</v>
      </c>
      <c r="H172" t="str">
        <v>failed</v>
      </c>
      <c r="I172">
        <v>535</v>
      </c>
    </row>
    <row r="173" spans="3:9" x14ac:dyDescent="0.3">
      <c r="C173" t="str">
        <v>successful</v>
      </c>
      <c r="D173">
        <v>546</v>
      </c>
      <c r="H173" t="str">
        <v>failed</v>
      </c>
      <c r="I173">
        <v>16</v>
      </c>
    </row>
    <row r="174" spans="3:9" x14ac:dyDescent="0.3">
      <c r="C174" t="str">
        <v>successful</v>
      </c>
      <c r="D174">
        <v>393</v>
      </c>
      <c r="H174" t="str">
        <v>failed</v>
      </c>
      <c r="I174">
        <v>575</v>
      </c>
    </row>
    <row r="175" spans="3:9" x14ac:dyDescent="0.3">
      <c r="C175" t="str">
        <v>successful</v>
      </c>
      <c r="D175">
        <v>133</v>
      </c>
      <c r="H175" t="str">
        <v>failed</v>
      </c>
      <c r="I175">
        <v>1120</v>
      </c>
    </row>
    <row r="176" spans="3:9" x14ac:dyDescent="0.3">
      <c r="C176" t="str">
        <v>successful</v>
      </c>
      <c r="D176">
        <v>254</v>
      </c>
      <c r="H176" t="str">
        <v>failed</v>
      </c>
      <c r="I176">
        <v>113</v>
      </c>
    </row>
    <row r="177" spans="3:9" x14ac:dyDescent="0.3">
      <c r="C177" t="str">
        <v>successful</v>
      </c>
      <c r="D177">
        <v>176</v>
      </c>
      <c r="H177" t="str">
        <v>failed</v>
      </c>
      <c r="I177">
        <v>1538</v>
      </c>
    </row>
    <row r="178" spans="3:9" x14ac:dyDescent="0.3">
      <c r="C178" t="str">
        <v>successful</v>
      </c>
      <c r="D178">
        <v>337</v>
      </c>
      <c r="H178" t="str">
        <v>failed</v>
      </c>
      <c r="I178">
        <v>9</v>
      </c>
    </row>
    <row r="179" spans="3:9" x14ac:dyDescent="0.3">
      <c r="C179" t="str">
        <v>successful</v>
      </c>
      <c r="D179">
        <v>107</v>
      </c>
      <c r="H179" t="str">
        <v>failed</v>
      </c>
      <c r="I179">
        <v>554</v>
      </c>
    </row>
    <row r="180" spans="3:9" x14ac:dyDescent="0.3">
      <c r="C180" t="str">
        <v>successful</v>
      </c>
      <c r="D180">
        <v>183</v>
      </c>
      <c r="H180" t="str">
        <v>failed</v>
      </c>
      <c r="I180">
        <v>648</v>
      </c>
    </row>
    <row r="181" spans="3:9" x14ac:dyDescent="0.3">
      <c r="C181" t="str">
        <v>successful</v>
      </c>
      <c r="D181">
        <v>72</v>
      </c>
      <c r="H181" t="str">
        <v>failed</v>
      </c>
      <c r="I181">
        <v>21</v>
      </c>
    </row>
    <row r="182" spans="3:9" x14ac:dyDescent="0.3">
      <c r="C182" t="str">
        <v>successful</v>
      </c>
      <c r="D182">
        <v>295</v>
      </c>
      <c r="H182" t="str">
        <v>failed</v>
      </c>
      <c r="I182">
        <v>54</v>
      </c>
    </row>
    <row r="183" spans="3:9" x14ac:dyDescent="0.3">
      <c r="C183" t="str">
        <v>successful</v>
      </c>
      <c r="D183">
        <v>142</v>
      </c>
      <c r="H183" t="str">
        <v>failed</v>
      </c>
      <c r="I183">
        <v>120</v>
      </c>
    </row>
    <row r="184" spans="3:9" x14ac:dyDescent="0.3">
      <c r="C184" t="str">
        <v>successful</v>
      </c>
      <c r="D184">
        <v>85</v>
      </c>
      <c r="H184" t="str">
        <v>failed</v>
      </c>
      <c r="I184">
        <v>579</v>
      </c>
    </row>
    <row r="185" spans="3:9" x14ac:dyDescent="0.3">
      <c r="C185" t="str">
        <v>successful</v>
      </c>
      <c r="D185">
        <v>659</v>
      </c>
      <c r="H185" t="str">
        <v>failed</v>
      </c>
      <c r="I185">
        <v>2072</v>
      </c>
    </row>
    <row r="186" spans="3:9" x14ac:dyDescent="0.3">
      <c r="C186" t="str">
        <v>successful</v>
      </c>
      <c r="D186">
        <v>121</v>
      </c>
      <c r="H186" t="str">
        <v>failed</v>
      </c>
      <c r="I186">
        <v>0</v>
      </c>
    </row>
    <row r="187" spans="3:9" x14ac:dyDescent="0.3">
      <c r="C187" t="str">
        <v>successful</v>
      </c>
      <c r="D187">
        <v>3742</v>
      </c>
      <c r="H187" t="str">
        <v>failed</v>
      </c>
      <c r="I187">
        <v>1796</v>
      </c>
    </row>
    <row r="188" spans="3:9" x14ac:dyDescent="0.3">
      <c r="C188" t="str">
        <v>successful</v>
      </c>
      <c r="D188">
        <v>223</v>
      </c>
      <c r="H188" t="str">
        <v>failed</v>
      </c>
      <c r="I188">
        <v>62</v>
      </c>
    </row>
    <row r="189" spans="3:9" x14ac:dyDescent="0.3">
      <c r="C189" t="str">
        <v>successful</v>
      </c>
      <c r="D189">
        <v>133</v>
      </c>
      <c r="H189" t="str">
        <v>failed</v>
      </c>
      <c r="I189">
        <v>347</v>
      </c>
    </row>
    <row r="190" spans="3:9" x14ac:dyDescent="0.3">
      <c r="C190" t="str">
        <v>successful</v>
      </c>
      <c r="D190">
        <v>5168</v>
      </c>
      <c r="H190" t="str">
        <v>failed</v>
      </c>
      <c r="I190">
        <v>19</v>
      </c>
    </row>
    <row r="191" spans="3:9" x14ac:dyDescent="0.3">
      <c r="C191" t="str">
        <v>successful</v>
      </c>
      <c r="D191">
        <v>307</v>
      </c>
      <c r="H191" t="str">
        <v>failed</v>
      </c>
      <c r="I191">
        <v>1258</v>
      </c>
    </row>
    <row r="192" spans="3:9" x14ac:dyDescent="0.3">
      <c r="C192" t="str">
        <v>successful</v>
      </c>
      <c r="D192">
        <v>2441</v>
      </c>
      <c r="H192" t="str">
        <v>failed</v>
      </c>
      <c r="I192">
        <v>362</v>
      </c>
    </row>
    <row r="193" spans="3:9" x14ac:dyDescent="0.3">
      <c r="C193" t="str">
        <v>successful</v>
      </c>
      <c r="D193">
        <v>1385</v>
      </c>
      <c r="H193" t="str">
        <v>failed</v>
      </c>
      <c r="I193">
        <v>133</v>
      </c>
    </row>
    <row r="194" spans="3:9" x14ac:dyDescent="0.3">
      <c r="C194" t="str">
        <v>successful</v>
      </c>
      <c r="D194">
        <v>190</v>
      </c>
      <c r="H194" t="str">
        <v>failed</v>
      </c>
      <c r="I194">
        <v>846</v>
      </c>
    </row>
    <row r="195" spans="3:9" x14ac:dyDescent="0.3">
      <c r="C195" t="str">
        <v>successful</v>
      </c>
      <c r="D195">
        <v>470</v>
      </c>
      <c r="H195" t="str">
        <v>failed</v>
      </c>
      <c r="I195">
        <v>10</v>
      </c>
    </row>
    <row r="196" spans="3:9" x14ac:dyDescent="0.3">
      <c r="C196" t="str">
        <v>successful</v>
      </c>
      <c r="D196">
        <v>253</v>
      </c>
      <c r="H196" t="str">
        <v>failed</v>
      </c>
      <c r="I196">
        <v>191</v>
      </c>
    </row>
    <row r="197" spans="3:9" x14ac:dyDescent="0.3">
      <c r="C197" t="str">
        <v>successful</v>
      </c>
      <c r="D197">
        <v>1113</v>
      </c>
      <c r="H197" t="str">
        <v>failed</v>
      </c>
      <c r="I197">
        <v>1979</v>
      </c>
    </row>
    <row r="198" spans="3:9" x14ac:dyDescent="0.3">
      <c r="C198" t="str">
        <v>successful</v>
      </c>
      <c r="D198">
        <v>2283</v>
      </c>
      <c r="H198" t="str">
        <v>failed</v>
      </c>
      <c r="I198">
        <v>63</v>
      </c>
    </row>
    <row r="199" spans="3:9" x14ac:dyDescent="0.3">
      <c r="C199" t="str">
        <v>successful</v>
      </c>
      <c r="D199">
        <v>1095</v>
      </c>
      <c r="H199" t="str">
        <v>failed</v>
      </c>
      <c r="I199">
        <v>6080</v>
      </c>
    </row>
    <row r="200" spans="3:9" x14ac:dyDescent="0.3">
      <c r="C200" t="str">
        <v>successful</v>
      </c>
      <c r="D200">
        <v>1690</v>
      </c>
      <c r="H200" t="str">
        <v>failed</v>
      </c>
      <c r="I200">
        <v>80</v>
      </c>
    </row>
    <row r="201" spans="3:9" x14ac:dyDescent="0.3">
      <c r="C201" t="str">
        <v>successful</v>
      </c>
      <c r="D201">
        <v>191</v>
      </c>
      <c r="H201" t="str">
        <v>failed</v>
      </c>
      <c r="I201">
        <v>9</v>
      </c>
    </row>
    <row r="202" spans="3:9" x14ac:dyDescent="0.3">
      <c r="C202" t="str">
        <v>successful</v>
      </c>
      <c r="D202">
        <v>2013</v>
      </c>
      <c r="H202" t="str">
        <v>failed</v>
      </c>
      <c r="I202">
        <v>1784</v>
      </c>
    </row>
    <row r="203" spans="3:9" x14ac:dyDescent="0.3">
      <c r="C203" t="str">
        <v>successful</v>
      </c>
      <c r="D203">
        <v>1703</v>
      </c>
      <c r="H203" t="str">
        <v>failed</v>
      </c>
      <c r="I203">
        <v>243</v>
      </c>
    </row>
    <row r="204" spans="3:9" x14ac:dyDescent="0.3">
      <c r="C204" t="str">
        <v>successful</v>
      </c>
      <c r="D204">
        <v>80</v>
      </c>
      <c r="H204" t="str">
        <v>failed</v>
      </c>
      <c r="I204">
        <v>1296</v>
      </c>
    </row>
    <row r="205" spans="3:9" x14ac:dyDescent="0.3">
      <c r="C205" t="str">
        <v>successful</v>
      </c>
      <c r="D205">
        <v>41</v>
      </c>
      <c r="H205" t="str">
        <v>failed</v>
      </c>
      <c r="I205">
        <v>77</v>
      </c>
    </row>
    <row r="206" spans="3:9" x14ac:dyDescent="0.3">
      <c r="C206" t="str">
        <v>successful</v>
      </c>
      <c r="D206">
        <v>187</v>
      </c>
      <c r="H206" t="str">
        <v>failed</v>
      </c>
      <c r="I206">
        <v>395</v>
      </c>
    </row>
    <row r="207" spans="3:9" x14ac:dyDescent="0.3">
      <c r="C207" t="str">
        <v>successful</v>
      </c>
      <c r="D207">
        <v>2875</v>
      </c>
      <c r="H207" t="str">
        <v>failed</v>
      </c>
      <c r="I207">
        <v>49</v>
      </c>
    </row>
    <row r="208" spans="3:9" x14ac:dyDescent="0.3">
      <c r="C208" t="str">
        <v>successful</v>
      </c>
      <c r="D208">
        <v>88</v>
      </c>
      <c r="H208" t="str">
        <v>failed</v>
      </c>
      <c r="I208">
        <v>180</v>
      </c>
    </row>
    <row r="209" spans="3:9" x14ac:dyDescent="0.3">
      <c r="C209" t="str">
        <v>successful</v>
      </c>
      <c r="D209">
        <v>191</v>
      </c>
      <c r="H209" t="str">
        <v>failed</v>
      </c>
      <c r="I209">
        <v>2690</v>
      </c>
    </row>
    <row r="210" spans="3:9" x14ac:dyDescent="0.3">
      <c r="C210" t="str">
        <v>successful</v>
      </c>
      <c r="D210">
        <v>139</v>
      </c>
      <c r="H210" t="str">
        <v>failed</v>
      </c>
      <c r="I210">
        <v>2779</v>
      </c>
    </row>
    <row r="211" spans="3:9" x14ac:dyDescent="0.3">
      <c r="C211" t="str">
        <v>successful</v>
      </c>
      <c r="D211">
        <v>186</v>
      </c>
      <c r="H211" t="str">
        <v>failed</v>
      </c>
      <c r="I211">
        <v>92</v>
      </c>
    </row>
    <row r="212" spans="3:9" x14ac:dyDescent="0.3">
      <c r="C212" t="str">
        <v>successful</v>
      </c>
      <c r="D212">
        <v>112</v>
      </c>
      <c r="H212" t="str">
        <v>failed</v>
      </c>
      <c r="I212">
        <v>1028</v>
      </c>
    </row>
    <row r="213" spans="3:9" x14ac:dyDescent="0.3">
      <c r="C213" t="str">
        <v>successful</v>
      </c>
      <c r="D213">
        <v>101</v>
      </c>
      <c r="H213" t="str">
        <v>failed</v>
      </c>
      <c r="I213">
        <v>26</v>
      </c>
    </row>
    <row r="214" spans="3:9" x14ac:dyDescent="0.3">
      <c r="C214" t="str">
        <v>successful</v>
      </c>
      <c r="D214">
        <v>206</v>
      </c>
      <c r="H214" t="str">
        <v>failed</v>
      </c>
      <c r="I214">
        <v>1790</v>
      </c>
    </row>
    <row r="215" spans="3:9" x14ac:dyDescent="0.3">
      <c r="C215" t="str">
        <v>successful</v>
      </c>
      <c r="D215">
        <v>154</v>
      </c>
      <c r="H215" t="str">
        <v>failed</v>
      </c>
      <c r="I215">
        <v>37</v>
      </c>
    </row>
    <row r="216" spans="3:9" x14ac:dyDescent="0.3">
      <c r="C216" t="str">
        <v>successful</v>
      </c>
      <c r="D216">
        <v>5966</v>
      </c>
      <c r="H216" t="str">
        <v>failed</v>
      </c>
      <c r="I216">
        <v>35</v>
      </c>
    </row>
    <row r="217" spans="3:9" x14ac:dyDescent="0.3">
      <c r="C217" t="str">
        <v>successful</v>
      </c>
      <c r="D217">
        <v>169</v>
      </c>
      <c r="H217" t="str">
        <v>failed</v>
      </c>
      <c r="I217">
        <v>558</v>
      </c>
    </row>
    <row r="218" spans="3:9" x14ac:dyDescent="0.3">
      <c r="C218" t="str">
        <v>successful</v>
      </c>
      <c r="D218">
        <v>2106</v>
      </c>
      <c r="H218" t="str">
        <v>failed</v>
      </c>
      <c r="I218">
        <v>64</v>
      </c>
    </row>
    <row r="219" spans="3:9" x14ac:dyDescent="0.3">
      <c r="C219" t="str">
        <v>successful</v>
      </c>
      <c r="D219">
        <v>131</v>
      </c>
      <c r="H219" t="str">
        <v>failed</v>
      </c>
      <c r="I219">
        <v>245</v>
      </c>
    </row>
    <row r="220" spans="3:9" x14ac:dyDescent="0.3">
      <c r="C220" t="str">
        <v>successful</v>
      </c>
      <c r="D220">
        <v>84</v>
      </c>
      <c r="H220" t="str">
        <v>failed</v>
      </c>
      <c r="I220">
        <v>71</v>
      </c>
    </row>
    <row r="221" spans="3:9" x14ac:dyDescent="0.3">
      <c r="C221" t="str">
        <v>successful</v>
      </c>
      <c r="D221">
        <v>155</v>
      </c>
      <c r="H221" t="str">
        <v>failed</v>
      </c>
      <c r="I221">
        <v>42</v>
      </c>
    </row>
    <row r="222" spans="3:9" x14ac:dyDescent="0.3">
      <c r="C222" t="str">
        <v>successful</v>
      </c>
      <c r="D222">
        <v>189</v>
      </c>
      <c r="H222" t="str">
        <v>failed</v>
      </c>
      <c r="I222">
        <v>156</v>
      </c>
    </row>
    <row r="223" spans="3:9" x14ac:dyDescent="0.3">
      <c r="C223" t="str">
        <v>successful</v>
      </c>
      <c r="D223">
        <v>4799</v>
      </c>
      <c r="H223" t="str">
        <v>failed</v>
      </c>
      <c r="I223">
        <v>1368</v>
      </c>
    </row>
    <row r="224" spans="3:9" x14ac:dyDescent="0.3">
      <c r="C224" t="str">
        <v>successful</v>
      </c>
      <c r="D224">
        <v>1137</v>
      </c>
      <c r="H224" t="str">
        <v>failed</v>
      </c>
      <c r="I224">
        <v>102</v>
      </c>
    </row>
    <row r="225" spans="3:9" x14ac:dyDescent="0.3">
      <c r="C225" t="str">
        <v>successful</v>
      </c>
      <c r="D225">
        <v>1152</v>
      </c>
      <c r="H225" t="str">
        <v>failed</v>
      </c>
      <c r="I225">
        <v>86</v>
      </c>
    </row>
    <row r="226" spans="3:9" x14ac:dyDescent="0.3">
      <c r="C226" t="str">
        <v>successful</v>
      </c>
      <c r="D226">
        <v>50</v>
      </c>
      <c r="H226" t="str">
        <v>failed</v>
      </c>
      <c r="I226">
        <v>253</v>
      </c>
    </row>
    <row r="227" spans="3:9" x14ac:dyDescent="0.3">
      <c r="C227" t="str">
        <v>successful</v>
      </c>
      <c r="D227">
        <v>3059</v>
      </c>
      <c r="H227" t="str">
        <v>failed</v>
      </c>
      <c r="I227">
        <v>157</v>
      </c>
    </row>
    <row r="228" spans="3:9" x14ac:dyDescent="0.3">
      <c r="C228" t="str">
        <v>successful</v>
      </c>
      <c r="D228">
        <v>34</v>
      </c>
      <c r="H228" t="str">
        <v>failed</v>
      </c>
      <c r="I228">
        <v>183</v>
      </c>
    </row>
    <row r="229" spans="3:9" x14ac:dyDescent="0.3">
      <c r="C229" t="str">
        <v>successful</v>
      </c>
      <c r="D229">
        <v>220</v>
      </c>
      <c r="H229" t="str">
        <v>failed</v>
      </c>
      <c r="I229">
        <v>82</v>
      </c>
    </row>
    <row r="230" spans="3:9" x14ac:dyDescent="0.3">
      <c r="C230" t="str">
        <v>successful</v>
      </c>
      <c r="D230">
        <v>1604</v>
      </c>
      <c r="H230" t="str">
        <v>failed</v>
      </c>
      <c r="I230">
        <v>1</v>
      </c>
    </row>
    <row r="231" spans="3:9" x14ac:dyDescent="0.3">
      <c r="C231" t="str">
        <v>successful</v>
      </c>
      <c r="D231">
        <v>454</v>
      </c>
      <c r="H231" t="str">
        <v>failed</v>
      </c>
      <c r="I231">
        <v>1198</v>
      </c>
    </row>
    <row r="232" spans="3:9" x14ac:dyDescent="0.3">
      <c r="C232" t="str">
        <v>successful</v>
      </c>
      <c r="D232">
        <v>123</v>
      </c>
      <c r="H232" t="str">
        <v>failed</v>
      </c>
      <c r="I232">
        <v>648</v>
      </c>
    </row>
    <row r="233" spans="3:9" x14ac:dyDescent="0.3">
      <c r="C233" t="str">
        <v>successful</v>
      </c>
      <c r="D233">
        <v>299</v>
      </c>
      <c r="H233" t="str">
        <v>failed</v>
      </c>
      <c r="I233">
        <v>64</v>
      </c>
    </row>
    <row r="234" spans="3:9" x14ac:dyDescent="0.3">
      <c r="C234" t="str">
        <v>successful</v>
      </c>
      <c r="D234">
        <v>2237</v>
      </c>
      <c r="H234" t="str">
        <v>failed</v>
      </c>
      <c r="I234">
        <v>62</v>
      </c>
    </row>
    <row r="235" spans="3:9" x14ac:dyDescent="0.3">
      <c r="C235" t="str">
        <v>successful</v>
      </c>
      <c r="D235">
        <v>645</v>
      </c>
      <c r="H235" t="str">
        <v>failed</v>
      </c>
      <c r="I235">
        <v>750</v>
      </c>
    </row>
    <row r="236" spans="3:9" x14ac:dyDescent="0.3">
      <c r="C236" t="str">
        <v>successful</v>
      </c>
      <c r="D236">
        <v>484</v>
      </c>
      <c r="H236" t="str">
        <v>failed</v>
      </c>
      <c r="I236">
        <v>105</v>
      </c>
    </row>
    <row r="237" spans="3:9" x14ac:dyDescent="0.3">
      <c r="C237" t="str">
        <v>successful</v>
      </c>
      <c r="D237">
        <v>154</v>
      </c>
      <c r="H237" t="str">
        <v>failed</v>
      </c>
      <c r="I237">
        <v>2604</v>
      </c>
    </row>
    <row r="238" spans="3:9" x14ac:dyDescent="0.3">
      <c r="C238" t="str">
        <v>successful</v>
      </c>
      <c r="D238">
        <v>82</v>
      </c>
      <c r="H238" t="str">
        <v>failed</v>
      </c>
      <c r="I238">
        <v>65</v>
      </c>
    </row>
    <row r="239" spans="3:9" x14ac:dyDescent="0.3">
      <c r="C239" t="str">
        <v>successful</v>
      </c>
      <c r="D239">
        <v>134</v>
      </c>
      <c r="H239" t="str">
        <v>failed</v>
      </c>
      <c r="I239">
        <v>94</v>
      </c>
    </row>
    <row r="240" spans="3:9" x14ac:dyDescent="0.3">
      <c r="C240" t="str">
        <v>successful</v>
      </c>
      <c r="D240">
        <v>5203</v>
      </c>
      <c r="H240" t="str">
        <v>failed</v>
      </c>
      <c r="I240">
        <v>257</v>
      </c>
    </row>
    <row r="241" spans="3:9" x14ac:dyDescent="0.3">
      <c r="C241" t="str">
        <v>successful</v>
      </c>
      <c r="D241">
        <v>94</v>
      </c>
      <c r="H241" t="str">
        <v>failed</v>
      </c>
      <c r="I241">
        <v>2928</v>
      </c>
    </row>
    <row r="242" spans="3:9" x14ac:dyDescent="0.3">
      <c r="C242" t="str">
        <v>successful</v>
      </c>
      <c r="D242">
        <v>205</v>
      </c>
      <c r="H242" t="str">
        <v>failed</v>
      </c>
      <c r="I242">
        <v>4697</v>
      </c>
    </row>
    <row r="243" spans="3:9" x14ac:dyDescent="0.3">
      <c r="C243" t="str">
        <v>successful</v>
      </c>
      <c r="D243">
        <v>92</v>
      </c>
      <c r="H243" t="str">
        <v>failed</v>
      </c>
      <c r="I243">
        <v>2915</v>
      </c>
    </row>
    <row r="244" spans="3:9" x14ac:dyDescent="0.3">
      <c r="C244" t="str">
        <v>successful</v>
      </c>
      <c r="D244">
        <v>219</v>
      </c>
      <c r="H244" t="str">
        <v>failed</v>
      </c>
      <c r="I244">
        <v>18</v>
      </c>
    </row>
    <row r="245" spans="3:9" x14ac:dyDescent="0.3">
      <c r="C245" t="str">
        <v>successful</v>
      </c>
      <c r="D245">
        <v>2526</v>
      </c>
      <c r="H245" t="str">
        <v>failed</v>
      </c>
      <c r="I245">
        <v>602</v>
      </c>
    </row>
    <row r="246" spans="3:9" x14ac:dyDescent="0.3">
      <c r="C246" t="str">
        <v>successful</v>
      </c>
      <c r="D246">
        <v>94</v>
      </c>
      <c r="H246" t="str">
        <v>failed</v>
      </c>
      <c r="I246">
        <v>1</v>
      </c>
    </row>
    <row r="247" spans="3:9" x14ac:dyDescent="0.3">
      <c r="C247" t="str">
        <v>successful</v>
      </c>
      <c r="D247">
        <v>1713</v>
      </c>
      <c r="H247" t="str">
        <v>failed</v>
      </c>
      <c r="I247">
        <v>3868</v>
      </c>
    </row>
    <row r="248" spans="3:9" x14ac:dyDescent="0.3">
      <c r="C248" t="str">
        <v>successful</v>
      </c>
      <c r="D248">
        <v>249</v>
      </c>
      <c r="H248" t="str">
        <v>failed</v>
      </c>
      <c r="I248">
        <v>504</v>
      </c>
    </row>
    <row r="249" spans="3:9" x14ac:dyDescent="0.3">
      <c r="C249" t="str">
        <v>successful</v>
      </c>
      <c r="D249">
        <v>192</v>
      </c>
      <c r="H249" t="str">
        <v>failed</v>
      </c>
      <c r="I249">
        <v>14</v>
      </c>
    </row>
    <row r="250" spans="3:9" x14ac:dyDescent="0.3">
      <c r="C250" t="str">
        <v>successful</v>
      </c>
      <c r="D250">
        <v>247</v>
      </c>
      <c r="H250" t="str">
        <v>failed</v>
      </c>
      <c r="I250">
        <v>750</v>
      </c>
    </row>
    <row r="251" spans="3:9" x14ac:dyDescent="0.3">
      <c r="C251" t="str">
        <v>successful</v>
      </c>
      <c r="D251">
        <v>2293</v>
      </c>
      <c r="H251" t="str">
        <v>failed</v>
      </c>
      <c r="I251">
        <v>77</v>
      </c>
    </row>
    <row r="252" spans="3:9" x14ac:dyDescent="0.3">
      <c r="C252" t="str">
        <v>successful</v>
      </c>
      <c r="D252">
        <v>3131</v>
      </c>
      <c r="H252" t="str">
        <v>failed</v>
      </c>
      <c r="I252">
        <v>752</v>
      </c>
    </row>
    <row r="253" spans="3:9" x14ac:dyDescent="0.3">
      <c r="C253" t="str">
        <v>successful</v>
      </c>
      <c r="D253">
        <v>143</v>
      </c>
      <c r="H253" t="str">
        <v>failed</v>
      </c>
      <c r="I253">
        <v>131</v>
      </c>
    </row>
    <row r="254" spans="3:9" x14ac:dyDescent="0.3">
      <c r="C254" t="str">
        <v>successful</v>
      </c>
      <c r="D254">
        <v>296</v>
      </c>
      <c r="H254" t="str">
        <v>failed</v>
      </c>
      <c r="I254">
        <v>87</v>
      </c>
    </row>
    <row r="255" spans="3:9" x14ac:dyDescent="0.3">
      <c r="C255" t="str">
        <v>successful</v>
      </c>
      <c r="D255">
        <v>170</v>
      </c>
      <c r="H255" t="str">
        <v>failed</v>
      </c>
      <c r="I255">
        <v>1063</v>
      </c>
    </row>
    <row r="256" spans="3:9" x14ac:dyDescent="0.3">
      <c r="C256" t="str">
        <v>successful</v>
      </c>
      <c r="D256">
        <v>86</v>
      </c>
      <c r="H256" t="str">
        <v>failed</v>
      </c>
      <c r="I256">
        <v>76</v>
      </c>
    </row>
    <row r="257" spans="3:9" x14ac:dyDescent="0.3">
      <c r="C257" t="str">
        <v>successful</v>
      </c>
      <c r="D257">
        <v>6286</v>
      </c>
      <c r="H257" t="str">
        <v>failed</v>
      </c>
      <c r="I257">
        <v>4428</v>
      </c>
    </row>
    <row r="258" spans="3:9" x14ac:dyDescent="0.3">
      <c r="C258" t="str">
        <v>successful</v>
      </c>
      <c r="D258">
        <v>3727</v>
      </c>
      <c r="H258" t="str">
        <v>failed</v>
      </c>
      <c r="I258">
        <v>58</v>
      </c>
    </row>
    <row r="259" spans="3:9" x14ac:dyDescent="0.3">
      <c r="C259" t="str">
        <v>successful</v>
      </c>
      <c r="D259">
        <v>1605</v>
      </c>
      <c r="H259" t="str">
        <v>failed</v>
      </c>
      <c r="I259">
        <v>111</v>
      </c>
    </row>
    <row r="260" spans="3:9" x14ac:dyDescent="0.3">
      <c r="C260" t="str">
        <v>successful</v>
      </c>
      <c r="D260">
        <v>2120</v>
      </c>
      <c r="H260" t="str">
        <v>failed</v>
      </c>
      <c r="I260">
        <v>2955</v>
      </c>
    </row>
    <row r="261" spans="3:9" x14ac:dyDescent="0.3">
      <c r="C261" t="str">
        <v>successful</v>
      </c>
      <c r="D261">
        <v>50</v>
      </c>
      <c r="H261" t="str">
        <v>failed</v>
      </c>
      <c r="I261">
        <v>1657</v>
      </c>
    </row>
    <row r="262" spans="3:9" x14ac:dyDescent="0.3">
      <c r="C262" t="str">
        <v>successful</v>
      </c>
      <c r="D262">
        <v>2080</v>
      </c>
      <c r="H262" t="str">
        <v>failed</v>
      </c>
      <c r="I262">
        <v>926</v>
      </c>
    </row>
    <row r="263" spans="3:9" x14ac:dyDescent="0.3">
      <c r="C263" t="str">
        <v>successful</v>
      </c>
      <c r="D263">
        <v>2105</v>
      </c>
      <c r="H263" t="str">
        <v>failed</v>
      </c>
      <c r="I263">
        <v>77</v>
      </c>
    </row>
    <row r="264" spans="3:9" x14ac:dyDescent="0.3">
      <c r="C264" t="str">
        <v>successful</v>
      </c>
      <c r="D264">
        <v>2436</v>
      </c>
      <c r="H264" t="str">
        <v>failed</v>
      </c>
      <c r="I264">
        <v>1748</v>
      </c>
    </row>
    <row r="265" spans="3:9" x14ac:dyDescent="0.3">
      <c r="C265" t="str">
        <v>successful</v>
      </c>
      <c r="D265">
        <v>80</v>
      </c>
      <c r="H265" t="str">
        <v>failed</v>
      </c>
      <c r="I265">
        <v>79</v>
      </c>
    </row>
    <row r="266" spans="3:9" x14ac:dyDescent="0.3">
      <c r="C266" t="str">
        <v>successful</v>
      </c>
      <c r="D266">
        <v>42</v>
      </c>
      <c r="H266" t="str">
        <v>failed</v>
      </c>
      <c r="I266">
        <v>889</v>
      </c>
    </row>
    <row r="267" spans="3:9" x14ac:dyDescent="0.3">
      <c r="C267" t="str">
        <v>successful</v>
      </c>
      <c r="D267">
        <v>139</v>
      </c>
      <c r="H267" t="str">
        <v>failed</v>
      </c>
      <c r="I267">
        <v>56</v>
      </c>
    </row>
    <row r="268" spans="3:9" x14ac:dyDescent="0.3">
      <c r="C268" t="str">
        <v>successful</v>
      </c>
      <c r="D268">
        <v>159</v>
      </c>
      <c r="H268" t="str">
        <v>failed</v>
      </c>
      <c r="I268">
        <v>1</v>
      </c>
    </row>
    <row r="269" spans="3:9" x14ac:dyDescent="0.3">
      <c r="C269" t="str">
        <v>successful</v>
      </c>
      <c r="D269">
        <v>381</v>
      </c>
      <c r="H269" t="str">
        <v>failed</v>
      </c>
      <c r="I269">
        <v>83</v>
      </c>
    </row>
    <row r="270" spans="3:9" x14ac:dyDescent="0.3">
      <c r="C270" t="str">
        <v>successful</v>
      </c>
      <c r="D270">
        <v>194</v>
      </c>
      <c r="H270" t="str">
        <v>failed</v>
      </c>
      <c r="I270">
        <v>2025</v>
      </c>
    </row>
    <row r="271" spans="3:9" x14ac:dyDescent="0.3">
      <c r="C271" t="str">
        <v>successful</v>
      </c>
      <c r="D271">
        <v>106</v>
      </c>
      <c r="H271" t="str">
        <v>failed</v>
      </c>
      <c r="I271">
        <v>14</v>
      </c>
    </row>
    <row r="272" spans="3:9" x14ac:dyDescent="0.3">
      <c r="C272" t="str">
        <v>successful</v>
      </c>
      <c r="D272">
        <v>142</v>
      </c>
      <c r="H272" t="str">
        <v>failed</v>
      </c>
      <c r="I272">
        <v>656</v>
      </c>
    </row>
    <row r="273" spans="3:9" x14ac:dyDescent="0.3">
      <c r="C273" t="str">
        <v>successful</v>
      </c>
      <c r="D273">
        <v>211</v>
      </c>
      <c r="H273" t="str">
        <v>failed</v>
      </c>
      <c r="I273">
        <v>1596</v>
      </c>
    </row>
    <row r="274" spans="3:9" x14ac:dyDescent="0.3">
      <c r="C274" t="str">
        <v>successful</v>
      </c>
      <c r="D274">
        <v>2756</v>
      </c>
      <c r="H274" t="str">
        <v>failed</v>
      </c>
      <c r="I274">
        <v>10</v>
      </c>
    </row>
    <row r="275" spans="3:9" x14ac:dyDescent="0.3">
      <c r="C275" t="str">
        <v>successful</v>
      </c>
      <c r="D275">
        <v>173</v>
      </c>
      <c r="H275" t="str">
        <v>failed</v>
      </c>
      <c r="I275">
        <v>1121</v>
      </c>
    </row>
    <row r="276" spans="3:9" x14ac:dyDescent="0.3">
      <c r="C276" t="str">
        <v>successful</v>
      </c>
      <c r="D276">
        <v>87</v>
      </c>
      <c r="H276" t="str">
        <v>failed</v>
      </c>
      <c r="I276">
        <v>15</v>
      </c>
    </row>
    <row r="277" spans="3:9" x14ac:dyDescent="0.3">
      <c r="C277" t="str">
        <v>successful</v>
      </c>
      <c r="D277">
        <v>1572</v>
      </c>
      <c r="H277" t="str">
        <v>failed</v>
      </c>
      <c r="I277">
        <v>191</v>
      </c>
    </row>
    <row r="278" spans="3:9" x14ac:dyDescent="0.3">
      <c r="C278" t="str">
        <v>successful</v>
      </c>
      <c r="D278">
        <v>2346</v>
      </c>
      <c r="H278" t="str">
        <v>failed</v>
      </c>
      <c r="I278">
        <v>16</v>
      </c>
    </row>
    <row r="279" spans="3:9" x14ac:dyDescent="0.3">
      <c r="C279" t="str">
        <v>successful</v>
      </c>
      <c r="D279">
        <v>115</v>
      </c>
      <c r="H279" t="str">
        <v>failed</v>
      </c>
      <c r="I279">
        <v>17</v>
      </c>
    </row>
    <row r="280" spans="3:9" x14ac:dyDescent="0.3">
      <c r="C280" t="str">
        <v>successful</v>
      </c>
      <c r="D280">
        <v>85</v>
      </c>
      <c r="H280" t="str">
        <v>failed</v>
      </c>
      <c r="I280">
        <v>34</v>
      </c>
    </row>
    <row r="281" spans="3:9" x14ac:dyDescent="0.3">
      <c r="C281" t="str">
        <v>successful</v>
      </c>
      <c r="D281">
        <v>144</v>
      </c>
      <c r="H281" t="str">
        <v>failed</v>
      </c>
      <c r="I281">
        <v>1</v>
      </c>
    </row>
    <row r="282" spans="3:9" x14ac:dyDescent="0.3">
      <c r="C282" t="str">
        <v>successful</v>
      </c>
      <c r="D282">
        <v>2443</v>
      </c>
      <c r="H282" t="str">
        <v>failed</v>
      </c>
      <c r="I282">
        <v>1274</v>
      </c>
    </row>
    <row r="283" spans="3:9" x14ac:dyDescent="0.3">
      <c r="C283" t="str">
        <v>successful</v>
      </c>
      <c r="D283">
        <v>64</v>
      </c>
      <c r="H283" t="str">
        <v>failed</v>
      </c>
      <c r="I283">
        <v>210</v>
      </c>
    </row>
    <row r="284" spans="3:9" x14ac:dyDescent="0.3">
      <c r="C284" t="str">
        <v>successful</v>
      </c>
      <c r="D284">
        <v>268</v>
      </c>
      <c r="H284" t="str">
        <v>failed</v>
      </c>
      <c r="I284">
        <v>248</v>
      </c>
    </row>
    <row r="285" spans="3:9" x14ac:dyDescent="0.3">
      <c r="C285" t="str">
        <v>successful</v>
      </c>
      <c r="D285">
        <v>195</v>
      </c>
      <c r="H285" t="str">
        <v>failed</v>
      </c>
      <c r="I285">
        <v>513</v>
      </c>
    </row>
    <row r="286" spans="3:9" x14ac:dyDescent="0.3">
      <c r="C286" t="str">
        <v>successful</v>
      </c>
      <c r="D286">
        <v>186</v>
      </c>
      <c r="H286" t="str">
        <v>failed</v>
      </c>
      <c r="I286">
        <v>3410</v>
      </c>
    </row>
    <row r="287" spans="3:9" x14ac:dyDescent="0.3">
      <c r="C287" t="str">
        <v>successful</v>
      </c>
      <c r="D287">
        <v>460</v>
      </c>
      <c r="H287" t="str">
        <v>failed</v>
      </c>
      <c r="I287">
        <v>10</v>
      </c>
    </row>
    <row r="288" spans="3:9" x14ac:dyDescent="0.3">
      <c r="C288" t="str">
        <v>successful</v>
      </c>
      <c r="D288">
        <v>2528</v>
      </c>
      <c r="H288" t="str">
        <v>failed</v>
      </c>
      <c r="I288">
        <v>2201</v>
      </c>
    </row>
    <row r="289" spans="3:9" x14ac:dyDescent="0.3">
      <c r="C289" t="str">
        <v>successful</v>
      </c>
      <c r="D289">
        <v>3657</v>
      </c>
      <c r="H289" t="str">
        <v>failed</v>
      </c>
      <c r="I289">
        <v>676</v>
      </c>
    </row>
    <row r="290" spans="3:9" x14ac:dyDescent="0.3">
      <c r="C290" t="str">
        <v>successful</v>
      </c>
      <c r="D290">
        <v>131</v>
      </c>
      <c r="H290" t="str">
        <v>failed</v>
      </c>
      <c r="I290">
        <v>831</v>
      </c>
    </row>
    <row r="291" spans="3:9" x14ac:dyDescent="0.3">
      <c r="C291" t="str">
        <v>successful</v>
      </c>
      <c r="D291">
        <v>239</v>
      </c>
      <c r="H291" t="str">
        <v>failed</v>
      </c>
      <c r="I291">
        <v>859</v>
      </c>
    </row>
    <row r="292" spans="3:9" x14ac:dyDescent="0.3">
      <c r="C292" t="str">
        <v>successful</v>
      </c>
      <c r="D292">
        <v>78</v>
      </c>
      <c r="H292" t="str">
        <v>failed</v>
      </c>
      <c r="I292">
        <v>45</v>
      </c>
    </row>
    <row r="293" spans="3:9" x14ac:dyDescent="0.3">
      <c r="C293" t="str">
        <v>successful</v>
      </c>
      <c r="D293">
        <v>1773</v>
      </c>
      <c r="H293" t="str">
        <v>failed</v>
      </c>
      <c r="I293">
        <v>6</v>
      </c>
    </row>
    <row r="294" spans="3:9" x14ac:dyDescent="0.3">
      <c r="C294" t="str">
        <v>successful</v>
      </c>
      <c r="D294">
        <v>32</v>
      </c>
      <c r="H294" t="str">
        <v>failed</v>
      </c>
      <c r="I294">
        <v>7</v>
      </c>
    </row>
    <row r="295" spans="3:9" x14ac:dyDescent="0.3">
      <c r="C295" t="str">
        <v>successful</v>
      </c>
      <c r="D295">
        <v>369</v>
      </c>
      <c r="H295" t="str">
        <v>failed</v>
      </c>
      <c r="I295">
        <v>31</v>
      </c>
    </row>
    <row r="296" spans="3:9" x14ac:dyDescent="0.3">
      <c r="C296" t="str">
        <v>successful</v>
      </c>
      <c r="D296">
        <v>89</v>
      </c>
      <c r="H296" t="str">
        <v>failed</v>
      </c>
      <c r="I296">
        <v>78</v>
      </c>
    </row>
    <row r="297" spans="3:9" x14ac:dyDescent="0.3">
      <c r="C297" t="str">
        <v>successful</v>
      </c>
      <c r="D297">
        <v>147</v>
      </c>
      <c r="H297" t="str">
        <v>failed</v>
      </c>
      <c r="I297">
        <v>1225</v>
      </c>
    </row>
    <row r="298" spans="3:9" x14ac:dyDescent="0.3">
      <c r="C298" t="str">
        <v>successful</v>
      </c>
      <c r="D298">
        <v>126</v>
      </c>
      <c r="H298" t="str">
        <v>failed</v>
      </c>
      <c r="I298">
        <v>1</v>
      </c>
    </row>
    <row r="299" spans="3:9" x14ac:dyDescent="0.3">
      <c r="C299" t="str">
        <v>successful</v>
      </c>
      <c r="D299">
        <v>2218</v>
      </c>
      <c r="H299" t="str">
        <v>failed</v>
      </c>
      <c r="I299">
        <v>67</v>
      </c>
    </row>
    <row r="300" spans="3:9" x14ac:dyDescent="0.3">
      <c r="C300" t="str">
        <v>successful</v>
      </c>
      <c r="D300">
        <v>202</v>
      </c>
      <c r="H300" t="str">
        <v>failed</v>
      </c>
      <c r="I300">
        <v>19</v>
      </c>
    </row>
    <row r="301" spans="3:9" x14ac:dyDescent="0.3">
      <c r="C301" t="str">
        <v>successful</v>
      </c>
      <c r="D301">
        <v>140</v>
      </c>
      <c r="H301" t="str">
        <v>failed</v>
      </c>
      <c r="I301">
        <v>2108</v>
      </c>
    </row>
    <row r="302" spans="3:9" x14ac:dyDescent="0.3">
      <c r="C302" t="str">
        <v>successful</v>
      </c>
      <c r="D302">
        <v>1052</v>
      </c>
      <c r="H302" t="str">
        <v>failed</v>
      </c>
      <c r="I302">
        <v>679</v>
      </c>
    </row>
    <row r="303" spans="3:9" x14ac:dyDescent="0.3">
      <c r="C303" t="str">
        <v>successful</v>
      </c>
      <c r="D303">
        <v>247</v>
      </c>
      <c r="H303" t="str">
        <v>failed</v>
      </c>
      <c r="I303">
        <v>36</v>
      </c>
    </row>
    <row r="304" spans="3:9" x14ac:dyDescent="0.3">
      <c r="C304" t="str">
        <v>successful</v>
      </c>
      <c r="D304">
        <v>84</v>
      </c>
      <c r="H304" t="str">
        <v>failed</v>
      </c>
      <c r="I304">
        <v>47</v>
      </c>
    </row>
    <row r="305" spans="3:9" x14ac:dyDescent="0.3">
      <c r="C305" t="str">
        <v>successful</v>
      </c>
      <c r="D305">
        <v>88</v>
      </c>
      <c r="H305" t="str">
        <v>failed</v>
      </c>
      <c r="I305">
        <v>70</v>
      </c>
    </row>
    <row r="306" spans="3:9" x14ac:dyDescent="0.3">
      <c r="C306" t="str">
        <v>successful</v>
      </c>
      <c r="D306">
        <v>156</v>
      </c>
      <c r="H306" t="str">
        <v>failed</v>
      </c>
      <c r="I306">
        <v>154</v>
      </c>
    </row>
    <row r="307" spans="3:9" x14ac:dyDescent="0.3">
      <c r="C307" t="str">
        <v>successful</v>
      </c>
      <c r="D307">
        <v>2985</v>
      </c>
      <c r="H307" t="str">
        <v>failed</v>
      </c>
      <c r="I307">
        <v>22</v>
      </c>
    </row>
    <row r="308" spans="3:9" x14ac:dyDescent="0.3">
      <c r="C308" t="str">
        <v>successful</v>
      </c>
      <c r="D308">
        <v>762</v>
      </c>
      <c r="H308" t="str">
        <v>failed</v>
      </c>
      <c r="I308">
        <v>1758</v>
      </c>
    </row>
    <row r="309" spans="3:9" x14ac:dyDescent="0.3">
      <c r="C309" t="str">
        <v>successful</v>
      </c>
      <c r="D309">
        <v>554</v>
      </c>
      <c r="H309" t="str">
        <v>failed</v>
      </c>
      <c r="I309">
        <v>94</v>
      </c>
    </row>
    <row r="310" spans="3:9" x14ac:dyDescent="0.3">
      <c r="C310" t="str">
        <v>successful</v>
      </c>
      <c r="D310">
        <v>135</v>
      </c>
      <c r="H310" t="str">
        <v>failed</v>
      </c>
      <c r="I310">
        <v>33</v>
      </c>
    </row>
    <row r="311" spans="3:9" x14ac:dyDescent="0.3">
      <c r="C311" t="str">
        <v>successful</v>
      </c>
      <c r="D311">
        <v>122</v>
      </c>
      <c r="H311" t="str">
        <v>failed</v>
      </c>
      <c r="I311">
        <v>1</v>
      </c>
    </row>
    <row r="312" spans="3:9" x14ac:dyDescent="0.3">
      <c r="C312" t="str">
        <v>successful</v>
      </c>
      <c r="D312">
        <v>221</v>
      </c>
      <c r="H312" t="str">
        <v>failed</v>
      </c>
      <c r="I312">
        <v>31</v>
      </c>
    </row>
    <row r="313" spans="3:9" x14ac:dyDescent="0.3">
      <c r="C313" t="str">
        <v>successful</v>
      </c>
      <c r="D313">
        <v>126</v>
      </c>
      <c r="H313" t="str">
        <v>failed</v>
      </c>
      <c r="I313">
        <v>35</v>
      </c>
    </row>
    <row r="314" spans="3:9" x14ac:dyDescent="0.3">
      <c r="C314" t="str">
        <v>successful</v>
      </c>
      <c r="D314">
        <v>1022</v>
      </c>
      <c r="H314" t="str">
        <v>failed</v>
      </c>
      <c r="I314">
        <v>63</v>
      </c>
    </row>
    <row r="315" spans="3:9" x14ac:dyDescent="0.3">
      <c r="C315" t="str">
        <v>successful</v>
      </c>
      <c r="D315">
        <v>3177</v>
      </c>
      <c r="H315" t="str">
        <v>failed</v>
      </c>
      <c r="I315">
        <v>526</v>
      </c>
    </row>
    <row r="316" spans="3:9" x14ac:dyDescent="0.3">
      <c r="C316" t="str">
        <v>successful</v>
      </c>
      <c r="D316">
        <v>198</v>
      </c>
      <c r="H316" t="str">
        <v>failed</v>
      </c>
      <c r="I316">
        <v>121</v>
      </c>
    </row>
    <row r="317" spans="3:9" x14ac:dyDescent="0.3">
      <c r="C317" t="str">
        <v>successful</v>
      </c>
      <c r="D317">
        <v>85</v>
      </c>
      <c r="H317" t="str">
        <v>failed</v>
      </c>
      <c r="I317">
        <v>67</v>
      </c>
    </row>
    <row r="318" spans="3:9" x14ac:dyDescent="0.3">
      <c r="C318" t="str">
        <v>successful</v>
      </c>
      <c r="D318">
        <v>3596</v>
      </c>
      <c r="H318" t="str">
        <v>failed</v>
      </c>
      <c r="I318">
        <v>57</v>
      </c>
    </row>
    <row r="319" spans="3:9" x14ac:dyDescent="0.3">
      <c r="C319" t="str">
        <v>successful</v>
      </c>
      <c r="D319">
        <v>244</v>
      </c>
      <c r="H319" t="str">
        <v>failed</v>
      </c>
      <c r="I319">
        <v>1229</v>
      </c>
    </row>
    <row r="320" spans="3:9" x14ac:dyDescent="0.3">
      <c r="C320" t="str">
        <v>successful</v>
      </c>
      <c r="D320">
        <v>5180</v>
      </c>
      <c r="H320" t="str">
        <v>failed</v>
      </c>
      <c r="I320">
        <v>12</v>
      </c>
    </row>
    <row r="321" spans="3:9" x14ac:dyDescent="0.3">
      <c r="C321" t="str">
        <v>successful</v>
      </c>
      <c r="D321">
        <v>589</v>
      </c>
      <c r="H321" t="str">
        <v>failed</v>
      </c>
      <c r="I321">
        <v>452</v>
      </c>
    </row>
    <row r="322" spans="3:9" x14ac:dyDescent="0.3">
      <c r="C322" t="str">
        <v>successful</v>
      </c>
      <c r="D322">
        <v>2725</v>
      </c>
      <c r="H322" t="str">
        <v>failed</v>
      </c>
      <c r="I322">
        <v>1886</v>
      </c>
    </row>
    <row r="323" spans="3:9" x14ac:dyDescent="0.3">
      <c r="C323" t="str">
        <v>successful</v>
      </c>
      <c r="D323">
        <v>300</v>
      </c>
      <c r="H323" t="str">
        <v>failed</v>
      </c>
      <c r="I323">
        <v>1825</v>
      </c>
    </row>
    <row r="324" spans="3:9" x14ac:dyDescent="0.3">
      <c r="C324" t="str">
        <v>successful</v>
      </c>
      <c r="D324">
        <v>144</v>
      </c>
      <c r="H324" t="str">
        <v>failed</v>
      </c>
      <c r="I324">
        <v>31</v>
      </c>
    </row>
    <row r="325" spans="3:9" x14ac:dyDescent="0.3">
      <c r="C325" t="str">
        <v>successful</v>
      </c>
      <c r="D325">
        <v>87</v>
      </c>
      <c r="H325" t="str">
        <v>failed</v>
      </c>
      <c r="I325">
        <v>107</v>
      </c>
    </row>
    <row r="326" spans="3:9" x14ac:dyDescent="0.3">
      <c r="C326" t="str">
        <v>successful</v>
      </c>
      <c r="D326">
        <v>3116</v>
      </c>
      <c r="H326" t="str">
        <v>failed</v>
      </c>
      <c r="I326">
        <v>27</v>
      </c>
    </row>
    <row r="327" spans="3:9" x14ac:dyDescent="0.3">
      <c r="C327" t="str">
        <v>successful</v>
      </c>
      <c r="D327">
        <v>909</v>
      </c>
      <c r="H327" t="str">
        <v>failed</v>
      </c>
      <c r="I327">
        <v>1221</v>
      </c>
    </row>
    <row r="328" spans="3:9" x14ac:dyDescent="0.3">
      <c r="C328" t="str">
        <v>successful</v>
      </c>
      <c r="D328">
        <v>1613</v>
      </c>
      <c r="H328" t="str">
        <v>failed</v>
      </c>
      <c r="I328">
        <v>1</v>
      </c>
    </row>
    <row r="329" spans="3:9" x14ac:dyDescent="0.3">
      <c r="C329" t="str">
        <v>successful</v>
      </c>
      <c r="D329">
        <v>136</v>
      </c>
      <c r="H329" t="str">
        <v>failed</v>
      </c>
      <c r="I329">
        <v>16</v>
      </c>
    </row>
    <row r="330" spans="3:9" x14ac:dyDescent="0.3">
      <c r="C330" t="str">
        <v>successful</v>
      </c>
      <c r="D330">
        <v>130</v>
      </c>
      <c r="H330" t="str">
        <v>failed</v>
      </c>
      <c r="I330">
        <v>41</v>
      </c>
    </row>
    <row r="331" spans="3:9" x14ac:dyDescent="0.3">
      <c r="C331" t="str">
        <v>successful</v>
      </c>
      <c r="D331">
        <v>102</v>
      </c>
      <c r="H331" t="str">
        <v>failed</v>
      </c>
      <c r="I331">
        <v>523</v>
      </c>
    </row>
    <row r="332" spans="3:9" x14ac:dyDescent="0.3">
      <c r="C332" t="str">
        <v>successful</v>
      </c>
      <c r="D332">
        <v>4006</v>
      </c>
      <c r="H332" t="str">
        <v>failed</v>
      </c>
      <c r="I332">
        <v>141</v>
      </c>
    </row>
    <row r="333" spans="3:9" x14ac:dyDescent="0.3">
      <c r="C333" t="str">
        <v>successful</v>
      </c>
      <c r="D333">
        <v>1629</v>
      </c>
      <c r="H333" t="str">
        <v>failed</v>
      </c>
      <c r="I333">
        <v>52</v>
      </c>
    </row>
    <row r="334" spans="3:9" x14ac:dyDescent="0.3">
      <c r="C334" t="str">
        <v>successful</v>
      </c>
      <c r="D334">
        <v>2188</v>
      </c>
      <c r="H334" t="str">
        <v>failed</v>
      </c>
      <c r="I334">
        <v>225</v>
      </c>
    </row>
    <row r="335" spans="3:9" x14ac:dyDescent="0.3">
      <c r="C335" t="str">
        <v>successful</v>
      </c>
      <c r="D335">
        <v>2409</v>
      </c>
      <c r="H335" t="str">
        <v>failed</v>
      </c>
      <c r="I335">
        <v>38</v>
      </c>
    </row>
    <row r="336" spans="3:9" x14ac:dyDescent="0.3">
      <c r="C336" t="str">
        <v>successful</v>
      </c>
      <c r="D336">
        <v>194</v>
      </c>
      <c r="H336" t="str">
        <v>failed</v>
      </c>
      <c r="I336">
        <v>15</v>
      </c>
    </row>
    <row r="337" spans="3:9" x14ac:dyDescent="0.3">
      <c r="C337" t="str">
        <v>successful</v>
      </c>
      <c r="D337">
        <v>1140</v>
      </c>
      <c r="H337" t="str">
        <v>failed</v>
      </c>
      <c r="I337">
        <v>37</v>
      </c>
    </row>
    <row r="338" spans="3:9" x14ac:dyDescent="0.3">
      <c r="C338" t="str">
        <v>successful</v>
      </c>
      <c r="D338">
        <v>102</v>
      </c>
      <c r="H338" t="str">
        <v>failed</v>
      </c>
      <c r="I338">
        <v>112</v>
      </c>
    </row>
    <row r="339" spans="3:9" x14ac:dyDescent="0.3">
      <c r="C339" t="str">
        <v>successful</v>
      </c>
      <c r="D339">
        <v>2857</v>
      </c>
      <c r="H339" t="str">
        <v>failed</v>
      </c>
      <c r="I339">
        <v>21</v>
      </c>
    </row>
    <row r="340" spans="3:9" x14ac:dyDescent="0.3">
      <c r="C340" t="str">
        <v>successful</v>
      </c>
      <c r="D340">
        <v>107</v>
      </c>
      <c r="H340" t="str">
        <v>failed</v>
      </c>
      <c r="I340">
        <v>67</v>
      </c>
    </row>
    <row r="341" spans="3:9" x14ac:dyDescent="0.3">
      <c r="C341" t="str">
        <v>successful</v>
      </c>
      <c r="D341">
        <v>160</v>
      </c>
      <c r="H341" t="str">
        <v>failed</v>
      </c>
      <c r="I341">
        <v>78</v>
      </c>
    </row>
    <row r="342" spans="3:9" x14ac:dyDescent="0.3">
      <c r="C342" t="str">
        <v>successful</v>
      </c>
      <c r="D342">
        <v>2230</v>
      </c>
      <c r="H342" t="str">
        <v>failed</v>
      </c>
      <c r="I342">
        <v>67</v>
      </c>
    </row>
    <row r="343" spans="3:9" x14ac:dyDescent="0.3">
      <c r="C343" t="str">
        <v>successful</v>
      </c>
      <c r="D343">
        <v>316</v>
      </c>
      <c r="H343" t="str">
        <v>failed</v>
      </c>
      <c r="I343">
        <v>263</v>
      </c>
    </row>
    <row r="344" spans="3:9" x14ac:dyDescent="0.3">
      <c r="C344" t="str">
        <v>successful</v>
      </c>
      <c r="D344">
        <v>117</v>
      </c>
      <c r="H344" t="str">
        <v>failed</v>
      </c>
      <c r="I344">
        <v>1691</v>
      </c>
    </row>
    <row r="345" spans="3:9" x14ac:dyDescent="0.3">
      <c r="C345" t="str">
        <v>successful</v>
      </c>
      <c r="D345">
        <v>6406</v>
      </c>
      <c r="H345" t="str">
        <v>failed</v>
      </c>
      <c r="I345">
        <v>181</v>
      </c>
    </row>
    <row r="346" spans="3:9" x14ac:dyDescent="0.3">
      <c r="C346" t="str">
        <v>successful</v>
      </c>
      <c r="D346">
        <v>192</v>
      </c>
      <c r="H346" t="str">
        <v>failed</v>
      </c>
      <c r="I346">
        <v>13</v>
      </c>
    </row>
    <row r="347" spans="3:9" x14ac:dyDescent="0.3">
      <c r="C347" t="str">
        <v>successful</v>
      </c>
      <c r="D347">
        <v>26</v>
      </c>
      <c r="H347" t="str">
        <v>failed</v>
      </c>
      <c r="I347">
        <v>1</v>
      </c>
    </row>
    <row r="348" spans="3:9" x14ac:dyDescent="0.3">
      <c r="C348" t="str">
        <v>successful</v>
      </c>
      <c r="D348">
        <v>723</v>
      </c>
      <c r="H348" t="str">
        <v>failed</v>
      </c>
      <c r="I348">
        <v>21</v>
      </c>
    </row>
    <row r="349" spans="3:9" x14ac:dyDescent="0.3">
      <c r="C349" t="str">
        <v>successful</v>
      </c>
      <c r="D349">
        <v>170</v>
      </c>
      <c r="H349" t="str">
        <v>failed</v>
      </c>
      <c r="I349">
        <v>830</v>
      </c>
    </row>
    <row r="350" spans="3:9" x14ac:dyDescent="0.3">
      <c r="C350" t="str">
        <v>successful</v>
      </c>
      <c r="D350">
        <v>238</v>
      </c>
      <c r="H350" t="str">
        <v>failed</v>
      </c>
      <c r="I350">
        <v>130</v>
      </c>
    </row>
    <row r="351" spans="3:9" x14ac:dyDescent="0.3">
      <c r="C351" t="str">
        <v>successful</v>
      </c>
      <c r="D351">
        <v>55</v>
      </c>
      <c r="H351" t="str">
        <v>failed</v>
      </c>
      <c r="I351">
        <v>55</v>
      </c>
    </row>
    <row r="352" spans="3:9" x14ac:dyDescent="0.3">
      <c r="C352" t="str">
        <v>successful</v>
      </c>
      <c r="D352">
        <v>128</v>
      </c>
      <c r="H352" t="str">
        <v>failed</v>
      </c>
      <c r="I352">
        <v>114</v>
      </c>
    </row>
    <row r="353" spans="3:9" x14ac:dyDescent="0.3">
      <c r="C353" t="str">
        <v>successful</v>
      </c>
      <c r="D353">
        <v>2144</v>
      </c>
      <c r="H353" t="str">
        <v>failed</v>
      </c>
      <c r="I353">
        <v>594</v>
      </c>
    </row>
    <row r="354" spans="3:9" x14ac:dyDescent="0.3">
      <c r="C354" t="str">
        <v>successful</v>
      </c>
      <c r="D354">
        <v>2693</v>
      </c>
      <c r="H354" t="str">
        <v>failed</v>
      </c>
      <c r="I354">
        <v>24</v>
      </c>
    </row>
    <row r="355" spans="3:9" x14ac:dyDescent="0.3">
      <c r="C355" t="str">
        <v>successful</v>
      </c>
      <c r="D355">
        <v>432</v>
      </c>
      <c r="H355" t="str">
        <v>failed</v>
      </c>
      <c r="I355">
        <v>252</v>
      </c>
    </row>
    <row r="356" spans="3:9" x14ac:dyDescent="0.3">
      <c r="C356" t="str">
        <v>successful</v>
      </c>
      <c r="D356">
        <v>189</v>
      </c>
      <c r="H356" t="str">
        <v>failed</v>
      </c>
      <c r="I356">
        <v>67</v>
      </c>
    </row>
    <row r="357" spans="3:9" x14ac:dyDescent="0.3">
      <c r="C357" t="str">
        <v>successful</v>
      </c>
      <c r="D357">
        <v>154</v>
      </c>
      <c r="H357" t="str">
        <v>failed</v>
      </c>
      <c r="I357">
        <v>742</v>
      </c>
    </row>
    <row r="358" spans="3:9" x14ac:dyDescent="0.3">
      <c r="C358" t="str">
        <v>successful</v>
      </c>
      <c r="D358">
        <v>96</v>
      </c>
      <c r="H358" t="str">
        <v>failed</v>
      </c>
      <c r="I358">
        <v>75</v>
      </c>
    </row>
    <row r="359" spans="3:9" x14ac:dyDescent="0.3">
      <c r="C359" t="str">
        <v>successful</v>
      </c>
      <c r="D359">
        <v>3063</v>
      </c>
      <c r="H359" t="str">
        <v>failed</v>
      </c>
      <c r="I359">
        <v>4405</v>
      </c>
    </row>
    <row r="360" spans="3:9" x14ac:dyDescent="0.3">
      <c r="C360" t="str">
        <v>successful</v>
      </c>
      <c r="D360">
        <v>2266</v>
      </c>
      <c r="H360" t="str">
        <v>failed</v>
      </c>
      <c r="I360">
        <v>92</v>
      </c>
    </row>
    <row r="361" spans="3:9" x14ac:dyDescent="0.3">
      <c r="C361" t="str">
        <v>successful</v>
      </c>
      <c r="D361">
        <v>194</v>
      </c>
      <c r="H361" t="str">
        <v>failed</v>
      </c>
      <c r="I361">
        <v>64</v>
      </c>
    </row>
    <row r="362" spans="3:9" x14ac:dyDescent="0.3">
      <c r="C362" t="str">
        <v>successful</v>
      </c>
      <c r="D362">
        <v>129</v>
      </c>
      <c r="H362" t="str">
        <v>failed</v>
      </c>
      <c r="I362">
        <v>64</v>
      </c>
    </row>
    <row r="363" spans="3:9" x14ac:dyDescent="0.3">
      <c r="C363" t="str">
        <v>successful</v>
      </c>
      <c r="D363">
        <v>375</v>
      </c>
      <c r="H363" t="str">
        <v>failed</v>
      </c>
      <c r="I363">
        <v>842</v>
      </c>
    </row>
    <row r="364" spans="3:9" x14ac:dyDescent="0.3">
      <c r="C364" t="str">
        <v>successful</v>
      </c>
      <c r="D364">
        <v>409</v>
      </c>
      <c r="H364" t="str">
        <v>failed</v>
      </c>
      <c r="I364">
        <v>112</v>
      </c>
    </row>
    <row r="365" spans="3:9" x14ac:dyDescent="0.3">
      <c r="C365" t="str">
        <v>successful</v>
      </c>
      <c r="D365">
        <v>234</v>
      </c>
      <c r="H365" t="str">
        <v>failed</v>
      </c>
      <c r="I365">
        <v>374</v>
      </c>
    </row>
    <row r="366" spans="3:9" x14ac:dyDescent="0.3">
      <c r="C366" t="str">
        <v>successful</v>
      </c>
      <c r="D366">
        <v>3016</v>
      </c>
    </row>
    <row r="367" spans="3:9" x14ac:dyDescent="0.3">
      <c r="C367" t="str">
        <v>successful</v>
      </c>
      <c r="D367">
        <v>264</v>
      </c>
    </row>
    <row r="368" spans="3:9" x14ac:dyDescent="0.3">
      <c r="C368" t="str">
        <v>successful</v>
      </c>
      <c r="D368">
        <v>272</v>
      </c>
    </row>
    <row r="369" spans="3:4" x14ac:dyDescent="0.3">
      <c r="C369" t="str">
        <v>successful</v>
      </c>
      <c r="D369">
        <v>419</v>
      </c>
    </row>
    <row r="370" spans="3:4" x14ac:dyDescent="0.3">
      <c r="C370" t="str">
        <v>successful</v>
      </c>
      <c r="D370">
        <v>1621</v>
      </c>
    </row>
    <row r="371" spans="3:4" x14ac:dyDescent="0.3">
      <c r="C371" t="str">
        <v>successful</v>
      </c>
      <c r="D371">
        <v>1101</v>
      </c>
    </row>
    <row r="372" spans="3:4" x14ac:dyDescent="0.3">
      <c r="C372" t="str">
        <v>successful</v>
      </c>
      <c r="D372">
        <v>1073</v>
      </c>
    </row>
    <row r="373" spans="3:4" x14ac:dyDescent="0.3">
      <c r="C373" t="str">
        <v>successful</v>
      </c>
      <c r="D373">
        <v>331</v>
      </c>
    </row>
    <row r="374" spans="3:4" x14ac:dyDescent="0.3">
      <c r="C374" t="str">
        <v>successful</v>
      </c>
      <c r="D374">
        <v>1170</v>
      </c>
    </row>
    <row r="375" spans="3:4" x14ac:dyDescent="0.3">
      <c r="C375" t="str">
        <v>successful</v>
      </c>
      <c r="D375">
        <v>363</v>
      </c>
    </row>
    <row r="376" spans="3:4" x14ac:dyDescent="0.3">
      <c r="C376" t="str">
        <v>successful</v>
      </c>
      <c r="D376">
        <v>103</v>
      </c>
    </row>
    <row r="377" spans="3:4" x14ac:dyDescent="0.3">
      <c r="C377" t="str">
        <v>successful</v>
      </c>
      <c r="D377">
        <v>147</v>
      </c>
    </row>
    <row r="378" spans="3:4" x14ac:dyDescent="0.3">
      <c r="C378" t="str">
        <v>successful</v>
      </c>
      <c r="D378">
        <v>110</v>
      </c>
    </row>
    <row r="379" spans="3:4" x14ac:dyDescent="0.3">
      <c r="C379" t="str">
        <v>successful</v>
      </c>
      <c r="D379">
        <v>134</v>
      </c>
    </row>
    <row r="380" spans="3:4" x14ac:dyDescent="0.3">
      <c r="C380" t="str">
        <v>successful</v>
      </c>
      <c r="D380">
        <v>269</v>
      </c>
    </row>
    <row r="381" spans="3:4" x14ac:dyDescent="0.3">
      <c r="C381" t="str">
        <v>successful</v>
      </c>
      <c r="D381">
        <v>175</v>
      </c>
    </row>
    <row r="382" spans="3:4" x14ac:dyDescent="0.3">
      <c r="C382" t="str">
        <v>successful</v>
      </c>
      <c r="D382">
        <v>69</v>
      </c>
    </row>
    <row r="383" spans="3:4" x14ac:dyDescent="0.3">
      <c r="C383" t="str">
        <v>successful</v>
      </c>
      <c r="D383">
        <v>190</v>
      </c>
    </row>
    <row r="384" spans="3:4" x14ac:dyDescent="0.3">
      <c r="C384" t="str">
        <v>successful</v>
      </c>
      <c r="D384">
        <v>237</v>
      </c>
    </row>
    <row r="385" spans="3:4" x14ac:dyDescent="0.3">
      <c r="C385" t="str">
        <v>successful</v>
      </c>
      <c r="D385">
        <v>196</v>
      </c>
    </row>
    <row r="386" spans="3:4" x14ac:dyDescent="0.3">
      <c r="C386" t="str">
        <v>successful</v>
      </c>
      <c r="D386">
        <v>7295</v>
      </c>
    </row>
    <row r="387" spans="3:4" x14ac:dyDescent="0.3">
      <c r="C387" t="str">
        <v>successful</v>
      </c>
      <c r="D387">
        <v>2893</v>
      </c>
    </row>
    <row r="388" spans="3:4" x14ac:dyDescent="0.3">
      <c r="C388" t="str">
        <v>successful</v>
      </c>
      <c r="D388">
        <v>820</v>
      </c>
    </row>
    <row r="389" spans="3:4" x14ac:dyDescent="0.3">
      <c r="C389" t="str">
        <v>successful</v>
      </c>
      <c r="D389">
        <v>2038</v>
      </c>
    </row>
    <row r="390" spans="3:4" x14ac:dyDescent="0.3">
      <c r="C390" t="str">
        <v>successful</v>
      </c>
      <c r="D390">
        <v>116</v>
      </c>
    </row>
    <row r="391" spans="3:4" x14ac:dyDescent="0.3">
      <c r="C391" t="str">
        <v>successful</v>
      </c>
      <c r="D391">
        <v>1345</v>
      </c>
    </row>
    <row r="392" spans="3:4" x14ac:dyDescent="0.3">
      <c r="C392" t="str">
        <v>successful</v>
      </c>
      <c r="D392">
        <v>168</v>
      </c>
    </row>
    <row r="393" spans="3:4" x14ac:dyDescent="0.3">
      <c r="C393" t="str">
        <v>successful</v>
      </c>
      <c r="D393">
        <v>137</v>
      </c>
    </row>
    <row r="394" spans="3:4" x14ac:dyDescent="0.3">
      <c r="C394" t="str">
        <v>successful</v>
      </c>
      <c r="D394">
        <v>186</v>
      </c>
    </row>
    <row r="395" spans="3:4" x14ac:dyDescent="0.3">
      <c r="C395" t="str">
        <v>successful</v>
      </c>
      <c r="D395">
        <v>125</v>
      </c>
    </row>
    <row r="396" spans="3:4" x14ac:dyDescent="0.3">
      <c r="C396" t="str">
        <v>successful</v>
      </c>
      <c r="D396">
        <v>202</v>
      </c>
    </row>
    <row r="397" spans="3:4" x14ac:dyDescent="0.3">
      <c r="C397" t="str">
        <v>successful</v>
      </c>
      <c r="D397">
        <v>103</v>
      </c>
    </row>
    <row r="398" spans="3:4" x14ac:dyDescent="0.3">
      <c r="C398" t="str">
        <v>successful</v>
      </c>
      <c r="D398">
        <v>1785</v>
      </c>
    </row>
    <row r="399" spans="3:4" x14ac:dyDescent="0.3">
      <c r="C399" t="str">
        <v>successful</v>
      </c>
      <c r="D399">
        <v>157</v>
      </c>
    </row>
    <row r="400" spans="3:4" x14ac:dyDescent="0.3">
      <c r="C400" t="str">
        <v>successful</v>
      </c>
      <c r="D400">
        <v>555</v>
      </c>
    </row>
    <row r="401" spans="3:4" x14ac:dyDescent="0.3">
      <c r="C401" t="str">
        <v>successful</v>
      </c>
      <c r="D401">
        <v>297</v>
      </c>
    </row>
    <row r="402" spans="3:4" x14ac:dyDescent="0.3">
      <c r="C402" t="str">
        <v>successful</v>
      </c>
      <c r="D402">
        <v>123</v>
      </c>
    </row>
    <row r="403" spans="3:4" x14ac:dyDescent="0.3">
      <c r="C403" t="str">
        <v>successful</v>
      </c>
      <c r="D403">
        <v>3036</v>
      </c>
    </row>
    <row r="404" spans="3:4" x14ac:dyDescent="0.3">
      <c r="C404" t="str">
        <v>successful</v>
      </c>
      <c r="D404">
        <v>144</v>
      </c>
    </row>
    <row r="405" spans="3:4" x14ac:dyDescent="0.3">
      <c r="C405" t="str">
        <v>successful</v>
      </c>
      <c r="D405">
        <v>121</v>
      </c>
    </row>
    <row r="406" spans="3:4" x14ac:dyDescent="0.3">
      <c r="C406" t="str">
        <v>successful</v>
      </c>
      <c r="D406">
        <v>181</v>
      </c>
    </row>
    <row r="407" spans="3:4" x14ac:dyDescent="0.3">
      <c r="C407" t="str">
        <v>successful</v>
      </c>
      <c r="D407">
        <v>122</v>
      </c>
    </row>
    <row r="408" spans="3:4" x14ac:dyDescent="0.3">
      <c r="C408" t="str">
        <v>successful</v>
      </c>
      <c r="D408">
        <v>1071</v>
      </c>
    </row>
    <row r="409" spans="3:4" x14ac:dyDescent="0.3">
      <c r="C409" t="str">
        <v>successful</v>
      </c>
      <c r="D409">
        <v>980</v>
      </c>
    </row>
    <row r="410" spans="3:4" x14ac:dyDescent="0.3">
      <c r="C410" t="str">
        <v>successful</v>
      </c>
      <c r="D410">
        <v>536</v>
      </c>
    </row>
    <row r="411" spans="3:4" x14ac:dyDescent="0.3">
      <c r="C411" t="str">
        <v>successful</v>
      </c>
      <c r="D411">
        <v>1991</v>
      </c>
    </row>
    <row r="412" spans="3:4" x14ac:dyDescent="0.3">
      <c r="C412" t="str">
        <v>successful</v>
      </c>
      <c r="D412">
        <v>180</v>
      </c>
    </row>
    <row r="413" spans="3:4" x14ac:dyDescent="0.3">
      <c r="C413" t="str">
        <v>successful</v>
      </c>
      <c r="D413">
        <v>130</v>
      </c>
    </row>
    <row r="414" spans="3:4" x14ac:dyDescent="0.3">
      <c r="C414" t="str">
        <v>successful</v>
      </c>
      <c r="D414">
        <v>122</v>
      </c>
    </row>
    <row r="415" spans="3:4" x14ac:dyDescent="0.3">
      <c r="C415" t="str">
        <v>successful</v>
      </c>
      <c r="D415">
        <v>140</v>
      </c>
    </row>
    <row r="416" spans="3:4" x14ac:dyDescent="0.3">
      <c r="C416" t="str">
        <v>successful</v>
      </c>
      <c r="D416">
        <v>3388</v>
      </c>
    </row>
    <row r="417" spans="3:4" x14ac:dyDescent="0.3">
      <c r="C417" t="str">
        <v>successful</v>
      </c>
      <c r="D417">
        <v>280</v>
      </c>
    </row>
    <row r="418" spans="3:4" x14ac:dyDescent="0.3">
      <c r="C418" t="str">
        <v>successful</v>
      </c>
      <c r="D418">
        <v>366</v>
      </c>
    </row>
    <row r="419" spans="3:4" x14ac:dyDescent="0.3">
      <c r="C419" t="str">
        <v>successful</v>
      </c>
      <c r="D419">
        <v>270</v>
      </c>
    </row>
    <row r="420" spans="3:4" x14ac:dyDescent="0.3">
      <c r="C420" t="str">
        <v>successful</v>
      </c>
      <c r="D420">
        <v>137</v>
      </c>
    </row>
    <row r="421" spans="3:4" x14ac:dyDescent="0.3">
      <c r="C421" t="str">
        <v>successful</v>
      </c>
      <c r="D421">
        <v>3205</v>
      </c>
    </row>
    <row r="422" spans="3:4" x14ac:dyDescent="0.3">
      <c r="C422" t="str">
        <v>successful</v>
      </c>
      <c r="D422">
        <v>288</v>
      </c>
    </row>
    <row r="423" spans="3:4" x14ac:dyDescent="0.3">
      <c r="C423" t="str">
        <v>successful</v>
      </c>
      <c r="D423">
        <v>148</v>
      </c>
    </row>
    <row r="424" spans="3:4" x14ac:dyDescent="0.3">
      <c r="C424" t="str">
        <v>successful</v>
      </c>
      <c r="D424">
        <v>114</v>
      </c>
    </row>
    <row r="425" spans="3:4" x14ac:dyDescent="0.3">
      <c r="C425" t="str">
        <v>successful</v>
      </c>
      <c r="D425">
        <v>1518</v>
      </c>
    </row>
    <row r="426" spans="3:4" x14ac:dyDescent="0.3">
      <c r="C426" t="str">
        <v>successful</v>
      </c>
      <c r="D426">
        <v>166</v>
      </c>
    </row>
    <row r="427" spans="3:4" x14ac:dyDescent="0.3">
      <c r="C427" t="str">
        <v>successful</v>
      </c>
      <c r="D427">
        <v>100</v>
      </c>
    </row>
    <row r="428" spans="3:4" x14ac:dyDescent="0.3">
      <c r="C428" t="str">
        <v>successful</v>
      </c>
      <c r="D428">
        <v>235</v>
      </c>
    </row>
    <row r="429" spans="3:4" x14ac:dyDescent="0.3">
      <c r="C429" t="str">
        <v>successful</v>
      </c>
      <c r="D429">
        <v>148</v>
      </c>
    </row>
    <row r="430" spans="3:4" x14ac:dyDescent="0.3">
      <c r="C430" t="str">
        <v>successful</v>
      </c>
      <c r="D430">
        <v>198</v>
      </c>
    </row>
    <row r="431" spans="3:4" x14ac:dyDescent="0.3">
      <c r="C431" t="str">
        <v>successful</v>
      </c>
      <c r="D431">
        <v>150</v>
      </c>
    </row>
    <row r="432" spans="3:4" x14ac:dyDescent="0.3">
      <c r="C432" t="str">
        <v>successful</v>
      </c>
      <c r="D432">
        <v>216</v>
      </c>
    </row>
    <row r="433" spans="3:4" x14ac:dyDescent="0.3">
      <c r="C433" t="str">
        <v>successful</v>
      </c>
      <c r="D433">
        <v>5139</v>
      </c>
    </row>
    <row r="434" spans="3:4" x14ac:dyDescent="0.3">
      <c r="C434" t="str">
        <v>successful</v>
      </c>
      <c r="D434">
        <v>2353</v>
      </c>
    </row>
    <row r="435" spans="3:4" x14ac:dyDescent="0.3">
      <c r="C435" t="str">
        <v>successful</v>
      </c>
      <c r="D435">
        <v>78</v>
      </c>
    </row>
    <row r="436" spans="3:4" x14ac:dyDescent="0.3">
      <c r="C436" t="str">
        <v>successful</v>
      </c>
      <c r="D436">
        <v>174</v>
      </c>
    </row>
    <row r="437" spans="3:4" x14ac:dyDescent="0.3">
      <c r="C437" t="str">
        <v>successful</v>
      </c>
      <c r="D437">
        <v>164</v>
      </c>
    </row>
    <row r="438" spans="3:4" x14ac:dyDescent="0.3">
      <c r="C438" t="str">
        <v>successful</v>
      </c>
      <c r="D438">
        <v>161</v>
      </c>
    </row>
    <row r="439" spans="3:4" x14ac:dyDescent="0.3">
      <c r="C439" t="str">
        <v>successful</v>
      </c>
      <c r="D439">
        <v>138</v>
      </c>
    </row>
    <row r="440" spans="3:4" x14ac:dyDescent="0.3">
      <c r="C440" t="str">
        <v>successful</v>
      </c>
      <c r="D440">
        <v>3308</v>
      </c>
    </row>
    <row r="441" spans="3:4" x14ac:dyDescent="0.3">
      <c r="C441" t="str">
        <v>successful</v>
      </c>
      <c r="D441">
        <v>127</v>
      </c>
    </row>
    <row r="442" spans="3:4" x14ac:dyDescent="0.3">
      <c r="C442" t="str">
        <v>successful</v>
      </c>
      <c r="D442">
        <v>207</v>
      </c>
    </row>
    <row r="443" spans="3:4" x14ac:dyDescent="0.3">
      <c r="C443" t="str">
        <v>successful</v>
      </c>
      <c r="D443">
        <v>181</v>
      </c>
    </row>
    <row r="444" spans="3:4" x14ac:dyDescent="0.3">
      <c r="C444" t="str">
        <v>successful</v>
      </c>
      <c r="D444">
        <v>110</v>
      </c>
    </row>
    <row r="445" spans="3:4" x14ac:dyDescent="0.3">
      <c r="C445" t="str">
        <v>successful</v>
      </c>
      <c r="D445">
        <v>185</v>
      </c>
    </row>
    <row r="446" spans="3:4" x14ac:dyDescent="0.3">
      <c r="C446" t="str">
        <v>successful</v>
      </c>
      <c r="D446">
        <v>121</v>
      </c>
    </row>
    <row r="447" spans="3:4" x14ac:dyDescent="0.3">
      <c r="C447" t="str">
        <v>successful</v>
      </c>
      <c r="D447">
        <v>106</v>
      </c>
    </row>
    <row r="448" spans="3:4" x14ac:dyDescent="0.3">
      <c r="C448" t="str">
        <v>successful</v>
      </c>
      <c r="D448">
        <v>142</v>
      </c>
    </row>
    <row r="449" spans="3:4" x14ac:dyDescent="0.3">
      <c r="C449" t="str">
        <v>successful</v>
      </c>
      <c r="D449">
        <v>233</v>
      </c>
    </row>
    <row r="450" spans="3:4" x14ac:dyDescent="0.3">
      <c r="C450" t="str">
        <v>successful</v>
      </c>
      <c r="D450">
        <v>218</v>
      </c>
    </row>
    <row r="451" spans="3:4" x14ac:dyDescent="0.3">
      <c r="C451" t="str">
        <v>successful</v>
      </c>
      <c r="D451">
        <v>76</v>
      </c>
    </row>
    <row r="452" spans="3:4" x14ac:dyDescent="0.3">
      <c r="C452" t="str">
        <v>successful</v>
      </c>
      <c r="D452">
        <v>43</v>
      </c>
    </row>
    <row r="453" spans="3:4" x14ac:dyDescent="0.3">
      <c r="C453" t="str">
        <v>successful</v>
      </c>
      <c r="D453">
        <v>221</v>
      </c>
    </row>
    <row r="454" spans="3:4" x14ac:dyDescent="0.3">
      <c r="C454" t="str">
        <v>successful</v>
      </c>
      <c r="D454">
        <v>2805</v>
      </c>
    </row>
    <row r="455" spans="3:4" x14ac:dyDescent="0.3">
      <c r="C455" t="str">
        <v>successful</v>
      </c>
      <c r="D455">
        <v>68</v>
      </c>
    </row>
    <row r="456" spans="3:4" x14ac:dyDescent="0.3">
      <c r="C456" t="str">
        <v>successful</v>
      </c>
      <c r="D456">
        <v>183</v>
      </c>
    </row>
    <row r="457" spans="3:4" x14ac:dyDescent="0.3">
      <c r="C457" t="str">
        <v>successful</v>
      </c>
      <c r="D457">
        <v>133</v>
      </c>
    </row>
    <row r="458" spans="3:4" x14ac:dyDescent="0.3">
      <c r="C458" t="str">
        <v>successful</v>
      </c>
      <c r="D458">
        <v>2489</v>
      </c>
    </row>
    <row r="459" spans="3:4" x14ac:dyDescent="0.3">
      <c r="C459" t="str">
        <v>successful</v>
      </c>
      <c r="D459">
        <v>69</v>
      </c>
    </row>
    <row r="460" spans="3:4" x14ac:dyDescent="0.3">
      <c r="C460" t="str">
        <v>successful</v>
      </c>
      <c r="D460">
        <v>279</v>
      </c>
    </row>
    <row r="461" spans="3:4" x14ac:dyDescent="0.3">
      <c r="C461" t="str">
        <v>successful</v>
      </c>
      <c r="D461">
        <v>210</v>
      </c>
    </row>
    <row r="462" spans="3:4" x14ac:dyDescent="0.3">
      <c r="C462" t="str">
        <v>successful</v>
      </c>
      <c r="D462">
        <v>2100</v>
      </c>
    </row>
    <row r="463" spans="3:4" x14ac:dyDescent="0.3">
      <c r="C463" t="str">
        <v>successful</v>
      </c>
      <c r="D463">
        <v>252</v>
      </c>
    </row>
    <row r="464" spans="3:4" x14ac:dyDescent="0.3">
      <c r="C464" t="str">
        <v>successful</v>
      </c>
      <c r="D464">
        <v>1280</v>
      </c>
    </row>
    <row r="465" spans="3:4" x14ac:dyDescent="0.3">
      <c r="C465" t="str">
        <v>successful</v>
      </c>
      <c r="D465">
        <v>157</v>
      </c>
    </row>
    <row r="466" spans="3:4" x14ac:dyDescent="0.3">
      <c r="C466" t="str">
        <v>successful</v>
      </c>
      <c r="D466">
        <v>194</v>
      </c>
    </row>
    <row r="467" spans="3:4" x14ac:dyDescent="0.3">
      <c r="C467" t="str">
        <v>successful</v>
      </c>
      <c r="D467">
        <v>82</v>
      </c>
    </row>
    <row r="468" spans="3:4" x14ac:dyDescent="0.3">
      <c r="C468" t="str">
        <v>successful</v>
      </c>
      <c r="D468">
        <v>4233</v>
      </c>
    </row>
    <row r="469" spans="3:4" x14ac:dyDescent="0.3">
      <c r="C469" t="str">
        <v>successful</v>
      </c>
      <c r="D469">
        <v>1297</v>
      </c>
    </row>
    <row r="470" spans="3:4" x14ac:dyDescent="0.3">
      <c r="C470" t="str">
        <v>successful</v>
      </c>
      <c r="D470">
        <v>165</v>
      </c>
    </row>
    <row r="471" spans="3:4" x14ac:dyDescent="0.3">
      <c r="C471" t="str">
        <v>successful</v>
      </c>
      <c r="D471">
        <v>119</v>
      </c>
    </row>
    <row r="472" spans="3:4" x14ac:dyDescent="0.3">
      <c r="C472" t="str">
        <v>successful</v>
      </c>
      <c r="D472">
        <v>1797</v>
      </c>
    </row>
    <row r="473" spans="3:4" x14ac:dyDescent="0.3">
      <c r="C473" t="str">
        <v>successful</v>
      </c>
      <c r="D473">
        <v>261</v>
      </c>
    </row>
    <row r="474" spans="3:4" x14ac:dyDescent="0.3">
      <c r="C474" t="str">
        <v>successful</v>
      </c>
      <c r="D474">
        <v>157</v>
      </c>
    </row>
    <row r="475" spans="3:4" x14ac:dyDescent="0.3">
      <c r="C475" t="str">
        <v>successful</v>
      </c>
      <c r="D475">
        <v>3533</v>
      </c>
    </row>
    <row r="476" spans="3:4" x14ac:dyDescent="0.3">
      <c r="C476" t="str">
        <v>successful</v>
      </c>
      <c r="D476">
        <v>155</v>
      </c>
    </row>
    <row r="477" spans="3:4" x14ac:dyDescent="0.3">
      <c r="C477" t="str">
        <v>successful</v>
      </c>
      <c r="D477">
        <v>132</v>
      </c>
    </row>
    <row r="478" spans="3:4" x14ac:dyDescent="0.3">
      <c r="C478" t="str">
        <v>successful</v>
      </c>
      <c r="D478">
        <v>1354</v>
      </c>
    </row>
    <row r="479" spans="3:4" x14ac:dyDescent="0.3">
      <c r="C479" t="str">
        <v>successful</v>
      </c>
      <c r="D479">
        <v>48</v>
      </c>
    </row>
    <row r="480" spans="3:4" x14ac:dyDescent="0.3">
      <c r="C480" t="str">
        <v>successful</v>
      </c>
      <c r="D480">
        <v>110</v>
      </c>
    </row>
    <row r="481" spans="3:4" x14ac:dyDescent="0.3">
      <c r="C481" t="str">
        <v>successful</v>
      </c>
      <c r="D481">
        <v>172</v>
      </c>
    </row>
    <row r="482" spans="3:4" x14ac:dyDescent="0.3">
      <c r="C482" t="str">
        <v>successful</v>
      </c>
      <c r="D482">
        <v>307</v>
      </c>
    </row>
    <row r="483" spans="3:4" x14ac:dyDescent="0.3">
      <c r="C483" t="str">
        <v>successful</v>
      </c>
      <c r="D483">
        <v>160</v>
      </c>
    </row>
    <row r="484" spans="3:4" x14ac:dyDescent="0.3">
      <c r="C484" t="str">
        <v>successful</v>
      </c>
      <c r="D484">
        <v>1467</v>
      </c>
    </row>
    <row r="485" spans="3:4" x14ac:dyDescent="0.3">
      <c r="C485" t="str">
        <v>successful</v>
      </c>
      <c r="D485">
        <v>2662</v>
      </c>
    </row>
    <row r="486" spans="3:4" x14ac:dyDescent="0.3">
      <c r="C486" t="str">
        <v>successful</v>
      </c>
      <c r="D486">
        <v>452</v>
      </c>
    </row>
    <row r="487" spans="3:4" x14ac:dyDescent="0.3">
      <c r="C487" t="str">
        <v>successful</v>
      </c>
      <c r="D487">
        <v>158</v>
      </c>
    </row>
    <row r="488" spans="3:4" x14ac:dyDescent="0.3">
      <c r="C488" t="str">
        <v>successful</v>
      </c>
      <c r="D488">
        <v>225</v>
      </c>
    </row>
    <row r="489" spans="3:4" x14ac:dyDescent="0.3">
      <c r="C489" t="str">
        <v>successful</v>
      </c>
      <c r="D489">
        <v>65</v>
      </c>
    </row>
    <row r="490" spans="3:4" x14ac:dyDescent="0.3">
      <c r="C490" t="str">
        <v>successful</v>
      </c>
      <c r="D490">
        <v>163</v>
      </c>
    </row>
    <row r="491" spans="3:4" x14ac:dyDescent="0.3">
      <c r="C491" t="str">
        <v>successful</v>
      </c>
      <c r="D491">
        <v>85</v>
      </c>
    </row>
    <row r="492" spans="3:4" x14ac:dyDescent="0.3">
      <c r="C492" t="str">
        <v>successful</v>
      </c>
      <c r="D492">
        <v>217</v>
      </c>
    </row>
    <row r="493" spans="3:4" x14ac:dyDescent="0.3">
      <c r="C493" t="str">
        <v>successful</v>
      </c>
      <c r="D493">
        <v>150</v>
      </c>
    </row>
    <row r="494" spans="3:4" x14ac:dyDescent="0.3">
      <c r="C494" t="str">
        <v>successful</v>
      </c>
      <c r="D494">
        <v>3272</v>
      </c>
    </row>
    <row r="495" spans="3:4" x14ac:dyDescent="0.3">
      <c r="C495" t="str">
        <v>successful</v>
      </c>
      <c r="D495">
        <v>300</v>
      </c>
    </row>
    <row r="496" spans="3:4" x14ac:dyDescent="0.3">
      <c r="C496" t="str">
        <v>successful</v>
      </c>
      <c r="D496">
        <v>126</v>
      </c>
    </row>
    <row r="497" spans="3:4" x14ac:dyDescent="0.3">
      <c r="C497" t="str">
        <v>successful</v>
      </c>
      <c r="D497">
        <v>2320</v>
      </c>
    </row>
    <row r="498" spans="3:4" x14ac:dyDescent="0.3">
      <c r="C498" t="str">
        <v>successful</v>
      </c>
      <c r="D498">
        <v>81</v>
      </c>
    </row>
    <row r="499" spans="3:4" x14ac:dyDescent="0.3">
      <c r="C499" t="str">
        <v>successful</v>
      </c>
      <c r="D499">
        <v>1887</v>
      </c>
    </row>
    <row r="500" spans="3:4" x14ac:dyDescent="0.3">
      <c r="C500" t="str">
        <v>successful</v>
      </c>
      <c r="D500">
        <v>4358</v>
      </c>
    </row>
    <row r="501" spans="3:4" x14ac:dyDescent="0.3">
      <c r="C501" t="str">
        <v>successful</v>
      </c>
      <c r="D501">
        <v>53</v>
      </c>
    </row>
    <row r="502" spans="3:4" x14ac:dyDescent="0.3">
      <c r="C502" t="str">
        <v>successful</v>
      </c>
      <c r="D502">
        <v>2414</v>
      </c>
    </row>
    <row r="503" spans="3:4" x14ac:dyDescent="0.3">
      <c r="C503" t="str">
        <v>successful</v>
      </c>
      <c r="D503">
        <v>80</v>
      </c>
    </row>
    <row r="504" spans="3:4" x14ac:dyDescent="0.3">
      <c r="C504" t="str">
        <v>successful</v>
      </c>
      <c r="D504">
        <v>193</v>
      </c>
    </row>
    <row r="505" spans="3:4" x14ac:dyDescent="0.3">
      <c r="C505" t="str">
        <v>successful</v>
      </c>
      <c r="D505">
        <v>52</v>
      </c>
    </row>
    <row r="506" spans="3:4" x14ac:dyDescent="0.3">
      <c r="C506" t="str">
        <v>successful</v>
      </c>
      <c r="D506">
        <v>290</v>
      </c>
    </row>
    <row r="507" spans="3:4" x14ac:dyDescent="0.3">
      <c r="C507" t="str">
        <v>successful</v>
      </c>
      <c r="D507">
        <v>122</v>
      </c>
    </row>
    <row r="508" spans="3:4" x14ac:dyDescent="0.3">
      <c r="C508" t="str">
        <v>successful</v>
      </c>
      <c r="D508">
        <v>1470</v>
      </c>
    </row>
    <row r="509" spans="3:4" x14ac:dyDescent="0.3">
      <c r="C509" t="str">
        <v>successful</v>
      </c>
      <c r="D509">
        <v>165</v>
      </c>
    </row>
    <row r="510" spans="3:4" x14ac:dyDescent="0.3">
      <c r="C510" t="str">
        <v>successful</v>
      </c>
      <c r="D510">
        <v>182</v>
      </c>
    </row>
    <row r="511" spans="3:4" x14ac:dyDescent="0.3">
      <c r="C511" t="str">
        <v>successful</v>
      </c>
      <c r="D511">
        <v>199</v>
      </c>
    </row>
    <row r="512" spans="3:4" x14ac:dyDescent="0.3">
      <c r="C512" t="str">
        <v>successful</v>
      </c>
      <c r="D512">
        <v>56</v>
      </c>
    </row>
    <row r="513" spans="3:4" x14ac:dyDescent="0.3">
      <c r="C513" t="str">
        <v>successful</v>
      </c>
      <c r="D513">
        <v>1460</v>
      </c>
    </row>
    <row r="514" spans="3:4" x14ac:dyDescent="0.3">
      <c r="C514" t="str">
        <v>successful</v>
      </c>
      <c r="D514">
        <v>123</v>
      </c>
    </row>
    <row r="515" spans="3:4" x14ac:dyDescent="0.3">
      <c r="C515" t="str">
        <v>successful</v>
      </c>
      <c r="D515">
        <v>159</v>
      </c>
    </row>
    <row r="516" spans="3:4" x14ac:dyDescent="0.3">
      <c r="C516" t="str">
        <v>successful</v>
      </c>
      <c r="D516">
        <v>110</v>
      </c>
    </row>
    <row r="517" spans="3:4" x14ac:dyDescent="0.3">
      <c r="C517" t="str">
        <v>successful</v>
      </c>
      <c r="D517">
        <v>236</v>
      </c>
    </row>
    <row r="518" spans="3:4" x14ac:dyDescent="0.3">
      <c r="C518" t="str">
        <v>successful</v>
      </c>
      <c r="D518">
        <v>191</v>
      </c>
    </row>
    <row r="519" spans="3:4" x14ac:dyDescent="0.3">
      <c r="C519" t="str">
        <v>successful</v>
      </c>
      <c r="D519">
        <v>3934</v>
      </c>
    </row>
    <row r="520" spans="3:4" x14ac:dyDescent="0.3">
      <c r="C520" t="str">
        <v>successful</v>
      </c>
      <c r="D520">
        <v>80</v>
      </c>
    </row>
    <row r="521" spans="3:4" x14ac:dyDescent="0.3">
      <c r="C521" t="str">
        <v>successful</v>
      </c>
      <c r="D521">
        <v>462</v>
      </c>
    </row>
    <row r="522" spans="3:4" x14ac:dyDescent="0.3">
      <c r="C522" t="str">
        <v>successful</v>
      </c>
      <c r="D522">
        <v>179</v>
      </c>
    </row>
    <row r="523" spans="3:4" x14ac:dyDescent="0.3">
      <c r="C523" t="str">
        <v>successful</v>
      </c>
      <c r="D523">
        <v>1866</v>
      </c>
    </row>
    <row r="524" spans="3:4" x14ac:dyDescent="0.3">
      <c r="C524" t="str">
        <v>successful</v>
      </c>
      <c r="D524">
        <v>156</v>
      </c>
    </row>
    <row r="525" spans="3:4" x14ac:dyDescent="0.3">
      <c r="C525" t="str">
        <v>successful</v>
      </c>
      <c r="D525">
        <v>255</v>
      </c>
    </row>
    <row r="526" spans="3:4" x14ac:dyDescent="0.3">
      <c r="C526" t="str">
        <v>successful</v>
      </c>
      <c r="D526">
        <v>2261</v>
      </c>
    </row>
    <row r="527" spans="3:4" x14ac:dyDescent="0.3">
      <c r="C527" t="str">
        <v>successful</v>
      </c>
      <c r="D527">
        <v>40</v>
      </c>
    </row>
    <row r="528" spans="3:4" x14ac:dyDescent="0.3">
      <c r="C528" t="str">
        <v>successful</v>
      </c>
      <c r="D528">
        <v>2289</v>
      </c>
    </row>
    <row r="529" spans="3:4" x14ac:dyDescent="0.3">
      <c r="C529" t="str">
        <v>successful</v>
      </c>
      <c r="D529">
        <v>65</v>
      </c>
    </row>
    <row r="530" spans="3:4" x14ac:dyDescent="0.3">
      <c r="C530" t="str">
        <v>successful</v>
      </c>
      <c r="D530">
        <v>3777</v>
      </c>
    </row>
    <row r="531" spans="3:4" x14ac:dyDescent="0.3">
      <c r="C531" t="str">
        <v>successful</v>
      </c>
      <c r="D531">
        <v>184</v>
      </c>
    </row>
    <row r="532" spans="3:4" x14ac:dyDescent="0.3">
      <c r="C532" t="str">
        <v>successful</v>
      </c>
      <c r="D532">
        <v>85</v>
      </c>
    </row>
    <row r="533" spans="3:4" x14ac:dyDescent="0.3">
      <c r="C533" t="str">
        <v>successful</v>
      </c>
      <c r="D533">
        <v>144</v>
      </c>
    </row>
    <row r="534" spans="3:4" x14ac:dyDescent="0.3">
      <c r="C534" t="str">
        <v>successful</v>
      </c>
      <c r="D534">
        <v>1902</v>
      </c>
    </row>
    <row r="535" spans="3:4" x14ac:dyDescent="0.3">
      <c r="C535" t="str">
        <v>successful</v>
      </c>
      <c r="D535">
        <v>105</v>
      </c>
    </row>
    <row r="536" spans="3:4" x14ac:dyDescent="0.3">
      <c r="C536" t="str">
        <v>successful</v>
      </c>
      <c r="D536">
        <v>132</v>
      </c>
    </row>
    <row r="537" spans="3:4" x14ac:dyDescent="0.3">
      <c r="C537" t="str">
        <v>successful</v>
      </c>
      <c r="D537">
        <v>96</v>
      </c>
    </row>
    <row r="538" spans="3:4" x14ac:dyDescent="0.3">
      <c r="C538" t="str">
        <v>successful</v>
      </c>
      <c r="D538">
        <v>114</v>
      </c>
    </row>
    <row r="539" spans="3:4" x14ac:dyDescent="0.3">
      <c r="C539" t="str">
        <v>successful</v>
      </c>
      <c r="D539">
        <v>203</v>
      </c>
    </row>
    <row r="540" spans="3:4" x14ac:dyDescent="0.3">
      <c r="C540" t="str">
        <v>successful</v>
      </c>
      <c r="D540">
        <v>1559</v>
      </c>
    </row>
    <row r="541" spans="3:4" x14ac:dyDescent="0.3">
      <c r="C541" t="str">
        <v>successful</v>
      </c>
      <c r="D541">
        <v>1548</v>
      </c>
    </row>
    <row r="542" spans="3:4" x14ac:dyDescent="0.3">
      <c r="C542" t="str">
        <v>successful</v>
      </c>
      <c r="D542">
        <v>80</v>
      </c>
    </row>
    <row r="543" spans="3:4" x14ac:dyDescent="0.3">
      <c r="C543" t="str">
        <v>successful</v>
      </c>
      <c r="D543">
        <v>131</v>
      </c>
    </row>
    <row r="544" spans="3:4" x14ac:dyDescent="0.3">
      <c r="C544" t="str">
        <v>successful</v>
      </c>
      <c r="D544">
        <v>112</v>
      </c>
    </row>
    <row r="545" spans="3:4" x14ac:dyDescent="0.3">
      <c r="C545" t="str">
        <v>successful</v>
      </c>
      <c r="D545">
        <v>155</v>
      </c>
    </row>
    <row r="546" spans="3:4" x14ac:dyDescent="0.3">
      <c r="C546" t="str">
        <v>successful</v>
      </c>
      <c r="D546">
        <v>266</v>
      </c>
    </row>
    <row r="547" spans="3:4" x14ac:dyDescent="0.3">
      <c r="C547" t="str">
        <v>successful</v>
      </c>
      <c r="D547">
        <v>155</v>
      </c>
    </row>
    <row r="548" spans="3:4" x14ac:dyDescent="0.3">
      <c r="C548" t="str">
        <v>successful</v>
      </c>
      <c r="D548">
        <v>207</v>
      </c>
    </row>
    <row r="549" spans="3:4" x14ac:dyDescent="0.3">
      <c r="C549" t="str">
        <v>successful</v>
      </c>
      <c r="D549">
        <v>245</v>
      </c>
    </row>
    <row r="550" spans="3:4" x14ac:dyDescent="0.3">
      <c r="C550" t="str">
        <v>successful</v>
      </c>
      <c r="D550">
        <v>1573</v>
      </c>
    </row>
    <row r="551" spans="3:4" x14ac:dyDescent="0.3">
      <c r="C551" t="str">
        <v>successful</v>
      </c>
      <c r="D551">
        <v>114</v>
      </c>
    </row>
    <row r="552" spans="3:4" x14ac:dyDescent="0.3">
      <c r="C552" t="str">
        <v>successful</v>
      </c>
      <c r="D552">
        <v>93</v>
      </c>
    </row>
    <row r="553" spans="3:4" x14ac:dyDescent="0.3">
      <c r="C553" t="str">
        <v>successful</v>
      </c>
      <c r="D553">
        <v>1681</v>
      </c>
    </row>
    <row r="554" spans="3:4" x14ac:dyDescent="0.3">
      <c r="C554" t="str">
        <v>successful</v>
      </c>
      <c r="D554">
        <v>32</v>
      </c>
    </row>
    <row r="555" spans="3:4" x14ac:dyDescent="0.3">
      <c r="C555" t="str">
        <v>successful</v>
      </c>
      <c r="D555">
        <v>135</v>
      </c>
    </row>
    <row r="556" spans="3:4" x14ac:dyDescent="0.3">
      <c r="C556" t="str">
        <v>successful</v>
      </c>
      <c r="D556">
        <v>140</v>
      </c>
    </row>
    <row r="557" spans="3:4" x14ac:dyDescent="0.3">
      <c r="C557" t="str">
        <v>successful</v>
      </c>
      <c r="D557">
        <v>92</v>
      </c>
    </row>
    <row r="558" spans="3:4" x14ac:dyDescent="0.3">
      <c r="C558" t="str">
        <v>successful</v>
      </c>
      <c r="D558">
        <v>1015</v>
      </c>
    </row>
    <row r="559" spans="3:4" x14ac:dyDescent="0.3">
      <c r="C559" t="str">
        <v>successful</v>
      </c>
      <c r="D559">
        <v>323</v>
      </c>
    </row>
    <row r="560" spans="3:4" x14ac:dyDescent="0.3">
      <c r="C560" t="str">
        <v>successful</v>
      </c>
      <c r="D560">
        <v>2326</v>
      </c>
    </row>
    <row r="561" spans="3:4" x14ac:dyDescent="0.3">
      <c r="C561" t="str">
        <v>successful</v>
      </c>
      <c r="D561">
        <v>381</v>
      </c>
    </row>
    <row r="562" spans="3:4" x14ac:dyDescent="0.3">
      <c r="C562" t="str">
        <v>successful</v>
      </c>
      <c r="D562">
        <v>480</v>
      </c>
    </row>
    <row r="563" spans="3:4" x14ac:dyDescent="0.3">
      <c r="C563" t="str">
        <v>successful</v>
      </c>
      <c r="D563">
        <v>226</v>
      </c>
    </row>
    <row r="564" spans="3:4" x14ac:dyDescent="0.3">
      <c r="C564" t="str">
        <v>successful</v>
      </c>
      <c r="D564">
        <v>241</v>
      </c>
    </row>
    <row r="565" spans="3:4" x14ac:dyDescent="0.3">
      <c r="C565" t="str">
        <v>successful</v>
      </c>
      <c r="D565">
        <v>132</v>
      </c>
    </row>
    <row r="566" spans="3:4" x14ac:dyDescent="0.3">
      <c r="C566" t="str">
        <v>successful</v>
      </c>
      <c r="D566">
        <v>2043</v>
      </c>
    </row>
  </sheetData>
  <mergeCells count="2">
    <mergeCell ref="M20:Q25"/>
    <mergeCell ref="M12:Q15"/>
  </mergeCells>
  <conditionalFormatting sqref="C2:C566">
    <cfRule type="containsText" dxfId="3" priority="2" operator="containsText" text="successful">
      <formula>NOT(ISERROR(SEARCH("successful",C2)))</formula>
    </cfRule>
  </conditionalFormatting>
  <conditionalFormatting sqref="H2:H400">
    <cfRule type="containsText" dxfId="2" priority="1" operator="containsText" text="failed">
      <formula>NOT(ISERROR(SEARCH("failed",H2)))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Crowdfunding</vt:lpstr>
      <vt:lpstr>Pivot Table Categories</vt:lpstr>
      <vt:lpstr>Pivot Table Sub-Categories</vt:lpstr>
      <vt:lpstr>Pivot Table Outcome</vt:lpstr>
      <vt:lpstr>Bonus Part 1</vt:lpstr>
      <vt:lpstr>Bonus Stat Analysis</vt:lpstr>
      <vt:lpstr>average_donation</vt:lpstr>
      <vt:lpstr>date_created_conversion</vt:lpstr>
      <vt:lpstr>date_ended_conversion</vt:lpstr>
      <vt:lpstr>parent_category</vt:lpstr>
      <vt:lpstr>percent_funded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Bilal Rasheed</cp:lastModifiedBy>
  <dcterms:created xsi:type="dcterms:W3CDTF">2021-09-29T18:52:28Z</dcterms:created>
  <dcterms:modified xsi:type="dcterms:W3CDTF">2023-11-22T07:15:56Z</dcterms:modified>
</cp:coreProperties>
</file>