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2345"/>
  </bookViews>
  <sheets>
    <sheet name="Sheet1" sheetId="1" r:id="rId1"/>
    <sheet name="Sheet2" sheetId="2" r:id="rId2"/>
    <sheet name="Sheet3" sheetId="3" r:id="rId3"/>
  </sheets>
  <definedNames>
    <definedName name="rtiduino_BOM" localSheetId="0">Sheet1!$A$3:$L$18</definedName>
  </definedNames>
  <calcPr calcId="145621"/>
</workbook>
</file>

<file path=xl/calcChain.xml><?xml version="1.0" encoding="utf-8"?>
<calcChain xmlns="http://schemas.openxmlformats.org/spreadsheetml/2006/main">
  <c r="U9" i="1" l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4" i="1"/>
  <c r="U5" i="1"/>
  <c r="U6" i="1"/>
  <c r="U7" i="1"/>
  <c r="U8" i="1"/>
  <c r="W8" i="1"/>
  <c r="R22" i="1"/>
  <c r="R20" i="1"/>
  <c r="R21" i="1"/>
  <c r="T20" i="1"/>
  <c r="S21" i="1"/>
  <c r="T21" i="1" s="1"/>
  <c r="S22" i="1"/>
  <c r="T22" i="1" s="1"/>
  <c r="S20" i="1"/>
  <c r="L20" i="1"/>
  <c r="M20" i="1" s="1"/>
  <c r="L21" i="1"/>
  <c r="M21" i="1"/>
  <c r="L22" i="1"/>
  <c r="M22" i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R5" i="1"/>
  <c r="R6" i="1"/>
  <c r="R7" i="1"/>
  <c r="R8" i="1"/>
  <c r="R9" i="1"/>
  <c r="R10" i="1"/>
  <c r="R11" i="1"/>
  <c r="R12" i="1"/>
  <c r="R13" i="1"/>
  <c r="S4" i="1"/>
  <c r="S11" i="1"/>
  <c r="L5" i="1"/>
  <c r="M5" i="1" s="1"/>
  <c r="M17" i="1"/>
  <c r="S13" i="1"/>
  <c r="S14" i="1"/>
  <c r="S15" i="1"/>
  <c r="S16" i="1"/>
  <c r="T16" i="1" s="1"/>
  <c r="S17" i="1"/>
  <c r="S18" i="1"/>
  <c r="S12" i="1"/>
  <c r="L15" i="1"/>
  <c r="L16" i="1"/>
  <c r="L17" i="1"/>
  <c r="L18" i="1"/>
  <c r="L8" i="1"/>
  <c r="M8" i="1" s="1"/>
  <c r="R16" i="1"/>
  <c r="M16" i="1"/>
  <c r="L6" i="1"/>
  <c r="L7" i="1"/>
  <c r="L9" i="1"/>
  <c r="L10" i="1"/>
  <c r="L11" i="1"/>
  <c r="L12" i="1"/>
  <c r="L13" i="1"/>
  <c r="L14" i="1"/>
  <c r="L4" i="1"/>
  <c r="V24" i="1"/>
  <c r="R17" i="1"/>
  <c r="R14" i="1"/>
  <c r="R15" i="1"/>
  <c r="R18" i="1"/>
  <c r="R4" i="1"/>
  <c r="M10" i="1" l="1"/>
  <c r="T11" i="1" l="1"/>
  <c r="T12" i="1"/>
  <c r="T13" i="1"/>
  <c r="T17" i="1"/>
  <c r="T14" i="1"/>
  <c r="T15" i="1"/>
  <c r="T18" i="1"/>
  <c r="T4" i="1"/>
  <c r="M6" i="1"/>
  <c r="M7" i="1"/>
  <c r="M9" i="1"/>
  <c r="M11" i="1"/>
  <c r="M12" i="1"/>
  <c r="M13" i="1"/>
  <c r="M14" i="1"/>
  <c r="M15" i="1"/>
  <c r="M18" i="1"/>
  <c r="M4" i="1"/>
  <c r="U23" i="1" l="1"/>
  <c r="T23" i="1"/>
  <c r="U25" i="1"/>
  <c r="V25" i="1" s="1"/>
</calcChain>
</file>

<file path=xl/connections.xml><?xml version="1.0" encoding="utf-8"?>
<connections xmlns="http://schemas.openxmlformats.org/spreadsheetml/2006/main">
  <connection id="1" name="rtiduino-BOM" type="6" refreshedVersion="4" background="1" saveData="1">
    <textPr codePage="932" sourceFile="C:\Users\gmb1g08\Documents\RTI\SVN\LED_Driver_PCB\rtiduino-BOM.csv" semicolon="1">
      <textFields count="19">
        <textField/>
        <textField type="text"/>
        <textField type="text"/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<sst xmlns="http://schemas.openxmlformats.org/spreadsheetml/2006/main" count="118" uniqueCount="92">
  <si>
    <t>Qty</t>
  </si>
  <si>
    <t>Value</t>
  </si>
  <si>
    <t>Device</t>
  </si>
  <si>
    <t>Package</t>
  </si>
  <si>
    <t>Parts</t>
  </si>
  <si>
    <t>Description</t>
  </si>
  <si>
    <t>MPN</t>
  </si>
  <si>
    <t>OC_FARNELL</t>
  </si>
  <si>
    <t>10-XX</t>
  </si>
  <si>
    <t>B3F-10XX</t>
  </si>
  <si>
    <t>OMRON SWITCH</t>
  </si>
  <si>
    <t>LED</t>
  </si>
  <si>
    <t>PIN HEADER</t>
  </si>
  <si>
    <t>PINHD-2X5</t>
  </si>
  <si>
    <t>2X05</t>
  </si>
  <si>
    <t>JP7, JP8, JP9</t>
  </si>
  <si>
    <t>PINHD-2X8</t>
  </si>
  <si>
    <t>2X08</t>
  </si>
  <si>
    <t>JP3</t>
  </si>
  <si>
    <t>R-EU_R0805</t>
  </si>
  <si>
    <t>R0805</t>
  </si>
  <si>
    <t>RESISTOR, European symbol</t>
  </si>
  <si>
    <t>ICSP</t>
  </si>
  <si>
    <t>PINHD-2X3</t>
  </si>
  <si>
    <t>2X03</t>
  </si>
  <si>
    <t>MOSFET Relay</t>
  </si>
  <si>
    <t>SKHHAKA010</t>
  </si>
  <si>
    <t>Number of Boards</t>
  </si>
  <si>
    <t>Total QTY</t>
  </si>
  <si>
    <t>Minimum</t>
  </si>
  <si>
    <t>Multiple</t>
  </si>
  <si>
    <t>Order Qty</t>
  </si>
  <si>
    <t>Item Cost</t>
  </si>
  <si>
    <t>Total Cost</t>
  </si>
  <si>
    <t>Tot</t>
  </si>
  <si>
    <t>1X02</t>
  </si>
  <si>
    <t>JP4</t>
  </si>
  <si>
    <t>LEDCHIP-LED0805</t>
  </si>
  <si>
    <t>CHIP-LED0805</t>
  </si>
  <si>
    <t>Order Farnel</t>
  </si>
  <si>
    <t>OC_Mouser</t>
  </si>
  <si>
    <t>Farnell £</t>
  </si>
  <si>
    <t>Mouser £</t>
  </si>
  <si>
    <t>Part, QTY</t>
  </si>
  <si>
    <t>PINHD-1X2</t>
  </si>
  <si>
    <t>R35, R36, R37, R38, R39, R40, R41, R42, R43, R44, R45, R46, R47, R48, R49, R50</t>
  </si>
  <si>
    <t>R1, R2, R3, R4, R5, R6, R7, R8, R9, R10, R11, R12, R13, R14, R15, R16, R17, R18, R19, R20, R21, R22, R23, R24, R25, R26</t>
  </si>
  <si>
    <t>R27, R28, R29, R30, R31, R32, R33, R34</t>
  </si>
  <si>
    <t>DOWN</t>
  </si>
  <si>
    <t>Green</t>
  </si>
  <si>
    <t>QA0, QA1, QA2, QA3, QA4, QA5, QA6, QA7, QA8, QA9, QA10, QA11, QA12, QA13, QA14, QA15, QA16, QA17, QA18, QB0, QB1, QB2, QB3, QB4, QB5, QB6, QB7, QB8, QB9, QB10, QB11, QB12, QB13, QB14, QB15, QB16, QB17, QB18, QC0, QC1, QC2, QC3, QC4, QC5, QC6, QC7, QC8, QC9, QC10, QC11, QC12, QC13, QC14, QC15, QC16, QC17, QC18, QD0, QD1, QD2, QD3, QD4, QD5, QD6, QD7, QD8, QD9, QD10, QD11, QD12, QD13, QD14, QD15, QD16, QD17, QD18</t>
  </si>
  <si>
    <t>LCD-09395</t>
  </si>
  <si>
    <t>LCD1</t>
  </si>
  <si>
    <t>Orange</t>
  </si>
  <si>
    <t>B0, B1, B2, B3, B4, B5, B6, B7</t>
  </si>
  <si>
    <t>Red</t>
  </si>
  <si>
    <t>A0, A1, A2, A3, A4, A5, A6, A7, C0, C1, C2, C3, C4, C5, C6, C7, FOCUS, SHUTTER</t>
  </si>
  <si>
    <t>VO1400AEFTR</t>
  </si>
  <si>
    <t>SOP4</t>
  </si>
  <si>
    <t>U1, U2, U3, U4, U5, U6, U7, U8</t>
  </si>
  <si>
    <t>Yellow</t>
  </si>
  <si>
    <t>QA19, QA20, QA21, QA22, QA23, QA24, QA25, QA26, QA27, QA28, QA29, QA30, QA31, QB19, QB20, QB21, QB22, QB23, QB24, QB25, QB26, QB27, QB28, QB29, QB30, QB31, QC19, QC20, QC21, QC22, QC23, QC24, QC25, QC26, QC27, QC28, QC29, QC30, QC31, QD19, QD20, QD21, QD22, QD23, QD24, QD25, QD26, QD27, QD28, QD29, QD30, QD31</t>
  </si>
  <si>
    <t>GO, STOP, UP, DOWN, FOCUSON, RESET</t>
  </si>
  <si>
    <t>PIN SOCKET</t>
  </si>
  <si>
    <t>ICSP1</t>
  </si>
  <si>
    <t>MK00650</t>
  </si>
  <si>
    <t xml:space="preserve">MCWR08X1870FTL </t>
  </si>
  <si>
    <t xml:space="preserve">MCWR08X2000FTL </t>
  </si>
  <si>
    <t xml:space="preserve">ERJ6ENF7680V </t>
  </si>
  <si>
    <t xml:space="preserve">826925-3 </t>
  </si>
  <si>
    <t xml:space="preserve">2212S-02SG-85 </t>
  </si>
  <si>
    <t xml:space="preserve">2214S-06SG-85 </t>
  </si>
  <si>
    <t xml:space="preserve">2214S-10SG-85 </t>
  </si>
  <si>
    <t>2214S-16SG-85</t>
  </si>
  <si>
    <t>KP-2012SGC</t>
  </si>
  <si>
    <t>KP-2012EC</t>
  </si>
  <si>
    <t>KP-2012SEC</t>
  </si>
  <si>
    <t>KP-2012YC</t>
  </si>
  <si>
    <t>Screen</t>
  </si>
  <si>
    <t>Standoff</t>
  </si>
  <si>
    <t>Screws</t>
  </si>
  <si>
    <t>Washer</t>
  </si>
  <si>
    <t>8mm</t>
  </si>
  <si>
    <t>8mm Standoff for Screen</t>
  </si>
  <si>
    <t>01.64.212</t>
  </si>
  <si>
    <t>Machine Screw</t>
  </si>
  <si>
    <t>M2.5 x 5mm</t>
  </si>
  <si>
    <t>M2.5, 5 mm, Stainless Steel, Pan Head Torx</t>
  </si>
  <si>
    <t>2.65mm x 5.6mm</t>
  </si>
  <si>
    <t>ylon, Flat, 2.65mm x 5.6mm Pack of 50</t>
  </si>
  <si>
    <t>50-pack</t>
  </si>
  <si>
    <t>Current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</si>
</sst>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£&quot;#,##0.0000"/>
    <numFmt numFmtId="165" formatCode="&quot;£&quot;#,##0.00"/>
    <numFmt numFmtId="166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6" fillId="0" borderId="0" xfId="0" applyFont="1" applyAlignment="1">
      <alignment horizontal="left"/>
    </xf>
    <xf numFmtId="165" fontId="16" fillId="0" borderId="0" xfId="0" applyNumberFormat="1" applyFont="1"/>
    <xf numFmtId="165" fontId="0" fillId="0" borderId="0" xfId="0" applyNumberFormat="1"/>
    <xf numFmtId="49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  <xf numFmtId="0" fontId="0" fillId="33" borderId="0" xfId="0" applyFill="1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 applyAlignment="1">
      <alignment horizontal="left"/>
    </xf>
    <xf numFmtId="164" fontId="16" fillId="0" borderId="0" xfId="0" applyNumberFormat="1" applyFont="1" applyAlignment="1">
      <alignment horizontal="left"/>
    </xf>
    <xf numFmtId="166" fontId="0" fillId="0" borderId="0" xfId="0" applyNumberFormat="1"/>
    <xf numFmtId="166" fontId="16" fillId="0" borderId="0" xfId="0" applyNumberFormat="1" applyFont="1"/>
    <xf numFmtId="166" fontId="0" fillId="0" borderId="0" xfId="0" applyNumberFormat="1" applyFill="1"/>
    <xf numFmtId="49" fontId="16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16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/>
    <xf numFmtId="0" fontId="16" fillId="0" borderId="0" xfId="0" applyFont="1" applyAlignment="1">
      <alignment horizontal="left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Fill="1"/>
    <xf numFmtId="164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tiduino-B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C1F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zoomScale="85" zoomScaleNormal="85" workbookViewId="0">
      <selection activeCell="J18" sqref="J18"/>
    </sheetView>
  </sheetViews>
  <sheetFormatPr defaultRowHeight="15" x14ac:dyDescent="0.25"/>
  <cols>
    <col min="1" max="1" width="4.140625" bestFit="1" customWidth="1"/>
    <col min="2" max="2" width="17.28515625" style="6" bestFit="1" customWidth="1"/>
    <col min="3" max="3" width="28" bestFit="1" customWidth="1"/>
    <col min="4" max="4" width="19.85546875" bestFit="1" customWidth="1"/>
    <col min="5" max="5" width="27.28515625" customWidth="1"/>
    <col min="6" max="6" width="27" bestFit="1" customWidth="1"/>
    <col min="7" max="7" width="21.5703125" style="31" bestFit="1" customWidth="1"/>
    <col min="8" max="8" width="12.140625" style="25" bestFit="1" customWidth="1"/>
    <col min="9" max="9" width="8.5703125" style="12" bestFit="1" customWidth="1"/>
    <col min="10" max="10" width="11.42578125" style="10" bestFit="1" customWidth="1"/>
    <col min="11" max="11" width="12.42578125" style="14" customWidth="1"/>
    <col min="14" max="14" width="9.85546875" bestFit="1" customWidth="1"/>
    <col min="16" max="16" width="9.140625" style="27"/>
    <col min="17" max="17" width="9.140625" style="8"/>
    <col min="18" max="18" width="23.140625" bestFit="1" customWidth="1"/>
    <col min="19" max="19" width="9.140625" style="5"/>
    <col min="21" max="21" width="18.5703125" customWidth="1"/>
    <col min="25" max="25" width="9.140625" style="10"/>
  </cols>
  <sheetData>
    <row r="1" spans="1:25" s="9" customFormat="1" x14ac:dyDescent="0.25">
      <c r="B1" s="1" t="s">
        <v>27</v>
      </c>
      <c r="C1" s="9">
        <v>1</v>
      </c>
      <c r="G1" s="31"/>
      <c r="H1" s="25"/>
      <c r="I1" s="12"/>
      <c r="J1" s="10"/>
      <c r="K1" s="14"/>
      <c r="P1" s="27"/>
      <c r="Q1" s="8"/>
      <c r="S1" s="5"/>
      <c r="Y1" s="10"/>
    </row>
    <row r="2" spans="1:25" s="9" customFormat="1" x14ac:dyDescent="0.25">
      <c r="B2" s="6"/>
      <c r="G2" s="31"/>
      <c r="H2" s="25"/>
      <c r="I2" s="12"/>
      <c r="J2" s="10"/>
      <c r="K2" s="14"/>
      <c r="P2" s="27"/>
      <c r="Q2" s="8"/>
      <c r="S2" s="5"/>
      <c r="Y2" s="10"/>
    </row>
    <row r="3" spans="1:25" x14ac:dyDescent="0.25">
      <c r="A3" s="7" t="s">
        <v>0</v>
      </c>
      <c r="B3" s="17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8" t="s">
        <v>6</v>
      </c>
      <c r="H3" s="23" t="s">
        <v>7</v>
      </c>
      <c r="I3" s="13" t="s">
        <v>41</v>
      </c>
      <c r="J3" s="4" t="s">
        <v>40</v>
      </c>
      <c r="K3" s="15" t="s">
        <v>42</v>
      </c>
      <c r="L3" s="4" t="s">
        <v>28</v>
      </c>
      <c r="M3" s="4" t="s">
        <v>34</v>
      </c>
      <c r="N3" t="s">
        <v>29</v>
      </c>
      <c r="O3" t="s">
        <v>30</v>
      </c>
      <c r="P3" s="27" t="s">
        <v>91</v>
      </c>
      <c r="Q3" s="8" t="s">
        <v>31</v>
      </c>
      <c r="R3" t="s">
        <v>43</v>
      </c>
      <c r="S3" s="5" t="s">
        <v>32</v>
      </c>
      <c r="T3" t="s">
        <v>33</v>
      </c>
      <c r="U3" t="s">
        <v>39</v>
      </c>
    </row>
    <row r="4" spans="1:25" x14ac:dyDescent="0.25">
      <c r="A4" s="18">
        <v>1</v>
      </c>
      <c r="C4" s="18" t="s">
        <v>44</v>
      </c>
      <c r="D4" s="18" t="s">
        <v>35</v>
      </c>
      <c r="E4" s="18" t="s">
        <v>36</v>
      </c>
      <c r="F4" s="18" t="s">
        <v>63</v>
      </c>
      <c r="G4" s="31" t="s">
        <v>70</v>
      </c>
      <c r="H4" s="25">
        <v>1593458</v>
      </c>
      <c r="I4" s="12">
        <v>6.1899999999999997E-2</v>
      </c>
      <c r="J4"/>
      <c r="L4">
        <f>A4*$C$1</f>
        <v>1</v>
      </c>
      <c r="M4">
        <f>ROUNDUP(L4*1.1, 0)</f>
        <v>2</v>
      </c>
      <c r="N4">
        <v>50</v>
      </c>
      <c r="O4">
        <v>50</v>
      </c>
      <c r="Q4" s="8">
        <v>50</v>
      </c>
      <c r="R4" t="str">
        <f>CONCATENATE($G4,"|",$Q4)</f>
        <v>2212S-02SG-85 |50</v>
      </c>
      <c r="S4" s="30">
        <f>I4</f>
        <v>6.1899999999999997E-2</v>
      </c>
      <c r="T4" s="3">
        <f>S4*Q4</f>
        <v>3.0949999999999998</v>
      </c>
      <c r="U4" s="27" t="str">
        <f t="shared" ref="U4:U22" si="0">IF($Q4&gt;0,CONCATENATE($H4,",",$Q4),"")</f>
        <v>1593458,50</v>
      </c>
    </row>
    <row r="5" spans="1:25" x14ac:dyDescent="0.25">
      <c r="A5" s="18">
        <v>1</v>
      </c>
      <c r="B5" s="20" t="s">
        <v>22</v>
      </c>
      <c r="C5" s="18" t="s">
        <v>23</v>
      </c>
      <c r="D5" s="18" t="s">
        <v>24</v>
      </c>
      <c r="E5" s="18" t="s">
        <v>22</v>
      </c>
      <c r="F5" s="19" t="s">
        <v>63</v>
      </c>
      <c r="G5" s="31" t="s">
        <v>71</v>
      </c>
      <c r="H5" s="25">
        <v>1593488</v>
      </c>
      <c r="I5" s="12">
        <v>0.187</v>
      </c>
      <c r="L5" s="19">
        <f>A5*$C$1</f>
        <v>1</v>
      </c>
      <c r="M5" s="9">
        <f>ROUNDUP(L5*1.1, 0)</f>
        <v>2</v>
      </c>
      <c r="N5">
        <v>5</v>
      </c>
      <c r="O5">
        <v>5</v>
      </c>
      <c r="Q5" s="8">
        <v>5</v>
      </c>
      <c r="R5" s="27" t="str">
        <f t="shared" ref="R5:R13" si="1">CONCATENATE($G5,"|",$Q5)</f>
        <v>2214S-06SG-85 |5</v>
      </c>
      <c r="S5" s="30">
        <f t="shared" ref="S5:S10" si="2">I5</f>
        <v>0.187</v>
      </c>
      <c r="T5" s="29">
        <f t="shared" ref="T5:T10" si="3">S5*Q5</f>
        <v>0.93500000000000005</v>
      </c>
      <c r="U5" s="27" t="str">
        <f t="shared" si="0"/>
        <v>1593488,5</v>
      </c>
    </row>
    <row r="6" spans="1:25" x14ac:dyDescent="0.25">
      <c r="A6" s="18">
        <v>3</v>
      </c>
      <c r="C6" s="18" t="s">
        <v>13</v>
      </c>
      <c r="D6" s="18" t="s">
        <v>14</v>
      </c>
      <c r="E6" s="18" t="s">
        <v>15</v>
      </c>
      <c r="F6" s="19" t="s">
        <v>63</v>
      </c>
      <c r="G6" s="31" t="s">
        <v>72</v>
      </c>
      <c r="H6" s="25">
        <v>1593490</v>
      </c>
      <c r="I6" s="12">
        <v>0.26200000000000001</v>
      </c>
      <c r="L6" s="19">
        <f t="shared" ref="L6:L13" si="4">A6*$C$1</f>
        <v>3</v>
      </c>
      <c r="M6" s="9">
        <f t="shared" ref="M6:M17" si="5">ROUNDUP(L6*1.1, 0)</f>
        <v>4</v>
      </c>
      <c r="N6">
        <v>5</v>
      </c>
      <c r="O6">
        <v>5</v>
      </c>
      <c r="Q6" s="8">
        <v>5</v>
      </c>
      <c r="R6" s="27" t="str">
        <f t="shared" si="1"/>
        <v>2214S-10SG-85 |5</v>
      </c>
      <c r="S6" s="30">
        <f t="shared" si="2"/>
        <v>0.26200000000000001</v>
      </c>
      <c r="T6" s="29">
        <f t="shared" si="3"/>
        <v>1.31</v>
      </c>
      <c r="U6" s="27" t="str">
        <f t="shared" si="0"/>
        <v>1593490,5</v>
      </c>
    </row>
    <row r="7" spans="1:25" x14ac:dyDescent="0.25">
      <c r="A7" s="18">
        <v>1</v>
      </c>
      <c r="C7" s="18" t="s">
        <v>16</v>
      </c>
      <c r="D7" s="18" t="s">
        <v>17</v>
      </c>
      <c r="E7" s="18" t="s">
        <v>18</v>
      </c>
      <c r="F7" s="19" t="s">
        <v>63</v>
      </c>
      <c r="G7" s="31" t="s">
        <v>73</v>
      </c>
      <c r="H7" s="25">
        <v>1593492</v>
      </c>
      <c r="I7" s="12">
        <v>0.32800000000000001</v>
      </c>
      <c r="L7" s="19">
        <f t="shared" si="4"/>
        <v>1</v>
      </c>
      <c r="M7" s="9">
        <f t="shared" si="5"/>
        <v>2</v>
      </c>
      <c r="N7">
        <v>5</v>
      </c>
      <c r="O7">
        <v>5</v>
      </c>
      <c r="Q7" s="8">
        <v>5</v>
      </c>
      <c r="R7" s="27" t="str">
        <f t="shared" si="1"/>
        <v>2214S-16SG-85|5</v>
      </c>
      <c r="S7" s="30">
        <f t="shared" si="2"/>
        <v>0.32800000000000001</v>
      </c>
      <c r="T7" s="29">
        <f t="shared" si="3"/>
        <v>1.6400000000000001</v>
      </c>
      <c r="U7" s="27" t="str">
        <f t="shared" si="0"/>
        <v>1593492,5</v>
      </c>
    </row>
    <row r="8" spans="1:25" s="19" customFormat="1" x14ac:dyDescent="0.25">
      <c r="A8" s="19">
        <v>1</v>
      </c>
      <c r="B8" s="21" t="s">
        <v>22</v>
      </c>
      <c r="C8" s="19" t="s">
        <v>23</v>
      </c>
      <c r="D8" s="19" t="s">
        <v>24</v>
      </c>
      <c r="E8" s="19" t="s">
        <v>64</v>
      </c>
      <c r="F8" s="19" t="s">
        <v>12</v>
      </c>
      <c r="G8" s="31" t="s">
        <v>69</v>
      </c>
      <c r="H8" s="31">
        <v>1248132</v>
      </c>
      <c r="I8" s="34">
        <v>0.48099999999999998</v>
      </c>
      <c r="K8" s="14"/>
      <c r="L8" s="19">
        <f>A8*$C$1</f>
        <v>1</v>
      </c>
      <c r="M8" s="19">
        <f>ROUNDUP(L8*1.1, 0)</f>
        <v>2</v>
      </c>
      <c r="N8" s="19">
        <v>10</v>
      </c>
      <c r="O8" s="19">
        <v>10</v>
      </c>
      <c r="P8" s="27">
        <v>13</v>
      </c>
      <c r="Q8" s="8">
        <v>0</v>
      </c>
      <c r="R8" s="27" t="str">
        <f t="shared" si="1"/>
        <v>826925-3 |0</v>
      </c>
      <c r="S8" s="30">
        <f t="shared" si="2"/>
        <v>0.48099999999999998</v>
      </c>
      <c r="T8" s="29">
        <f t="shared" si="3"/>
        <v>0</v>
      </c>
      <c r="U8" s="27" t="str">
        <f>IF($Q8&gt;0,CONCATENATE($H8,",",$Q8),"")</f>
        <v/>
      </c>
      <c r="W8" s="19" t="str">
        <f>IF(Q8&gt;0,CONCATENATE($H8,",",$Q8),"")</f>
        <v/>
      </c>
    </row>
    <row r="9" spans="1:25" x14ac:dyDescent="0.25">
      <c r="A9" s="18">
        <v>16</v>
      </c>
      <c r="B9" s="6">
        <v>187</v>
      </c>
      <c r="C9" s="18" t="s">
        <v>19</v>
      </c>
      <c r="D9" s="18" t="s">
        <v>20</v>
      </c>
      <c r="E9" s="18" t="s">
        <v>45</v>
      </c>
      <c r="F9" s="18" t="s">
        <v>21</v>
      </c>
      <c r="G9" s="31" t="s">
        <v>66</v>
      </c>
      <c r="H9" s="25">
        <v>2695006</v>
      </c>
      <c r="I9" s="12">
        <v>4.7999999999999996E-3</v>
      </c>
      <c r="L9" s="19">
        <f t="shared" si="4"/>
        <v>16</v>
      </c>
      <c r="M9" s="9">
        <f t="shared" si="5"/>
        <v>18</v>
      </c>
      <c r="N9">
        <v>10</v>
      </c>
      <c r="O9">
        <v>10</v>
      </c>
      <c r="Q9" s="8">
        <v>20</v>
      </c>
      <c r="R9" s="27" t="str">
        <f t="shared" si="1"/>
        <v>MCWR08X1870FTL |20</v>
      </c>
      <c r="S9" s="30">
        <f t="shared" si="2"/>
        <v>4.7999999999999996E-3</v>
      </c>
      <c r="T9" s="29">
        <f t="shared" si="3"/>
        <v>9.5999999999999988E-2</v>
      </c>
      <c r="U9" s="27" t="str">
        <f t="shared" si="0"/>
        <v>2695006,20</v>
      </c>
      <c r="W9" s="27"/>
    </row>
    <row r="10" spans="1:25" s="9" customFormat="1" x14ac:dyDescent="0.25">
      <c r="A10" s="18">
        <v>26</v>
      </c>
      <c r="B10" s="6">
        <v>200</v>
      </c>
      <c r="C10" s="18" t="s">
        <v>19</v>
      </c>
      <c r="D10" s="18" t="s">
        <v>20</v>
      </c>
      <c r="E10" s="18" t="s">
        <v>46</v>
      </c>
      <c r="F10" s="18" t="s">
        <v>21</v>
      </c>
      <c r="G10" s="31" t="s">
        <v>67</v>
      </c>
      <c r="H10" s="25">
        <v>2447602</v>
      </c>
      <c r="I10" s="12">
        <v>6.6E-3</v>
      </c>
      <c r="J10" s="10"/>
      <c r="K10" s="14"/>
      <c r="L10" s="19">
        <f t="shared" si="4"/>
        <v>26</v>
      </c>
      <c r="M10" s="9">
        <f t="shared" ref="M10" si="6">ROUNDUP(L10*1.1, 0)</f>
        <v>29</v>
      </c>
      <c r="N10" s="9">
        <v>10</v>
      </c>
      <c r="O10" s="9">
        <v>10</v>
      </c>
      <c r="P10" s="27"/>
      <c r="Q10" s="8">
        <v>30</v>
      </c>
      <c r="R10" s="27" t="str">
        <f t="shared" si="1"/>
        <v>MCWR08X2000FTL |30</v>
      </c>
      <c r="S10" s="30">
        <f t="shared" si="2"/>
        <v>6.6E-3</v>
      </c>
      <c r="T10" s="29">
        <f t="shared" si="3"/>
        <v>0.19800000000000001</v>
      </c>
      <c r="U10" s="27" t="str">
        <f t="shared" si="0"/>
        <v>2447602,30</v>
      </c>
      <c r="W10" s="27"/>
      <c r="Y10" s="10"/>
    </row>
    <row r="11" spans="1:25" x14ac:dyDescent="0.25">
      <c r="A11" s="18">
        <v>8</v>
      </c>
      <c r="B11" s="6">
        <v>768</v>
      </c>
      <c r="C11" s="18" t="s">
        <v>19</v>
      </c>
      <c r="D11" s="18" t="s">
        <v>20</v>
      </c>
      <c r="E11" s="18" t="s">
        <v>47</v>
      </c>
      <c r="F11" s="18" t="s">
        <v>21</v>
      </c>
      <c r="G11" s="31" t="s">
        <v>68</v>
      </c>
      <c r="H11" s="25">
        <v>2303538</v>
      </c>
      <c r="I11" s="12">
        <v>3.8600000000000002E-2</v>
      </c>
      <c r="L11" s="19">
        <f t="shared" si="4"/>
        <v>8</v>
      </c>
      <c r="M11" s="9">
        <f t="shared" si="5"/>
        <v>9</v>
      </c>
      <c r="N11">
        <v>10</v>
      </c>
      <c r="O11">
        <v>10</v>
      </c>
      <c r="Q11" s="8">
        <v>10</v>
      </c>
      <c r="R11" s="27" t="str">
        <f t="shared" si="1"/>
        <v>ERJ6ENF7680V |10</v>
      </c>
      <c r="S11" s="30">
        <f>I11</f>
        <v>3.8600000000000002E-2</v>
      </c>
      <c r="T11" s="3">
        <f t="shared" ref="T11:T17" si="7">S11*Q11</f>
        <v>0.38600000000000001</v>
      </c>
      <c r="U11" s="27" t="str">
        <f t="shared" si="0"/>
        <v>2303538,10</v>
      </c>
      <c r="W11" s="27"/>
    </row>
    <row r="12" spans="1:25" x14ac:dyDescent="0.25">
      <c r="A12" s="18">
        <v>6</v>
      </c>
      <c r="B12" s="21" t="s">
        <v>48</v>
      </c>
      <c r="C12" s="18" t="s">
        <v>8</v>
      </c>
      <c r="D12" s="18" t="s">
        <v>9</v>
      </c>
      <c r="E12" s="18" t="s">
        <v>62</v>
      </c>
      <c r="F12" s="18" t="s">
        <v>10</v>
      </c>
      <c r="G12" s="31" t="s">
        <v>26</v>
      </c>
      <c r="H12" s="25">
        <v>1656423</v>
      </c>
      <c r="I12" s="26">
        <v>0.154</v>
      </c>
      <c r="L12" s="19">
        <f t="shared" si="4"/>
        <v>6</v>
      </c>
      <c r="M12" s="9">
        <f t="shared" si="5"/>
        <v>7</v>
      </c>
      <c r="N12">
        <v>10</v>
      </c>
      <c r="O12">
        <v>10</v>
      </c>
      <c r="P12" s="27">
        <v>10</v>
      </c>
      <c r="Q12" s="8">
        <v>0</v>
      </c>
      <c r="R12" s="27" t="str">
        <f t="shared" si="1"/>
        <v>SKHHAKA010|0</v>
      </c>
      <c r="S12" s="5">
        <f>I12</f>
        <v>0.154</v>
      </c>
      <c r="T12" s="3">
        <f t="shared" si="7"/>
        <v>0</v>
      </c>
      <c r="U12" s="27" t="str">
        <f t="shared" si="0"/>
        <v/>
      </c>
      <c r="W12" s="27"/>
    </row>
    <row r="13" spans="1:25" x14ac:dyDescent="0.25">
      <c r="A13" s="18">
        <v>76</v>
      </c>
      <c r="B13" s="6" t="s">
        <v>49</v>
      </c>
      <c r="C13" s="18" t="s">
        <v>37</v>
      </c>
      <c r="D13" s="18" t="s">
        <v>38</v>
      </c>
      <c r="E13" s="18" t="s">
        <v>50</v>
      </c>
      <c r="F13" s="18" t="s">
        <v>11</v>
      </c>
      <c r="G13" s="31" t="s">
        <v>74</v>
      </c>
      <c r="H13" s="25">
        <v>1318243</v>
      </c>
      <c r="I13" s="12">
        <v>8.1100000000000005E-2</v>
      </c>
      <c r="L13" s="19">
        <f t="shared" si="4"/>
        <v>76</v>
      </c>
      <c r="M13" s="9">
        <f t="shared" si="5"/>
        <v>84</v>
      </c>
      <c r="N13">
        <v>50</v>
      </c>
      <c r="O13">
        <v>5</v>
      </c>
      <c r="Q13" s="8">
        <v>85</v>
      </c>
      <c r="R13" s="27" t="str">
        <f t="shared" si="1"/>
        <v>KP-2012SGC|85</v>
      </c>
      <c r="S13" s="24">
        <f t="shared" ref="S13:S18" si="8">I13</f>
        <v>8.1100000000000005E-2</v>
      </c>
      <c r="T13" s="3">
        <f t="shared" si="7"/>
        <v>6.8935000000000004</v>
      </c>
      <c r="U13" s="27" t="str">
        <f t="shared" si="0"/>
        <v>1318243,85</v>
      </c>
      <c r="W13" s="27"/>
    </row>
    <row r="14" spans="1:25" x14ac:dyDescent="0.25">
      <c r="A14" s="18">
        <v>8</v>
      </c>
      <c r="B14" s="6" t="s">
        <v>53</v>
      </c>
      <c r="C14" s="18" t="s">
        <v>37</v>
      </c>
      <c r="D14" s="18" t="s">
        <v>38</v>
      </c>
      <c r="E14" s="18" t="s">
        <v>54</v>
      </c>
      <c r="F14" s="18" t="s">
        <v>11</v>
      </c>
      <c r="G14" s="31" t="s">
        <v>75</v>
      </c>
      <c r="H14" s="25">
        <v>8529922</v>
      </c>
      <c r="I14" s="12">
        <v>0.10299999999999999</v>
      </c>
      <c r="L14" s="19">
        <f>A14*$C$1</f>
        <v>8</v>
      </c>
      <c r="M14" s="9">
        <f>ROUNDUP(L14*1.1, 0)</f>
        <v>9</v>
      </c>
      <c r="N14">
        <v>5</v>
      </c>
      <c r="O14">
        <v>5</v>
      </c>
      <c r="Q14" s="8">
        <v>10</v>
      </c>
      <c r="R14" s="10" t="str">
        <f>CONCATENATE($G14,"|",$Q14)</f>
        <v>KP-2012EC|10</v>
      </c>
      <c r="S14" s="24">
        <f t="shared" si="8"/>
        <v>0.10299999999999999</v>
      </c>
      <c r="T14" s="3">
        <f>S14*Q14</f>
        <v>1.03</v>
      </c>
      <c r="U14" s="27" t="str">
        <f t="shared" si="0"/>
        <v>8529922,10</v>
      </c>
    </row>
    <row r="15" spans="1:25" x14ac:dyDescent="0.25">
      <c r="A15" s="18">
        <v>18</v>
      </c>
      <c r="B15" s="6" t="s">
        <v>55</v>
      </c>
      <c r="C15" s="18" t="s">
        <v>37</v>
      </c>
      <c r="D15" s="18" t="s">
        <v>38</v>
      </c>
      <c r="E15" s="18" t="s">
        <v>56</v>
      </c>
      <c r="F15" s="18" t="s">
        <v>11</v>
      </c>
      <c r="G15" s="31" t="s">
        <v>76</v>
      </c>
      <c r="H15" s="25">
        <v>8529949</v>
      </c>
      <c r="I15" s="12">
        <v>0.15</v>
      </c>
      <c r="L15" s="19">
        <f t="shared" ref="L15:L17" si="9">A15*$C$1</f>
        <v>18</v>
      </c>
      <c r="M15" s="9">
        <f>ROUNDUP(L15*1.1, 0)</f>
        <v>20</v>
      </c>
      <c r="N15">
        <v>5</v>
      </c>
      <c r="O15">
        <v>5</v>
      </c>
      <c r="Q15" s="8">
        <v>20</v>
      </c>
      <c r="R15" s="10" t="str">
        <f>CONCATENATE($G15,"|",$Q15)</f>
        <v>KP-2012SEC|20</v>
      </c>
      <c r="S15" s="24">
        <f t="shared" si="8"/>
        <v>0.15</v>
      </c>
      <c r="T15" s="3">
        <f>S15*Q15</f>
        <v>3</v>
      </c>
      <c r="U15" s="27" t="str">
        <f t="shared" si="0"/>
        <v>8529949,20</v>
      </c>
    </row>
    <row r="16" spans="1:25" s="19" customFormat="1" x14ac:dyDescent="0.25">
      <c r="A16" s="19">
        <v>52</v>
      </c>
      <c r="B16" s="22" t="s">
        <v>60</v>
      </c>
      <c r="C16" s="19" t="s">
        <v>37</v>
      </c>
      <c r="D16" s="19" t="s">
        <v>38</v>
      </c>
      <c r="E16" s="19" t="s">
        <v>61</v>
      </c>
      <c r="F16" s="19" t="s">
        <v>11</v>
      </c>
      <c r="G16" s="31" t="s">
        <v>77</v>
      </c>
      <c r="H16" s="25">
        <v>1318247</v>
      </c>
      <c r="I16" s="12">
        <v>8.0399999999999999E-2</v>
      </c>
      <c r="K16" s="14"/>
      <c r="L16" s="19">
        <f t="shared" si="9"/>
        <v>52</v>
      </c>
      <c r="M16" s="19">
        <f t="shared" ref="M16" si="10">ROUNDUP(L16*1.1, 0)</f>
        <v>58</v>
      </c>
      <c r="N16" s="19">
        <v>50</v>
      </c>
      <c r="O16" s="19">
        <v>5</v>
      </c>
      <c r="P16" s="27"/>
      <c r="Q16" s="8">
        <v>60</v>
      </c>
      <c r="R16" s="19" t="str">
        <f>CONCATENATE($G16,"|",$Q16)</f>
        <v>KP-2012YC|60</v>
      </c>
      <c r="S16" s="24">
        <f t="shared" si="8"/>
        <v>8.0399999999999999E-2</v>
      </c>
      <c r="T16" s="3">
        <f t="shared" ref="T16" si="11">S16*Q16</f>
        <v>4.8239999999999998</v>
      </c>
      <c r="U16" s="27" t="str">
        <f t="shared" si="0"/>
        <v>1318247,60</v>
      </c>
    </row>
    <row r="17" spans="1:25" x14ac:dyDescent="0.25">
      <c r="A17" s="18">
        <v>1</v>
      </c>
      <c r="B17" s="21" t="s">
        <v>51</v>
      </c>
      <c r="C17" s="18" t="s">
        <v>51</v>
      </c>
      <c r="D17" s="18" t="s">
        <v>51</v>
      </c>
      <c r="E17" s="18" t="s">
        <v>52</v>
      </c>
      <c r="F17" s="18" t="s">
        <v>78</v>
      </c>
      <c r="H17" s="25" t="s">
        <v>65</v>
      </c>
      <c r="I17" s="12">
        <v>18.989999999999998</v>
      </c>
      <c r="L17" s="19">
        <f t="shared" si="9"/>
        <v>1</v>
      </c>
      <c r="M17" s="9">
        <f t="shared" si="5"/>
        <v>2</v>
      </c>
      <c r="N17">
        <v>1</v>
      </c>
      <c r="O17">
        <v>1</v>
      </c>
      <c r="Q17" s="8">
        <v>0</v>
      </c>
      <c r="R17" s="10" t="str">
        <f>CONCATENATE($G17,"|",$Q17)</f>
        <v>|0</v>
      </c>
      <c r="S17" s="24">
        <f t="shared" si="8"/>
        <v>18.989999999999998</v>
      </c>
      <c r="T17" s="3">
        <f t="shared" si="7"/>
        <v>0</v>
      </c>
      <c r="U17" s="27" t="str">
        <f t="shared" si="0"/>
        <v/>
      </c>
      <c r="W17" s="6"/>
      <c r="X17" s="12"/>
      <c r="Y17" s="12"/>
    </row>
    <row r="18" spans="1:25" x14ac:dyDescent="0.25">
      <c r="A18" s="18">
        <v>8</v>
      </c>
      <c r="B18" s="6" t="s">
        <v>57</v>
      </c>
      <c r="C18" s="18" t="s">
        <v>57</v>
      </c>
      <c r="D18" s="18" t="s">
        <v>58</v>
      </c>
      <c r="E18" s="18" t="s">
        <v>59</v>
      </c>
      <c r="F18" s="18" t="s">
        <v>25</v>
      </c>
      <c r="G18" s="31" t="s">
        <v>57</v>
      </c>
      <c r="H18" s="25">
        <v>2396109</v>
      </c>
      <c r="I18" s="12">
        <v>0.70599999999999996</v>
      </c>
      <c r="L18" s="19">
        <f>A18*$C$1</f>
        <v>8</v>
      </c>
      <c r="M18" s="9">
        <f>ROUNDUP(L18*1.1, 0)</f>
        <v>9</v>
      </c>
      <c r="N18">
        <v>1</v>
      </c>
      <c r="O18">
        <v>1</v>
      </c>
      <c r="Q18" s="8">
        <v>9</v>
      </c>
      <c r="R18" s="10" t="str">
        <f>CONCATENATE($G18,"|",$Q18)</f>
        <v>VO1400AEFTR|9</v>
      </c>
      <c r="S18" s="24">
        <f t="shared" si="8"/>
        <v>0.70599999999999996</v>
      </c>
      <c r="T18" s="3">
        <f>S18*Q18</f>
        <v>6.3539999999999992</v>
      </c>
      <c r="U18" s="27" t="str">
        <f t="shared" si="0"/>
        <v>2396109,9</v>
      </c>
    </row>
    <row r="19" spans="1:25" s="27" customFormat="1" x14ac:dyDescent="0.25">
      <c r="B19" s="31"/>
      <c r="G19" s="31"/>
      <c r="H19" s="31"/>
      <c r="I19" s="34"/>
      <c r="K19" s="35"/>
      <c r="Q19" s="32"/>
      <c r="S19" s="30"/>
      <c r="T19" s="29"/>
      <c r="U19" s="27" t="str">
        <f t="shared" si="0"/>
        <v/>
      </c>
    </row>
    <row r="20" spans="1:25" s="27" customFormat="1" x14ac:dyDescent="0.25">
      <c r="A20" s="27">
        <v>4</v>
      </c>
      <c r="B20" s="31"/>
      <c r="C20" s="27" t="s">
        <v>79</v>
      </c>
      <c r="D20" s="27" t="s">
        <v>82</v>
      </c>
      <c r="F20" s="27" t="s">
        <v>83</v>
      </c>
      <c r="G20" s="31">
        <v>970080151</v>
      </c>
      <c r="H20" s="31">
        <v>2884509</v>
      </c>
      <c r="I20" s="34">
        <v>0.315</v>
      </c>
      <c r="J20" s="33"/>
      <c r="K20" s="36"/>
      <c r="L20" s="27">
        <f t="shared" ref="L20:L22" si="12">A20*$C$1</f>
        <v>4</v>
      </c>
      <c r="M20" s="27">
        <f t="shared" ref="M20:M22" si="13">ROUNDUP(L20*1.1, 0)</f>
        <v>5</v>
      </c>
      <c r="N20" s="27">
        <v>1</v>
      </c>
      <c r="O20" s="27">
        <v>1</v>
      </c>
      <c r="Q20" s="32">
        <v>5</v>
      </c>
      <c r="R20" s="27" t="str">
        <f>CONCATENATE($G20,"|",$Q20)</f>
        <v>970080151|5</v>
      </c>
      <c r="S20" s="30">
        <f>I20</f>
        <v>0.315</v>
      </c>
      <c r="T20" s="29">
        <f t="shared" ref="T20:T22" si="14">S20*Q20</f>
        <v>1.575</v>
      </c>
      <c r="U20" s="27" t="str">
        <f t="shared" si="0"/>
        <v>2884509,5</v>
      </c>
    </row>
    <row r="21" spans="1:25" s="27" customFormat="1" x14ac:dyDescent="0.25">
      <c r="A21" s="27">
        <v>8</v>
      </c>
      <c r="B21" s="31"/>
      <c r="C21" s="27" t="s">
        <v>80</v>
      </c>
      <c r="D21" s="27" t="s">
        <v>86</v>
      </c>
      <c r="E21" s="27" t="s">
        <v>85</v>
      </c>
      <c r="F21" s="27" t="s">
        <v>87</v>
      </c>
      <c r="G21" s="31" t="s">
        <v>84</v>
      </c>
      <c r="H21" s="31">
        <v>2494522</v>
      </c>
      <c r="I21" s="34">
        <v>3.6799999999999999E-2</v>
      </c>
      <c r="K21" s="35"/>
      <c r="L21" s="27">
        <f t="shared" si="12"/>
        <v>8</v>
      </c>
      <c r="M21" s="27">
        <f t="shared" si="13"/>
        <v>9</v>
      </c>
      <c r="N21" s="27">
        <v>10</v>
      </c>
      <c r="O21" s="27">
        <v>10</v>
      </c>
      <c r="Q21" s="32">
        <v>10</v>
      </c>
      <c r="R21" s="27" t="str">
        <f>CONCATENATE($G21,"|",$Q21)</f>
        <v>01.64.212|10</v>
      </c>
      <c r="S21" s="30">
        <f t="shared" ref="S21:S22" si="15">I21</f>
        <v>3.6799999999999999E-2</v>
      </c>
      <c r="T21" s="29">
        <f t="shared" si="14"/>
        <v>0.36799999999999999</v>
      </c>
      <c r="U21" s="27" t="str">
        <f t="shared" si="0"/>
        <v>2494522,10</v>
      </c>
    </row>
    <row r="22" spans="1:25" x14ac:dyDescent="0.25">
      <c r="A22">
        <v>8</v>
      </c>
      <c r="C22" t="s">
        <v>81</v>
      </c>
      <c r="D22" t="s">
        <v>88</v>
      </c>
      <c r="F22" t="s">
        <v>89</v>
      </c>
      <c r="G22" s="25">
        <v>110764</v>
      </c>
      <c r="H22" s="25">
        <v>7047472</v>
      </c>
      <c r="I22" s="12">
        <v>1.35</v>
      </c>
      <c r="J22" s="11"/>
      <c r="K22" s="16"/>
      <c r="L22" s="27">
        <f t="shared" si="12"/>
        <v>8</v>
      </c>
      <c r="M22" s="27">
        <f t="shared" si="13"/>
        <v>9</v>
      </c>
      <c r="N22" s="27">
        <v>1</v>
      </c>
      <c r="O22" s="27">
        <v>1</v>
      </c>
      <c r="Q22" s="32">
        <v>1</v>
      </c>
      <c r="R22" s="27" t="str">
        <f>CONCATENATE($G22,"|",$Q22)</f>
        <v>110764|1</v>
      </c>
      <c r="S22" s="30">
        <f t="shared" si="15"/>
        <v>1.35</v>
      </c>
      <c r="T22" s="29">
        <f t="shared" si="14"/>
        <v>1.35</v>
      </c>
      <c r="U22" s="27" t="str">
        <f t="shared" si="0"/>
        <v>7047472,1</v>
      </c>
      <c r="W22" t="s">
        <v>90</v>
      </c>
    </row>
    <row r="23" spans="1:25" x14ac:dyDescent="0.25">
      <c r="T23" s="2">
        <f>SUM(T4:T22)</f>
        <v>33.054499999999997</v>
      </c>
      <c r="U23" s="3">
        <f>SUM(T4:T22)</f>
        <v>33.054499999999997</v>
      </c>
    </row>
    <row r="24" spans="1:25" x14ac:dyDescent="0.25">
      <c r="U24" s="3"/>
      <c r="V24" s="3">
        <f>SUM(U24:U24)</f>
        <v>0</v>
      </c>
    </row>
    <row r="25" spans="1:25" x14ac:dyDescent="0.25">
      <c r="U25" s="3">
        <f>U23*1.2</f>
        <v>39.665399999999998</v>
      </c>
      <c r="V25" s="2">
        <f>SUM(U25:U25)</f>
        <v>39.665399999999998</v>
      </c>
    </row>
  </sheetData>
  <conditionalFormatting sqref="Q4:Q7 Q9:Q15 Q17:Q22">
    <cfRule type="cellIs" dxfId="7" priority="19" operator="lessThan">
      <formula>$M4</formula>
    </cfRule>
  </conditionalFormatting>
  <conditionalFormatting sqref="K9:K15 K4 K6:K7 K17:K18 K21">
    <cfRule type="containsBlanks" priority="15" stopIfTrue="1">
      <formula>LEN(TRIM(K4))=0</formula>
    </cfRule>
    <cfRule type="cellIs" dxfId="6" priority="20" operator="lessThan">
      <formula>$I4</formula>
    </cfRule>
  </conditionalFormatting>
  <conditionalFormatting sqref="Q16">
    <cfRule type="cellIs" dxfId="5" priority="8" operator="lessThan">
      <formula>$M16</formula>
    </cfRule>
  </conditionalFormatting>
  <conditionalFormatting sqref="K16">
    <cfRule type="containsBlanks" priority="7" stopIfTrue="1">
      <formula>LEN(TRIM(K16))=0</formula>
    </cfRule>
    <cfRule type="cellIs" dxfId="4" priority="9" operator="lessThan">
      <formula>$I16</formula>
    </cfRule>
  </conditionalFormatting>
  <conditionalFormatting sqref="Q8">
    <cfRule type="cellIs" dxfId="3" priority="5" operator="lessThan">
      <formula>$M8</formula>
    </cfRule>
  </conditionalFormatting>
  <conditionalFormatting sqref="K5">
    <cfRule type="containsBlanks" priority="23" stopIfTrue="1">
      <formula>LEN(TRIM(K5))=0</formula>
    </cfRule>
    <cfRule type="cellIs" dxfId="2" priority="24" operator="lessThan">
      <formula>$I8</formula>
    </cfRule>
  </conditionalFormatting>
  <conditionalFormatting sqref="K8">
    <cfRule type="containsBlanks" priority="25" stopIfTrue="1">
      <formula>LEN(TRIM(K8))=0</formula>
    </cfRule>
    <cfRule type="cellIs" dxfId="1" priority="26" operator="lessThan">
      <formula>#REF!</formula>
    </cfRule>
  </conditionalFormatting>
  <conditionalFormatting sqref="K19">
    <cfRule type="containsBlanks" priority="1" stopIfTrue="1">
      <formula>LEN(TRIM(K19))=0</formula>
    </cfRule>
    <cfRule type="cellIs" dxfId="0" priority="3" operator="lessThan">
      <formula>$I19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Sheet1!rtiduino_BOM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gmb1g08</dc:creator>
  <cp:lastModifiedBy>Graeme Bragg</cp:lastModifiedBy>
  <dcterms:created xsi:type="dcterms:W3CDTF">2016-08-09T14:54:09Z</dcterms:created>
  <dcterms:modified xsi:type="dcterms:W3CDTF">2020-08-12T22:05:10Z</dcterms:modified>
</cp:coreProperties>
</file>