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Sheet1" sheetId="1" r:id="rId1"/>
    <sheet name="Sheet2" sheetId="2" r:id="rId2"/>
    <sheet name="Sheet3" sheetId="3" r:id="rId3"/>
  </sheets>
  <definedNames>
    <definedName name="rtiduino_BOM" localSheetId="0">Sheet1!$A$3:$L$59</definedName>
  </definedNames>
  <calcPr calcId="145621"/>
</workbook>
</file>

<file path=xl/calcChain.xml><?xml version="1.0" encoding="utf-8"?>
<calcChain xmlns="http://schemas.openxmlformats.org/spreadsheetml/2006/main">
  <c r="M43" i="1" l="1"/>
  <c r="L43" i="1"/>
  <c r="R43" i="1"/>
  <c r="S43" i="1"/>
  <c r="T43" i="1"/>
  <c r="U43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46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5" i="1"/>
  <c r="U4" i="1"/>
  <c r="X4" i="1"/>
  <c r="R42" i="1"/>
  <c r="S42" i="1"/>
  <c r="T42" i="1" s="1"/>
  <c r="L42" i="1"/>
  <c r="S32" i="1"/>
  <c r="T32" i="1" s="1"/>
  <c r="T61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S40" i="1"/>
  <c r="T40" i="1" s="1"/>
  <c r="S41" i="1"/>
  <c r="T41" i="1" s="1"/>
  <c r="L34" i="1"/>
  <c r="R34" i="1"/>
  <c r="R35" i="1"/>
  <c r="L36" i="1"/>
  <c r="M36" i="1" s="1"/>
  <c r="R36" i="1"/>
  <c r="L37" i="1"/>
  <c r="M37" i="1" s="1"/>
  <c r="R37" i="1"/>
  <c r="L38" i="1"/>
  <c r="M38" i="1" s="1"/>
  <c r="R38" i="1"/>
  <c r="L39" i="1"/>
  <c r="M39" i="1" s="1"/>
  <c r="R39" i="1"/>
  <c r="R40" i="1"/>
  <c r="R41" i="1"/>
  <c r="L32" i="1"/>
  <c r="L33" i="1"/>
  <c r="M33" i="1" s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4" i="1"/>
  <c r="R32" i="1"/>
  <c r="R33" i="1"/>
  <c r="S44" i="1" l="1"/>
  <c r="V63" i="1"/>
  <c r="W63" i="1" s="1"/>
  <c r="T46" i="1"/>
  <c r="W62" i="1"/>
  <c r="R49" i="1"/>
  <c r="R5" i="1"/>
  <c r="R6" i="1"/>
  <c r="R7" i="1"/>
  <c r="R8" i="1"/>
  <c r="R9" i="1"/>
  <c r="R10" i="1"/>
  <c r="R11" i="1"/>
  <c r="R12" i="1"/>
  <c r="R13" i="1"/>
  <c r="R14" i="1"/>
  <c r="R56" i="1"/>
  <c r="R15" i="1"/>
  <c r="R16" i="1"/>
  <c r="R17" i="1"/>
  <c r="R50" i="1"/>
  <c r="R18" i="1"/>
  <c r="R46" i="1"/>
  <c r="R48" i="1"/>
  <c r="R19" i="1"/>
  <c r="R51" i="1"/>
  <c r="R20" i="1"/>
  <c r="R21" i="1"/>
  <c r="R22" i="1"/>
  <c r="R53" i="1"/>
  <c r="R23" i="1"/>
  <c r="R24" i="1"/>
  <c r="R47" i="1"/>
  <c r="R52" i="1"/>
  <c r="R54" i="1"/>
  <c r="R25" i="1"/>
  <c r="R55" i="1"/>
  <c r="R26" i="1"/>
  <c r="R27" i="1"/>
  <c r="R28" i="1"/>
  <c r="R57" i="1"/>
  <c r="R58" i="1"/>
  <c r="R59" i="1"/>
  <c r="R29" i="1"/>
  <c r="R4" i="1"/>
  <c r="L4" i="1" l="1"/>
  <c r="T8" i="1" l="1"/>
  <c r="L8" i="1"/>
  <c r="M8" i="1" s="1"/>
  <c r="T29" i="1" l="1"/>
  <c r="U61" i="1" s="1"/>
  <c r="T49" i="1"/>
  <c r="T5" i="1"/>
  <c r="T6" i="1"/>
  <c r="T7" i="1"/>
  <c r="T9" i="1"/>
  <c r="T10" i="1"/>
  <c r="T11" i="1"/>
  <c r="T12" i="1"/>
  <c r="T13" i="1"/>
  <c r="T14" i="1"/>
  <c r="T56" i="1"/>
  <c r="T15" i="1"/>
  <c r="T16" i="1"/>
  <c r="T17" i="1"/>
  <c r="T50" i="1"/>
  <c r="T18" i="1"/>
  <c r="T48" i="1"/>
  <c r="T19" i="1"/>
  <c r="T51" i="1"/>
  <c r="T20" i="1"/>
  <c r="T21" i="1"/>
  <c r="T22" i="1"/>
  <c r="T59" i="1"/>
  <c r="T53" i="1"/>
  <c r="T57" i="1"/>
  <c r="T23" i="1"/>
  <c r="T24" i="1"/>
  <c r="T47" i="1"/>
  <c r="T52" i="1"/>
  <c r="T58" i="1"/>
  <c r="T54" i="1"/>
  <c r="T25" i="1"/>
  <c r="T55" i="1"/>
  <c r="T27" i="1"/>
  <c r="T28" i="1"/>
  <c r="T4" i="1"/>
  <c r="L29" i="1"/>
  <c r="M29" i="1" s="1"/>
  <c r="L49" i="1"/>
  <c r="M49" i="1" s="1"/>
  <c r="L5" i="1"/>
  <c r="M5" i="1" s="1"/>
  <c r="L6" i="1"/>
  <c r="M6" i="1" s="1"/>
  <c r="L7" i="1"/>
  <c r="M7" i="1" s="1"/>
  <c r="L9" i="1"/>
  <c r="L10" i="1"/>
  <c r="M10" i="1" s="1"/>
  <c r="L11" i="1"/>
  <c r="M11" i="1" s="1"/>
  <c r="L12" i="1"/>
  <c r="M12" i="1" s="1"/>
  <c r="L13" i="1"/>
  <c r="M13" i="1" s="1"/>
  <c r="L14" i="1"/>
  <c r="M14" i="1" s="1"/>
  <c r="L56" i="1"/>
  <c r="M56" i="1" s="1"/>
  <c r="L15" i="1"/>
  <c r="M15" i="1" s="1"/>
  <c r="L16" i="1"/>
  <c r="M16" i="1" s="1"/>
  <c r="L17" i="1"/>
  <c r="M17" i="1" s="1"/>
  <c r="L50" i="1"/>
  <c r="M50" i="1" s="1"/>
  <c r="L18" i="1"/>
  <c r="M18" i="1" s="1"/>
  <c r="L46" i="1"/>
  <c r="M46" i="1" s="1"/>
  <c r="L48" i="1"/>
  <c r="L19" i="1"/>
  <c r="M19" i="1" s="1"/>
  <c r="L51" i="1"/>
  <c r="M51" i="1" s="1"/>
  <c r="L20" i="1"/>
  <c r="M20" i="1" s="1"/>
  <c r="L21" i="1"/>
  <c r="M21" i="1" s="1"/>
  <c r="L22" i="1"/>
  <c r="M22" i="1" s="1"/>
  <c r="L59" i="1"/>
  <c r="M59" i="1" s="1"/>
  <c r="L53" i="1"/>
  <c r="M53" i="1" s="1"/>
  <c r="L57" i="1"/>
  <c r="M57" i="1" s="1"/>
  <c r="L23" i="1"/>
  <c r="M23" i="1" s="1"/>
  <c r="L24" i="1"/>
  <c r="M24" i="1" s="1"/>
  <c r="L47" i="1"/>
  <c r="M47" i="1" s="1"/>
  <c r="L52" i="1"/>
  <c r="M52" i="1" s="1"/>
  <c r="L58" i="1"/>
  <c r="M58" i="1" s="1"/>
  <c r="L54" i="1"/>
  <c r="M54" i="1" s="1"/>
  <c r="L55" i="1"/>
  <c r="M55" i="1" s="1"/>
  <c r="L26" i="1"/>
  <c r="M26" i="1" s="1"/>
  <c r="L27" i="1"/>
  <c r="M27" i="1" s="1"/>
  <c r="L28" i="1"/>
  <c r="M28" i="1" s="1"/>
  <c r="M4" i="1"/>
  <c r="T62" i="1" l="1"/>
  <c r="V61" i="1"/>
</calcChain>
</file>

<file path=xl/connections.xml><?xml version="1.0" encoding="utf-8"?>
<connections xmlns="http://schemas.openxmlformats.org/spreadsheetml/2006/main">
  <connection id="1" name="rtiduino-BOM" type="6" refreshedVersion="4" background="1" saveData="1">
    <textPr codePage="932" sourceFile="C:\Users\gmb1g08\Documents\RTI\SVN\LED_Driver_PCB\rtiduino-BOM.csv" semicolon="1">
      <textFields count="19">
        <textField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<sst xmlns="http://schemas.openxmlformats.org/spreadsheetml/2006/main" count="325" uniqueCount="274">
  <si>
    <t>Qty</t>
  </si>
  <si>
    <t>Value</t>
  </si>
  <si>
    <t>Device</t>
  </si>
  <si>
    <t>Package</t>
  </si>
  <si>
    <t>Parts</t>
  </si>
  <si>
    <t>Description</t>
  </si>
  <si>
    <t>MPN</t>
  </si>
  <si>
    <t>OC_FARNELL</t>
  </si>
  <si>
    <t>10-XX</t>
  </si>
  <si>
    <t>B3F-10XX</t>
  </si>
  <si>
    <t>S1</t>
  </si>
  <si>
    <t>OMRON SWITCH</t>
  </si>
  <si>
    <t>F15HPS</t>
  </si>
  <si>
    <t>F15HP</t>
  </si>
  <si>
    <t>X1, X5, X6, X7</t>
  </si>
  <si>
    <t>SUB-D</t>
  </si>
  <si>
    <t>JP2</t>
  </si>
  <si>
    <t>L, RX, RX1, TX, TX1</t>
  </si>
  <si>
    <t>LED</t>
  </si>
  <si>
    <t>PINHD-1X6</t>
  </si>
  <si>
    <t>1X06</t>
  </si>
  <si>
    <t>PIN HEADER</t>
  </si>
  <si>
    <t>PINHD-2X5</t>
  </si>
  <si>
    <t>2X05</t>
  </si>
  <si>
    <t>JP7, JP8, JP9</t>
  </si>
  <si>
    <t>PINHD-2X8</t>
  </si>
  <si>
    <t>2X08</t>
  </si>
  <si>
    <t>JP3</t>
  </si>
  <si>
    <t>PN61729</t>
  </si>
  <si>
    <t>X4</t>
  </si>
  <si>
    <t>BERG USB connector</t>
  </si>
  <si>
    <t>C-EUC0805K</t>
  </si>
  <si>
    <t>C0805K</t>
  </si>
  <si>
    <t>CAPACITOR, European symbol</t>
  </si>
  <si>
    <t>100nF</t>
  </si>
  <si>
    <t>100uF</t>
  </si>
  <si>
    <t>CPOL-EUE5-13</t>
  </si>
  <si>
    <t>E5-13</t>
  </si>
  <si>
    <t>C7</t>
  </si>
  <si>
    <t>POLARIZED CAPACITOR, European symbol</t>
  </si>
  <si>
    <t>10K</t>
  </si>
  <si>
    <t>R-EU_R0805</t>
  </si>
  <si>
    <t>R0805</t>
  </si>
  <si>
    <t>RESISTOR, European symbol</t>
  </si>
  <si>
    <t>EEE-FK1J100P-CASE-D</t>
  </si>
  <si>
    <t>CAPAE660X610N</t>
  </si>
  <si>
    <t>C12</t>
  </si>
  <si>
    <t>Aluminum Electrolytic Capacitors,Surface Mount Type</t>
  </si>
  <si>
    <t>EEE-FK1J100P</t>
  </si>
  <si>
    <t>120uF</t>
  </si>
  <si>
    <t>C6</t>
  </si>
  <si>
    <t>122-000-04-52</t>
  </si>
  <si>
    <t>U$28</t>
  </si>
  <si>
    <t>16MHz</t>
  </si>
  <si>
    <t>CRYTALHC49S</t>
  </si>
  <si>
    <t>HC49/S</t>
  </si>
  <si>
    <t>Q2</t>
  </si>
  <si>
    <t>CRYSTAL</t>
  </si>
  <si>
    <t>1K</t>
  </si>
  <si>
    <t>2.5MM-JACKPRO</t>
  </si>
  <si>
    <t>2.5-JACK-RA-PRO</t>
  </si>
  <si>
    <t>J3</t>
  </si>
  <si>
    <t>22p</t>
  </si>
  <si>
    <t>C2, C3, C11</t>
  </si>
  <si>
    <t>3.5MM-JACK</t>
  </si>
  <si>
    <t>3.5-JACK-RA</t>
  </si>
  <si>
    <t>J2</t>
  </si>
  <si>
    <t>330uH (DO3308P-334)</t>
  </si>
  <si>
    <t>DO3316P</t>
  </si>
  <si>
    <t>L3</t>
  </si>
  <si>
    <t>COILCRAFT</t>
  </si>
  <si>
    <t>3uH</t>
  </si>
  <si>
    <t>WE-TPC-744053003_5818/5828</t>
  </si>
  <si>
    <t>WE-TPC_5818/5828</t>
  </si>
  <si>
    <t>L1</t>
  </si>
  <si>
    <t>Shielded Tiny Power Inductor WE-TPC</t>
  </si>
  <si>
    <t>4.7uF</t>
  </si>
  <si>
    <t>C29, C32</t>
  </si>
  <si>
    <t>47UF</t>
  </si>
  <si>
    <t>EEE-FK1J470P-CASE-F</t>
  </si>
  <si>
    <t>CAPAE830X1050N</t>
  </si>
  <si>
    <t>C8</t>
  </si>
  <si>
    <t>EEE-FK1J470P</t>
  </si>
  <si>
    <t>4K7</t>
  </si>
  <si>
    <t>R8</t>
  </si>
  <si>
    <t>500mA</t>
  </si>
  <si>
    <t>L-EUL1812</t>
  </si>
  <si>
    <t>L1812</t>
  </si>
  <si>
    <t>F1, F2</t>
  </si>
  <si>
    <t>INDUCTOR, European symbol</t>
  </si>
  <si>
    <t>560</t>
  </si>
  <si>
    <t>68uF</t>
  </si>
  <si>
    <t>C5</t>
  </si>
  <si>
    <t>AQV252G</t>
  </si>
  <si>
    <t>SOP6</t>
  </si>
  <si>
    <t>U10, U11, U12, U13, U14, U15, U16, U17, U20, U21, U22, U23, U24, U25, U26, U27, U30, U31, U32, U33, U34, U35, U36, U37</t>
  </si>
  <si>
    <t>ATMEGA2560AU</t>
  </si>
  <si>
    <t>TQFP100</t>
  </si>
  <si>
    <t>U1</t>
  </si>
  <si>
    <t>MICROCONTROLLER</t>
  </si>
  <si>
    <t>BAT54C</t>
  </si>
  <si>
    <t>SOT23</t>
  </si>
  <si>
    <t>D4</t>
  </si>
  <si>
    <t>Schottky Diodes</t>
  </si>
  <si>
    <t>DCJ0202</t>
  </si>
  <si>
    <t>JACK-PLUG0</t>
  </si>
  <si>
    <t>SPC4077</t>
  </si>
  <si>
    <t>J1</t>
  </si>
  <si>
    <t>DC POWER JACK</t>
  </si>
  <si>
    <t>DR73-680-R</t>
  </si>
  <si>
    <t>INDM7676X355N</t>
  </si>
  <si>
    <t>L2</t>
  </si>
  <si>
    <t>POWER INDUCTOR</t>
  </si>
  <si>
    <t>FOD852</t>
  </si>
  <si>
    <t>DIP4-SMD</t>
  </si>
  <si>
    <t>FT232RL</t>
  </si>
  <si>
    <t>SSOP28</t>
  </si>
  <si>
    <t>U2, U4</t>
  </si>
  <si>
    <t>ICSP</t>
  </si>
  <si>
    <t>PINHD-2X3</t>
  </si>
  <si>
    <t>2X03</t>
  </si>
  <si>
    <t>LED-DRIVER</t>
  </si>
  <si>
    <t>LDU08</t>
  </si>
  <si>
    <t>U6</t>
  </si>
  <si>
    <t>LM2594HVM-5.0</t>
  </si>
  <si>
    <t>SOIC127P620X175-8N</t>
  </si>
  <si>
    <t>U3</t>
  </si>
  <si>
    <t>SIMPLE SWITCHER</t>
  </si>
  <si>
    <t>MBRS130</t>
  </si>
  <si>
    <t>DIODE-DO214AA</t>
  </si>
  <si>
    <t>DO214AA</t>
  </si>
  <si>
    <t>D5</t>
  </si>
  <si>
    <t>SF37</t>
  </si>
  <si>
    <t>DO-201AD</t>
  </si>
  <si>
    <t>D2</t>
  </si>
  <si>
    <t>USB PROG</t>
  </si>
  <si>
    <t>47346-0001</t>
  </si>
  <si>
    <t>MOLEX_47346-0001</t>
  </si>
  <si>
    <t>J4</t>
  </si>
  <si>
    <t>CONN RCPT 5POS MICRO USB R/A  SMD</t>
  </si>
  <si>
    <t>MOSFET Relay</t>
  </si>
  <si>
    <t>AQV252GA</t>
  </si>
  <si>
    <t>Optocoupler</t>
  </si>
  <si>
    <t>FOD8523S</t>
  </si>
  <si>
    <t>USB UART</t>
  </si>
  <si>
    <t>ATMEGA1280-16AU</t>
  </si>
  <si>
    <t>MJ-2348BO</t>
  </si>
  <si>
    <t>2.5mm Stereo Jack</t>
  </si>
  <si>
    <t>3.5mm Stereo Jack</t>
  </si>
  <si>
    <t>KLBR 4</t>
  </si>
  <si>
    <t>PPW01010</t>
  </si>
  <si>
    <t>826925-3</t>
  </si>
  <si>
    <t>Schottky Rectifier</t>
  </si>
  <si>
    <t>DO3308P-334MLB</t>
  </si>
  <si>
    <t>R1, R11, R12, R40, R41, R3, R6, R7, R9</t>
  </si>
  <si>
    <t>SC08178</t>
  </si>
  <si>
    <t>X16M000000L259</t>
  </si>
  <si>
    <t>1-338169-2</t>
  </si>
  <si>
    <t>454-3359</t>
  </si>
  <si>
    <t>USBR-B-S-S-O-TH</t>
  </si>
  <si>
    <t>Circuit Board Indicator</t>
  </si>
  <si>
    <t>SKHHAKA010</t>
  </si>
  <si>
    <t>826942-5</t>
  </si>
  <si>
    <t>150080RS75000</t>
  </si>
  <si>
    <t>08051C104KAT2A</t>
  </si>
  <si>
    <t>825440-8</t>
  </si>
  <si>
    <t>826629-6</t>
  </si>
  <si>
    <t>1206L025YR</t>
  </si>
  <si>
    <t>Ultrafast Diode</t>
  </si>
  <si>
    <t>R5, R10, R36, R42, R43, R44, R45, R46</t>
  </si>
  <si>
    <t>10uF</t>
  </si>
  <si>
    <t>UPM1J121MPD</t>
  </si>
  <si>
    <t>UPM1J101MPD</t>
  </si>
  <si>
    <t>ASC0805-10KFT5</t>
  </si>
  <si>
    <t>08051A220JAT2A</t>
  </si>
  <si>
    <t>UPW2A680MPD</t>
  </si>
  <si>
    <t>0805YC475KAT2A</t>
  </si>
  <si>
    <t>MCHP05W4F5600T5E</t>
  </si>
  <si>
    <t>Number of Boards</t>
  </si>
  <si>
    <t>Total QTY</t>
  </si>
  <si>
    <t>Minimum</t>
  </si>
  <si>
    <t>Multiple</t>
  </si>
  <si>
    <t>Order Qty</t>
  </si>
  <si>
    <t>Item Cost</t>
  </si>
  <si>
    <t>Total Cost</t>
  </si>
  <si>
    <t>LED Driver</t>
  </si>
  <si>
    <t>Tot</t>
  </si>
  <si>
    <t>U5, U7</t>
  </si>
  <si>
    <t>PINHD-1x2</t>
  </si>
  <si>
    <t>1X02</t>
  </si>
  <si>
    <t>JP4</t>
  </si>
  <si>
    <t>R2, R4, R13, R14, R15, R16, R17, R18, R19, R20, R21, R22, R23, R24, R25, R26, R27, R28, R29, R30, R31, R32, R33, R34, R35, R37, R38, R39</t>
  </si>
  <si>
    <t>LEDCHIP-LED0805</t>
  </si>
  <si>
    <t>CHIP-LED0805</t>
  </si>
  <si>
    <t>C1, C4, C9, C10, C13, C14, C15, C16, C18, C24, C25, C26, C27, C28, C30, C31, C42, C43, C44, C45, C46</t>
  </si>
  <si>
    <t>826629-2</t>
  </si>
  <si>
    <t>Order Farnel</t>
  </si>
  <si>
    <t>553-0112-200F</t>
  </si>
  <si>
    <t>CRCW08051K00FKEA</t>
  </si>
  <si>
    <t>5-pack</t>
  </si>
  <si>
    <t>MCWF08P4701FTL</t>
  </si>
  <si>
    <t>LM2594HVM-5.0/NOPB</t>
  </si>
  <si>
    <t>BAT54C+</t>
  </si>
  <si>
    <t>LDU0830S350</t>
  </si>
  <si>
    <t>OC_Mouser</t>
  </si>
  <si>
    <t xml:space="preserve">994-DO3308P-334MLD </t>
  </si>
  <si>
    <t xml:space="preserve">704-DR73-680-R </t>
  </si>
  <si>
    <t>688-SKHHAK</t>
  </si>
  <si>
    <t>Farnell £</t>
  </si>
  <si>
    <t>Mouser £</t>
  </si>
  <si>
    <t xml:space="preserve">150080RS75000 </t>
  </si>
  <si>
    <t>571-826629-6</t>
  </si>
  <si>
    <t>Part, QTY</t>
  </si>
  <si>
    <t>556-ATMEGA1280-16AU</t>
  </si>
  <si>
    <t>538-47346-0001</t>
  </si>
  <si>
    <t>512-MBRS130</t>
  </si>
  <si>
    <t>926-LM2594HVM5.0NOPB</t>
  </si>
  <si>
    <t>571-826925-3</t>
  </si>
  <si>
    <t>512-FOD8523S</t>
  </si>
  <si>
    <t>769-AQV252GA</t>
  </si>
  <si>
    <t>576-1206L025YR</t>
  </si>
  <si>
    <t>667-EEE-FK1J470P</t>
  </si>
  <si>
    <t>581-0805YC475KAT2A</t>
  </si>
  <si>
    <t>710-744053003</t>
  </si>
  <si>
    <t>581-08051A220J</t>
  </si>
  <si>
    <t>71-CRCW0805-1.0K-E3</t>
  </si>
  <si>
    <t>645-553-0112-200F</t>
  </si>
  <si>
    <t>Order Mouser</t>
  </si>
  <si>
    <t>Male</t>
  </si>
  <si>
    <t>647-UPW2A680MPD</t>
  </si>
  <si>
    <t>3-106506-2</t>
  </si>
  <si>
    <t>FT232RL-TUBE</t>
  </si>
  <si>
    <t>Ribbon Cable (screen/switches)</t>
  </si>
  <si>
    <t xml:space="preserve">3365-16 </t>
  </si>
  <si>
    <t>1m</t>
  </si>
  <si>
    <t>RibbonCable</t>
  </si>
  <si>
    <t>16-core</t>
  </si>
  <si>
    <t>IDC Connector</t>
  </si>
  <si>
    <t>2x08</t>
  </si>
  <si>
    <t>Ribbon Cable to Board</t>
  </si>
  <si>
    <t>90635-1161</t>
  </si>
  <si>
    <t>Misc Bits</t>
  </si>
  <si>
    <t>Female D-Sub</t>
  </si>
  <si>
    <t>Male D-Sub</t>
  </si>
  <si>
    <t>D-Sub Shells</t>
  </si>
  <si>
    <t>Switches</t>
  </si>
  <si>
    <t>18535CD</t>
  </si>
  <si>
    <t>Pushbutton Switch, Standard, 18000 Series, 6.5 mm, SPDT, On-(On), Plunger</t>
  </si>
  <si>
    <t>SPDT</t>
  </si>
  <si>
    <t>LCD-09395</t>
  </si>
  <si>
    <t>LCD1</t>
  </si>
  <si>
    <t>Screen</t>
  </si>
  <si>
    <t>MK00650</t>
  </si>
  <si>
    <t xml:space="preserve">474-LCD-09395 </t>
  </si>
  <si>
    <t>CN11131</t>
  </si>
  <si>
    <t>5502-15PA-01-F1</t>
  </si>
  <si>
    <t>MHDM-15-K</t>
  </si>
  <si>
    <t xml:space="preserve">5502-15SA-01-F1 </t>
  </si>
  <si>
    <t>CN21810</t>
  </si>
  <si>
    <t>D Sub Jack Screw</t>
  </si>
  <si>
    <t>SPC15082.</t>
  </si>
  <si>
    <t>Black switch cap</t>
  </si>
  <si>
    <t>Red switch cap</t>
  </si>
  <si>
    <t>Green switch cap</t>
  </si>
  <si>
    <t>U482</t>
  </si>
  <si>
    <t>U486</t>
  </si>
  <si>
    <t>U483</t>
  </si>
  <si>
    <t>Switch Cap, 18000 Series Snap Action Momentary Pushbutton Switches, Green</t>
  </si>
  <si>
    <t>Switch Cap, 13000 Series Snap Action Momentary Pushbutton Switches, Red</t>
  </si>
  <si>
    <t>Switch Cap, Snap Action Momentary Pushbutton Switches, Black</t>
  </si>
  <si>
    <t>Current Stock</t>
  </si>
  <si>
    <t>MCRM2055L</t>
  </si>
  <si>
    <t>Box</t>
  </si>
  <si>
    <t>Plastic Enclosure, Desktop Case, Instrument, ABS, 70.75 mm, 140 mm, 190 mm, IP43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</si>
</sst>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£&quot;#,##0.0000"/>
    <numFmt numFmtId="165" formatCode="&quot;£&quot;#,##0.00"/>
    <numFmt numFmtId="166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4" borderId="0" xfId="0" applyFill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165" fontId="16" fillId="0" borderId="0" xfId="0" applyNumberFormat="1" applyFont="1"/>
    <xf numFmtId="165" fontId="0" fillId="0" borderId="0" xfId="0" applyNumberFormat="1"/>
    <xf numFmtId="0" fontId="0" fillId="34" borderId="0" xfId="0" applyFill="1"/>
    <xf numFmtId="49" fontId="16" fillId="0" borderId="0" xfId="0" applyNumberFormat="1" applyFont="1"/>
    <xf numFmtId="49" fontId="0" fillId="34" borderId="0" xfId="0" applyNumberFormat="1" applyFill="1"/>
    <xf numFmtId="164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5" borderId="0" xfId="0" applyFill="1"/>
    <xf numFmtId="0" fontId="0" fillId="33" borderId="0" xfId="0" applyFill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36" borderId="0" xfId="0" applyFill="1" applyAlignment="1">
      <alignment horizontal="left"/>
    </xf>
    <xf numFmtId="164" fontId="0" fillId="0" borderId="0" xfId="0" applyNumberFormat="1" applyAlignment="1">
      <alignment horizontal="left"/>
    </xf>
    <xf numFmtId="164" fontId="16" fillId="0" borderId="0" xfId="0" applyNumberFormat="1" applyFont="1" applyAlignment="1">
      <alignment horizontal="left"/>
    </xf>
    <xf numFmtId="164" fontId="0" fillId="36" borderId="0" xfId="0" applyNumberFormat="1" applyFill="1" applyAlignment="1">
      <alignment horizontal="left"/>
    </xf>
    <xf numFmtId="164" fontId="0" fillId="34" borderId="0" xfId="0" applyNumberFormat="1" applyFill="1" applyAlignment="1">
      <alignment horizontal="left"/>
    </xf>
    <xf numFmtId="164" fontId="0" fillId="0" borderId="0" xfId="0" applyNumberFormat="1" applyAlignment="1">
      <alignment horizontal="left" vertical="center" wrapText="1"/>
    </xf>
    <xf numFmtId="166" fontId="0" fillId="0" borderId="0" xfId="0" applyNumberFormat="1"/>
    <xf numFmtId="166" fontId="16" fillId="0" borderId="0" xfId="0" applyNumberFormat="1" applyFont="1"/>
    <xf numFmtId="166" fontId="0" fillId="0" borderId="0" xfId="0" applyNumberFormat="1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tiduino-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C1F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zoomScale="85" zoomScaleNormal="85" workbookViewId="0">
      <selection activeCell="F44" sqref="F44"/>
    </sheetView>
  </sheetViews>
  <sheetFormatPr defaultRowHeight="15" x14ac:dyDescent="0.25"/>
  <cols>
    <col min="1" max="1" width="4.140625" bestFit="1" customWidth="1"/>
    <col min="2" max="2" width="20.140625" bestFit="1" customWidth="1"/>
    <col min="3" max="3" width="28" bestFit="1" customWidth="1"/>
    <col min="4" max="4" width="19.85546875" bestFit="1" customWidth="1"/>
    <col min="5" max="5" width="27.28515625" customWidth="1"/>
    <col min="6" max="6" width="49.5703125" bestFit="1" customWidth="1"/>
    <col min="7" max="7" width="21.5703125" style="12" bestFit="1" customWidth="1"/>
    <col min="8" max="8" width="12.140625" style="12" bestFit="1" customWidth="1"/>
    <col min="9" max="9" width="12.140625" style="27" customWidth="1"/>
    <col min="10" max="10" width="23.7109375" style="24" bestFit="1" customWidth="1"/>
    <col min="11" max="11" width="12.42578125" style="32" customWidth="1"/>
    <col min="14" max="14" width="9.85546875" bestFit="1" customWidth="1"/>
    <col min="16" max="16" width="9.140625" style="24"/>
    <col min="17" max="17" width="9.140625" style="17"/>
    <col min="18" max="18" width="23.140625" bestFit="1" customWidth="1"/>
    <col min="19" max="19" width="9.7109375" style="11" bestFit="1" customWidth="1"/>
    <col min="21" max="21" width="18.5703125" customWidth="1"/>
    <col min="22" max="22" width="22.7109375" bestFit="1" customWidth="1"/>
    <col min="26" max="26" width="9.140625" style="24"/>
  </cols>
  <sheetData>
    <row r="1" spans="1:26" s="19" customFormat="1" x14ac:dyDescent="0.25">
      <c r="B1" s="13" t="s">
        <v>178</v>
      </c>
      <c r="C1" s="19">
        <v>2</v>
      </c>
      <c r="G1" s="12"/>
      <c r="H1" s="12"/>
      <c r="I1" s="27"/>
      <c r="J1" s="24"/>
      <c r="K1" s="32"/>
      <c r="P1" s="24"/>
      <c r="Q1" s="17"/>
      <c r="S1" s="11"/>
      <c r="Z1" s="24"/>
    </row>
    <row r="2" spans="1:26" s="19" customFormat="1" x14ac:dyDescent="0.25">
      <c r="G2" s="12"/>
      <c r="H2" s="12"/>
      <c r="I2" s="27"/>
      <c r="J2" s="24"/>
      <c r="K2" s="32"/>
      <c r="P2" s="24"/>
      <c r="Q2" s="17"/>
      <c r="S2" s="11"/>
      <c r="Z2" s="24"/>
    </row>
    <row r="3" spans="1:26" x14ac:dyDescent="0.25">
      <c r="A3" s="13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4" t="s">
        <v>6</v>
      </c>
      <c r="H3" s="4" t="s">
        <v>7</v>
      </c>
      <c r="I3" s="28" t="s">
        <v>208</v>
      </c>
      <c r="J3" s="9" t="s">
        <v>204</v>
      </c>
      <c r="K3" s="33" t="s">
        <v>209</v>
      </c>
      <c r="L3" s="9" t="s">
        <v>179</v>
      </c>
      <c r="M3" s="9" t="s">
        <v>186</v>
      </c>
      <c r="N3" t="s">
        <v>180</v>
      </c>
      <c r="O3" t="s">
        <v>181</v>
      </c>
      <c r="P3" s="24" t="s">
        <v>270</v>
      </c>
      <c r="Q3" s="17" t="s">
        <v>182</v>
      </c>
      <c r="R3" t="s">
        <v>212</v>
      </c>
      <c r="S3" s="11" t="s">
        <v>183</v>
      </c>
      <c r="T3" t="s">
        <v>184</v>
      </c>
      <c r="U3" t="s">
        <v>196</v>
      </c>
      <c r="V3" t="s">
        <v>227</v>
      </c>
    </row>
    <row r="4" spans="1:26" x14ac:dyDescent="0.25">
      <c r="A4">
        <v>1</v>
      </c>
      <c r="B4" s="16"/>
      <c r="C4" s="1" t="s">
        <v>8</v>
      </c>
      <c r="D4" s="1" t="s">
        <v>9</v>
      </c>
      <c r="E4" s="1" t="s">
        <v>10</v>
      </c>
      <c r="F4" s="1" t="s">
        <v>11</v>
      </c>
      <c r="G4" s="12" t="s">
        <v>161</v>
      </c>
      <c r="H4" s="12">
        <v>1656423</v>
      </c>
      <c r="I4" s="27">
        <v>0.154</v>
      </c>
      <c r="J4" t="s">
        <v>207</v>
      </c>
      <c r="K4" s="32">
        <v>0.23799999999999999</v>
      </c>
      <c r="L4">
        <f t="shared" ref="L4:L24" si="0">A4*$C$1</f>
        <v>2</v>
      </c>
      <c r="M4">
        <f>ROUNDUP(L4*1.1, 0)</f>
        <v>3</v>
      </c>
      <c r="N4">
        <v>10</v>
      </c>
      <c r="O4">
        <v>10</v>
      </c>
      <c r="Q4" s="17">
        <v>10</v>
      </c>
      <c r="R4" t="str">
        <f>CONCATENATE($G4,"|",$Q4)</f>
        <v>SKHHAKA010|10</v>
      </c>
      <c r="S4" s="11">
        <f>I4</f>
        <v>0.154</v>
      </c>
      <c r="T4" s="7">
        <f>S4*Q4</f>
        <v>1.54</v>
      </c>
      <c r="U4" s="24" t="str">
        <f>IF($Q4&gt;0,CONCATENATE($H4,",",$Q4),"")</f>
        <v>1656423,10</v>
      </c>
      <c r="X4" s="24" t="str">
        <f>IF($Q4&gt;0,CONCATENATE($H4,",",$Q4),"")</f>
        <v>1656423,10</v>
      </c>
    </row>
    <row r="5" spans="1:26" x14ac:dyDescent="0.25">
      <c r="A5">
        <v>1</v>
      </c>
      <c r="B5" s="18"/>
      <c r="C5" s="1" t="s">
        <v>19</v>
      </c>
      <c r="D5" s="1" t="s">
        <v>20</v>
      </c>
      <c r="E5" s="1" t="s">
        <v>16</v>
      </c>
      <c r="F5" s="1" t="s">
        <v>21</v>
      </c>
      <c r="G5" s="12" t="s">
        <v>166</v>
      </c>
      <c r="H5" s="12">
        <v>3418327</v>
      </c>
      <c r="I5" s="27">
        <v>0.50900000000000001</v>
      </c>
      <c r="J5" s="24" t="s">
        <v>211</v>
      </c>
      <c r="K5" s="32">
        <v>0.48</v>
      </c>
      <c r="L5" s="19">
        <f t="shared" si="0"/>
        <v>2</v>
      </c>
      <c r="M5" s="19">
        <f t="shared" ref="M5:M27" si="1">ROUNDUP(L5*1.1, 0)</f>
        <v>3</v>
      </c>
      <c r="N5">
        <v>10</v>
      </c>
      <c r="O5">
        <v>10</v>
      </c>
      <c r="Q5" s="17">
        <v>10</v>
      </c>
      <c r="R5" s="24" t="str">
        <f>CONCATENATE($G5,"|",$Q5)</f>
        <v>826629-6|10</v>
      </c>
      <c r="S5" s="11">
        <f>I5</f>
        <v>0.50900000000000001</v>
      </c>
      <c r="T5" s="7">
        <f t="shared" ref="T5:T27" si="2">S5*Q5</f>
        <v>5.09</v>
      </c>
      <c r="U5" s="24" t="str">
        <f>IF($Q5&gt;0,CONCATENATE($H5,",",$Q5),"")</f>
        <v>3418327,10</v>
      </c>
    </row>
    <row r="6" spans="1:26" x14ac:dyDescent="0.25">
      <c r="A6">
        <v>3</v>
      </c>
      <c r="B6" s="18"/>
      <c r="C6" s="1" t="s">
        <v>22</v>
      </c>
      <c r="D6" s="1" t="s">
        <v>23</v>
      </c>
      <c r="E6" s="1" t="s">
        <v>24</v>
      </c>
      <c r="F6" s="1" t="s">
        <v>21</v>
      </c>
      <c r="G6" s="12" t="s">
        <v>162</v>
      </c>
      <c r="H6" s="12">
        <v>1248161</v>
      </c>
      <c r="I6" s="27">
        <v>0.49</v>
      </c>
      <c r="L6" s="19">
        <f t="shared" si="0"/>
        <v>6</v>
      </c>
      <c r="M6" s="19">
        <f t="shared" si="1"/>
        <v>7</v>
      </c>
      <c r="N6">
        <v>10</v>
      </c>
      <c r="O6">
        <v>10</v>
      </c>
      <c r="P6" s="24">
        <v>12</v>
      </c>
      <c r="Q6" s="17">
        <v>0</v>
      </c>
      <c r="R6" s="24" t="str">
        <f>CONCATENATE($G6,"|",$Q6)</f>
        <v>826942-5|0</v>
      </c>
      <c r="S6" s="11">
        <f>I6</f>
        <v>0.49</v>
      </c>
      <c r="T6" s="7">
        <f t="shared" si="2"/>
        <v>0</v>
      </c>
      <c r="U6" s="24" t="str">
        <f t="shared" ref="U6:U29" si="3">IF($Q6&gt;0,CONCATENATE($H6,",",$Q6),"")</f>
        <v/>
      </c>
    </row>
    <row r="7" spans="1:26" x14ac:dyDescent="0.25">
      <c r="A7">
        <v>1</v>
      </c>
      <c r="B7" s="18"/>
      <c r="C7" s="1" t="s">
        <v>25</v>
      </c>
      <c r="D7" s="1" t="s">
        <v>26</v>
      </c>
      <c r="E7" s="1" t="s">
        <v>27</v>
      </c>
      <c r="F7" s="1" t="s">
        <v>21</v>
      </c>
      <c r="G7" s="12" t="s">
        <v>165</v>
      </c>
      <c r="H7" s="12">
        <v>3417803</v>
      </c>
      <c r="I7" s="27">
        <v>1.88</v>
      </c>
      <c r="L7" s="19">
        <f t="shared" si="0"/>
        <v>2</v>
      </c>
      <c r="M7" s="19">
        <f t="shared" si="1"/>
        <v>3</v>
      </c>
      <c r="N7">
        <v>1</v>
      </c>
      <c r="O7">
        <v>1</v>
      </c>
      <c r="P7" s="24">
        <v>10</v>
      </c>
      <c r="Q7" s="17">
        <v>0</v>
      </c>
      <c r="R7" s="24" t="str">
        <f>CONCATENATE($G7,"|",$Q7)</f>
        <v>825440-8|0</v>
      </c>
      <c r="S7" s="11">
        <f>I7</f>
        <v>1.88</v>
      </c>
      <c r="T7" s="7">
        <f t="shared" si="2"/>
        <v>0</v>
      </c>
      <c r="U7" s="24" t="str">
        <f t="shared" si="3"/>
        <v/>
      </c>
    </row>
    <row r="8" spans="1:26" s="19" customFormat="1" x14ac:dyDescent="0.25">
      <c r="A8" s="19">
        <v>1</v>
      </c>
      <c r="B8" s="20"/>
      <c r="C8" s="1" t="s">
        <v>188</v>
      </c>
      <c r="D8" s="1" t="s">
        <v>189</v>
      </c>
      <c r="E8" s="1" t="s">
        <v>190</v>
      </c>
      <c r="F8" s="1" t="s">
        <v>21</v>
      </c>
      <c r="G8" s="12" t="s">
        <v>195</v>
      </c>
      <c r="H8" s="12">
        <v>3418285</v>
      </c>
      <c r="I8" s="27">
        <v>0.27800000000000002</v>
      </c>
      <c r="J8" s="24"/>
      <c r="K8" s="32"/>
      <c r="L8" s="19">
        <f t="shared" si="0"/>
        <v>2</v>
      </c>
      <c r="M8" s="19">
        <f t="shared" ref="M8" si="4">ROUNDUP(L8*1.1, 0)</f>
        <v>3</v>
      </c>
      <c r="N8" s="19">
        <v>10</v>
      </c>
      <c r="O8" s="19">
        <v>10</v>
      </c>
      <c r="P8" s="24">
        <v>20</v>
      </c>
      <c r="Q8" s="17">
        <v>0</v>
      </c>
      <c r="R8" s="24" t="str">
        <f>CONCATENATE($G8,"|",$Q8)</f>
        <v>826629-2|0</v>
      </c>
      <c r="S8" s="11">
        <f>I8</f>
        <v>0.27800000000000002</v>
      </c>
      <c r="T8" s="7">
        <f t="shared" ref="T8" si="5">S8*Q8</f>
        <v>0</v>
      </c>
      <c r="U8" s="24" t="str">
        <f t="shared" si="3"/>
        <v/>
      </c>
      <c r="Z8" s="24"/>
    </row>
    <row r="9" spans="1:26" x14ac:dyDescent="0.25">
      <c r="A9">
        <v>1</v>
      </c>
      <c r="B9" s="15"/>
      <c r="C9" s="1" t="s">
        <v>28</v>
      </c>
      <c r="D9" s="1" t="s">
        <v>28</v>
      </c>
      <c r="E9" s="1" t="s">
        <v>29</v>
      </c>
      <c r="F9" s="1" t="s">
        <v>30</v>
      </c>
      <c r="G9" s="12" t="s">
        <v>159</v>
      </c>
      <c r="H9" s="12">
        <v>1753809</v>
      </c>
      <c r="I9" s="27">
        <v>1.24</v>
      </c>
      <c r="L9" s="19">
        <f t="shared" si="0"/>
        <v>2</v>
      </c>
      <c r="M9" s="19">
        <v>1</v>
      </c>
      <c r="N9">
        <v>1</v>
      </c>
      <c r="O9">
        <v>1</v>
      </c>
      <c r="Q9" s="17">
        <v>2</v>
      </c>
      <c r="R9" s="24" t="str">
        <f>CONCATENATE($G9,"|",$Q9)</f>
        <v>USBR-B-S-S-O-TH|2</v>
      </c>
      <c r="S9" s="11">
        <f>I9</f>
        <v>1.24</v>
      </c>
      <c r="T9" s="7">
        <f t="shared" si="2"/>
        <v>2.48</v>
      </c>
      <c r="U9" s="24" t="str">
        <f t="shared" si="3"/>
        <v>1753809,2</v>
      </c>
    </row>
    <row r="10" spans="1:26" x14ac:dyDescent="0.25">
      <c r="A10">
        <v>21</v>
      </c>
      <c r="B10" s="2" t="s">
        <v>34</v>
      </c>
      <c r="C10" s="1" t="s">
        <v>31</v>
      </c>
      <c r="D10" s="1" t="s">
        <v>32</v>
      </c>
      <c r="E10" s="24" t="s">
        <v>194</v>
      </c>
      <c r="F10" s="1" t="s">
        <v>33</v>
      </c>
      <c r="G10" s="12" t="s">
        <v>164</v>
      </c>
      <c r="H10" s="12">
        <v>1740681</v>
      </c>
      <c r="I10" s="27">
        <v>0.13900000000000001</v>
      </c>
      <c r="L10" s="19">
        <f t="shared" si="0"/>
        <v>42</v>
      </c>
      <c r="M10" s="19">
        <f t="shared" si="1"/>
        <v>47</v>
      </c>
      <c r="N10">
        <v>10</v>
      </c>
      <c r="O10">
        <v>10</v>
      </c>
      <c r="Q10" s="17">
        <v>50</v>
      </c>
      <c r="R10" s="24" t="str">
        <f>CONCATENATE($G10,"|",$Q10)</f>
        <v>08051C104KAT2A|50</v>
      </c>
      <c r="S10" s="11">
        <f>I10</f>
        <v>0.13900000000000001</v>
      </c>
      <c r="T10" s="7">
        <f t="shared" si="2"/>
        <v>6.9500000000000011</v>
      </c>
      <c r="U10" s="24" t="str">
        <f t="shared" si="3"/>
        <v>1740681,50</v>
      </c>
    </row>
    <row r="11" spans="1:26" x14ac:dyDescent="0.25">
      <c r="A11">
        <v>1</v>
      </c>
      <c r="B11" s="2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12" t="s">
        <v>172</v>
      </c>
      <c r="H11" s="12">
        <v>8812667</v>
      </c>
      <c r="I11" s="27">
        <v>0.79600000000000004</v>
      </c>
      <c r="L11" s="19">
        <f t="shared" si="0"/>
        <v>2</v>
      </c>
      <c r="M11" s="19">
        <f t="shared" si="1"/>
        <v>3</v>
      </c>
      <c r="N11">
        <v>1</v>
      </c>
      <c r="O11">
        <v>1</v>
      </c>
      <c r="Q11" s="17">
        <v>3</v>
      </c>
      <c r="R11" s="24" t="str">
        <f>CONCATENATE($G11,"|",$Q11)</f>
        <v>UPM1J101MPD|3</v>
      </c>
      <c r="S11" s="11">
        <f>I11</f>
        <v>0.79600000000000004</v>
      </c>
      <c r="T11" s="7">
        <f t="shared" si="2"/>
        <v>2.3879999999999999</v>
      </c>
      <c r="U11" s="24" t="str">
        <f t="shared" si="3"/>
        <v>8812667,3</v>
      </c>
    </row>
    <row r="12" spans="1:26" x14ac:dyDescent="0.25">
      <c r="A12">
        <v>8</v>
      </c>
      <c r="B12" s="2" t="s">
        <v>40</v>
      </c>
      <c r="C12" s="1" t="s">
        <v>41</v>
      </c>
      <c r="D12" s="1" t="s">
        <v>42</v>
      </c>
      <c r="E12" s="1" t="s">
        <v>169</v>
      </c>
      <c r="F12" s="1" t="s">
        <v>43</v>
      </c>
      <c r="G12" s="12" t="s">
        <v>173</v>
      </c>
      <c r="H12" s="12">
        <v>2078962</v>
      </c>
      <c r="I12" s="27">
        <v>2.1299999999999999E-2</v>
      </c>
      <c r="L12" s="19">
        <f t="shared" si="0"/>
        <v>16</v>
      </c>
      <c r="M12" s="19">
        <f t="shared" si="1"/>
        <v>18</v>
      </c>
      <c r="N12">
        <v>10</v>
      </c>
      <c r="O12">
        <v>10</v>
      </c>
      <c r="P12" s="24">
        <v>50</v>
      </c>
      <c r="Q12" s="17">
        <v>0</v>
      </c>
      <c r="R12" s="24" t="str">
        <f>CONCATENATE($G12,"|",$Q12)</f>
        <v>ASC0805-10KFT5|0</v>
      </c>
      <c r="S12" s="11">
        <f>I12</f>
        <v>2.1299999999999999E-2</v>
      </c>
      <c r="T12" s="7">
        <f t="shared" si="2"/>
        <v>0</v>
      </c>
      <c r="U12" s="24" t="str">
        <f t="shared" si="3"/>
        <v/>
      </c>
    </row>
    <row r="13" spans="1:26" x14ac:dyDescent="0.25">
      <c r="A13">
        <v>1</v>
      </c>
      <c r="B13" s="2" t="s">
        <v>170</v>
      </c>
      <c r="C13" s="1" t="s">
        <v>44</v>
      </c>
      <c r="D13" s="1" t="s">
        <v>45</v>
      </c>
      <c r="E13" s="1" t="s">
        <v>46</v>
      </c>
      <c r="F13" s="1" t="s">
        <v>47</v>
      </c>
      <c r="G13" s="12" t="s">
        <v>48</v>
      </c>
      <c r="H13" s="12">
        <v>9696008</v>
      </c>
      <c r="I13" s="27">
        <v>0.309</v>
      </c>
      <c r="L13" s="19">
        <f t="shared" si="0"/>
        <v>2</v>
      </c>
      <c r="M13" s="19">
        <f t="shared" si="1"/>
        <v>3</v>
      </c>
      <c r="N13">
        <v>1</v>
      </c>
      <c r="O13">
        <v>1</v>
      </c>
      <c r="P13" s="24">
        <v>1</v>
      </c>
      <c r="Q13" s="17">
        <v>2</v>
      </c>
      <c r="R13" s="24" t="str">
        <f>CONCATENATE($G13,"|",$Q13)</f>
        <v>EEE-FK1J100P|2</v>
      </c>
      <c r="S13" s="11">
        <f>I13</f>
        <v>0.309</v>
      </c>
      <c r="T13" s="7">
        <f t="shared" si="2"/>
        <v>0.61799999999999999</v>
      </c>
      <c r="U13" s="24" t="str">
        <f t="shared" si="3"/>
        <v>9696008,2</v>
      </c>
    </row>
    <row r="14" spans="1:26" x14ac:dyDescent="0.25">
      <c r="A14">
        <v>1</v>
      </c>
      <c r="B14" s="2" t="s">
        <v>49</v>
      </c>
      <c r="C14" s="1" t="s">
        <v>36</v>
      </c>
      <c r="D14" s="1" t="s">
        <v>37</v>
      </c>
      <c r="E14" s="1" t="s">
        <v>50</v>
      </c>
      <c r="F14" s="1" t="s">
        <v>39</v>
      </c>
      <c r="G14" s="12" t="s">
        <v>171</v>
      </c>
      <c r="H14" s="12">
        <v>8812675</v>
      </c>
      <c r="I14" s="27">
        <v>0.14899999999999999</v>
      </c>
      <c r="L14" s="19">
        <f t="shared" si="0"/>
        <v>2</v>
      </c>
      <c r="M14" s="19">
        <f t="shared" si="1"/>
        <v>3</v>
      </c>
      <c r="N14">
        <v>1</v>
      </c>
      <c r="O14">
        <v>1</v>
      </c>
      <c r="Q14" s="17">
        <v>3</v>
      </c>
      <c r="R14" s="24" t="str">
        <f>CONCATENATE($G14,"|",$Q14)</f>
        <v>UPM1J121MPD|3</v>
      </c>
      <c r="S14" s="11">
        <f>I14</f>
        <v>0.14899999999999999</v>
      </c>
      <c r="T14" s="7">
        <f t="shared" si="2"/>
        <v>0.44699999999999995</v>
      </c>
      <c r="U14" s="24" t="str">
        <f t="shared" si="3"/>
        <v>8812675,3</v>
      </c>
    </row>
    <row r="15" spans="1:26" x14ac:dyDescent="0.25">
      <c r="A15">
        <v>1</v>
      </c>
      <c r="B15" s="2" t="s">
        <v>53</v>
      </c>
      <c r="C15" s="1" t="s">
        <v>54</v>
      </c>
      <c r="D15" s="1" t="s">
        <v>55</v>
      </c>
      <c r="E15" s="1" t="s">
        <v>56</v>
      </c>
      <c r="F15" s="1" t="s">
        <v>57</v>
      </c>
      <c r="G15" s="12" t="s">
        <v>156</v>
      </c>
      <c r="H15" s="12">
        <v>9509925</v>
      </c>
      <c r="I15" s="27">
        <v>1.78</v>
      </c>
      <c r="L15" s="19">
        <f t="shared" si="0"/>
        <v>2</v>
      </c>
      <c r="M15" s="19">
        <f t="shared" si="1"/>
        <v>3</v>
      </c>
      <c r="N15">
        <v>1</v>
      </c>
      <c r="O15">
        <v>1</v>
      </c>
      <c r="P15" s="24">
        <v>1</v>
      </c>
      <c r="Q15" s="17">
        <v>2</v>
      </c>
      <c r="R15" s="24" t="str">
        <f>CONCATENATE($G15,"|",$Q15)</f>
        <v>X16M000000L259|2</v>
      </c>
      <c r="S15" s="11">
        <f>I15</f>
        <v>1.78</v>
      </c>
      <c r="T15" s="7">
        <f t="shared" si="2"/>
        <v>3.56</v>
      </c>
      <c r="U15" s="24" t="str">
        <f t="shared" si="3"/>
        <v>9509925,2</v>
      </c>
      <c r="X15" s="12" t="s">
        <v>155</v>
      </c>
      <c r="Y15" s="27">
        <v>0.71</v>
      </c>
      <c r="Z15" s="27"/>
    </row>
    <row r="16" spans="1:26" x14ac:dyDescent="0.25">
      <c r="A16">
        <v>9</v>
      </c>
      <c r="B16" s="2" t="s">
        <v>58</v>
      </c>
      <c r="C16" s="1" t="s">
        <v>41</v>
      </c>
      <c r="D16" s="1" t="s">
        <v>42</v>
      </c>
      <c r="E16" s="1" t="s">
        <v>154</v>
      </c>
      <c r="F16" s="1" t="s">
        <v>43</v>
      </c>
      <c r="G16" t="s">
        <v>198</v>
      </c>
      <c r="H16" s="12">
        <v>1469847</v>
      </c>
      <c r="I16" s="27">
        <v>6.5500000000000003E-2</v>
      </c>
      <c r="J16" s="24" t="s">
        <v>225</v>
      </c>
      <c r="K16" s="32">
        <v>6.5000000000000002E-2</v>
      </c>
      <c r="L16" s="19">
        <f t="shared" si="0"/>
        <v>18</v>
      </c>
      <c r="M16" s="19">
        <f t="shared" si="1"/>
        <v>20</v>
      </c>
      <c r="N16">
        <v>10</v>
      </c>
      <c r="O16">
        <v>10</v>
      </c>
      <c r="P16" s="24">
        <v>24</v>
      </c>
      <c r="Q16" s="17">
        <v>0</v>
      </c>
      <c r="R16" s="24" t="str">
        <f>CONCATENATE($G16,"|",$Q16)</f>
        <v>CRCW08051K00FKEA|0</v>
      </c>
      <c r="S16" s="11">
        <f>I16</f>
        <v>6.5500000000000003E-2</v>
      </c>
      <c r="T16" s="7">
        <f t="shared" si="2"/>
        <v>0</v>
      </c>
      <c r="U16" s="24" t="str">
        <f t="shared" si="3"/>
        <v/>
      </c>
    </row>
    <row r="17" spans="1:28" x14ac:dyDescent="0.25">
      <c r="A17">
        <v>1</v>
      </c>
      <c r="B17" s="2" t="s">
        <v>59</v>
      </c>
      <c r="C17" s="1" t="s">
        <v>59</v>
      </c>
      <c r="D17" s="1" t="s">
        <v>60</v>
      </c>
      <c r="E17" s="1" t="s">
        <v>61</v>
      </c>
      <c r="F17" s="1" t="s">
        <v>147</v>
      </c>
      <c r="G17" s="12" t="s">
        <v>146</v>
      </c>
      <c r="H17" s="12">
        <v>1267387</v>
      </c>
      <c r="I17" s="27">
        <v>4.43</v>
      </c>
      <c r="L17" s="19">
        <f t="shared" si="0"/>
        <v>2</v>
      </c>
      <c r="M17" s="19">
        <f t="shared" si="1"/>
        <v>3</v>
      </c>
      <c r="N17">
        <v>5</v>
      </c>
      <c r="O17">
        <v>5</v>
      </c>
      <c r="P17" s="24">
        <v>14</v>
      </c>
      <c r="Q17" s="17">
        <v>0</v>
      </c>
      <c r="R17" s="24" t="str">
        <f>CONCATENATE($G17,"|",$Q17)</f>
        <v>MJ-2348BO|0</v>
      </c>
      <c r="S17" s="11">
        <f>I17</f>
        <v>4.43</v>
      </c>
      <c r="T17" s="7">
        <f t="shared" si="2"/>
        <v>0</v>
      </c>
      <c r="U17" s="24" t="str">
        <f t="shared" si="3"/>
        <v/>
      </c>
      <c r="V17" s="24" t="s">
        <v>199</v>
      </c>
    </row>
    <row r="18" spans="1:28" x14ac:dyDescent="0.25">
      <c r="A18">
        <v>1</v>
      </c>
      <c r="B18" s="2" t="s">
        <v>64</v>
      </c>
      <c r="C18" s="1" t="s">
        <v>64</v>
      </c>
      <c r="D18" s="1" t="s">
        <v>65</v>
      </c>
      <c r="E18" s="1" t="s">
        <v>66</v>
      </c>
      <c r="F18" s="1" t="s">
        <v>148</v>
      </c>
      <c r="G18" s="12" t="s">
        <v>149</v>
      </c>
      <c r="H18" s="12">
        <v>1217016</v>
      </c>
      <c r="I18" s="27">
        <v>2.0099999999999998</v>
      </c>
      <c r="L18" s="19">
        <f t="shared" si="0"/>
        <v>2</v>
      </c>
      <c r="M18" s="19">
        <f t="shared" si="1"/>
        <v>3</v>
      </c>
      <c r="N18">
        <v>1</v>
      </c>
      <c r="O18">
        <v>1</v>
      </c>
      <c r="Q18" s="17">
        <v>3</v>
      </c>
      <c r="R18" s="24" t="str">
        <f>CONCATENATE($G18,"|",$Q18)</f>
        <v>KLBR 4|3</v>
      </c>
      <c r="S18" s="11">
        <f>I18</f>
        <v>2.0099999999999998</v>
      </c>
      <c r="T18" s="7">
        <f t="shared" si="2"/>
        <v>6.0299999999999994</v>
      </c>
      <c r="U18" s="24" t="str">
        <f t="shared" si="3"/>
        <v>1217016,3</v>
      </c>
    </row>
    <row r="19" spans="1:28" x14ac:dyDescent="0.25">
      <c r="A19">
        <v>2</v>
      </c>
      <c r="B19" s="2" t="s">
        <v>76</v>
      </c>
      <c r="C19" s="1" t="s">
        <v>31</v>
      </c>
      <c r="D19" s="1" t="s">
        <v>32</v>
      </c>
      <c r="E19" s="1" t="s">
        <v>77</v>
      </c>
      <c r="F19" s="1" t="s">
        <v>33</v>
      </c>
      <c r="G19" s="12" t="s">
        <v>176</v>
      </c>
      <c r="H19" s="12">
        <v>1657937</v>
      </c>
      <c r="I19" s="27">
        <v>0.376</v>
      </c>
      <c r="J19" s="24" t="s">
        <v>222</v>
      </c>
      <c r="K19" s="32">
        <v>0.38800000000000001</v>
      </c>
      <c r="L19" s="19">
        <f t="shared" si="0"/>
        <v>4</v>
      </c>
      <c r="M19" s="19">
        <f t="shared" si="1"/>
        <v>5</v>
      </c>
      <c r="N19">
        <v>1</v>
      </c>
      <c r="O19">
        <v>1</v>
      </c>
      <c r="Q19" s="17">
        <v>5</v>
      </c>
      <c r="R19" s="24" t="str">
        <f>CONCATENATE($G19,"|",$Q19)</f>
        <v>0805YC475KAT2A|5</v>
      </c>
      <c r="S19" s="11">
        <f>I19</f>
        <v>0.376</v>
      </c>
      <c r="T19" s="7">
        <f t="shared" si="2"/>
        <v>1.88</v>
      </c>
      <c r="U19" s="24" t="str">
        <f t="shared" si="3"/>
        <v>1657937,5</v>
      </c>
    </row>
    <row r="20" spans="1:28" x14ac:dyDescent="0.25">
      <c r="A20">
        <v>1</v>
      </c>
      <c r="B20" s="2" t="s">
        <v>83</v>
      </c>
      <c r="C20" s="1" t="s">
        <v>41</v>
      </c>
      <c r="D20" s="1" t="s">
        <v>42</v>
      </c>
      <c r="E20" s="1" t="s">
        <v>84</v>
      </c>
      <c r="F20" s="1" t="s">
        <v>43</v>
      </c>
      <c r="G20" s="12" t="s">
        <v>200</v>
      </c>
      <c r="H20" s="12">
        <v>2694141</v>
      </c>
      <c r="I20" s="27">
        <v>1.44E-2</v>
      </c>
      <c r="L20" s="19">
        <f t="shared" si="0"/>
        <v>2</v>
      </c>
      <c r="M20" s="19">
        <f t="shared" si="1"/>
        <v>3</v>
      </c>
      <c r="N20">
        <v>10</v>
      </c>
      <c r="O20">
        <v>10</v>
      </c>
      <c r="Q20" s="17">
        <v>10</v>
      </c>
      <c r="R20" s="24" t="str">
        <f>CONCATENATE($G20,"|",$Q20)</f>
        <v>MCWF08P4701FTL|10</v>
      </c>
      <c r="S20" s="11">
        <f>I20</f>
        <v>1.44E-2</v>
      </c>
      <c r="T20" s="7">
        <f t="shared" si="2"/>
        <v>0.14399999999999999</v>
      </c>
      <c r="U20" s="24" t="str">
        <f t="shared" si="3"/>
        <v>2694141,10</v>
      </c>
    </row>
    <row r="21" spans="1:28" x14ac:dyDescent="0.25">
      <c r="A21">
        <v>2</v>
      </c>
      <c r="B21" s="2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t="s">
        <v>167</v>
      </c>
      <c r="H21" s="12">
        <v>1596990</v>
      </c>
      <c r="I21" s="27">
        <v>0.27400000000000002</v>
      </c>
      <c r="J21" s="24" t="s">
        <v>220</v>
      </c>
      <c r="K21" s="32">
        <v>0.28799999999999998</v>
      </c>
      <c r="L21" s="19">
        <f t="shared" si="0"/>
        <v>4</v>
      </c>
      <c r="M21" s="19">
        <f t="shared" si="1"/>
        <v>5</v>
      </c>
      <c r="N21">
        <v>10</v>
      </c>
      <c r="O21">
        <v>10</v>
      </c>
      <c r="P21" s="24">
        <v>20</v>
      </c>
      <c r="Q21" s="17">
        <v>0</v>
      </c>
      <c r="R21" s="24" t="str">
        <f>CONCATENATE($G21,"|",$Q21)</f>
        <v>1206L025YR|0</v>
      </c>
      <c r="S21" s="11">
        <f>I21</f>
        <v>0.27400000000000002</v>
      </c>
      <c r="T21" s="7">
        <f t="shared" si="2"/>
        <v>0</v>
      </c>
      <c r="U21" s="24" t="str">
        <f t="shared" si="3"/>
        <v/>
      </c>
    </row>
    <row r="22" spans="1:28" x14ac:dyDescent="0.25">
      <c r="A22">
        <v>28</v>
      </c>
      <c r="B22" s="2" t="s">
        <v>90</v>
      </c>
      <c r="C22" s="1" t="s">
        <v>41</v>
      </c>
      <c r="D22" s="1" t="s">
        <v>42</v>
      </c>
      <c r="E22" s="21" t="s">
        <v>191</v>
      </c>
      <c r="F22" s="1" t="s">
        <v>43</v>
      </c>
      <c r="G22" s="12" t="s">
        <v>177</v>
      </c>
      <c r="H22" s="12">
        <v>1576455</v>
      </c>
      <c r="I22" s="27">
        <v>4.2099999999999999E-2</v>
      </c>
      <c r="L22" s="19">
        <f t="shared" si="0"/>
        <v>56</v>
      </c>
      <c r="M22" s="19">
        <f t="shared" si="1"/>
        <v>62</v>
      </c>
      <c r="N22">
        <v>10</v>
      </c>
      <c r="O22">
        <v>10</v>
      </c>
      <c r="Q22" s="17">
        <v>70</v>
      </c>
      <c r="R22" s="24" t="str">
        <f>CONCATENATE($G22,"|",$Q22)</f>
        <v>MCHP05W4F5600T5E|70</v>
      </c>
      <c r="S22" s="11">
        <f>I22</f>
        <v>4.2099999999999999E-2</v>
      </c>
      <c r="T22" s="7">
        <f t="shared" si="2"/>
        <v>2.9470000000000001</v>
      </c>
      <c r="U22" s="24" t="str">
        <f t="shared" si="3"/>
        <v>1576455,70</v>
      </c>
    </row>
    <row r="23" spans="1:28" x14ac:dyDescent="0.25">
      <c r="A23">
        <v>1</v>
      </c>
      <c r="B23" s="2" t="s">
        <v>100</v>
      </c>
      <c r="C23" s="1" t="s">
        <v>100</v>
      </c>
      <c r="D23" s="1" t="s">
        <v>101</v>
      </c>
      <c r="E23" s="1" t="s">
        <v>102</v>
      </c>
      <c r="F23" s="1" t="s">
        <v>103</v>
      </c>
      <c r="G23" s="12" t="s">
        <v>202</v>
      </c>
      <c r="H23" s="12">
        <v>2675346</v>
      </c>
      <c r="I23" s="27">
        <v>8.2299999999999998E-2</v>
      </c>
      <c r="L23" s="19">
        <f t="shared" si="0"/>
        <v>2</v>
      </c>
      <c r="M23" s="19">
        <f t="shared" si="1"/>
        <v>3</v>
      </c>
      <c r="N23">
        <v>5</v>
      </c>
      <c r="O23">
        <v>5</v>
      </c>
      <c r="P23" s="24">
        <v>8</v>
      </c>
      <c r="Q23" s="17">
        <v>0</v>
      </c>
      <c r="R23" s="24" t="str">
        <f>CONCATENATE($G23,"|",$Q23)</f>
        <v>BAT54C+|0</v>
      </c>
      <c r="S23" s="11">
        <f>I23</f>
        <v>8.2299999999999998E-2</v>
      </c>
      <c r="T23" s="7">
        <f t="shared" si="2"/>
        <v>0</v>
      </c>
      <c r="U23" s="24" t="str">
        <f t="shared" si="3"/>
        <v/>
      </c>
    </row>
    <row r="24" spans="1:28" x14ac:dyDescent="0.25">
      <c r="A24">
        <v>1</v>
      </c>
      <c r="B24" s="2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  <c r="G24" s="12" t="s">
        <v>150</v>
      </c>
      <c r="H24" s="12">
        <v>3498419</v>
      </c>
      <c r="I24" s="27">
        <v>0.54</v>
      </c>
      <c r="L24" s="19">
        <f t="shared" si="0"/>
        <v>2</v>
      </c>
      <c r="M24" s="19">
        <f t="shared" si="1"/>
        <v>3</v>
      </c>
      <c r="N24">
        <v>1</v>
      </c>
      <c r="O24">
        <v>1</v>
      </c>
      <c r="P24" s="24">
        <v>2</v>
      </c>
      <c r="Q24" s="17">
        <v>1</v>
      </c>
      <c r="R24" s="24" t="str">
        <f>CONCATENATE($G24,"|",$Q24)</f>
        <v>PPW01010|1</v>
      </c>
      <c r="S24" s="11">
        <f>I24</f>
        <v>0.54</v>
      </c>
      <c r="T24" s="7">
        <f t="shared" si="2"/>
        <v>0.54</v>
      </c>
      <c r="U24" s="24" t="str">
        <f t="shared" si="3"/>
        <v>3498419,1</v>
      </c>
    </row>
    <row r="25" spans="1:28" s="8" customFormat="1" x14ac:dyDescent="0.25">
      <c r="A25" s="8">
        <v>1</v>
      </c>
      <c r="B25" s="10" t="s">
        <v>121</v>
      </c>
      <c r="C25" s="10" t="s">
        <v>121</v>
      </c>
      <c r="D25" s="10" t="s">
        <v>122</v>
      </c>
      <c r="E25" s="10" t="s">
        <v>123</v>
      </c>
      <c r="F25" s="3" t="s">
        <v>185</v>
      </c>
      <c r="G25" s="8" t="s">
        <v>203</v>
      </c>
      <c r="H25" s="3">
        <v>1738292</v>
      </c>
      <c r="I25" s="30">
        <v>6.57</v>
      </c>
      <c r="K25" s="32"/>
      <c r="L25" s="8">
        <v>1</v>
      </c>
      <c r="M25" s="8">
        <v>2</v>
      </c>
      <c r="N25" s="8">
        <v>1</v>
      </c>
      <c r="O25" s="8">
        <v>1</v>
      </c>
      <c r="Q25" s="17">
        <v>2</v>
      </c>
      <c r="R25" s="24" t="str">
        <f>CONCATENATE($G25,"|",$Q25)</f>
        <v>LDU0830S350|2</v>
      </c>
      <c r="S25" s="11">
        <f>I25</f>
        <v>6.57</v>
      </c>
      <c r="T25" s="7">
        <f t="shared" si="2"/>
        <v>13.14</v>
      </c>
      <c r="U25" s="24" t="str">
        <f t="shared" si="3"/>
        <v>1738292,2</v>
      </c>
    </row>
    <row r="26" spans="1:28" x14ac:dyDescent="0.25">
      <c r="A26">
        <v>1</v>
      </c>
      <c r="B26" s="2" t="s">
        <v>128</v>
      </c>
      <c r="C26" s="1" t="s">
        <v>129</v>
      </c>
      <c r="D26" s="1" t="s">
        <v>130</v>
      </c>
      <c r="E26" s="1" t="s">
        <v>131</v>
      </c>
      <c r="F26" s="1" t="s">
        <v>152</v>
      </c>
      <c r="G26" s="12" t="s">
        <v>128</v>
      </c>
      <c r="H26" s="12">
        <v>1467524</v>
      </c>
      <c r="I26" s="27">
        <v>0.34499999999999997</v>
      </c>
      <c r="J26" s="24" t="s">
        <v>215</v>
      </c>
      <c r="K26" s="32">
        <v>0.38</v>
      </c>
      <c r="L26" s="19">
        <f t="shared" ref="L26:L59" si="6">A26*$C$1</f>
        <v>2</v>
      </c>
      <c r="M26" s="19">
        <f t="shared" si="1"/>
        <v>3</v>
      </c>
      <c r="N26">
        <v>5</v>
      </c>
      <c r="O26">
        <v>5</v>
      </c>
      <c r="Q26" s="17">
        <v>5</v>
      </c>
      <c r="R26" s="24" t="str">
        <f>CONCATENATE($G26,"|",$Q26)</f>
        <v>MBRS130|5</v>
      </c>
      <c r="S26" s="11">
        <f>I26</f>
        <v>0.34499999999999997</v>
      </c>
      <c r="T26" s="7">
        <v>1.72</v>
      </c>
      <c r="U26" s="24" t="str">
        <f t="shared" si="3"/>
        <v>1467524,5</v>
      </c>
    </row>
    <row r="27" spans="1:28" x14ac:dyDescent="0.25">
      <c r="A27">
        <v>1</v>
      </c>
      <c r="B27" s="2" t="s">
        <v>132</v>
      </c>
      <c r="C27" s="1" t="s">
        <v>132</v>
      </c>
      <c r="D27" s="1" t="s">
        <v>133</v>
      </c>
      <c r="E27" s="1" t="s">
        <v>134</v>
      </c>
      <c r="F27" t="s">
        <v>168</v>
      </c>
      <c r="G27" t="s">
        <v>132</v>
      </c>
      <c r="H27" s="12">
        <v>2677304</v>
      </c>
      <c r="I27" s="27">
        <v>0.47399999999999998</v>
      </c>
      <c r="L27" s="19">
        <f t="shared" si="6"/>
        <v>2</v>
      </c>
      <c r="M27" s="19">
        <f t="shared" si="1"/>
        <v>3</v>
      </c>
      <c r="N27">
        <v>5</v>
      </c>
      <c r="O27">
        <v>5</v>
      </c>
      <c r="Q27" s="17">
        <v>5</v>
      </c>
      <c r="R27" s="24" t="str">
        <f>CONCATENATE($G27,"|",$Q27)</f>
        <v>SF37|5</v>
      </c>
      <c r="S27" s="11">
        <f>I27</f>
        <v>0.47399999999999998</v>
      </c>
      <c r="T27" s="7">
        <f t="shared" si="2"/>
        <v>2.37</v>
      </c>
      <c r="U27" s="24" t="str">
        <f t="shared" si="3"/>
        <v>2677304,5</v>
      </c>
    </row>
    <row r="28" spans="1:28" x14ac:dyDescent="0.25">
      <c r="A28">
        <v>1</v>
      </c>
      <c r="B28" s="2" t="s">
        <v>135</v>
      </c>
      <c r="C28" s="1" t="s">
        <v>136</v>
      </c>
      <c r="D28" s="1" t="s">
        <v>137</v>
      </c>
      <c r="E28" s="1" t="s">
        <v>138</v>
      </c>
      <c r="F28" s="1" t="s">
        <v>139</v>
      </c>
      <c r="G28" s="12" t="s">
        <v>136</v>
      </c>
      <c r="H28" s="12">
        <v>1568026</v>
      </c>
      <c r="I28" s="27">
        <v>0.625</v>
      </c>
      <c r="J28" s="24" t="s">
        <v>214</v>
      </c>
      <c r="K28" s="32">
        <v>0.752</v>
      </c>
      <c r="L28" s="19">
        <f t="shared" si="6"/>
        <v>2</v>
      </c>
      <c r="M28" s="19">
        <f t="shared" ref="K28:M59" si="7">ROUNDUP(L28*1.1, 0)</f>
        <v>3</v>
      </c>
      <c r="N28">
        <v>1</v>
      </c>
      <c r="O28">
        <v>1</v>
      </c>
      <c r="P28" s="24">
        <v>12</v>
      </c>
      <c r="Q28" s="17">
        <v>0</v>
      </c>
      <c r="R28" s="24" t="str">
        <f>CONCATENATE($G28,"|",$Q28)</f>
        <v>47346-0001|0</v>
      </c>
      <c r="S28" s="11">
        <f>I28</f>
        <v>0.625</v>
      </c>
      <c r="T28" s="7">
        <f t="shared" ref="T28:T59" si="8">S28*Q28</f>
        <v>0</v>
      </c>
      <c r="U28" s="24" t="str">
        <f t="shared" si="3"/>
        <v/>
      </c>
    </row>
    <row r="29" spans="1:28" x14ac:dyDescent="0.25">
      <c r="A29">
        <v>4</v>
      </c>
      <c r="B29" s="14"/>
      <c r="C29" s="1" t="s">
        <v>12</v>
      </c>
      <c r="D29" s="1" t="s">
        <v>13</v>
      </c>
      <c r="E29" s="1" t="s">
        <v>14</v>
      </c>
      <c r="F29" s="1" t="s">
        <v>15</v>
      </c>
      <c r="G29" s="24" t="s">
        <v>230</v>
      </c>
      <c r="H29" s="5">
        <v>3417220</v>
      </c>
      <c r="I29" s="31">
        <v>3.76</v>
      </c>
      <c r="J29" s="25"/>
      <c r="L29" s="19">
        <f t="shared" si="6"/>
        <v>8</v>
      </c>
      <c r="M29" s="19">
        <f t="shared" si="7"/>
        <v>9</v>
      </c>
      <c r="N29">
        <v>1</v>
      </c>
      <c r="O29">
        <v>1</v>
      </c>
      <c r="P29" s="24">
        <v>3</v>
      </c>
      <c r="Q29" s="17">
        <v>6</v>
      </c>
      <c r="R29" s="24" t="str">
        <f>CONCATENATE($G29,"|",$Q29)</f>
        <v>3-106506-2|6</v>
      </c>
      <c r="S29" s="11">
        <f>I29</f>
        <v>3.76</v>
      </c>
      <c r="T29" s="7">
        <f t="shared" si="8"/>
        <v>22.56</v>
      </c>
      <c r="U29" s="24" t="str">
        <f t="shared" si="3"/>
        <v>3417220,6</v>
      </c>
      <c r="X29" t="s">
        <v>228</v>
      </c>
      <c r="Y29" s="1" t="s">
        <v>12</v>
      </c>
      <c r="Z29" s="12" t="s">
        <v>157</v>
      </c>
      <c r="AA29" s="5">
        <v>2452348</v>
      </c>
      <c r="AB29" s="20" t="s">
        <v>158</v>
      </c>
    </row>
    <row r="30" spans="1:28" s="24" customFormat="1" x14ac:dyDescent="0.25">
      <c r="B30" s="20"/>
      <c r="C30" s="1"/>
      <c r="D30" s="1"/>
      <c r="E30" s="1"/>
      <c r="F30" s="1"/>
      <c r="H30" s="5"/>
      <c r="I30" s="31"/>
      <c r="J30" s="25"/>
      <c r="K30" s="32"/>
      <c r="Q30" s="17"/>
      <c r="S30" s="11"/>
      <c r="T30" s="7"/>
      <c r="U30" s="24" t="str">
        <f>IF($Q30&gt;0,CONCATENATE($H30,",",$Q30),"")</f>
        <v/>
      </c>
      <c r="Y30" s="1"/>
      <c r="Z30" s="12"/>
      <c r="AA30" s="5"/>
      <c r="AB30" s="20"/>
    </row>
    <row r="31" spans="1:28" s="24" customFormat="1" x14ac:dyDescent="0.25">
      <c r="A31" s="35" t="s">
        <v>241</v>
      </c>
      <c r="B31" s="35"/>
      <c r="C31" s="35"/>
      <c r="D31" s="35"/>
      <c r="E31" s="35"/>
      <c r="F31" s="35"/>
      <c r="H31" s="5"/>
      <c r="I31" s="31"/>
      <c r="J31" s="25"/>
      <c r="K31" s="32"/>
      <c r="Q31" s="17"/>
      <c r="S31" s="11"/>
      <c r="T31" s="7"/>
      <c r="U31" s="24" t="str">
        <f>IF($Q31&gt;0,CONCATENATE($H31,",",$Q31),"")</f>
        <v/>
      </c>
      <c r="Y31" s="1"/>
      <c r="Z31" s="12"/>
      <c r="AA31" s="5"/>
      <c r="AB31" s="20"/>
    </row>
    <row r="32" spans="1:28" s="24" customFormat="1" x14ac:dyDescent="0.25">
      <c r="A32" s="24">
        <v>1</v>
      </c>
      <c r="B32" s="20" t="s">
        <v>234</v>
      </c>
      <c r="C32" s="1" t="s">
        <v>235</v>
      </c>
      <c r="D32" s="1" t="s">
        <v>236</v>
      </c>
      <c r="E32" s="1"/>
      <c r="F32" s="1" t="s">
        <v>232</v>
      </c>
      <c r="G32" s="24" t="s">
        <v>233</v>
      </c>
      <c r="H32" s="5">
        <v>297318</v>
      </c>
      <c r="I32" s="31">
        <v>2.39</v>
      </c>
      <c r="J32" s="25"/>
      <c r="K32" s="32"/>
      <c r="L32" s="24">
        <f t="shared" si="6"/>
        <v>2</v>
      </c>
      <c r="M32" s="24">
        <v>1</v>
      </c>
      <c r="N32" s="24">
        <v>1</v>
      </c>
      <c r="O32" s="24">
        <v>1</v>
      </c>
      <c r="Q32" s="17">
        <v>1</v>
      </c>
      <c r="R32" s="24" t="str">
        <f>CONCATENATE($G32,"|",$Q32)</f>
        <v>3365-16 |1</v>
      </c>
      <c r="S32" s="11">
        <f>I32</f>
        <v>2.39</v>
      </c>
      <c r="T32" s="7">
        <f t="shared" ref="T32:T33" si="9">S32*Q32</f>
        <v>2.39</v>
      </c>
      <c r="U32" s="24" t="str">
        <f t="shared" ref="U32:U43" si="10">IF($Q32&gt;0,CONCATENATE($H32,",",$Q32),"")</f>
        <v>297318,1</v>
      </c>
      <c r="Y32" s="1"/>
      <c r="Z32" s="12"/>
      <c r="AA32" s="5"/>
      <c r="AB32" s="20"/>
    </row>
    <row r="33" spans="1:28" s="24" customFormat="1" x14ac:dyDescent="0.25">
      <c r="A33" s="24">
        <v>1</v>
      </c>
      <c r="B33" s="20"/>
      <c r="C33" s="1" t="s">
        <v>237</v>
      </c>
      <c r="D33" s="1" t="s">
        <v>238</v>
      </c>
      <c r="E33" s="1"/>
      <c r="F33" s="1" t="s">
        <v>239</v>
      </c>
      <c r="G33" t="s">
        <v>240</v>
      </c>
      <c r="H33" s="5">
        <v>3221956</v>
      </c>
      <c r="I33" s="31">
        <v>0.73499999999999999</v>
      </c>
      <c r="J33" s="25"/>
      <c r="K33" s="32"/>
      <c r="L33" s="24">
        <f t="shared" si="6"/>
        <v>2</v>
      </c>
      <c r="M33" s="24">
        <f t="shared" si="7"/>
        <v>3</v>
      </c>
      <c r="N33" s="24">
        <v>1</v>
      </c>
      <c r="O33" s="24">
        <v>1</v>
      </c>
      <c r="Q33" s="17">
        <v>3</v>
      </c>
      <c r="R33" s="24" t="str">
        <f>CONCATENATE($G33,"|",$Q33)</f>
        <v>90635-1161|3</v>
      </c>
      <c r="S33" s="11">
        <f>I33</f>
        <v>0.73499999999999999</v>
      </c>
      <c r="T33" s="7">
        <f t="shared" si="9"/>
        <v>2.2050000000000001</v>
      </c>
      <c r="U33" s="24" t="str">
        <f t="shared" si="10"/>
        <v>3221956,3</v>
      </c>
      <c r="Y33" s="1"/>
      <c r="Z33" s="12"/>
      <c r="AA33" s="5"/>
      <c r="AB33" s="20"/>
    </row>
    <row r="34" spans="1:28" s="24" customFormat="1" x14ac:dyDescent="0.25">
      <c r="A34" s="24">
        <v>1</v>
      </c>
      <c r="B34" s="20" t="s">
        <v>249</v>
      </c>
      <c r="C34" s="1" t="s">
        <v>249</v>
      </c>
      <c r="D34" s="1" t="s">
        <v>249</v>
      </c>
      <c r="E34" s="1" t="s">
        <v>250</v>
      </c>
      <c r="F34" s="1" t="s">
        <v>251</v>
      </c>
      <c r="G34" s="1" t="s">
        <v>249</v>
      </c>
      <c r="H34" s="5" t="s">
        <v>252</v>
      </c>
      <c r="I34" s="31">
        <v>18.989999999999998</v>
      </c>
      <c r="J34" s="25" t="s">
        <v>253</v>
      </c>
      <c r="K34" s="32">
        <v>22.14</v>
      </c>
      <c r="L34" s="24">
        <f t="shared" ref="L34" si="11">A34*$C$1</f>
        <v>2</v>
      </c>
      <c r="M34" s="24">
        <v>2</v>
      </c>
      <c r="N34" s="24">
        <v>1</v>
      </c>
      <c r="O34" s="24">
        <v>1</v>
      </c>
      <c r="Q34" s="17">
        <v>2</v>
      </c>
      <c r="R34" s="24" t="str">
        <f>CONCATENATE($G34,"|",$Q34)</f>
        <v>LCD-09395|2</v>
      </c>
      <c r="S34" s="11">
        <f>I34</f>
        <v>18.989999999999998</v>
      </c>
      <c r="T34" s="7">
        <f t="shared" ref="T34" si="12">S34*Q34</f>
        <v>37.979999999999997</v>
      </c>
      <c r="U34" s="24" t="str">
        <f t="shared" si="10"/>
        <v>MK00650,2</v>
      </c>
      <c r="Y34" s="1"/>
      <c r="Z34" s="12"/>
      <c r="AA34" s="5"/>
      <c r="AB34" s="20"/>
    </row>
    <row r="35" spans="1:28" s="24" customFormat="1" x14ac:dyDescent="0.25">
      <c r="A35" s="24">
        <v>5</v>
      </c>
      <c r="B35" s="20"/>
      <c r="C35" s="1" t="s">
        <v>245</v>
      </c>
      <c r="D35" s="1" t="s">
        <v>248</v>
      </c>
      <c r="E35" s="1"/>
      <c r="F35" s="1" t="s">
        <v>247</v>
      </c>
      <c r="G35" t="s">
        <v>246</v>
      </c>
      <c r="H35" s="5">
        <v>1082278</v>
      </c>
      <c r="I35" s="31">
        <v>5.68</v>
      </c>
      <c r="J35" s="25"/>
      <c r="K35" s="32"/>
      <c r="L35" s="24">
        <v>5</v>
      </c>
      <c r="M35" s="24">
        <v>5</v>
      </c>
      <c r="N35" s="24">
        <v>1</v>
      </c>
      <c r="O35" s="24">
        <v>1</v>
      </c>
      <c r="Q35" s="17">
        <v>5</v>
      </c>
      <c r="R35" s="24" t="str">
        <f>CONCATENATE($G35,"|",$Q35)</f>
        <v>18535CD|5</v>
      </c>
      <c r="S35" s="11">
        <f>I35</f>
        <v>5.68</v>
      </c>
      <c r="T35" s="7">
        <f t="shared" ref="T35:T42" si="13">S35*Q35</f>
        <v>28.4</v>
      </c>
      <c r="U35" s="24" t="str">
        <f t="shared" si="10"/>
        <v>1082278,5</v>
      </c>
      <c r="Y35" s="1"/>
      <c r="Z35" s="12"/>
      <c r="AA35" s="5"/>
      <c r="AB35" s="20"/>
    </row>
    <row r="36" spans="1:28" s="24" customFormat="1" x14ac:dyDescent="0.25">
      <c r="A36" s="24">
        <v>1</v>
      </c>
      <c r="B36" s="20"/>
      <c r="C36" s="1" t="s">
        <v>263</v>
      </c>
      <c r="D36" s="1"/>
      <c r="E36" s="1"/>
      <c r="F36" s="1" t="s">
        <v>267</v>
      </c>
      <c r="G36" t="s">
        <v>266</v>
      </c>
      <c r="H36" s="5">
        <v>1082523</v>
      </c>
      <c r="I36" s="31">
        <v>0.55900000000000005</v>
      </c>
      <c r="J36" s="25"/>
      <c r="K36" s="32"/>
      <c r="L36" s="24">
        <f t="shared" ref="L36:L42" si="14">A36*$C$1</f>
        <v>2</v>
      </c>
      <c r="M36" s="24">
        <f t="shared" si="7"/>
        <v>3</v>
      </c>
      <c r="N36" s="24">
        <v>10</v>
      </c>
      <c r="O36" s="24">
        <v>10</v>
      </c>
      <c r="Q36" s="17">
        <v>10</v>
      </c>
      <c r="R36" s="24" t="str">
        <f>CONCATENATE($G36,"|",$Q36)</f>
        <v>U483|10</v>
      </c>
      <c r="S36" s="11">
        <f>I36</f>
        <v>0.55900000000000005</v>
      </c>
      <c r="T36" s="7">
        <f t="shared" si="13"/>
        <v>5.5900000000000007</v>
      </c>
      <c r="U36" s="24" t="str">
        <f t="shared" si="10"/>
        <v>1082523,10</v>
      </c>
      <c r="Y36" s="1"/>
      <c r="Z36" s="12"/>
      <c r="AA36" s="5"/>
      <c r="AB36" s="20"/>
    </row>
    <row r="37" spans="1:28" s="24" customFormat="1" x14ac:dyDescent="0.25">
      <c r="A37" s="24">
        <v>1</v>
      </c>
      <c r="B37" s="20"/>
      <c r="C37" s="1" t="s">
        <v>262</v>
      </c>
      <c r="D37" s="1"/>
      <c r="E37" s="1"/>
      <c r="F37" s="1" t="s">
        <v>268</v>
      </c>
      <c r="G37" s="24" t="s">
        <v>265</v>
      </c>
      <c r="H37" s="5">
        <v>1082524</v>
      </c>
      <c r="I37" s="31">
        <v>0.56699999999999995</v>
      </c>
      <c r="J37" s="25"/>
      <c r="K37" s="32"/>
      <c r="L37" s="24">
        <f t="shared" si="14"/>
        <v>2</v>
      </c>
      <c r="M37" s="24">
        <f t="shared" si="7"/>
        <v>3</v>
      </c>
      <c r="N37" s="24">
        <v>10</v>
      </c>
      <c r="O37" s="24">
        <v>10</v>
      </c>
      <c r="Q37" s="17">
        <v>10</v>
      </c>
      <c r="R37" s="24" t="str">
        <f>CONCATENATE($G37,"|",$Q37)</f>
        <v>U486|10</v>
      </c>
      <c r="S37" s="11">
        <f>I37</f>
        <v>0.56699999999999995</v>
      </c>
      <c r="T37" s="7">
        <f t="shared" si="13"/>
        <v>5.67</v>
      </c>
      <c r="U37" s="24" t="str">
        <f t="shared" si="10"/>
        <v>1082524,10</v>
      </c>
      <c r="Y37" s="1"/>
      <c r="Z37" s="12"/>
      <c r="AA37" s="5"/>
      <c r="AB37" s="20"/>
    </row>
    <row r="38" spans="1:28" s="24" customFormat="1" x14ac:dyDescent="0.25">
      <c r="A38" s="24">
        <v>3</v>
      </c>
      <c r="B38" s="20"/>
      <c r="C38" s="1" t="s">
        <v>261</v>
      </c>
      <c r="D38" s="1"/>
      <c r="E38" s="1"/>
      <c r="F38" s="1" t="s">
        <v>269</v>
      </c>
      <c r="G38" s="24" t="s">
        <v>264</v>
      </c>
      <c r="H38" s="5">
        <v>1082522</v>
      </c>
      <c r="I38" s="31">
        <v>0.34699999999999998</v>
      </c>
      <c r="J38" s="25"/>
      <c r="K38" s="32"/>
      <c r="L38" s="24">
        <f t="shared" si="14"/>
        <v>6</v>
      </c>
      <c r="M38" s="24">
        <f t="shared" si="7"/>
        <v>7</v>
      </c>
      <c r="N38" s="24">
        <v>10</v>
      </c>
      <c r="O38" s="24">
        <v>10</v>
      </c>
      <c r="Q38" s="17">
        <v>10</v>
      </c>
      <c r="R38" s="24" t="str">
        <f>CONCATENATE($G38,"|",$Q38)</f>
        <v>U482|10</v>
      </c>
      <c r="S38" s="11">
        <f>I38</f>
        <v>0.34699999999999998</v>
      </c>
      <c r="T38" s="7">
        <f t="shared" si="13"/>
        <v>3.4699999999999998</v>
      </c>
      <c r="U38" s="24" t="str">
        <f t="shared" si="10"/>
        <v>1082522,10</v>
      </c>
      <c r="Y38" s="1"/>
      <c r="Z38" s="12"/>
      <c r="AA38" s="5"/>
      <c r="AB38" s="20"/>
    </row>
    <row r="39" spans="1:28" s="24" customFormat="1" x14ac:dyDescent="0.25">
      <c r="A39" s="24">
        <v>4</v>
      </c>
      <c r="B39" s="20"/>
      <c r="C39" s="1" t="s">
        <v>242</v>
      </c>
      <c r="D39" s="1"/>
      <c r="E39" s="1"/>
      <c r="F39" s="1"/>
      <c r="G39" s="24" t="s">
        <v>257</v>
      </c>
      <c r="H39" s="5">
        <v>1084693</v>
      </c>
      <c r="I39" s="31">
        <v>0.44400000000000001</v>
      </c>
      <c r="J39" s="25"/>
      <c r="K39" s="32"/>
      <c r="L39" s="24">
        <f t="shared" si="14"/>
        <v>8</v>
      </c>
      <c r="M39" s="24">
        <f t="shared" si="7"/>
        <v>9</v>
      </c>
      <c r="N39" s="24">
        <v>5</v>
      </c>
      <c r="O39" s="24">
        <v>5</v>
      </c>
      <c r="Q39" s="17">
        <v>10</v>
      </c>
      <c r="R39" s="24" t="str">
        <f>CONCATENATE($G39,"|",$Q39)</f>
        <v>5502-15SA-01-F1 |10</v>
      </c>
      <c r="S39" s="11">
        <f>I39</f>
        <v>0.44400000000000001</v>
      </c>
      <c r="T39" s="7">
        <f t="shared" si="13"/>
        <v>4.4400000000000004</v>
      </c>
      <c r="U39" s="24" t="str">
        <f t="shared" si="10"/>
        <v>1084693,10</v>
      </c>
      <c r="Y39" s="1"/>
      <c r="Z39" s="12"/>
      <c r="AA39" s="5"/>
      <c r="AB39" s="20"/>
    </row>
    <row r="40" spans="1:28" s="24" customFormat="1" x14ac:dyDescent="0.25">
      <c r="A40" s="24">
        <v>8</v>
      </c>
      <c r="B40" s="20"/>
      <c r="C40" s="1" t="s">
        <v>243</v>
      </c>
      <c r="D40" s="1"/>
      <c r="E40" s="1"/>
      <c r="F40" s="1"/>
      <c r="G40" s="24" t="s">
        <v>255</v>
      </c>
      <c r="H40" s="5" t="s">
        <v>254</v>
      </c>
      <c r="I40" s="31">
        <v>0.33</v>
      </c>
      <c r="J40" s="25"/>
      <c r="K40" s="32"/>
      <c r="L40" s="24">
        <v>8</v>
      </c>
      <c r="M40" s="24">
        <v>8</v>
      </c>
      <c r="N40" s="24">
        <v>1</v>
      </c>
      <c r="O40" s="24">
        <v>1</v>
      </c>
      <c r="Q40" s="17">
        <v>8</v>
      </c>
      <c r="R40" s="24" t="str">
        <f>CONCATENATE($G40,"|",$Q40)</f>
        <v>5502-15PA-01-F1|8</v>
      </c>
      <c r="S40" s="11">
        <f>I40</f>
        <v>0.33</v>
      </c>
      <c r="T40" s="7">
        <f t="shared" si="13"/>
        <v>2.64</v>
      </c>
      <c r="U40" s="24" t="str">
        <f t="shared" si="10"/>
        <v>CN11131,8</v>
      </c>
      <c r="X40">
        <v>1084686</v>
      </c>
      <c r="Y40" s="1"/>
      <c r="Z40" s="12"/>
      <c r="AA40" s="5"/>
      <c r="AB40" s="20"/>
    </row>
    <row r="41" spans="1:28" s="24" customFormat="1" x14ac:dyDescent="0.25">
      <c r="A41" s="24">
        <v>12</v>
      </c>
      <c r="B41" s="20"/>
      <c r="C41" s="1" t="s">
        <v>244</v>
      </c>
      <c r="D41" s="1"/>
      <c r="E41" s="1"/>
      <c r="F41" s="1"/>
      <c r="G41" t="s">
        <v>256</v>
      </c>
      <c r="H41" s="5">
        <v>4303441</v>
      </c>
      <c r="I41" s="31">
        <v>3.59</v>
      </c>
      <c r="J41" s="25"/>
      <c r="K41" s="32"/>
      <c r="L41" s="24">
        <v>12</v>
      </c>
      <c r="M41" s="24">
        <v>12</v>
      </c>
      <c r="N41" s="24">
        <v>1</v>
      </c>
      <c r="O41" s="24">
        <v>1</v>
      </c>
      <c r="P41" s="24">
        <v>3</v>
      </c>
      <c r="Q41" s="17">
        <v>9</v>
      </c>
      <c r="R41" s="24" t="str">
        <f>CONCATENATE($G41,"|",$Q41)</f>
        <v>MHDM-15-K|9</v>
      </c>
      <c r="S41" s="11">
        <f>I41</f>
        <v>3.59</v>
      </c>
      <c r="T41" s="7">
        <f t="shared" si="13"/>
        <v>32.31</v>
      </c>
      <c r="U41" s="24" t="str">
        <f t="shared" si="10"/>
        <v>4303441,9</v>
      </c>
      <c r="Y41" s="1"/>
      <c r="Z41" s="12"/>
      <c r="AA41" s="5"/>
      <c r="AB41" s="20"/>
    </row>
    <row r="42" spans="1:28" s="24" customFormat="1" x14ac:dyDescent="0.25">
      <c r="A42" s="24">
        <v>8</v>
      </c>
      <c r="B42" s="20"/>
      <c r="C42" s="1" t="s">
        <v>259</v>
      </c>
      <c r="D42" s="1"/>
      <c r="E42" s="1"/>
      <c r="F42" s="1"/>
      <c r="G42" s="24" t="s">
        <v>260</v>
      </c>
      <c r="H42" s="5" t="s">
        <v>258</v>
      </c>
      <c r="I42" s="31">
        <v>0.64</v>
      </c>
      <c r="J42" s="25"/>
      <c r="K42" s="32"/>
      <c r="L42" s="24">
        <f t="shared" si="14"/>
        <v>16</v>
      </c>
      <c r="M42" s="24">
        <v>16</v>
      </c>
      <c r="N42" s="24">
        <v>1</v>
      </c>
      <c r="O42" s="24">
        <v>1</v>
      </c>
      <c r="Q42" s="17">
        <v>16</v>
      </c>
      <c r="R42" s="24" t="str">
        <f>CONCATENATE($G42,"|",$Q42)</f>
        <v>SPC15082.|16</v>
      </c>
      <c r="S42" s="11">
        <f>I42</f>
        <v>0.64</v>
      </c>
      <c r="T42" s="7">
        <f t="shared" si="13"/>
        <v>10.24</v>
      </c>
      <c r="U42" s="24" t="str">
        <f t="shared" si="10"/>
        <v>CN21810,16</v>
      </c>
      <c r="X42">
        <v>2293865</v>
      </c>
      <c r="Y42" s="1"/>
      <c r="Z42" s="12"/>
      <c r="AA42" s="5"/>
      <c r="AB42" s="20"/>
    </row>
    <row r="43" spans="1:28" s="24" customFormat="1" x14ac:dyDescent="0.25">
      <c r="A43" s="24">
        <v>1</v>
      </c>
      <c r="B43" s="20"/>
      <c r="C43" s="1" t="s">
        <v>272</v>
      </c>
      <c r="D43" s="1"/>
      <c r="E43" s="1"/>
      <c r="F43" s="1" t="s">
        <v>273</v>
      </c>
      <c r="G43" s="24" t="s">
        <v>271</v>
      </c>
      <c r="H43" s="5">
        <v>1635117</v>
      </c>
      <c r="I43" s="31">
        <v>12.93</v>
      </c>
      <c r="J43" s="25"/>
      <c r="L43" s="24">
        <f t="shared" ref="L43" si="15">A43*$C$1</f>
        <v>2</v>
      </c>
      <c r="M43" s="24">
        <f t="shared" si="7"/>
        <v>3</v>
      </c>
      <c r="N43" s="24">
        <v>1</v>
      </c>
      <c r="O43" s="24">
        <v>1</v>
      </c>
      <c r="Q43" s="17">
        <v>2</v>
      </c>
      <c r="R43" s="24" t="str">
        <f>CONCATENATE($G43,"|",$Q43)</f>
        <v>MCRM2055L|2</v>
      </c>
      <c r="S43" s="11">
        <f>I43</f>
        <v>12.93</v>
      </c>
      <c r="T43" s="7">
        <f t="shared" ref="T43" si="16">S43*Q43</f>
        <v>25.86</v>
      </c>
      <c r="U43" s="24" t="str">
        <f t="shared" si="10"/>
        <v>1635117,2</v>
      </c>
      <c r="Y43" s="1"/>
      <c r="Z43" s="12"/>
      <c r="AA43" s="5"/>
      <c r="AB43" s="20"/>
    </row>
    <row r="44" spans="1:28" s="24" customFormat="1" x14ac:dyDescent="0.25">
      <c r="B44" s="20"/>
      <c r="C44" s="1"/>
      <c r="D44" s="1"/>
      <c r="E44" s="1"/>
      <c r="F44" s="1"/>
      <c r="H44" s="5"/>
      <c r="I44" s="31"/>
      <c r="J44" s="25"/>
      <c r="K44" s="32"/>
      <c r="Q44" s="17"/>
      <c r="S44" s="11">
        <f>SUM(T32:T42)</f>
        <v>135.33500000000001</v>
      </c>
      <c r="T44" s="7"/>
      <c r="Y44" s="1"/>
      <c r="Z44" s="12"/>
      <c r="AA44" s="5"/>
      <c r="AB44" s="20"/>
    </row>
    <row r="45" spans="1:28" s="24" customFormat="1" x14ac:dyDescent="0.25">
      <c r="B45" s="20"/>
      <c r="C45" s="1"/>
      <c r="D45" s="1"/>
      <c r="E45" s="1"/>
      <c r="F45" s="1"/>
      <c r="H45" s="5"/>
      <c r="I45" s="31"/>
      <c r="J45" s="25"/>
      <c r="K45" s="32"/>
      <c r="Q45" s="17"/>
      <c r="S45" s="11"/>
      <c r="T45" s="7"/>
      <c r="Y45" s="1"/>
      <c r="Z45" s="12"/>
      <c r="AA45" s="5"/>
      <c r="AB45" s="20"/>
    </row>
    <row r="46" spans="1:28" x14ac:dyDescent="0.25">
      <c r="A46">
        <v>1</v>
      </c>
      <c r="B46" s="2" t="s">
        <v>67</v>
      </c>
      <c r="C46" s="1" t="s">
        <v>68</v>
      </c>
      <c r="D46" s="1" t="s">
        <v>68</v>
      </c>
      <c r="E46" s="1" t="s">
        <v>69</v>
      </c>
      <c r="F46" s="1" t="s">
        <v>70</v>
      </c>
      <c r="G46" s="26" t="s">
        <v>153</v>
      </c>
      <c r="H46" s="26">
        <v>2457508</v>
      </c>
      <c r="I46" s="29">
        <v>1.1100000000000001</v>
      </c>
      <c r="J46" t="s">
        <v>205</v>
      </c>
      <c r="K46" s="32">
        <v>1.67</v>
      </c>
      <c r="L46" s="19">
        <f t="shared" si="6"/>
        <v>2</v>
      </c>
      <c r="M46" s="19">
        <f t="shared" si="7"/>
        <v>3</v>
      </c>
      <c r="N46">
        <v>1</v>
      </c>
      <c r="O46">
        <v>1</v>
      </c>
      <c r="P46" s="24">
        <v>1</v>
      </c>
      <c r="Q46" s="17">
        <v>2</v>
      </c>
      <c r="R46" s="24" t="str">
        <f>CONCATENATE($G46,"|",$Q46)</f>
        <v>DO3308P-334MLB|2</v>
      </c>
      <c r="S46" s="11">
        <v>1.67</v>
      </c>
      <c r="T46" s="7">
        <f t="shared" si="8"/>
        <v>3.34</v>
      </c>
      <c r="U46" s="24"/>
      <c r="V46" t="str">
        <f>IF($Q46&gt;0,CONCATENATE($J46,"|",$Q46),"")</f>
        <v>994-DO3308P-334MLD |2</v>
      </c>
    </row>
    <row r="47" spans="1:28" x14ac:dyDescent="0.25">
      <c r="A47">
        <v>1</v>
      </c>
      <c r="B47" s="2" t="s">
        <v>109</v>
      </c>
      <c r="C47" s="1" t="s">
        <v>109</v>
      </c>
      <c r="D47" s="1" t="s">
        <v>110</v>
      </c>
      <c r="E47" s="1" t="s">
        <v>111</v>
      </c>
      <c r="F47" s="1" t="s">
        <v>112</v>
      </c>
      <c r="G47" s="26" t="s">
        <v>109</v>
      </c>
      <c r="H47" s="26">
        <v>1653721</v>
      </c>
      <c r="I47" s="29">
        <v>2.08</v>
      </c>
      <c r="J47" s="24" t="s">
        <v>206</v>
      </c>
      <c r="K47" s="32">
        <v>0.92</v>
      </c>
      <c r="L47" s="19">
        <f t="shared" si="6"/>
        <v>2</v>
      </c>
      <c r="M47" s="19">
        <f t="shared" si="7"/>
        <v>3</v>
      </c>
      <c r="N47">
        <v>1</v>
      </c>
      <c r="O47">
        <v>1</v>
      </c>
      <c r="P47" s="24">
        <v>1</v>
      </c>
      <c r="Q47" s="17">
        <v>2</v>
      </c>
      <c r="R47" s="24" t="str">
        <f>CONCATENATE($G47,"|",$Q47)</f>
        <v>DR73-680-R|2</v>
      </c>
      <c r="S47" s="11">
        <v>0.91500000000000004</v>
      </c>
      <c r="T47" s="7">
        <f t="shared" si="8"/>
        <v>1.83</v>
      </c>
      <c r="U47" s="24"/>
      <c r="V47" s="24" t="str">
        <f t="shared" ref="V47:V59" si="17">IF($Q47&gt;0,CONCATENATE($J47,"|",$Q47),"")</f>
        <v>704-DR73-680-R |2</v>
      </c>
    </row>
    <row r="48" spans="1:28" x14ac:dyDescent="0.25">
      <c r="A48">
        <v>1</v>
      </c>
      <c r="B48" s="2" t="s">
        <v>71</v>
      </c>
      <c r="C48" s="1" t="s">
        <v>72</v>
      </c>
      <c r="D48" s="1" t="s">
        <v>73</v>
      </c>
      <c r="E48" s="1" t="s">
        <v>74</v>
      </c>
      <c r="F48" s="1" t="s">
        <v>75</v>
      </c>
      <c r="G48" s="12">
        <v>744053003</v>
      </c>
      <c r="H48" s="12">
        <v>2082565</v>
      </c>
      <c r="I48" s="27">
        <v>1.5</v>
      </c>
      <c r="J48" s="24" t="s">
        <v>223</v>
      </c>
      <c r="K48" s="32">
        <v>1.1599999999999999</v>
      </c>
      <c r="L48" s="19">
        <f t="shared" si="6"/>
        <v>2</v>
      </c>
      <c r="M48" s="19">
        <v>3</v>
      </c>
      <c r="N48">
        <v>1</v>
      </c>
      <c r="O48">
        <v>1</v>
      </c>
      <c r="P48" s="24">
        <v>1</v>
      </c>
      <c r="Q48" s="17">
        <v>2</v>
      </c>
      <c r="R48" s="24" t="str">
        <f>CONCATENATE($G48,"|",$Q48)</f>
        <v>744053003|2</v>
      </c>
      <c r="S48" s="11">
        <v>1.1599999999999999</v>
      </c>
      <c r="T48" s="7">
        <f t="shared" si="8"/>
        <v>2.3199999999999998</v>
      </c>
      <c r="U48" s="24"/>
      <c r="V48" s="24" t="str">
        <f t="shared" si="17"/>
        <v>710-744053003|2</v>
      </c>
    </row>
    <row r="49" spans="1:23" x14ac:dyDescent="0.25">
      <c r="A49">
        <v>5</v>
      </c>
      <c r="B49" s="18"/>
      <c r="C49" s="23" t="s">
        <v>192</v>
      </c>
      <c r="D49" s="23" t="s">
        <v>193</v>
      </c>
      <c r="E49" s="23" t="s">
        <v>17</v>
      </c>
      <c r="F49" s="1" t="s">
        <v>18</v>
      </c>
      <c r="G49" s="12" t="s">
        <v>163</v>
      </c>
      <c r="H49" s="12">
        <v>2322077</v>
      </c>
      <c r="I49" s="27">
        <v>0.17699999999999999</v>
      </c>
      <c r="J49" s="24" t="s">
        <v>210</v>
      </c>
      <c r="K49" s="32">
        <v>0.13700000000000001</v>
      </c>
      <c r="L49" s="19">
        <f t="shared" si="6"/>
        <v>10</v>
      </c>
      <c r="M49" s="19">
        <f t="shared" si="7"/>
        <v>11</v>
      </c>
      <c r="N49">
        <v>5</v>
      </c>
      <c r="O49">
        <v>5</v>
      </c>
      <c r="P49" s="24">
        <v>20</v>
      </c>
      <c r="Q49" s="17">
        <v>0</v>
      </c>
      <c r="R49" s="24" t="str">
        <f>CONCATENATE($G49,"|",$Q49)</f>
        <v>150080RS75000|0</v>
      </c>
      <c r="S49" s="11">
        <v>0.13700000000000001</v>
      </c>
      <c r="T49" s="7">
        <f t="shared" si="8"/>
        <v>0</v>
      </c>
      <c r="U49" s="24"/>
      <c r="V49" s="24" t="str">
        <f t="shared" si="17"/>
        <v/>
      </c>
    </row>
    <row r="50" spans="1:23" x14ac:dyDescent="0.25">
      <c r="A50">
        <v>3</v>
      </c>
      <c r="B50" s="2" t="s">
        <v>62</v>
      </c>
      <c r="C50" s="1" t="s">
        <v>31</v>
      </c>
      <c r="D50" s="1" t="s">
        <v>32</v>
      </c>
      <c r="E50" s="1" t="s">
        <v>63</v>
      </c>
      <c r="F50" s="1" t="s">
        <v>33</v>
      </c>
      <c r="G50" t="s">
        <v>174</v>
      </c>
      <c r="H50" s="12">
        <v>317500</v>
      </c>
      <c r="I50" s="27">
        <v>0.121</v>
      </c>
      <c r="J50" s="24" t="s">
        <v>224</v>
      </c>
      <c r="K50" s="32">
        <v>9.1999999999999998E-2</v>
      </c>
      <c r="L50" s="19">
        <f t="shared" si="6"/>
        <v>6</v>
      </c>
      <c r="M50" s="19">
        <f t="shared" si="7"/>
        <v>7</v>
      </c>
      <c r="N50">
        <v>10</v>
      </c>
      <c r="O50">
        <v>10</v>
      </c>
      <c r="Q50" s="17">
        <v>10</v>
      </c>
      <c r="R50" s="24" t="str">
        <f>CONCATENATE($G50,"|",$Q50)</f>
        <v>08051A220JAT2A|10</v>
      </c>
      <c r="S50" s="11">
        <v>9.1999999999999998E-2</v>
      </c>
      <c r="T50" s="7">
        <f t="shared" si="8"/>
        <v>0.91999999999999993</v>
      </c>
      <c r="U50" s="24"/>
      <c r="V50" s="24" t="str">
        <f t="shared" si="17"/>
        <v>581-08051A220J|10</v>
      </c>
    </row>
    <row r="51" spans="1:23" x14ac:dyDescent="0.25">
      <c r="A51">
        <v>1</v>
      </c>
      <c r="B51" s="2" t="s">
        <v>78</v>
      </c>
      <c r="C51" s="1" t="s">
        <v>79</v>
      </c>
      <c r="D51" s="1" t="s">
        <v>80</v>
      </c>
      <c r="E51" s="1" t="s">
        <v>81</v>
      </c>
      <c r="F51" s="1" t="s">
        <v>47</v>
      </c>
      <c r="G51" s="12" t="s">
        <v>82</v>
      </c>
      <c r="H51" s="12">
        <v>9696032</v>
      </c>
      <c r="I51" s="27">
        <v>0.76100000000000001</v>
      </c>
      <c r="J51" s="24" t="s">
        <v>221</v>
      </c>
      <c r="K51" s="32">
        <v>0.58599999999999997</v>
      </c>
      <c r="L51" s="19">
        <f t="shared" si="6"/>
        <v>2</v>
      </c>
      <c r="M51" s="19">
        <f t="shared" si="7"/>
        <v>3</v>
      </c>
      <c r="N51">
        <v>1</v>
      </c>
      <c r="O51">
        <v>1</v>
      </c>
      <c r="P51" s="24">
        <v>1</v>
      </c>
      <c r="Q51" s="17">
        <v>2</v>
      </c>
      <c r="R51" s="24" t="str">
        <f>CONCATENATE($G51,"|",$Q51)</f>
        <v>EEE-FK1J470P|2</v>
      </c>
      <c r="S51" s="11">
        <v>0.58599999999999997</v>
      </c>
      <c r="T51" s="7">
        <f t="shared" si="8"/>
        <v>1.1719999999999999</v>
      </c>
      <c r="U51" s="24"/>
      <c r="V51" s="24" t="str">
        <f t="shared" si="17"/>
        <v>667-EEE-FK1J470P|2</v>
      </c>
    </row>
    <row r="52" spans="1:23" x14ac:dyDescent="0.25">
      <c r="A52">
        <v>2</v>
      </c>
      <c r="B52" s="2" t="s">
        <v>113</v>
      </c>
      <c r="C52" s="1" t="s">
        <v>113</v>
      </c>
      <c r="D52" s="1" t="s">
        <v>114</v>
      </c>
      <c r="E52" s="1" t="s">
        <v>187</v>
      </c>
      <c r="F52" s="1" t="s">
        <v>142</v>
      </c>
      <c r="G52" s="12" t="s">
        <v>143</v>
      </c>
      <c r="H52" s="12">
        <v>1495374</v>
      </c>
      <c r="I52" s="27">
        <v>0.90700000000000003</v>
      </c>
      <c r="J52" s="24" t="s">
        <v>218</v>
      </c>
      <c r="K52" s="32">
        <v>0.79200000000000004</v>
      </c>
      <c r="L52" s="19">
        <f t="shared" si="6"/>
        <v>4</v>
      </c>
      <c r="M52" s="19">
        <f t="shared" si="7"/>
        <v>5</v>
      </c>
      <c r="N52">
        <v>5</v>
      </c>
      <c r="O52">
        <v>5</v>
      </c>
      <c r="P52" s="24">
        <v>8</v>
      </c>
      <c r="Q52" s="17">
        <v>0</v>
      </c>
      <c r="R52" s="24" t="str">
        <f>CONCATENATE($G52,"|",$Q52)</f>
        <v>FOD8523S|0</v>
      </c>
      <c r="S52" s="11">
        <v>0.79200000000000004</v>
      </c>
      <c r="T52" s="7">
        <f t="shared" si="8"/>
        <v>0</v>
      </c>
      <c r="U52" s="24"/>
      <c r="V52" s="24" t="str">
        <f t="shared" si="17"/>
        <v/>
      </c>
    </row>
    <row r="53" spans="1:23" x14ac:dyDescent="0.25">
      <c r="A53">
        <v>24</v>
      </c>
      <c r="B53" s="2" t="s">
        <v>93</v>
      </c>
      <c r="C53" s="1" t="s">
        <v>93</v>
      </c>
      <c r="D53" s="1" t="s">
        <v>94</v>
      </c>
      <c r="E53" s="22" t="s">
        <v>95</v>
      </c>
      <c r="F53" s="1" t="s">
        <v>140</v>
      </c>
      <c r="G53" s="12" t="s">
        <v>141</v>
      </c>
      <c r="H53" s="12">
        <v>2396106</v>
      </c>
      <c r="I53" s="27">
        <v>4.18</v>
      </c>
      <c r="J53" s="24" t="s">
        <v>219</v>
      </c>
      <c r="K53" s="32">
        <v>3.74</v>
      </c>
      <c r="L53" s="19">
        <f t="shared" si="6"/>
        <v>48</v>
      </c>
      <c r="M53" s="19">
        <f t="shared" si="7"/>
        <v>53</v>
      </c>
      <c r="N53">
        <v>25</v>
      </c>
      <c r="O53">
        <v>1</v>
      </c>
      <c r="Q53" s="17">
        <v>50</v>
      </c>
      <c r="R53" s="24" t="str">
        <f>CONCATENATE($G53,"|",$Q53)</f>
        <v>AQV252GA|50</v>
      </c>
      <c r="S53" s="11">
        <v>3.74</v>
      </c>
      <c r="T53" s="7">
        <f t="shared" si="8"/>
        <v>187</v>
      </c>
      <c r="U53" s="24"/>
      <c r="V53" s="24" t="str">
        <f t="shared" si="17"/>
        <v>769-AQV252GA|50</v>
      </c>
    </row>
    <row r="54" spans="1:23" x14ac:dyDescent="0.25">
      <c r="A54">
        <v>1</v>
      </c>
      <c r="B54" s="2" t="s">
        <v>118</v>
      </c>
      <c r="C54" s="1" t="s">
        <v>119</v>
      </c>
      <c r="D54" s="1" t="s">
        <v>120</v>
      </c>
      <c r="E54" s="1" t="s">
        <v>118</v>
      </c>
      <c r="F54" s="1" t="s">
        <v>21</v>
      </c>
      <c r="G54" s="12" t="s">
        <v>151</v>
      </c>
      <c r="H54" s="12">
        <v>1248132</v>
      </c>
      <c r="I54" s="27">
        <v>0.48099999999999998</v>
      </c>
      <c r="J54" s="24" t="s">
        <v>217</v>
      </c>
      <c r="K54" s="32">
        <v>0.47199999999999998</v>
      </c>
      <c r="L54" s="19">
        <f t="shared" si="6"/>
        <v>2</v>
      </c>
      <c r="M54" s="19">
        <f t="shared" si="7"/>
        <v>3</v>
      </c>
      <c r="N54">
        <v>10</v>
      </c>
      <c r="O54">
        <v>10</v>
      </c>
      <c r="P54" s="24">
        <v>13</v>
      </c>
      <c r="Q54" s="17">
        <v>0</v>
      </c>
      <c r="R54" s="24" t="str">
        <f>CONCATENATE($G54,"|",$Q54)</f>
        <v>826925-3|0</v>
      </c>
      <c r="S54" s="11">
        <v>0.47199999999999998</v>
      </c>
      <c r="T54" s="7">
        <f t="shared" si="8"/>
        <v>0</v>
      </c>
      <c r="U54" s="24"/>
      <c r="V54" s="24" t="str">
        <f t="shared" si="17"/>
        <v/>
      </c>
    </row>
    <row r="55" spans="1:23" x14ac:dyDescent="0.25">
      <c r="A55">
        <v>1</v>
      </c>
      <c r="B55" s="2" t="s">
        <v>124</v>
      </c>
      <c r="C55" s="1" t="s">
        <v>124</v>
      </c>
      <c r="D55" s="1" t="s">
        <v>125</v>
      </c>
      <c r="E55" s="1" t="s">
        <v>126</v>
      </c>
      <c r="F55" s="1" t="s">
        <v>127</v>
      </c>
      <c r="G55" s="12" t="s">
        <v>201</v>
      </c>
      <c r="H55" s="12">
        <v>3122872</v>
      </c>
      <c r="I55" s="27">
        <v>5.34</v>
      </c>
      <c r="J55" s="24" t="s">
        <v>216</v>
      </c>
      <c r="K55" s="32">
        <v>4.66</v>
      </c>
      <c r="L55" s="19">
        <f t="shared" si="6"/>
        <v>2</v>
      </c>
      <c r="M55" s="19">
        <f t="shared" si="7"/>
        <v>3</v>
      </c>
      <c r="N55">
        <v>1</v>
      </c>
      <c r="O55">
        <v>1</v>
      </c>
      <c r="P55" s="24">
        <v>3</v>
      </c>
      <c r="Q55" s="17">
        <v>0</v>
      </c>
      <c r="R55" s="24" t="str">
        <f>CONCATENATE($G55,"|",$Q55)</f>
        <v>LM2594HVM-5.0/NOPB|0</v>
      </c>
      <c r="S55" s="11">
        <v>4.66</v>
      </c>
      <c r="T55" s="7">
        <f t="shared" si="8"/>
        <v>0</v>
      </c>
      <c r="U55" s="24"/>
      <c r="V55" s="24" t="str">
        <f t="shared" si="17"/>
        <v/>
      </c>
    </row>
    <row r="56" spans="1:23" x14ac:dyDescent="0.25">
      <c r="A56">
        <v>1</v>
      </c>
      <c r="B56" s="2" t="s">
        <v>51</v>
      </c>
      <c r="C56" s="1" t="s">
        <v>51</v>
      </c>
      <c r="D56" s="1" t="s">
        <v>51</v>
      </c>
      <c r="E56" s="1" t="s">
        <v>52</v>
      </c>
      <c r="F56" s="1" t="s">
        <v>160</v>
      </c>
      <c r="G56" s="12" t="s">
        <v>197</v>
      </c>
      <c r="H56" s="12">
        <v>1519390</v>
      </c>
      <c r="I56" s="27">
        <v>2</v>
      </c>
      <c r="J56" s="24" t="s">
        <v>226</v>
      </c>
      <c r="K56" s="32">
        <v>1.58</v>
      </c>
      <c r="L56" s="19">
        <f t="shared" si="6"/>
        <v>2</v>
      </c>
      <c r="M56" s="19">
        <f t="shared" si="7"/>
        <v>3</v>
      </c>
      <c r="N56">
        <v>1</v>
      </c>
      <c r="O56">
        <v>1</v>
      </c>
      <c r="Q56" s="17">
        <v>3</v>
      </c>
      <c r="R56" s="24" t="str">
        <f>CONCATENATE($G56,"|",$Q56)</f>
        <v>553-0112-200F|3</v>
      </c>
      <c r="S56" s="11">
        <v>1.58</v>
      </c>
      <c r="T56" s="7">
        <f t="shared" si="8"/>
        <v>4.74</v>
      </c>
      <c r="U56" s="24"/>
      <c r="V56" s="24" t="str">
        <f t="shared" si="17"/>
        <v>645-553-0112-200F|3</v>
      </c>
    </row>
    <row r="57" spans="1:23" x14ac:dyDescent="0.25">
      <c r="A57">
        <v>1</v>
      </c>
      <c r="B57" s="2" t="s">
        <v>96</v>
      </c>
      <c r="C57" s="1" t="s">
        <v>96</v>
      </c>
      <c r="D57" s="1" t="s">
        <v>97</v>
      </c>
      <c r="E57" s="1" t="s">
        <v>98</v>
      </c>
      <c r="F57" s="1" t="s">
        <v>99</v>
      </c>
      <c r="G57" s="12" t="s">
        <v>145</v>
      </c>
      <c r="H57" s="12">
        <v>1455090</v>
      </c>
      <c r="I57" s="27">
        <v>8.76</v>
      </c>
      <c r="J57" s="25" t="s">
        <v>213</v>
      </c>
      <c r="K57" s="32">
        <v>8.42</v>
      </c>
      <c r="L57" s="19">
        <f t="shared" si="6"/>
        <v>2</v>
      </c>
      <c r="M57" s="19">
        <f t="shared" si="7"/>
        <v>3</v>
      </c>
      <c r="N57">
        <v>1</v>
      </c>
      <c r="O57">
        <v>1</v>
      </c>
      <c r="P57" s="24">
        <v>3</v>
      </c>
      <c r="Q57" s="17">
        <v>2</v>
      </c>
      <c r="R57" s="24" t="str">
        <f>CONCATENATE($G57,"|",$Q57)</f>
        <v>ATMEGA1280-16AU|2</v>
      </c>
      <c r="S57" s="11">
        <v>8.42</v>
      </c>
      <c r="T57" s="7">
        <f t="shared" si="8"/>
        <v>16.84</v>
      </c>
      <c r="U57" s="24"/>
      <c r="V57" s="24" t="str">
        <f t="shared" si="17"/>
        <v>556-ATMEGA1280-16AU|2</v>
      </c>
    </row>
    <row r="58" spans="1:23" x14ac:dyDescent="0.25">
      <c r="A58">
        <v>2</v>
      </c>
      <c r="B58" s="2" t="s">
        <v>115</v>
      </c>
      <c r="C58" s="1" t="s">
        <v>115</v>
      </c>
      <c r="D58" s="1" t="s">
        <v>116</v>
      </c>
      <c r="E58" s="1" t="s">
        <v>117</v>
      </c>
      <c r="F58" s="1" t="s">
        <v>144</v>
      </c>
      <c r="G58" s="12" t="s">
        <v>115</v>
      </c>
      <c r="H58" s="12">
        <v>1146032</v>
      </c>
      <c r="J58" s="25" t="s">
        <v>231</v>
      </c>
      <c r="K58" s="32">
        <v>3.56</v>
      </c>
      <c r="L58" s="19">
        <f t="shared" si="6"/>
        <v>4</v>
      </c>
      <c r="M58" s="19">
        <f t="shared" si="7"/>
        <v>5</v>
      </c>
      <c r="N58">
        <v>1</v>
      </c>
      <c r="O58">
        <v>1</v>
      </c>
      <c r="P58" s="24">
        <v>1</v>
      </c>
      <c r="Q58" s="17">
        <v>4</v>
      </c>
      <c r="R58" s="24" t="str">
        <f>CONCATENATE($G58,"|",$Q58)</f>
        <v>FT232RL|4</v>
      </c>
      <c r="S58" s="11">
        <v>3.56</v>
      </c>
      <c r="T58" s="7">
        <f t="shared" si="8"/>
        <v>14.24</v>
      </c>
      <c r="U58" s="24"/>
      <c r="V58" s="24" t="str">
        <f t="shared" si="17"/>
        <v>FT232RL-TUBE|4</v>
      </c>
    </row>
    <row r="59" spans="1:23" x14ac:dyDescent="0.25">
      <c r="A59">
        <v>1</v>
      </c>
      <c r="B59" s="2" t="s">
        <v>91</v>
      </c>
      <c r="C59" s="1" t="s">
        <v>36</v>
      </c>
      <c r="D59" s="1" t="s">
        <v>37</v>
      </c>
      <c r="E59" s="1" t="s">
        <v>92</v>
      </c>
      <c r="F59" s="1" t="s">
        <v>39</v>
      </c>
      <c r="G59" t="s">
        <v>175</v>
      </c>
      <c r="J59" s="25" t="s">
        <v>229</v>
      </c>
      <c r="K59" s="32">
        <v>0.49099999999999999</v>
      </c>
      <c r="L59" s="19">
        <f t="shared" si="6"/>
        <v>2</v>
      </c>
      <c r="M59" s="19">
        <f t="shared" si="7"/>
        <v>3</v>
      </c>
      <c r="N59">
        <v>5</v>
      </c>
      <c r="O59">
        <v>5</v>
      </c>
      <c r="Q59" s="17">
        <v>5</v>
      </c>
      <c r="R59" s="24" t="str">
        <f>CONCATENATE($G59,"|",$Q59)</f>
        <v>UPW2A680MPD|5</v>
      </c>
      <c r="S59" s="11">
        <v>0.49099999999999999</v>
      </c>
      <c r="T59" s="7">
        <f t="shared" si="8"/>
        <v>2.4550000000000001</v>
      </c>
      <c r="U59" s="24"/>
      <c r="V59" s="24" t="str">
        <f t="shared" si="17"/>
        <v>647-UPW2A680MPD|5</v>
      </c>
    </row>
    <row r="60" spans="1:23" x14ac:dyDescent="0.25">
      <c r="G60"/>
      <c r="J60" s="25"/>
      <c r="K60" s="34"/>
      <c r="V60" s="24"/>
    </row>
    <row r="61" spans="1:23" x14ac:dyDescent="0.25">
      <c r="T61" s="6">
        <f>SUM(T4:T59)</f>
        <v>470.45599999999996</v>
      </c>
      <c r="U61" s="7">
        <f>SUM(T4:T42)</f>
        <v>209.73899999999998</v>
      </c>
      <c r="V61" s="11">
        <f>SUM(T46:T59)</f>
        <v>234.85700000000003</v>
      </c>
    </row>
    <row r="62" spans="1:23" x14ac:dyDescent="0.25">
      <c r="T62" s="7">
        <f>T61*1.2</f>
        <v>564.54719999999998</v>
      </c>
      <c r="U62" s="7">
        <v>209.74</v>
      </c>
      <c r="V62" s="7">
        <v>234.86</v>
      </c>
      <c r="W62" s="7">
        <f>SUM(U62:V62)</f>
        <v>444.6</v>
      </c>
    </row>
    <row r="63" spans="1:23" x14ac:dyDescent="0.25">
      <c r="U63" s="7">
        <v>251.69</v>
      </c>
      <c r="V63" s="7">
        <f>V62*1.2</f>
        <v>281.83199999999999</v>
      </c>
      <c r="W63" s="6">
        <f>SUM(U63:V63)</f>
        <v>533.52199999999993</v>
      </c>
    </row>
  </sheetData>
  <mergeCells count="1">
    <mergeCell ref="A31:F31"/>
  </mergeCells>
  <conditionalFormatting sqref="Q4:Q59">
    <cfRule type="cellIs" dxfId="2" priority="10" operator="lessThan">
      <formula>$M4</formula>
    </cfRule>
  </conditionalFormatting>
  <conditionalFormatting sqref="K4:K42 K44:K59">
    <cfRule type="containsBlanks" priority="6" stopIfTrue="1">
      <formula>LEN(TRIM(K4))=0</formula>
    </cfRule>
    <cfRule type="cellIs" dxfId="1" priority="11" operator="lessThan">
      <formula>$I4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Sheet1!rtiduino_BOM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gmb1g08</dc:creator>
  <cp:lastModifiedBy>Graeme Bragg</cp:lastModifiedBy>
  <dcterms:created xsi:type="dcterms:W3CDTF">2016-08-09T14:54:09Z</dcterms:created>
  <dcterms:modified xsi:type="dcterms:W3CDTF">2020-08-03T14:54:52Z</dcterms:modified>
</cp:coreProperties>
</file>