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Sheet1" sheetId="1" r:id="rId1"/>
    <sheet name="Sheet2" sheetId="2" r:id="rId2"/>
    <sheet name="Sheet3" sheetId="3" r:id="rId3"/>
  </sheets>
  <definedNames>
    <definedName name="rtiduino_BOM" localSheetId="0">Sheet1!$A$3:$L$43</definedName>
  </definedNames>
  <calcPr calcId="145621"/>
</workbook>
</file>

<file path=xl/calcChain.xml><?xml version="1.0" encoding="utf-8"?>
<calcChain xmlns="http://schemas.openxmlformats.org/spreadsheetml/2006/main">
  <c r="U45" i="1" l="1"/>
  <c r="U42" i="1"/>
  <c r="U43" i="1"/>
  <c r="T29" i="1"/>
  <c r="U47" i="1"/>
  <c r="V47" i="1" s="1"/>
  <c r="S30" i="1"/>
  <c r="U30" i="1"/>
  <c r="V46" i="1"/>
  <c r="U31" i="1"/>
  <c r="U32" i="1"/>
  <c r="U33" i="1"/>
  <c r="U34" i="1"/>
  <c r="U35" i="1"/>
  <c r="U36" i="1"/>
  <c r="U37" i="1"/>
  <c r="U38" i="1"/>
  <c r="U39" i="1"/>
  <c r="U40" i="1"/>
  <c r="U41" i="1"/>
  <c r="Q33" i="1"/>
  <c r="Q5" i="1"/>
  <c r="Q6" i="1"/>
  <c r="Q7" i="1"/>
  <c r="Q8" i="1"/>
  <c r="Q9" i="1"/>
  <c r="Q10" i="1"/>
  <c r="Q11" i="1"/>
  <c r="Q12" i="1"/>
  <c r="Q13" i="1"/>
  <c r="Q14" i="1"/>
  <c r="Q40" i="1"/>
  <c r="Q15" i="1"/>
  <c r="Q16" i="1"/>
  <c r="Q17" i="1"/>
  <c r="Q34" i="1"/>
  <c r="Q18" i="1"/>
  <c r="Q30" i="1"/>
  <c r="Q32" i="1"/>
  <c r="Q19" i="1"/>
  <c r="Q35" i="1"/>
  <c r="Q20" i="1"/>
  <c r="Q21" i="1"/>
  <c r="Q22" i="1"/>
  <c r="Q37" i="1"/>
  <c r="Q23" i="1"/>
  <c r="Q24" i="1"/>
  <c r="Q31" i="1"/>
  <c r="Q36" i="1"/>
  <c r="Q38" i="1"/>
  <c r="Q25" i="1"/>
  <c r="Q39" i="1"/>
  <c r="Q26" i="1"/>
  <c r="Q27" i="1"/>
  <c r="Q28" i="1"/>
  <c r="Q41" i="1"/>
  <c r="Q42" i="1"/>
  <c r="Q43" i="1"/>
  <c r="Q29" i="1"/>
  <c r="Q4" i="1"/>
  <c r="L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4" i="1"/>
  <c r="S8" i="1" l="1"/>
  <c r="L8" i="1"/>
  <c r="M8" i="1" s="1"/>
  <c r="S29" i="1" l="1"/>
  <c r="S33" i="1"/>
  <c r="S5" i="1"/>
  <c r="S6" i="1"/>
  <c r="S7" i="1"/>
  <c r="S9" i="1"/>
  <c r="S10" i="1"/>
  <c r="S11" i="1"/>
  <c r="S12" i="1"/>
  <c r="S13" i="1"/>
  <c r="S14" i="1"/>
  <c r="S40" i="1"/>
  <c r="S15" i="1"/>
  <c r="S16" i="1"/>
  <c r="S17" i="1"/>
  <c r="S34" i="1"/>
  <c r="S18" i="1"/>
  <c r="S32" i="1"/>
  <c r="S19" i="1"/>
  <c r="S35" i="1"/>
  <c r="S20" i="1"/>
  <c r="S21" i="1"/>
  <c r="S22" i="1"/>
  <c r="S43" i="1"/>
  <c r="S37" i="1"/>
  <c r="S41" i="1"/>
  <c r="S23" i="1"/>
  <c r="S24" i="1"/>
  <c r="S31" i="1"/>
  <c r="S36" i="1"/>
  <c r="S42" i="1"/>
  <c r="S38" i="1"/>
  <c r="S25" i="1"/>
  <c r="S39" i="1"/>
  <c r="S27" i="1"/>
  <c r="S28" i="1"/>
  <c r="S4" i="1"/>
  <c r="L29" i="1"/>
  <c r="M29" i="1" s="1"/>
  <c r="L33" i="1"/>
  <c r="M33" i="1" s="1"/>
  <c r="L5" i="1"/>
  <c r="M5" i="1" s="1"/>
  <c r="L6" i="1"/>
  <c r="M6" i="1" s="1"/>
  <c r="L7" i="1"/>
  <c r="M7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40" i="1"/>
  <c r="M40" i="1" s="1"/>
  <c r="L15" i="1"/>
  <c r="M15" i="1" s="1"/>
  <c r="L16" i="1"/>
  <c r="M16" i="1" s="1"/>
  <c r="L17" i="1"/>
  <c r="M17" i="1" s="1"/>
  <c r="L34" i="1"/>
  <c r="M34" i="1" s="1"/>
  <c r="L18" i="1"/>
  <c r="M18" i="1" s="1"/>
  <c r="L30" i="1"/>
  <c r="M30" i="1" s="1"/>
  <c r="L32" i="1"/>
  <c r="M32" i="1" s="1"/>
  <c r="L19" i="1"/>
  <c r="M19" i="1" s="1"/>
  <c r="L35" i="1"/>
  <c r="M35" i="1" s="1"/>
  <c r="L20" i="1"/>
  <c r="M20" i="1" s="1"/>
  <c r="L21" i="1"/>
  <c r="M21" i="1" s="1"/>
  <c r="L22" i="1"/>
  <c r="M22" i="1" s="1"/>
  <c r="L43" i="1"/>
  <c r="M43" i="1" s="1"/>
  <c r="L37" i="1"/>
  <c r="M37" i="1" s="1"/>
  <c r="L41" i="1"/>
  <c r="M41" i="1" s="1"/>
  <c r="L23" i="1"/>
  <c r="M23" i="1" s="1"/>
  <c r="L24" i="1"/>
  <c r="M24" i="1" s="1"/>
  <c r="L31" i="1"/>
  <c r="M31" i="1" s="1"/>
  <c r="L36" i="1"/>
  <c r="M36" i="1" s="1"/>
  <c r="L42" i="1"/>
  <c r="M42" i="1" s="1"/>
  <c r="L38" i="1"/>
  <c r="M38" i="1" s="1"/>
  <c r="L39" i="1"/>
  <c r="M39" i="1" s="1"/>
  <c r="L26" i="1"/>
  <c r="M26" i="1" s="1"/>
  <c r="L27" i="1"/>
  <c r="M27" i="1" s="1"/>
  <c r="L28" i="1"/>
  <c r="M28" i="1" s="1"/>
  <c r="M4" i="1"/>
  <c r="T45" i="1" l="1"/>
  <c r="S45" i="1"/>
</calcChain>
</file>

<file path=xl/connections.xml><?xml version="1.0" encoding="utf-8"?>
<connections xmlns="http://schemas.openxmlformats.org/spreadsheetml/2006/main">
  <connection id="1" name="rtiduino-BOM" type="6" refreshedVersion="4" background="1" saveData="1">
    <textPr codePage="932" sourceFile="C:\Users\gmb1g08\Documents\RTI\SVN\LED_Driver_PCB\rtiduino-BOM.csv" semicolon="1">
      <textFields count="19">
        <textField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<sst xmlns="http://schemas.openxmlformats.org/spreadsheetml/2006/main" count="280" uniqueCount="232">
  <si>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</si>
  <si>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</si>
  <si>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</si>
  <si>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</si>
  <si>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</si>
  <si>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</si>
  <si>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</si>
  <si>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</si>
  <si>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10-XX</t>
  </si>
  <si>
    <t>B3F-10XX</t>
  </si>
  <si>
    <t>S1</t>
  </si>
  <si>
    <t>OMRON SWITCH</t>
  </si>
  <si>
    <t>F15HPS</t>
  </si>
  <si>
    <t>F15HP</t>
  </si>
  <si>
    <t>X1, X5, X6, X7</t>
  </si>
  <si>
    <t>SUB-D</t>
  </si>
  <si>
    <t>JP2</t>
  </si>
  <si>
    <t>L, RX, RX1, TX, TX1</t>
  </si>
  <si>
    <t>LED</t>
  </si>
  <si>
    <t>PINHD-1X6</t>
  </si>
  <si>
    <t>1X06</t>
  </si>
  <si>
    <t>PIN HEADER</t>
  </si>
  <si>
    <t>PINHD-2X5</t>
  </si>
  <si>
    <t>2X05</t>
  </si>
  <si>
    <t>JP7, JP8, JP9</t>
  </si>
  <si>
    <t>PINHD-2X8</t>
  </si>
  <si>
    <t>2X08</t>
  </si>
  <si>
    <t>JP3</t>
  </si>
  <si>
    <t>PN61729</t>
  </si>
  <si>
    <t>X4</t>
  </si>
  <si>
    <t>BERG USB connector</t>
  </si>
  <si>
    <t>C-EUC0805K</t>
  </si>
  <si>
    <t>C0805K</t>
  </si>
  <si>
    <t>CAPACITOR, European symbol</t>
  </si>
  <si>
    <t>100nF</t>
  </si>
  <si>
    <t>100uF</t>
  </si>
  <si>
    <t>CPOL-EUE5-13</t>
  </si>
  <si>
    <t>E5-13</t>
  </si>
  <si>
    <t>C7</t>
  </si>
  <si>
    <t>POLARIZED CAPACITOR, European symbol</t>
  </si>
  <si>
    <t>10K</t>
  </si>
  <si>
    <t>R-EU_R0805</t>
  </si>
  <si>
    <t>R0805</t>
  </si>
  <si>
    <t>RESISTOR, European symbol</t>
  </si>
  <si>
    <t>EEE-FK1J100P-CASE-D</t>
  </si>
  <si>
    <t>CAPAE660X610N</t>
  </si>
  <si>
    <t>C12</t>
  </si>
  <si>
    <t>Aluminum Electrolytic Capacitors,Surface Mount Type</t>
  </si>
  <si>
    <t>EEE-FK1J100P</t>
  </si>
  <si>
    <t>120uF</t>
  </si>
  <si>
    <t>C6</t>
  </si>
  <si>
    <t>122-000-04-52</t>
  </si>
  <si>
    <t>U$28</t>
  </si>
  <si>
    <t>16MHz</t>
  </si>
  <si>
    <t>CRYTALHC49S</t>
  </si>
  <si>
    <t>HC49/S</t>
  </si>
  <si>
    <t>Q2</t>
  </si>
  <si>
    <t>CRYSTAL</t>
  </si>
  <si>
    <t>1K</t>
  </si>
  <si>
    <t>2.5MM-JACKPRO</t>
  </si>
  <si>
    <t>2.5-JACK-RA-PRO</t>
  </si>
  <si>
    <t>J3</t>
  </si>
  <si>
    <t>22p</t>
  </si>
  <si>
    <t>C2, C3, C11</t>
  </si>
  <si>
    <t>3.5MM-JACK</t>
  </si>
  <si>
    <t>3.5-JACK-RA</t>
  </si>
  <si>
    <t>J2</t>
  </si>
  <si>
    <t>330uH (DO3308P-334)</t>
  </si>
  <si>
    <t>DO3316P</t>
  </si>
  <si>
    <t>L3</t>
  </si>
  <si>
    <t>COILCRAFT</t>
  </si>
  <si>
    <t>3uH</t>
  </si>
  <si>
    <t>WE-TPC-744053003_5818/5828</t>
  </si>
  <si>
    <t>WE-TPC_5818/5828</t>
  </si>
  <si>
    <t>L1</t>
  </si>
  <si>
    <t>Shielded Tiny Power Inductor WE-TPC</t>
  </si>
  <si>
    <t>4.7uF</t>
  </si>
  <si>
    <t>C29, C32</t>
  </si>
  <si>
    <t>47UF</t>
  </si>
  <si>
    <t>EEE-FK1J470P-CASE-F</t>
  </si>
  <si>
    <t>CAPAE830X1050N</t>
  </si>
  <si>
    <t>C8</t>
  </si>
  <si>
    <t>EEE-FK1J470P</t>
  </si>
  <si>
    <t>4K7</t>
  </si>
  <si>
    <t>R8</t>
  </si>
  <si>
    <t>500mA</t>
  </si>
  <si>
    <t>L-EUL1812</t>
  </si>
  <si>
    <t>L1812</t>
  </si>
  <si>
    <t>F1, F2</t>
  </si>
  <si>
    <t>INDUCTOR, European symbol</t>
  </si>
  <si>
    <t>560</t>
  </si>
  <si>
    <t>68uF</t>
  </si>
  <si>
    <t>C5</t>
  </si>
  <si>
    <t>AQV252G</t>
  </si>
  <si>
    <t>SOP6</t>
  </si>
  <si>
    <t>U10, U11, U12, U13, U14, U15, U16, U17, U20, U21, U22, U23, U24, U25, U26, U27, U30, U31, U32, U33, U34, U35, U36, U37</t>
  </si>
  <si>
    <t>ATMEGA2560AU</t>
  </si>
  <si>
    <t>TQFP100</t>
  </si>
  <si>
    <t>U1</t>
  </si>
  <si>
    <t>MICROCONTROLLER</t>
  </si>
  <si>
    <t>BAT54C</t>
  </si>
  <si>
    <t>SOT23</t>
  </si>
  <si>
    <t>D4</t>
  </si>
  <si>
    <t>Schottky Diodes</t>
  </si>
  <si>
    <t>DCJ0202</t>
  </si>
  <si>
    <t>JACK-PLUG0</t>
  </si>
  <si>
    <t>SPC4077</t>
  </si>
  <si>
    <t>J1</t>
  </si>
  <si>
    <t>DC POWER JACK</t>
  </si>
  <si>
    <t>DR73-680-R</t>
  </si>
  <si>
    <t>INDM7676X355N</t>
  </si>
  <si>
    <t>L2</t>
  </si>
  <si>
    <t>POWER INDUCTOR</t>
  </si>
  <si>
    <t>FOD852</t>
  </si>
  <si>
    <t>DIP4-SMD</t>
  </si>
  <si>
    <t>FT232RL</t>
  </si>
  <si>
    <t>SSOP28</t>
  </si>
  <si>
    <t>U2, U4</t>
  </si>
  <si>
    <t>ICSP</t>
  </si>
  <si>
    <t>PINHD-2X3</t>
  </si>
  <si>
    <t>2X03</t>
  </si>
  <si>
    <t>LED-DRIVER</t>
  </si>
  <si>
    <t>LDU08</t>
  </si>
  <si>
    <t>U6</t>
  </si>
  <si>
    <t>LM2594HVM-5.0</t>
  </si>
  <si>
    <t>SOIC127P620X175-8N</t>
  </si>
  <si>
    <t>U3</t>
  </si>
  <si>
    <t>SIMPLE SWITCHER</t>
  </si>
  <si>
    <t>MBRS130</t>
  </si>
  <si>
    <t>DIODE-DO214AA</t>
  </si>
  <si>
    <t>DO214AA</t>
  </si>
  <si>
    <t>D5</t>
  </si>
  <si>
    <t>SF37</t>
  </si>
  <si>
    <t>DO-201AD</t>
  </si>
  <si>
    <t>D2</t>
  </si>
  <si>
    <t>USB PROG</t>
  </si>
  <si>
    <t>47346-0001</t>
  </si>
  <si>
    <t>MOLEX_47346-0001</t>
  </si>
  <si>
    <t>J4</t>
  </si>
  <si>
    <t>CONN RCPT 5POS MICRO USB R/A  SMD</t>
  </si>
  <si>
    <t>MOSFET Relay</t>
  </si>
  <si>
    <t>AQV252GA</t>
  </si>
  <si>
    <t>Optocoupler</t>
  </si>
  <si>
    <t>FOD8523S</t>
  </si>
  <si>
    <t>USB UART</t>
  </si>
  <si>
    <t>ATMEGA1280-16AU</t>
  </si>
  <si>
    <t>MJ-2348BO</t>
  </si>
  <si>
    <t>2.5mm Stereo Jack</t>
  </si>
  <si>
    <t>3.5mm Stereo Jack</t>
  </si>
  <si>
    <t>KLBR 4</t>
  </si>
  <si>
    <t>PPW01010</t>
  </si>
  <si>
    <t>826925-3</t>
  </si>
  <si>
    <t>Schottky Rectifier</t>
  </si>
  <si>
    <t>DO3308P-334MLB</t>
  </si>
  <si>
    <t>R1, R11, R12, R40, R41, R3, R6, R7, R9</t>
  </si>
  <si>
    <t>SC08178</t>
  </si>
  <si>
    <t>X16M000000L259</t>
  </si>
  <si>
    <t>1-338169-2</t>
  </si>
  <si>
    <t>454-3359</t>
  </si>
  <si>
    <t>USBR-B-S-S-O-TH</t>
  </si>
  <si>
    <t>Circuit Board Indicator</t>
  </si>
  <si>
    <t>SKHHAKA010</t>
  </si>
  <si>
    <t>826942-5</t>
  </si>
  <si>
    <t>150080RS75000</t>
  </si>
  <si>
    <t>08051C104KAT2A</t>
  </si>
  <si>
    <t>825440-8</t>
  </si>
  <si>
    <t>826629-6</t>
  </si>
  <si>
    <t>1206L025YR</t>
  </si>
  <si>
    <t>Ultrafast Diode</t>
  </si>
  <si>
    <t>R5, R10, R36, R42, R43, R44, R45, R46</t>
  </si>
  <si>
    <t>10uF</t>
  </si>
  <si>
    <t>UPM1J121MPD</t>
  </si>
  <si>
    <t>UPM1J101MPD</t>
  </si>
  <si>
    <t>ASC0805-10KFT5</t>
  </si>
  <si>
    <t>08051A220JAT2A</t>
  </si>
  <si>
    <t>UPW2A680MPD</t>
  </si>
  <si>
    <t>0805YC475KAT2A</t>
  </si>
  <si>
    <t>MCHP05W4F5600T5E</t>
  </si>
  <si>
    <t>Number of Boards</t>
  </si>
  <si>
    <t>Total QTY</t>
  </si>
  <si>
    <t>Minimum</t>
  </si>
  <si>
    <t>Multiple</t>
  </si>
  <si>
    <t>Order Qty</t>
  </si>
  <si>
    <t>Item Cost</t>
  </si>
  <si>
    <t>Total Cost</t>
  </si>
  <si>
    <t>LED Driver</t>
  </si>
  <si>
    <t>Tot</t>
  </si>
  <si>
    <t>U5, U7</t>
  </si>
  <si>
    <t>PINHD-1x2</t>
  </si>
  <si>
    <t>1X02</t>
  </si>
  <si>
    <t>JP4</t>
  </si>
  <si>
    <t>R2, R4, R13, R14, R15, R16, R17, R18, R19, R20, R21, R22, R23, R24, R25, R26, R27, R28, R29, R30, R31, R32, R33, R34, R35, R37, R38, R39</t>
  </si>
  <si>
    <t>LEDCHIP-LED0805</t>
  </si>
  <si>
    <t>CHIP-LED0805</t>
  </si>
  <si>
    <t>C1, C4, C9, C10, C13, C14, C15, C16, C18, C24, C25, C26, C27, C28, C30, C31, C42, C43, C44, C45, C46</t>
  </si>
  <si>
    <t>826629-2</t>
  </si>
  <si>
    <t>Order Farnel</t>
  </si>
  <si>
    <t>553-0112-200F</t>
  </si>
  <si>
    <t>CRCW08051K00FKEA</t>
  </si>
  <si>
    <t>5-pack</t>
  </si>
  <si>
    <t>MCWF08P4701FTL</t>
  </si>
  <si>
    <t>LM2594HVM-5.0/NOPB</t>
  </si>
  <si>
    <t>BAT54C+</t>
  </si>
  <si>
    <t>LDU0830S350</t>
  </si>
  <si>
    <t>OC_Mouser</t>
  </si>
  <si>
    <t xml:space="preserve">994-DO3308P-334MLD </t>
  </si>
  <si>
    <t xml:space="preserve">704-DR73-680-R </t>
  </si>
  <si>
    <t>688-SKHHAK</t>
  </si>
  <si>
    <t>Farnell £</t>
  </si>
  <si>
    <t>Mouser £</t>
  </si>
  <si>
    <t xml:space="preserve">150080RS75000 </t>
  </si>
  <si>
    <t>571-826629-6</t>
  </si>
  <si>
    <t>Part, QTY</t>
  </si>
  <si>
    <t>556-ATMEGA1280-16AU</t>
  </si>
  <si>
    <t>538-47346-0001</t>
  </si>
  <si>
    <t>512-MBRS130</t>
  </si>
  <si>
    <t>926-LM2594HVM5.0NOPB</t>
  </si>
  <si>
    <t>571-826925-3</t>
  </si>
  <si>
    <t>512-FOD8523S</t>
  </si>
  <si>
    <t>769-AQV252GA</t>
  </si>
  <si>
    <t>576-1206L025YR</t>
  </si>
  <si>
    <t>667-EEE-FK1J470P</t>
  </si>
  <si>
    <t>581-0805YC475KAT2A</t>
  </si>
  <si>
    <t>710-744053003</t>
  </si>
  <si>
    <t>581-08051A220J</t>
  </si>
  <si>
    <t>71-CRCW0805-1.0K-E3</t>
  </si>
  <si>
    <t>645-553-0112-200F</t>
  </si>
  <si>
    <t>Order Mouser</t>
  </si>
  <si>
    <t>Male</t>
  </si>
  <si>
    <t>647-UPW2A680MPD</t>
  </si>
  <si>
    <t>3-106506-2</t>
  </si>
  <si>
    <t>FT232RL-TUBE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</si>
</sst>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00"/>
    <numFmt numFmtId="165" formatCode="&quot;£&quot;#,##0.00"/>
    <numFmt numFmtId="170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4" borderId="0" xfId="0" applyFill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165" fontId="16" fillId="0" borderId="0" xfId="0" applyNumberFormat="1" applyFont="1"/>
    <xf numFmtId="165" fontId="0" fillId="0" borderId="0" xfId="0" applyNumberFormat="1"/>
    <xf numFmtId="0" fontId="0" fillId="34" borderId="0" xfId="0" applyFill="1"/>
    <xf numFmtId="49" fontId="16" fillId="0" borderId="0" xfId="0" applyNumberFormat="1" applyFont="1"/>
    <xf numFmtId="49" fontId="0" fillId="34" borderId="0" xfId="0" applyNumberFormat="1" applyFill="1"/>
    <xf numFmtId="164" fontId="0" fillId="0" borderId="0" xfId="0" applyNumberFormat="1"/>
    <xf numFmtId="164" fontId="0" fillId="34" borderId="0" xfId="0" applyNumberFormat="1" applyFill="1"/>
    <xf numFmtId="0" fontId="0" fillId="0" borderId="0" xfId="0" applyAlignment="1">
      <alignment horizontal="left"/>
    </xf>
    <xf numFmtId="0" fontId="16" fillId="0" borderId="0" xfId="0" applyFont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5" borderId="0" xfId="0" applyFill="1"/>
    <xf numFmtId="0" fontId="0" fillId="33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6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left"/>
    </xf>
    <xf numFmtId="164" fontId="0" fillId="36" borderId="0" xfId="0" applyNumberFormat="1" applyFill="1" applyAlignment="1">
      <alignment horizontal="left"/>
    </xf>
    <xf numFmtId="164" fontId="0" fillId="34" borderId="0" xfId="0" applyNumberFormat="1" applyFill="1" applyAlignment="1">
      <alignment horizontal="left"/>
    </xf>
    <xf numFmtId="164" fontId="0" fillId="0" borderId="0" xfId="0" applyNumberFormat="1" applyAlignment="1">
      <alignment horizontal="left" vertical="center" wrapText="1"/>
    </xf>
    <xf numFmtId="170" fontId="0" fillId="0" borderId="0" xfId="0" applyNumberFormat="1"/>
    <xf numFmtId="170" fontId="16" fillId="0" borderId="0" xfId="0" applyNumberFormat="1" applyFont="1"/>
    <xf numFmtId="17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tiduino-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C1F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C1" zoomScale="85" zoomScaleNormal="85" workbookViewId="0">
      <selection activeCell="Z44" sqref="Z44"/>
    </sheetView>
  </sheetViews>
  <sheetFormatPr defaultRowHeight="15" x14ac:dyDescent="0.25"/>
  <cols>
    <col min="1" max="1" width="4.140625" bestFit="1" customWidth="1"/>
    <col min="2" max="2" width="20.140625" bestFit="1" customWidth="1"/>
    <col min="3" max="3" width="28" bestFit="1" customWidth="1"/>
    <col min="4" max="4" width="19.85546875" bestFit="1" customWidth="1"/>
    <col min="5" max="5" width="27.28515625" customWidth="1"/>
    <col min="6" max="6" width="49.5703125" bestFit="1" customWidth="1"/>
    <col min="7" max="7" width="21.5703125" style="13" bestFit="1" customWidth="1"/>
    <col min="8" max="8" width="12.140625" style="13" bestFit="1" customWidth="1"/>
    <col min="9" max="9" width="12.140625" style="28" customWidth="1"/>
    <col min="10" max="10" width="23.7109375" style="25" bestFit="1" customWidth="1"/>
    <col min="11" max="11" width="12.42578125" style="33" customWidth="1"/>
    <col min="14" max="14" width="9.85546875" bestFit="1" customWidth="1"/>
    <col min="16" max="16" width="9.140625" style="18"/>
    <col min="17" max="17" width="23.140625" bestFit="1" customWidth="1"/>
    <col min="18" max="18" width="9.140625" style="11"/>
    <col min="20" max="20" width="18.5703125" customWidth="1"/>
    <col min="21" max="21" width="22.7109375" bestFit="1" customWidth="1"/>
    <col min="25" max="25" width="9.140625" style="25"/>
  </cols>
  <sheetData>
    <row r="1" spans="1:25" s="20" customFormat="1" x14ac:dyDescent="0.25">
      <c r="B1" s="14" t="s">
        <v>178</v>
      </c>
      <c r="C1" s="20">
        <v>2</v>
      </c>
      <c r="G1" s="13"/>
      <c r="H1" s="13"/>
      <c r="I1" s="28"/>
      <c r="J1" s="25"/>
      <c r="K1" s="33"/>
      <c r="P1" s="18"/>
      <c r="R1" s="11"/>
      <c r="Y1" s="25"/>
    </row>
    <row r="2" spans="1:25" s="20" customFormat="1" x14ac:dyDescent="0.25">
      <c r="G2" s="13"/>
      <c r="H2" s="13"/>
      <c r="I2" s="28"/>
      <c r="J2" s="25"/>
      <c r="K2" s="33"/>
      <c r="P2" s="18"/>
      <c r="R2" s="11"/>
      <c r="Y2" s="25"/>
    </row>
    <row r="3" spans="1:25" x14ac:dyDescent="0.25">
      <c r="A3" s="14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4" t="s">
        <v>6</v>
      </c>
      <c r="H3" s="4" t="s">
        <v>7</v>
      </c>
      <c r="I3" s="29" t="s">
        <v>208</v>
      </c>
      <c r="J3" s="9" t="s">
        <v>204</v>
      </c>
      <c r="K3" s="34" t="s">
        <v>209</v>
      </c>
      <c r="L3" s="9" t="s">
        <v>179</v>
      </c>
      <c r="M3" s="9" t="s">
        <v>186</v>
      </c>
      <c r="N3" t="s">
        <v>180</v>
      </c>
      <c r="O3" t="s">
        <v>181</v>
      </c>
      <c r="P3" s="18" t="s">
        <v>182</v>
      </c>
      <c r="Q3" t="s">
        <v>212</v>
      </c>
      <c r="R3" s="11" t="s">
        <v>183</v>
      </c>
      <c r="S3" t="s">
        <v>184</v>
      </c>
      <c r="T3" t="s">
        <v>196</v>
      </c>
      <c r="U3" t="s">
        <v>227</v>
      </c>
    </row>
    <row r="4" spans="1:25" x14ac:dyDescent="0.25">
      <c r="A4">
        <v>1</v>
      </c>
      <c r="B4" s="17"/>
      <c r="C4" s="1" t="s">
        <v>8</v>
      </c>
      <c r="D4" s="1" t="s">
        <v>9</v>
      </c>
      <c r="E4" s="1" t="s">
        <v>10</v>
      </c>
      <c r="F4" s="1" t="s">
        <v>11</v>
      </c>
      <c r="G4" s="13" t="s">
        <v>161</v>
      </c>
      <c r="H4" s="13">
        <v>1656423</v>
      </c>
      <c r="I4" s="28">
        <v>0.154</v>
      </c>
      <c r="J4" t="s">
        <v>207</v>
      </c>
      <c r="K4" s="33">
        <v>0.23799999999999999</v>
      </c>
      <c r="L4">
        <f>A4*$C$1</f>
        <v>2</v>
      </c>
      <c r="M4">
        <f>ROUNDUP(L4*1.1, 0)</f>
        <v>3</v>
      </c>
      <c r="N4">
        <v>10</v>
      </c>
      <c r="O4">
        <v>10</v>
      </c>
      <c r="P4" s="18">
        <v>10</v>
      </c>
      <c r="Q4" t="str">
        <f>CONCATENATE($G4,"|",$P4)</f>
        <v>SKHHAKA010|10</v>
      </c>
      <c r="R4" s="11">
        <v>0.154</v>
      </c>
      <c r="S4" s="7">
        <f>R4*P4</f>
        <v>1.54</v>
      </c>
      <c r="T4" t="str">
        <f>CONCATENATE($H4,",",$P4)</f>
        <v>1656423,10</v>
      </c>
    </row>
    <row r="5" spans="1:25" x14ac:dyDescent="0.25">
      <c r="A5">
        <v>1</v>
      </c>
      <c r="B5" s="19"/>
      <c r="C5" s="1" t="s">
        <v>19</v>
      </c>
      <c r="D5" s="1" t="s">
        <v>20</v>
      </c>
      <c r="E5" s="1" t="s">
        <v>16</v>
      </c>
      <c r="F5" s="1" t="s">
        <v>21</v>
      </c>
      <c r="G5" s="13" t="s">
        <v>166</v>
      </c>
      <c r="H5" s="13">
        <v>3418327</v>
      </c>
      <c r="I5" s="28">
        <v>0.50900000000000001</v>
      </c>
      <c r="J5" s="25" t="s">
        <v>211</v>
      </c>
      <c r="K5" s="33">
        <v>0.48</v>
      </c>
      <c r="L5" s="20">
        <f>A5*$C$1</f>
        <v>2</v>
      </c>
      <c r="M5" s="20">
        <f t="shared" ref="M5:M27" si="0">ROUNDUP(L5*1.1, 0)</f>
        <v>3</v>
      </c>
      <c r="N5">
        <v>10</v>
      </c>
      <c r="O5">
        <v>10</v>
      </c>
      <c r="P5" s="18">
        <v>10</v>
      </c>
      <c r="Q5" s="25" t="str">
        <f>CONCATENATE($G5,"|",$P5)</f>
        <v>826629-6|10</v>
      </c>
      <c r="R5" s="11">
        <v>0.50900000000000001</v>
      </c>
      <c r="S5" s="7">
        <f t="shared" ref="S5:S27" si="1">R5*P5</f>
        <v>5.09</v>
      </c>
      <c r="T5" s="25" t="str">
        <f>CONCATENATE($H5,",",$P5)</f>
        <v>3418327,10</v>
      </c>
    </row>
    <row r="6" spans="1:25" x14ac:dyDescent="0.25">
      <c r="A6">
        <v>3</v>
      </c>
      <c r="B6" s="19"/>
      <c r="C6" s="1" t="s">
        <v>22</v>
      </c>
      <c r="D6" s="1" t="s">
        <v>23</v>
      </c>
      <c r="E6" s="1" t="s">
        <v>24</v>
      </c>
      <c r="F6" s="1" t="s">
        <v>21</v>
      </c>
      <c r="G6" s="13" t="s">
        <v>162</v>
      </c>
      <c r="H6" s="13">
        <v>1248161</v>
      </c>
      <c r="I6" s="28">
        <v>0.49</v>
      </c>
      <c r="L6" s="20">
        <f>A6*$C$1</f>
        <v>6</v>
      </c>
      <c r="M6" s="20">
        <f t="shared" si="0"/>
        <v>7</v>
      </c>
      <c r="N6">
        <v>10</v>
      </c>
      <c r="O6">
        <v>10</v>
      </c>
      <c r="P6" s="18">
        <v>10</v>
      </c>
      <c r="Q6" s="25" t="str">
        <f>CONCATENATE($G6,"|",$P6)</f>
        <v>826942-5|10</v>
      </c>
      <c r="R6" s="11">
        <v>0.49</v>
      </c>
      <c r="S6" s="7">
        <f t="shared" si="1"/>
        <v>4.9000000000000004</v>
      </c>
      <c r="T6" s="25" t="str">
        <f>CONCATENATE($H6,",",$P6)</f>
        <v>1248161,10</v>
      </c>
    </row>
    <row r="7" spans="1:25" x14ac:dyDescent="0.25">
      <c r="A7">
        <v>1</v>
      </c>
      <c r="B7" s="19"/>
      <c r="C7" s="1" t="s">
        <v>25</v>
      </c>
      <c r="D7" s="1" t="s">
        <v>26</v>
      </c>
      <c r="E7" s="1" t="s">
        <v>27</v>
      </c>
      <c r="F7" s="1" t="s">
        <v>21</v>
      </c>
      <c r="G7" s="13" t="s">
        <v>165</v>
      </c>
      <c r="H7" s="13">
        <v>3417803</v>
      </c>
      <c r="I7" s="28">
        <v>1.88</v>
      </c>
      <c r="L7" s="20">
        <f>A7*$C$1</f>
        <v>2</v>
      </c>
      <c r="M7" s="20">
        <f t="shared" si="0"/>
        <v>3</v>
      </c>
      <c r="N7">
        <v>1</v>
      </c>
      <c r="O7">
        <v>1</v>
      </c>
      <c r="P7" s="18">
        <v>3</v>
      </c>
      <c r="Q7" s="25" t="str">
        <f>CONCATENATE($G7,"|",$P7)</f>
        <v>825440-8|3</v>
      </c>
      <c r="R7" s="11">
        <v>1.88</v>
      </c>
      <c r="S7" s="7">
        <f t="shared" si="1"/>
        <v>5.64</v>
      </c>
      <c r="T7" s="25" t="str">
        <f>CONCATENATE($H7,",",$P7)</f>
        <v>3417803,3</v>
      </c>
    </row>
    <row r="8" spans="1:25" s="20" customFormat="1" x14ac:dyDescent="0.25">
      <c r="A8" s="20">
        <v>1</v>
      </c>
      <c r="B8" s="21"/>
      <c r="C8" s="1" t="s">
        <v>188</v>
      </c>
      <c r="D8" s="1" t="s">
        <v>189</v>
      </c>
      <c r="E8" s="1" t="s">
        <v>190</v>
      </c>
      <c r="F8" s="1" t="s">
        <v>21</v>
      </c>
      <c r="G8" s="13" t="s">
        <v>195</v>
      </c>
      <c r="H8" s="13">
        <v>3418285</v>
      </c>
      <c r="I8" s="28">
        <v>0.27800000000000002</v>
      </c>
      <c r="J8" s="25"/>
      <c r="K8" s="33"/>
      <c r="L8" s="20">
        <f>A8*$C$1</f>
        <v>2</v>
      </c>
      <c r="M8" s="20">
        <f t="shared" ref="M8" si="2">ROUNDUP(L8*1.1, 0)</f>
        <v>3</v>
      </c>
      <c r="N8" s="20">
        <v>10</v>
      </c>
      <c r="O8" s="20">
        <v>10</v>
      </c>
      <c r="P8" s="18">
        <v>10</v>
      </c>
      <c r="Q8" s="25" t="str">
        <f>CONCATENATE($G8,"|",$P8)</f>
        <v>826629-2|10</v>
      </c>
      <c r="R8" s="11">
        <v>0.27800000000000002</v>
      </c>
      <c r="S8" s="7">
        <f t="shared" ref="S8" si="3">R8*P8</f>
        <v>2.7800000000000002</v>
      </c>
      <c r="T8" s="25" t="str">
        <f>CONCATENATE($H8,",",$P8)</f>
        <v>3418285,10</v>
      </c>
      <c r="Y8" s="25"/>
    </row>
    <row r="9" spans="1:25" x14ac:dyDescent="0.25">
      <c r="A9">
        <v>1</v>
      </c>
      <c r="B9" s="16"/>
      <c r="C9" s="1" t="s">
        <v>28</v>
      </c>
      <c r="D9" s="1" t="s">
        <v>28</v>
      </c>
      <c r="E9" s="1" t="s">
        <v>29</v>
      </c>
      <c r="F9" s="1" t="s">
        <v>30</v>
      </c>
      <c r="G9" s="13" t="s">
        <v>159</v>
      </c>
      <c r="H9" s="13">
        <v>1753809</v>
      </c>
      <c r="I9" s="28">
        <v>1.24</v>
      </c>
      <c r="L9" s="20">
        <f>A9*$C$1</f>
        <v>2</v>
      </c>
      <c r="M9" s="20">
        <f t="shared" si="0"/>
        <v>3</v>
      </c>
      <c r="N9">
        <v>1</v>
      </c>
      <c r="O9">
        <v>1</v>
      </c>
      <c r="P9" s="18">
        <v>3</v>
      </c>
      <c r="Q9" s="25" t="str">
        <f>CONCATENATE($G9,"|",$P9)</f>
        <v>USBR-B-S-S-O-TH|3</v>
      </c>
      <c r="R9" s="11">
        <v>1.24</v>
      </c>
      <c r="S9" s="7">
        <f t="shared" si="1"/>
        <v>3.7199999999999998</v>
      </c>
      <c r="T9" s="25" t="str">
        <f>CONCATENATE($H9,",",$P9)</f>
        <v>1753809,3</v>
      </c>
    </row>
    <row r="10" spans="1:25" x14ac:dyDescent="0.25">
      <c r="A10">
        <v>21</v>
      </c>
      <c r="B10" s="2" t="s">
        <v>34</v>
      </c>
      <c r="C10" s="1" t="s">
        <v>31</v>
      </c>
      <c r="D10" s="1" t="s">
        <v>32</v>
      </c>
      <c r="E10" s="25" t="s">
        <v>194</v>
      </c>
      <c r="F10" s="1" t="s">
        <v>33</v>
      </c>
      <c r="G10" s="13" t="s">
        <v>164</v>
      </c>
      <c r="H10" s="13">
        <v>1740681</v>
      </c>
      <c r="I10" s="28">
        <v>0.13900000000000001</v>
      </c>
      <c r="L10" s="20">
        <f>A10*$C$1</f>
        <v>42</v>
      </c>
      <c r="M10" s="20">
        <f t="shared" si="0"/>
        <v>47</v>
      </c>
      <c r="N10">
        <v>10</v>
      </c>
      <c r="O10">
        <v>10</v>
      </c>
      <c r="P10" s="18">
        <v>50</v>
      </c>
      <c r="Q10" s="25" t="str">
        <f>CONCATENATE($G10,"|",$P10)</f>
        <v>08051C104KAT2A|50</v>
      </c>
      <c r="R10" s="11">
        <v>0.13900000000000001</v>
      </c>
      <c r="S10" s="7">
        <f t="shared" si="1"/>
        <v>6.9500000000000011</v>
      </c>
      <c r="T10" s="25" t="str">
        <f>CONCATENATE($H10,",",$P10)</f>
        <v>1740681,50</v>
      </c>
    </row>
    <row r="11" spans="1:25" x14ac:dyDescent="0.25">
      <c r="A11">
        <v>1</v>
      </c>
      <c r="B11" s="2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13" t="s">
        <v>172</v>
      </c>
      <c r="H11" s="13">
        <v>8812667</v>
      </c>
      <c r="I11" s="28">
        <v>0.79600000000000004</v>
      </c>
      <c r="L11" s="20">
        <f>A11*$C$1</f>
        <v>2</v>
      </c>
      <c r="M11" s="20">
        <f t="shared" si="0"/>
        <v>3</v>
      </c>
      <c r="N11">
        <v>1</v>
      </c>
      <c r="O11">
        <v>1</v>
      </c>
      <c r="P11" s="18">
        <v>3</v>
      </c>
      <c r="Q11" s="25" t="str">
        <f>CONCATENATE($G11,"|",$P11)</f>
        <v>UPM1J101MPD|3</v>
      </c>
      <c r="R11" s="11">
        <v>0.79600000000000004</v>
      </c>
      <c r="S11" s="7">
        <f t="shared" si="1"/>
        <v>2.3879999999999999</v>
      </c>
      <c r="T11" s="25" t="str">
        <f>CONCATENATE($H11,",",$P11)</f>
        <v>8812667,3</v>
      </c>
    </row>
    <row r="12" spans="1:25" x14ac:dyDescent="0.25">
      <c r="A12">
        <v>8</v>
      </c>
      <c r="B12" s="2" t="s">
        <v>40</v>
      </c>
      <c r="C12" s="1" t="s">
        <v>41</v>
      </c>
      <c r="D12" s="1" t="s">
        <v>42</v>
      </c>
      <c r="E12" s="1" t="s">
        <v>169</v>
      </c>
      <c r="F12" s="1" t="s">
        <v>43</v>
      </c>
      <c r="G12" s="13" t="s">
        <v>173</v>
      </c>
      <c r="H12" s="13">
        <v>2078962</v>
      </c>
      <c r="I12" s="28">
        <v>2.1299999999999999E-2</v>
      </c>
      <c r="L12" s="20">
        <f>A12*$C$1</f>
        <v>16</v>
      </c>
      <c r="M12" s="20">
        <f t="shared" si="0"/>
        <v>18</v>
      </c>
      <c r="N12">
        <v>10</v>
      </c>
      <c r="O12">
        <v>10</v>
      </c>
      <c r="P12" s="18">
        <v>20</v>
      </c>
      <c r="Q12" s="25" t="str">
        <f>CONCATENATE($G12,"|",$P12)</f>
        <v>ASC0805-10KFT5|20</v>
      </c>
      <c r="R12" s="11">
        <v>2.1299999999999999E-2</v>
      </c>
      <c r="S12" s="7">
        <f t="shared" si="1"/>
        <v>0.42599999999999999</v>
      </c>
      <c r="T12" s="25" t="str">
        <f>CONCATENATE($H12,",",$P12)</f>
        <v>2078962,20</v>
      </c>
    </row>
    <row r="13" spans="1:25" x14ac:dyDescent="0.25">
      <c r="A13">
        <v>1</v>
      </c>
      <c r="B13" s="2" t="s">
        <v>170</v>
      </c>
      <c r="C13" s="1" t="s">
        <v>44</v>
      </c>
      <c r="D13" s="1" t="s">
        <v>45</v>
      </c>
      <c r="E13" s="1" t="s">
        <v>46</v>
      </c>
      <c r="F13" s="1" t="s">
        <v>47</v>
      </c>
      <c r="G13" s="13" t="s">
        <v>48</v>
      </c>
      <c r="H13" s="13">
        <v>9696008</v>
      </c>
      <c r="I13" s="28">
        <v>0.309</v>
      </c>
      <c r="L13" s="20">
        <f>A13*$C$1</f>
        <v>2</v>
      </c>
      <c r="M13" s="20">
        <f t="shared" si="0"/>
        <v>3</v>
      </c>
      <c r="N13">
        <v>1</v>
      </c>
      <c r="O13">
        <v>1</v>
      </c>
      <c r="P13" s="18">
        <v>3</v>
      </c>
      <c r="Q13" s="25" t="str">
        <f>CONCATENATE($G13,"|",$P13)</f>
        <v>EEE-FK1J100P|3</v>
      </c>
      <c r="R13" s="11">
        <v>0.309</v>
      </c>
      <c r="S13" s="7">
        <f t="shared" si="1"/>
        <v>0.92700000000000005</v>
      </c>
      <c r="T13" s="25" t="str">
        <f>CONCATENATE($H13,",",$P13)</f>
        <v>9696008,3</v>
      </c>
    </row>
    <row r="14" spans="1:25" x14ac:dyDescent="0.25">
      <c r="A14">
        <v>1</v>
      </c>
      <c r="B14" s="2" t="s">
        <v>49</v>
      </c>
      <c r="C14" s="1" t="s">
        <v>36</v>
      </c>
      <c r="D14" s="1" t="s">
        <v>37</v>
      </c>
      <c r="E14" s="1" t="s">
        <v>50</v>
      </c>
      <c r="F14" s="1" t="s">
        <v>39</v>
      </c>
      <c r="G14" s="13" t="s">
        <v>171</v>
      </c>
      <c r="H14" s="13">
        <v>8812675</v>
      </c>
      <c r="I14" s="28">
        <v>0.14899999999999999</v>
      </c>
      <c r="L14" s="20">
        <f>A14*$C$1</f>
        <v>2</v>
      </c>
      <c r="M14" s="20">
        <f t="shared" si="0"/>
        <v>3</v>
      </c>
      <c r="N14">
        <v>1</v>
      </c>
      <c r="O14">
        <v>1</v>
      </c>
      <c r="P14" s="18">
        <v>3</v>
      </c>
      <c r="Q14" s="25" t="str">
        <f>CONCATENATE($G14,"|",$P14)</f>
        <v>UPM1J121MPD|3</v>
      </c>
      <c r="R14" s="11">
        <v>0.14899999999999999</v>
      </c>
      <c r="S14" s="7">
        <f t="shared" si="1"/>
        <v>0.44699999999999995</v>
      </c>
      <c r="T14" s="25" t="str">
        <f>CONCATENATE($H14,",",$P14)</f>
        <v>8812675,3</v>
      </c>
    </row>
    <row r="15" spans="1:25" x14ac:dyDescent="0.25">
      <c r="A15">
        <v>1</v>
      </c>
      <c r="B15" s="2" t="s">
        <v>53</v>
      </c>
      <c r="C15" s="1" t="s">
        <v>54</v>
      </c>
      <c r="D15" s="1" t="s">
        <v>55</v>
      </c>
      <c r="E15" s="1" t="s">
        <v>56</v>
      </c>
      <c r="F15" s="1" t="s">
        <v>57</v>
      </c>
      <c r="G15" s="13" t="s">
        <v>156</v>
      </c>
      <c r="H15" s="13">
        <v>9509925</v>
      </c>
      <c r="I15" s="28">
        <v>1.78</v>
      </c>
      <c r="L15" s="20">
        <f>A15*$C$1</f>
        <v>2</v>
      </c>
      <c r="M15" s="20">
        <f t="shared" si="0"/>
        <v>3</v>
      </c>
      <c r="N15">
        <v>1</v>
      </c>
      <c r="O15">
        <v>1</v>
      </c>
      <c r="P15" s="18">
        <v>3</v>
      </c>
      <c r="Q15" s="25" t="str">
        <f>CONCATENATE($G15,"|",$P15)</f>
        <v>X16M000000L259|3</v>
      </c>
      <c r="R15" s="11">
        <v>1.78</v>
      </c>
      <c r="S15" s="7">
        <f t="shared" si="1"/>
        <v>5.34</v>
      </c>
      <c r="T15" s="25" t="str">
        <f>CONCATENATE($H15,",",$P15)</f>
        <v>9509925,3</v>
      </c>
      <c r="W15" s="13" t="s">
        <v>155</v>
      </c>
      <c r="X15" s="28">
        <v>0.71</v>
      </c>
      <c r="Y15" s="28"/>
    </row>
    <row r="16" spans="1:25" x14ac:dyDescent="0.25">
      <c r="A16">
        <v>9</v>
      </c>
      <c r="B16" s="2" t="s">
        <v>58</v>
      </c>
      <c r="C16" s="1" t="s">
        <v>41</v>
      </c>
      <c r="D16" s="1" t="s">
        <v>42</v>
      </c>
      <c r="E16" s="1" t="s">
        <v>154</v>
      </c>
      <c r="F16" s="1" t="s">
        <v>43</v>
      </c>
      <c r="G16" t="s">
        <v>198</v>
      </c>
      <c r="H16" s="13">
        <v>1469847</v>
      </c>
      <c r="I16" s="28">
        <v>6.5500000000000003E-2</v>
      </c>
      <c r="J16" s="25" t="s">
        <v>225</v>
      </c>
      <c r="K16" s="33">
        <v>6.5000000000000002E-2</v>
      </c>
      <c r="L16" s="20">
        <f>A16*$C$1</f>
        <v>18</v>
      </c>
      <c r="M16" s="20">
        <f t="shared" si="0"/>
        <v>20</v>
      </c>
      <c r="N16">
        <v>10</v>
      </c>
      <c r="O16">
        <v>10</v>
      </c>
      <c r="P16" s="18">
        <v>20</v>
      </c>
      <c r="Q16" s="25" t="str">
        <f>CONCATENATE($G16,"|",$P16)</f>
        <v>CRCW08051K00FKEA|20</v>
      </c>
      <c r="R16" s="11">
        <v>6.5500000000000003E-2</v>
      </c>
      <c r="S16" s="7">
        <f t="shared" si="1"/>
        <v>1.31</v>
      </c>
      <c r="T16" s="25" t="str">
        <f>CONCATENATE($H16,",",$P16)</f>
        <v>1469847,20</v>
      </c>
    </row>
    <row r="17" spans="1:27" x14ac:dyDescent="0.25">
      <c r="A17">
        <v>1</v>
      </c>
      <c r="B17" s="2" t="s">
        <v>59</v>
      </c>
      <c r="C17" s="1" t="s">
        <v>59</v>
      </c>
      <c r="D17" s="1" t="s">
        <v>60</v>
      </c>
      <c r="E17" s="1" t="s">
        <v>61</v>
      </c>
      <c r="F17" s="1" t="s">
        <v>147</v>
      </c>
      <c r="G17" s="13" t="s">
        <v>146</v>
      </c>
      <c r="H17" s="13">
        <v>1267387</v>
      </c>
      <c r="I17" s="28">
        <v>4.43</v>
      </c>
      <c r="L17" s="20">
        <f>A17*$C$1</f>
        <v>2</v>
      </c>
      <c r="M17" s="20">
        <f t="shared" si="0"/>
        <v>3</v>
      </c>
      <c r="N17">
        <v>5</v>
      </c>
      <c r="O17">
        <v>5</v>
      </c>
      <c r="P17" s="18">
        <v>1</v>
      </c>
      <c r="Q17" s="25" t="str">
        <f>CONCATENATE($G17,"|",$P17)</f>
        <v>MJ-2348BO|1</v>
      </c>
      <c r="R17" s="11">
        <v>4.43</v>
      </c>
      <c r="S17" s="7">
        <f t="shared" si="1"/>
        <v>4.43</v>
      </c>
      <c r="T17" s="25" t="str">
        <f>CONCATENATE($H17,",",$P17)</f>
        <v>1267387,1</v>
      </c>
      <c r="U17" s="25" t="s">
        <v>199</v>
      </c>
    </row>
    <row r="18" spans="1:27" x14ac:dyDescent="0.25">
      <c r="A18">
        <v>1</v>
      </c>
      <c r="B18" s="2" t="s">
        <v>64</v>
      </c>
      <c r="C18" s="1" t="s">
        <v>64</v>
      </c>
      <c r="D18" s="1" t="s">
        <v>65</v>
      </c>
      <c r="E18" s="1" t="s">
        <v>66</v>
      </c>
      <c r="F18" s="1" t="s">
        <v>148</v>
      </c>
      <c r="G18" s="13" t="s">
        <v>149</v>
      </c>
      <c r="H18" s="13">
        <v>1217016</v>
      </c>
      <c r="I18" s="28">
        <v>2.0099999999999998</v>
      </c>
      <c r="L18" s="20">
        <f>A18*$C$1</f>
        <v>2</v>
      </c>
      <c r="M18" s="20">
        <f t="shared" si="0"/>
        <v>3</v>
      </c>
      <c r="N18">
        <v>1</v>
      </c>
      <c r="O18">
        <v>1</v>
      </c>
      <c r="P18" s="18">
        <v>3</v>
      </c>
      <c r="Q18" s="25" t="str">
        <f>CONCATENATE($G18,"|",$P18)</f>
        <v>KLBR 4|3</v>
      </c>
      <c r="R18" s="11">
        <v>2.0099999999999998</v>
      </c>
      <c r="S18" s="7">
        <f t="shared" si="1"/>
        <v>6.0299999999999994</v>
      </c>
      <c r="T18" s="25" t="str">
        <f>CONCATENATE($H18,",",$P18)</f>
        <v>1217016,3</v>
      </c>
    </row>
    <row r="19" spans="1:27" x14ac:dyDescent="0.25">
      <c r="A19">
        <v>2</v>
      </c>
      <c r="B19" s="2" t="s">
        <v>76</v>
      </c>
      <c r="C19" s="1" t="s">
        <v>31</v>
      </c>
      <c r="D19" s="1" t="s">
        <v>32</v>
      </c>
      <c r="E19" s="1" t="s">
        <v>77</v>
      </c>
      <c r="F19" s="1" t="s">
        <v>33</v>
      </c>
      <c r="G19" s="13" t="s">
        <v>176</v>
      </c>
      <c r="H19" s="13">
        <v>1657937</v>
      </c>
      <c r="I19" s="28">
        <v>0.376</v>
      </c>
      <c r="J19" s="25" t="s">
        <v>222</v>
      </c>
      <c r="K19" s="33">
        <v>0.38800000000000001</v>
      </c>
      <c r="L19" s="20">
        <f>A19*$C$1</f>
        <v>4</v>
      </c>
      <c r="M19" s="20">
        <f t="shared" si="0"/>
        <v>5</v>
      </c>
      <c r="N19">
        <v>1</v>
      </c>
      <c r="O19">
        <v>1</v>
      </c>
      <c r="P19" s="18">
        <v>5</v>
      </c>
      <c r="Q19" s="25" t="str">
        <f>CONCATENATE($G19,"|",$P19)</f>
        <v>0805YC475KAT2A|5</v>
      </c>
      <c r="R19" s="11">
        <v>0.376</v>
      </c>
      <c r="S19" s="7">
        <f t="shared" si="1"/>
        <v>1.88</v>
      </c>
      <c r="T19" s="25" t="str">
        <f>CONCATENATE($H19,",",$P19)</f>
        <v>1657937,5</v>
      </c>
    </row>
    <row r="20" spans="1:27" x14ac:dyDescent="0.25">
      <c r="A20">
        <v>1</v>
      </c>
      <c r="B20" s="2" t="s">
        <v>83</v>
      </c>
      <c r="C20" s="1" t="s">
        <v>41</v>
      </c>
      <c r="D20" s="1" t="s">
        <v>42</v>
      </c>
      <c r="E20" s="1" t="s">
        <v>84</v>
      </c>
      <c r="F20" s="1" t="s">
        <v>43</v>
      </c>
      <c r="G20" s="13" t="s">
        <v>200</v>
      </c>
      <c r="H20" s="13">
        <v>2694141</v>
      </c>
      <c r="I20" s="28">
        <v>1.44E-2</v>
      </c>
      <c r="L20" s="20">
        <f>A20*$C$1</f>
        <v>2</v>
      </c>
      <c r="M20" s="20">
        <f t="shared" si="0"/>
        <v>3</v>
      </c>
      <c r="N20">
        <v>10</v>
      </c>
      <c r="O20">
        <v>10</v>
      </c>
      <c r="P20" s="18">
        <v>10</v>
      </c>
      <c r="Q20" s="25" t="str">
        <f>CONCATENATE($G20,"|",$P20)</f>
        <v>MCWF08P4701FTL|10</v>
      </c>
      <c r="R20" s="11">
        <v>1.44E-2</v>
      </c>
      <c r="S20" s="7">
        <f t="shared" si="1"/>
        <v>0.14399999999999999</v>
      </c>
      <c r="T20" s="25" t="str">
        <f>CONCATENATE($H20,",",$P20)</f>
        <v>2694141,10</v>
      </c>
    </row>
    <row r="21" spans="1:27" x14ac:dyDescent="0.25">
      <c r="A21">
        <v>2</v>
      </c>
      <c r="B21" s="2" t="s">
        <v>85</v>
      </c>
      <c r="C21" s="1" t="s">
        <v>86</v>
      </c>
      <c r="D21" s="1" t="s">
        <v>87</v>
      </c>
      <c r="E21" s="1" t="s">
        <v>88</v>
      </c>
      <c r="F21" s="1" t="s">
        <v>89</v>
      </c>
      <c r="G21" t="s">
        <v>167</v>
      </c>
      <c r="H21" s="13">
        <v>1596990</v>
      </c>
      <c r="I21" s="28">
        <v>0.27400000000000002</v>
      </c>
      <c r="J21" s="25" t="s">
        <v>220</v>
      </c>
      <c r="K21" s="33">
        <v>0.28799999999999998</v>
      </c>
      <c r="L21" s="20">
        <f>A21*$C$1</f>
        <v>4</v>
      </c>
      <c r="M21" s="20">
        <f t="shared" si="0"/>
        <v>5</v>
      </c>
      <c r="N21">
        <v>10</v>
      </c>
      <c r="O21">
        <v>10</v>
      </c>
      <c r="P21" s="18">
        <v>10</v>
      </c>
      <c r="Q21" s="25" t="str">
        <f>CONCATENATE($G21,"|",$P21)</f>
        <v>1206L025YR|10</v>
      </c>
      <c r="R21" s="11">
        <v>0.27400000000000002</v>
      </c>
      <c r="S21" s="7">
        <f t="shared" si="1"/>
        <v>2.74</v>
      </c>
      <c r="T21" s="25" t="str">
        <f>CONCATENATE($H21,",",$P21)</f>
        <v>1596990,10</v>
      </c>
    </row>
    <row r="22" spans="1:27" x14ac:dyDescent="0.25">
      <c r="A22">
        <v>28</v>
      </c>
      <c r="B22" s="2" t="s">
        <v>90</v>
      </c>
      <c r="C22" s="1" t="s">
        <v>41</v>
      </c>
      <c r="D22" s="1" t="s">
        <v>42</v>
      </c>
      <c r="E22" s="22" t="s">
        <v>191</v>
      </c>
      <c r="F22" s="1" t="s">
        <v>43</v>
      </c>
      <c r="G22" s="13" t="s">
        <v>177</v>
      </c>
      <c r="H22" s="13">
        <v>1576455</v>
      </c>
      <c r="I22" s="28">
        <v>4.2099999999999999E-2</v>
      </c>
      <c r="L22" s="20">
        <f>A22*$C$1</f>
        <v>56</v>
      </c>
      <c r="M22" s="20">
        <f t="shared" si="0"/>
        <v>62</v>
      </c>
      <c r="N22">
        <v>10</v>
      </c>
      <c r="O22">
        <v>10</v>
      </c>
      <c r="P22" s="18">
        <v>70</v>
      </c>
      <c r="Q22" s="25" t="str">
        <f>CONCATENATE($G22,"|",$P22)</f>
        <v>MCHP05W4F5600T5E|70</v>
      </c>
      <c r="R22" s="11">
        <v>4.2099999999999999E-2</v>
      </c>
      <c r="S22" s="7">
        <f t="shared" si="1"/>
        <v>2.9470000000000001</v>
      </c>
      <c r="T22" s="25" t="str">
        <f>CONCATENATE($H22,",",$P22)</f>
        <v>1576455,70</v>
      </c>
    </row>
    <row r="23" spans="1:27" x14ac:dyDescent="0.25">
      <c r="A23">
        <v>1</v>
      </c>
      <c r="B23" s="2" t="s">
        <v>100</v>
      </c>
      <c r="C23" s="1" t="s">
        <v>100</v>
      </c>
      <c r="D23" s="1" t="s">
        <v>101</v>
      </c>
      <c r="E23" s="1" t="s">
        <v>102</v>
      </c>
      <c r="F23" s="1" t="s">
        <v>103</v>
      </c>
      <c r="G23" s="13" t="s">
        <v>202</v>
      </c>
      <c r="H23" s="13">
        <v>2675346</v>
      </c>
      <c r="I23" s="28">
        <v>8.2299999999999998E-2</v>
      </c>
      <c r="L23" s="20">
        <f>A23*$C$1</f>
        <v>2</v>
      </c>
      <c r="M23" s="20">
        <f t="shared" si="0"/>
        <v>3</v>
      </c>
      <c r="N23">
        <v>5</v>
      </c>
      <c r="O23">
        <v>5</v>
      </c>
      <c r="P23" s="18">
        <v>5</v>
      </c>
      <c r="Q23" s="25" t="str">
        <f>CONCATENATE($G23,"|",$P23)</f>
        <v>BAT54C+|5</v>
      </c>
      <c r="R23" s="11">
        <v>8.2299999999999998E-2</v>
      </c>
      <c r="S23" s="7">
        <f t="shared" si="1"/>
        <v>0.41149999999999998</v>
      </c>
      <c r="T23" s="25" t="str">
        <f>CONCATENATE($H23,",",$P23)</f>
        <v>2675346,5</v>
      </c>
    </row>
    <row r="24" spans="1:27" x14ac:dyDescent="0.25">
      <c r="A24">
        <v>1</v>
      </c>
      <c r="B24" s="2" t="s">
        <v>104</v>
      </c>
      <c r="C24" s="1" t="s">
        <v>105</v>
      </c>
      <c r="D24" s="1" t="s">
        <v>106</v>
      </c>
      <c r="E24" s="1" t="s">
        <v>107</v>
      </c>
      <c r="F24" s="1" t="s">
        <v>108</v>
      </c>
      <c r="G24" s="13" t="s">
        <v>150</v>
      </c>
      <c r="H24" s="13">
        <v>3498419</v>
      </c>
      <c r="I24" s="28">
        <v>0.54</v>
      </c>
      <c r="L24" s="20">
        <f>A24*$C$1</f>
        <v>2</v>
      </c>
      <c r="M24" s="20">
        <f t="shared" si="0"/>
        <v>3</v>
      </c>
      <c r="N24">
        <v>1</v>
      </c>
      <c r="O24">
        <v>1</v>
      </c>
      <c r="P24" s="18">
        <v>3</v>
      </c>
      <c r="Q24" s="25" t="str">
        <f>CONCATENATE($G24,"|",$P24)</f>
        <v>PPW01010|3</v>
      </c>
      <c r="R24" s="11">
        <v>0.54</v>
      </c>
      <c r="S24" s="7">
        <f t="shared" si="1"/>
        <v>1.62</v>
      </c>
      <c r="T24" s="25" t="str">
        <f>CONCATENATE($H24,",",$P24)</f>
        <v>3498419,3</v>
      </c>
    </row>
    <row r="25" spans="1:27" s="8" customFormat="1" x14ac:dyDescent="0.25">
      <c r="A25" s="8">
        <v>1</v>
      </c>
      <c r="B25" s="10" t="s">
        <v>121</v>
      </c>
      <c r="C25" s="10" t="s">
        <v>121</v>
      </c>
      <c r="D25" s="10" t="s">
        <v>122</v>
      </c>
      <c r="E25" s="10" t="s">
        <v>123</v>
      </c>
      <c r="F25" s="3" t="s">
        <v>185</v>
      </c>
      <c r="G25" s="8" t="s">
        <v>203</v>
      </c>
      <c r="H25" s="3">
        <v>1738292</v>
      </c>
      <c r="I25" s="31">
        <v>6.57</v>
      </c>
      <c r="K25" s="33"/>
      <c r="L25" s="8">
        <v>1</v>
      </c>
      <c r="M25" s="8">
        <v>2</v>
      </c>
      <c r="N25" s="8">
        <v>1</v>
      </c>
      <c r="O25" s="8">
        <v>1</v>
      </c>
      <c r="P25" s="18">
        <v>2</v>
      </c>
      <c r="Q25" s="25" t="str">
        <f>CONCATENATE($G25,"|",$P25)</f>
        <v>LDU0830S350|2</v>
      </c>
      <c r="R25" s="12">
        <v>6.57</v>
      </c>
      <c r="S25" s="7">
        <f t="shared" si="1"/>
        <v>13.14</v>
      </c>
      <c r="T25" s="25" t="str">
        <f>CONCATENATE($H25,",",$P25)</f>
        <v>1738292,2</v>
      </c>
    </row>
    <row r="26" spans="1:27" x14ac:dyDescent="0.25">
      <c r="A26">
        <v>1</v>
      </c>
      <c r="B26" s="2" t="s">
        <v>128</v>
      </c>
      <c r="C26" s="1" t="s">
        <v>129</v>
      </c>
      <c r="D26" s="1" t="s">
        <v>130</v>
      </c>
      <c r="E26" s="1" t="s">
        <v>131</v>
      </c>
      <c r="F26" s="1" t="s">
        <v>152</v>
      </c>
      <c r="G26" s="13" t="s">
        <v>128</v>
      </c>
      <c r="H26" s="13">
        <v>1467524</v>
      </c>
      <c r="I26" s="28">
        <v>0.34499999999999997</v>
      </c>
      <c r="J26" s="25" t="s">
        <v>215</v>
      </c>
      <c r="K26" s="33">
        <v>0.38</v>
      </c>
      <c r="L26" s="20">
        <f>A26*$C$1</f>
        <v>2</v>
      </c>
      <c r="M26" s="20">
        <f t="shared" si="0"/>
        <v>3</v>
      </c>
      <c r="N26">
        <v>5</v>
      </c>
      <c r="O26">
        <v>5</v>
      </c>
      <c r="P26" s="18">
        <v>5</v>
      </c>
      <c r="Q26" s="25" t="str">
        <f>CONCATENATE($G26,"|",$P26)</f>
        <v>MBRS130|5</v>
      </c>
      <c r="R26" s="11">
        <v>0.34499999999999997</v>
      </c>
      <c r="S26" s="7">
        <v>1.72</v>
      </c>
      <c r="T26" s="25" t="str">
        <f>CONCATENATE($H26,",",$P26)</f>
        <v>1467524,5</v>
      </c>
    </row>
    <row r="27" spans="1:27" x14ac:dyDescent="0.25">
      <c r="A27">
        <v>1</v>
      </c>
      <c r="B27" s="2" t="s">
        <v>132</v>
      </c>
      <c r="C27" s="1" t="s">
        <v>132</v>
      </c>
      <c r="D27" s="1" t="s">
        <v>133</v>
      </c>
      <c r="E27" s="1" t="s">
        <v>134</v>
      </c>
      <c r="F27" t="s">
        <v>168</v>
      </c>
      <c r="G27" t="s">
        <v>132</v>
      </c>
      <c r="H27" s="13">
        <v>2677304</v>
      </c>
      <c r="I27" s="28">
        <v>0.47399999999999998</v>
      </c>
      <c r="L27" s="20">
        <f>A27*$C$1</f>
        <v>2</v>
      </c>
      <c r="M27" s="20">
        <f t="shared" si="0"/>
        <v>3</v>
      </c>
      <c r="N27">
        <v>5</v>
      </c>
      <c r="O27">
        <v>5</v>
      </c>
      <c r="P27" s="18">
        <v>5</v>
      </c>
      <c r="Q27" s="25" t="str">
        <f>CONCATENATE($G27,"|",$P27)</f>
        <v>SF37|5</v>
      </c>
      <c r="R27" s="11">
        <v>0.47399999999999998</v>
      </c>
      <c r="S27" s="7">
        <f t="shared" si="1"/>
        <v>2.37</v>
      </c>
      <c r="T27" s="25" t="str">
        <f>CONCATENATE($H27,",",$P27)</f>
        <v>2677304,5</v>
      </c>
    </row>
    <row r="28" spans="1:27" x14ac:dyDescent="0.25">
      <c r="A28">
        <v>1</v>
      </c>
      <c r="B28" s="2" t="s">
        <v>135</v>
      </c>
      <c r="C28" s="1" t="s">
        <v>136</v>
      </c>
      <c r="D28" s="1" t="s">
        <v>137</v>
      </c>
      <c r="E28" s="1" t="s">
        <v>138</v>
      </c>
      <c r="F28" s="1" t="s">
        <v>139</v>
      </c>
      <c r="G28" s="13" t="s">
        <v>136</v>
      </c>
      <c r="H28" s="13">
        <v>1568026</v>
      </c>
      <c r="I28" s="28">
        <v>0.625</v>
      </c>
      <c r="J28" s="25" t="s">
        <v>214</v>
      </c>
      <c r="K28" s="33">
        <v>0.752</v>
      </c>
      <c r="L28" s="20">
        <f>A28*$C$1</f>
        <v>2</v>
      </c>
      <c r="M28" s="20">
        <f>ROUNDUP(L28*1.1, 0)</f>
        <v>3</v>
      </c>
      <c r="N28">
        <v>1</v>
      </c>
      <c r="O28">
        <v>1</v>
      </c>
      <c r="P28" s="18">
        <v>3</v>
      </c>
      <c r="Q28" s="25" t="str">
        <f>CONCATENATE($G28,"|",$P28)</f>
        <v>47346-0001|3</v>
      </c>
      <c r="R28" s="11">
        <v>0.625</v>
      </c>
      <c r="S28" s="7">
        <f>R28*P28</f>
        <v>1.875</v>
      </c>
      <c r="T28" s="25" t="str">
        <f>CONCATENATE($H28,",",$P28)</f>
        <v>1568026,3</v>
      </c>
    </row>
    <row r="29" spans="1:27" x14ac:dyDescent="0.25">
      <c r="A29">
        <v>4</v>
      </c>
      <c r="B29" s="15"/>
      <c r="C29" s="1" t="s">
        <v>12</v>
      </c>
      <c r="D29" s="1" t="s">
        <v>13</v>
      </c>
      <c r="E29" s="1" t="s">
        <v>14</v>
      </c>
      <c r="F29" s="1" t="s">
        <v>15</v>
      </c>
      <c r="G29" s="25" t="s">
        <v>230</v>
      </c>
      <c r="H29" s="5">
        <v>3417220</v>
      </c>
      <c r="I29" s="32">
        <v>3.76</v>
      </c>
      <c r="J29" s="26"/>
      <c r="L29" s="20">
        <f>A29*$C$1</f>
        <v>8</v>
      </c>
      <c r="M29" s="20">
        <f>ROUNDUP(L29*1.1, 0)</f>
        <v>9</v>
      </c>
      <c r="N29">
        <v>1</v>
      </c>
      <c r="O29">
        <v>1</v>
      </c>
      <c r="P29" s="18">
        <v>10</v>
      </c>
      <c r="Q29" s="25" t="str">
        <f>CONCATENATE($G29,"|",$P29)</f>
        <v>3-106506-2|10</v>
      </c>
      <c r="R29" s="11">
        <v>3.15</v>
      </c>
      <c r="S29" s="7">
        <f>R29*P29</f>
        <v>31.5</v>
      </c>
      <c r="T29" s="25" t="str">
        <f>CONCATENATE($H29,",",$P29)</f>
        <v>3417220,10</v>
      </c>
      <c r="W29" t="s">
        <v>228</v>
      </c>
      <c r="X29" s="1" t="s">
        <v>12</v>
      </c>
      <c r="Y29" s="13" t="s">
        <v>157</v>
      </c>
      <c r="Z29" s="5">
        <v>2452348</v>
      </c>
      <c r="AA29" s="21" t="s">
        <v>158</v>
      </c>
    </row>
    <row r="30" spans="1:27" x14ac:dyDescent="0.25">
      <c r="A30">
        <v>1</v>
      </c>
      <c r="B30" s="2" t="s">
        <v>67</v>
      </c>
      <c r="C30" s="1" t="s">
        <v>68</v>
      </c>
      <c r="D30" s="1" t="s">
        <v>68</v>
      </c>
      <c r="E30" s="1" t="s">
        <v>69</v>
      </c>
      <c r="F30" s="1" t="s">
        <v>70</v>
      </c>
      <c r="G30" s="27" t="s">
        <v>153</v>
      </c>
      <c r="H30" s="27">
        <v>2457508</v>
      </c>
      <c r="I30" s="30">
        <v>1.1100000000000001</v>
      </c>
      <c r="J30" t="s">
        <v>205</v>
      </c>
      <c r="K30" s="33">
        <v>1.67</v>
      </c>
      <c r="L30" s="20">
        <f>A30*$C$1</f>
        <v>2</v>
      </c>
      <c r="M30" s="20">
        <f>ROUNDUP(L30*1.1, 0)</f>
        <v>3</v>
      </c>
      <c r="N30">
        <v>1</v>
      </c>
      <c r="O30">
        <v>1</v>
      </c>
      <c r="P30" s="18">
        <v>3</v>
      </c>
      <c r="Q30" s="25" t="str">
        <f>CONCATENATE($G30,"|",$P30)</f>
        <v>DO3308P-334MLB|3</v>
      </c>
      <c r="R30" s="11">
        <v>1.67</v>
      </c>
      <c r="S30" s="7">
        <f>R30*P30</f>
        <v>5.01</v>
      </c>
      <c r="T30" s="25"/>
      <c r="U30" t="str">
        <f>CONCATENATE($J30,"|",$P30)</f>
        <v>994-DO3308P-334MLD |3</v>
      </c>
    </row>
    <row r="31" spans="1:27" x14ac:dyDescent="0.25">
      <c r="A31">
        <v>1</v>
      </c>
      <c r="B31" s="2" t="s">
        <v>109</v>
      </c>
      <c r="C31" s="1" t="s">
        <v>109</v>
      </c>
      <c r="D31" s="1" t="s">
        <v>110</v>
      </c>
      <c r="E31" s="1" t="s">
        <v>111</v>
      </c>
      <c r="F31" s="1" t="s">
        <v>112</v>
      </c>
      <c r="G31" s="27" t="s">
        <v>109</v>
      </c>
      <c r="H31" s="27">
        <v>1653721</v>
      </c>
      <c r="I31" s="30">
        <v>2.08</v>
      </c>
      <c r="J31" s="25" t="s">
        <v>206</v>
      </c>
      <c r="K31" s="33">
        <v>0.92</v>
      </c>
      <c r="L31" s="20">
        <f>A31*$C$1</f>
        <v>2</v>
      </c>
      <c r="M31" s="20">
        <f>ROUNDUP(L31*1.1, 0)</f>
        <v>3</v>
      </c>
      <c r="N31">
        <v>1</v>
      </c>
      <c r="O31">
        <v>1</v>
      </c>
      <c r="P31" s="18">
        <v>3</v>
      </c>
      <c r="Q31" s="25" t="str">
        <f>CONCATENATE($G31,"|",$P31)</f>
        <v>DR73-680-R|3</v>
      </c>
      <c r="R31" s="11">
        <v>0.91500000000000004</v>
      </c>
      <c r="S31" s="7">
        <f>R31*P31</f>
        <v>2.7450000000000001</v>
      </c>
      <c r="T31" s="25"/>
      <c r="U31" s="25" t="str">
        <f t="shared" ref="U31:U43" si="4">CONCATENATE($J31,"|",$P31)</f>
        <v>704-DR73-680-R |3</v>
      </c>
    </row>
    <row r="32" spans="1:27" x14ac:dyDescent="0.25">
      <c r="A32">
        <v>1</v>
      </c>
      <c r="B32" s="2" t="s">
        <v>71</v>
      </c>
      <c r="C32" s="1" t="s">
        <v>72</v>
      </c>
      <c r="D32" s="1" t="s">
        <v>73</v>
      </c>
      <c r="E32" s="1" t="s">
        <v>74</v>
      </c>
      <c r="F32" s="1" t="s">
        <v>75</v>
      </c>
      <c r="G32" s="13">
        <v>744053003</v>
      </c>
      <c r="H32" s="13">
        <v>2082565</v>
      </c>
      <c r="I32" s="28">
        <v>1.5</v>
      </c>
      <c r="J32" s="25" t="s">
        <v>223</v>
      </c>
      <c r="K32" s="33">
        <v>1.1599999999999999</v>
      </c>
      <c r="L32" s="20">
        <f>A32*$C$1</f>
        <v>2</v>
      </c>
      <c r="M32" s="20">
        <f>ROUNDUP(L32*1.1, 0)</f>
        <v>3</v>
      </c>
      <c r="N32">
        <v>1</v>
      </c>
      <c r="O32">
        <v>1</v>
      </c>
      <c r="P32" s="18">
        <v>3</v>
      </c>
      <c r="Q32" s="25" t="str">
        <f>CONCATENATE($G32,"|",$P32)</f>
        <v>744053003|3</v>
      </c>
      <c r="R32" s="11">
        <v>1.1599999999999999</v>
      </c>
      <c r="S32" s="7">
        <f>R32*P32</f>
        <v>3.4799999999999995</v>
      </c>
      <c r="T32" s="25"/>
      <c r="U32" s="25" t="str">
        <f t="shared" si="4"/>
        <v>710-744053003|3</v>
      </c>
    </row>
    <row r="33" spans="1:22" x14ac:dyDescent="0.25">
      <c r="A33">
        <v>5</v>
      </c>
      <c r="B33" s="19"/>
      <c r="C33" s="24" t="s">
        <v>192</v>
      </c>
      <c r="D33" s="24" t="s">
        <v>193</v>
      </c>
      <c r="E33" s="24" t="s">
        <v>17</v>
      </c>
      <c r="F33" s="1" t="s">
        <v>18</v>
      </c>
      <c r="G33" s="13" t="s">
        <v>163</v>
      </c>
      <c r="H33" s="13">
        <v>2322077</v>
      </c>
      <c r="I33" s="28">
        <v>0.17699999999999999</v>
      </c>
      <c r="J33" s="25" t="s">
        <v>210</v>
      </c>
      <c r="K33" s="33">
        <v>0.13700000000000001</v>
      </c>
      <c r="L33" s="20">
        <f>A33*$C$1</f>
        <v>10</v>
      </c>
      <c r="M33" s="20">
        <f>ROUNDUP(L33*1.1, 0)</f>
        <v>11</v>
      </c>
      <c r="N33">
        <v>5</v>
      </c>
      <c r="O33">
        <v>5</v>
      </c>
      <c r="P33" s="18">
        <v>15</v>
      </c>
      <c r="Q33" s="25" t="str">
        <f>CONCATENATE($G33,"|",$P33)</f>
        <v>150080RS75000|15</v>
      </c>
      <c r="R33" s="11">
        <v>0.13700000000000001</v>
      </c>
      <c r="S33" s="7">
        <f>R33*P33</f>
        <v>2.0550000000000002</v>
      </c>
      <c r="T33" s="25"/>
      <c r="U33" s="25" t="str">
        <f t="shared" si="4"/>
        <v>150080RS75000 |15</v>
      </c>
    </row>
    <row r="34" spans="1:22" x14ac:dyDescent="0.25">
      <c r="A34">
        <v>3</v>
      </c>
      <c r="B34" s="2" t="s">
        <v>62</v>
      </c>
      <c r="C34" s="1" t="s">
        <v>31</v>
      </c>
      <c r="D34" s="1" t="s">
        <v>32</v>
      </c>
      <c r="E34" s="1" t="s">
        <v>63</v>
      </c>
      <c r="F34" s="1" t="s">
        <v>33</v>
      </c>
      <c r="G34" t="s">
        <v>174</v>
      </c>
      <c r="H34" s="13">
        <v>317500</v>
      </c>
      <c r="I34" s="28">
        <v>0.121</v>
      </c>
      <c r="J34" s="25" t="s">
        <v>224</v>
      </c>
      <c r="K34" s="33">
        <v>9.1999999999999998E-2</v>
      </c>
      <c r="L34" s="20">
        <f>A34*$C$1</f>
        <v>6</v>
      </c>
      <c r="M34" s="20">
        <f>ROUNDUP(L34*1.1, 0)</f>
        <v>7</v>
      </c>
      <c r="N34">
        <v>10</v>
      </c>
      <c r="O34">
        <v>10</v>
      </c>
      <c r="P34" s="18">
        <v>10</v>
      </c>
      <c r="Q34" s="25" t="str">
        <f>CONCATENATE($G34,"|",$P34)</f>
        <v>08051A220JAT2A|10</v>
      </c>
      <c r="R34" s="11">
        <v>9.1999999999999998E-2</v>
      </c>
      <c r="S34" s="7">
        <f>R34*P34</f>
        <v>0.91999999999999993</v>
      </c>
      <c r="T34" s="25"/>
      <c r="U34" s="25" t="str">
        <f t="shared" si="4"/>
        <v>581-08051A220J|10</v>
      </c>
    </row>
    <row r="35" spans="1:22" x14ac:dyDescent="0.25">
      <c r="A35">
        <v>1</v>
      </c>
      <c r="B35" s="2" t="s">
        <v>78</v>
      </c>
      <c r="C35" s="1" t="s">
        <v>79</v>
      </c>
      <c r="D35" s="1" t="s">
        <v>80</v>
      </c>
      <c r="E35" s="1" t="s">
        <v>81</v>
      </c>
      <c r="F35" s="1" t="s">
        <v>47</v>
      </c>
      <c r="G35" s="13" t="s">
        <v>82</v>
      </c>
      <c r="H35" s="13">
        <v>9696032</v>
      </c>
      <c r="I35" s="28">
        <v>0.76100000000000001</v>
      </c>
      <c r="J35" s="25" t="s">
        <v>221</v>
      </c>
      <c r="K35" s="33">
        <v>0.58599999999999997</v>
      </c>
      <c r="L35" s="20">
        <f>A35*$C$1</f>
        <v>2</v>
      </c>
      <c r="M35" s="20">
        <f>ROUNDUP(L35*1.1, 0)</f>
        <v>3</v>
      </c>
      <c r="N35">
        <v>1</v>
      </c>
      <c r="O35">
        <v>1</v>
      </c>
      <c r="P35" s="18">
        <v>3</v>
      </c>
      <c r="Q35" s="25" t="str">
        <f>CONCATENATE($G35,"|",$P35)</f>
        <v>EEE-FK1J470P|3</v>
      </c>
      <c r="R35" s="11">
        <v>0.58599999999999997</v>
      </c>
      <c r="S35" s="7">
        <f>R35*P35</f>
        <v>1.758</v>
      </c>
      <c r="T35" s="25"/>
      <c r="U35" s="25" t="str">
        <f t="shared" si="4"/>
        <v>667-EEE-FK1J470P|3</v>
      </c>
    </row>
    <row r="36" spans="1:22" x14ac:dyDescent="0.25">
      <c r="A36">
        <v>2</v>
      </c>
      <c r="B36" s="2" t="s">
        <v>113</v>
      </c>
      <c r="C36" s="1" t="s">
        <v>113</v>
      </c>
      <c r="D36" s="1" t="s">
        <v>114</v>
      </c>
      <c r="E36" s="1" t="s">
        <v>187</v>
      </c>
      <c r="F36" s="1" t="s">
        <v>142</v>
      </c>
      <c r="G36" s="13" t="s">
        <v>143</v>
      </c>
      <c r="H36" s="13">
        <v>1495374</v>
      </c>
      <c r="I36" s="28">
        <v>0.90700000000000003</v>
      </c>
      <c r="J36" s="25" t="s">
        <v>218</v>
      </c>
      <c r="K36" s="33">
        <v>0.79200000000000004</v>
      </c>
      <c r="L36" s="20">
        <f>A36*$C$1</f>
        <v>4</v>
      </c>
      <c r="M36" s="20">
        <f>ROUNDUP(L36*1.1, 0)</f>
        <v>5</v>
      </c>
      <c r="N36">
        <v>5</v>
      </c>
      <c r="O36">
        <v>5</v>
      </c>
      <c r="P36" s="18">
        <v>5</v>
      </c>
      <c r="Q36" s="25" t="str">
        <f>CONCATENATE($G36,"|",$P36)</f>
        <v>FOD8523S|5</v>
      </c>
      <c r="R36" s="11">
        <v>0.79200000000000004</v>
      </c>
      <c r="S36" s="7">
        <f>R36*P36</f>
        <v>3.96</v>
      </c>
      <c r="T36" s="25"/>
      <c r="U36" s="25" t="str">
        <f t="shared" si="4"/>
        <v>512-FOD8523S|5</v>
      </c>
    </row>
    <row r="37" spans="1:22" x14ac:dyDescent="0.25">
      <c r="A37">
        <v>24</v>
      </c>
      <c r="B37" s="2" t="s">
        <v>93</v>
      </c>
      <c r="C37" s="1" t="s">
        <v>93</v>
      </c>
      <c r="D37" s="1" t="s">
        <v>94</v>
      </c>
      <c r="E37" s="23" t="s">
        <v>95</v>
      </c>
      <c r="F37" s="1" t="s">
        <v>140</v>
      </c>
      <c r="G37" s="13" t="s">
        <v>141</v>
      </c>
      <c r="H37" s="13">
        <v>2396106</v>
      </c>
      <c r="I37" s="28">
        <v>4.18</v>
      </c>
      <c r="J37" s="25" t="s">
        <v>219</v>
      </c>
      <c r="K37" s="33">
        <v>3.74</v>
      </c>
      <c r="L37" s="20">
        <f>A37*$C$1</f>
        <v>48</v>
      </c>
      <c r="M37" s="20">
        <f>ROUNDUP(L37*1.1, 0)</f>
        <v>53</v>
      </c>
      <c r="N37">
        <v>25</v>
      </c>
      <c r="O37">
        <v>1</v>
      </c>
      <c r="P37" s="18">
        <v>50</v>
      </c>
      <c r="Q37" s="25" t="str">
        <f>CONCATENATE($G37,"|",$P37)</f>
        <v>AQV252GA|50</v>
      </c>
      <c r="R37" s="11">
        <v>3.74</v>
      </c>
      <c r="S37" s="7">
        <f>R37*P37</f>
        <v>187</v>
      </c>
      <c r="T37" s="25"/>
      <c r="U37" s="25" t="str">
        <f t="shared" si="4"/>
        <v>769-AQV252GA|50</v>
      </c>
    </row>
    <row r="38" spans="1:22" x14ac:dyDescent="0.25">
      <c r="A38">
        <v>1</v>
      </c>
      <c r="B38" s="2" t="s">
        <v>118</v>
      </c>
      <c r="C38" s="1" t="s">
        <v>119</v>
      </c>
      <c r="D38" s="1" t="s">
        <v>120</v>
      </c>
      <c r="E38" s="1" t="s">
        <v>118</v>
      </c>
      <c r="F38" s="1" t="s">
        <v>21</v>
      </c>
      <c r="G38" s="13" t="s">
        <v>151</v>
      </c>
      <c r="H38" s="13">
        <v>1248132</v>
      </c>
      <c r="I38" s="28">
        <v>0.48099999999999998</v>
      </c>
      <c r="J38" s="25" t="s">
        <v>217</v>
      </c>
      <c r="K38" s="33">
        <v>0.47199999999999998</v>
      </c>
      <c r="L38" s="20">
        <f>A38*$C$1</f>
        <v>2</v>
      </c>
      <c r="M38" s="20">
        <f>ROUNDUP(L38*1.1, 0)</f>
        <v>3</v>
      </c>
      <c r="N38">
        <v>10</v>
      </c>
      <c r="O38">
        <v>10</v>
      </c>
      <c r="P38" s="18">
        <v>10</v>
      </c>
      <c r="Q38" s="25" t="str">
        <f>CONCATENATE($G38,"|",$P38)</f>
        <v>826925-3|10</v>
      </c>
      <c r="R38" s="11">
        <v>0.47199999999999998</v>
      </c>
      <c r="S38" s="7">
        <f>R38*P38</f>
        <v>4.72</v>
      </c>
      <c r="T38" s="25"/>
      <c r="U38" s="25" t="str">
        <f t="shared" si="4"/>
        <v>571-826925-3|10</v>
      </c>
    </row>
    <row r="39" spans="1:22" x14ac:dyDescent="0.25">
      <c r="A39">
        <v>1</v>
      </c>
      <c r="B39" s="2" t="s">
        <v>124</v>
      </c>
      <c r="C39" s="1" t="s">
        <v>124</v>
      </c>
      <c r="D39" s="1" t="s">
        <v>125</v>
      </c>
      <c r="E39" s="1" t="s">
        <v>126</v>
      </c>
      <c r="F39" s="1" t="s">
        <v>127</v>
      </c>
      <c r="G39" s="13" t="s">
        <v>201</v>
      </c>
      <c r="H39" s="13">
        <v>3122872</v>
      </c>
      <c r="I39" s="28">
        <v>5.34</v>
      </c>
      <c r="J39" s="25" t="s">
        <v>216</v>
      </c>
      <c r="K39" s="33">
        <v>4.66</v>
      </c>
      <c r="L39" s="20">
        <f>A39*$C$1</f>
        <v>2</v>
      </c>
      <c r="M39" s="20">
        <f>ROUNDUP(L39*1.1, 0)</f>
        <v>3</v>
      </c>
      <c r="N39">
        <v>1</v>
      </c>
      <c r="O39">
        <v>1</v>
      </c>
      <c r="P39" s="18">
        <v>3</v>
      </c>
      <c r="Q39" s="25" t="str">
        <f>CONCATENATE($G39,"|",$P39)</f>
        <v>LM2594HVM-5.0/NOPB|3</v>
      </c>
      <c r="R39" s="11">
        <v>4.66</v>
      </c>
      <c r="S39" s="7">
        <f>R39*P39</f>
        <v>13.98</v>
      </c>
      <c r="T39" s="25"/>
      <c r="U39" s="25" t="str">
        <f t="shared" si="4"/>
        <v>926-LM2594HVM5.0NOPB|3</v>
      </c>
    </row>
    <row r="40" spans="1:22" x14ac:dyDescent="0.25">
      <c r="A40">
        <v>1</v>
      </c>
      <c r="B40" s="2" t="s">
        <v>51</v>
      </c>
      <c r="C40" s="1" t="s">
        <v>51</v>
      </c>
      <c r="D40" s="1" t="s">
        <v>51</v>
      </c>
      <c r="E40" s="1" t="s">
        <v>52</v>
      </c>
      <c r="F40" s="1" t="s">
        <v>160</v>
      </c>
      <c r="G40" s="13" t="s">
        <v>197</v>
      </c>
      <c r="H40" s="13">
        <v>1519390</v>
      </c>
      <c r="I40" s="28">
        <v>2</v>
      </c>
      <c r="J40" s="25" t="s">
        <v>226</v>
      </c>
      <c r="K40" s="33">
        <v>1.58</v>
      </c>
      <c r="L40" s="20">
        <f>A40*$C$1</f>
        <v>2</v>
      </c>
      <c r="M40" s="20">
        <f>ROUNDUP(L40*1.1, 0)</f>
        <v>3</v>
      </c>
      <c r="N40">
        <v>1</v>
      </c>
      <c r="O40">
        <v>1</v>
      </c>
      <c r="P40" s="18">
        <v>3</v>
      </c>
      <c r="Q40" s="25" t="str">
        <f>CONCATENATE($G40,"|",$P40)</f>
        <v>553-0112-200F|3</v>
      </c>
      <c r="R40" s="11">
        <v>1.58</v>
      </c>
      <c r="S40" s="7">
        <f>R40*P40</f>
        <v>4.74</v>
      </c>
      <c r="T40" s="25"/>
      <c r="U40" s="25" t="str">
        <f t="shared" si="4"/>
        <v>645-553-0112-200F|3</v>
      </c>
    </row>
    <row r="41" spans="1:22" x14ac:dyDescent="0.25">
      <c r="A41">
        <v>1</v>
      </c>
      <c r="B41" s="2" t="s">
        <v>96</v>
      </c>
      <c r="C41" s="1" t="s">
        <v>96</v>
      </c>
      <c r="D41" s="1" t="s">
        <v>97</v>
      </c>
      <c r="E41" s="1" t="s">
        <v>98</v>
      </c>
      <c r="F41" s="1" t="s">
        <v>99</v>
      </c>
      <c r="G41" s="13" t="s">
        <v>145</v>
      </c>
      <c r="H41" s="13">
        <v>1455090</v>
      </c>
      <c r="I41" s="28">
        <v>8.76</v>
      </c>
      <c r="J41" s="26" t="s">
        <v>213</v>
      </c>
      <c r="K41" s="33">
        <v>8.42</v>
      </c>
      <c r="L41" s="20">
        <f>A41*$C$1</f>
        <v>2</v>
      </c>
      <c r="M41" s="20">
        <f>ROUNDUP(L41*1.1, 0)</f>
        <v>3</v>
      </c>
      <c r="N41">
        <v>1</v>
      </c>
      <c r="O41">
        <v>1</v>
      </c>
      <c r="P41" s="18">
        <v>3</v>
      </c>
      <c r="Q41" s="25" t="str">
        <f>CONCATENATE($G41,"|",$P41)</f>
        <v>ATMEGA1280-16AU|3</v>
      </c>
      <c r="R41" s="11">
        <v>8.42</v>
      </c>
      <c r="S41" s="7">
        <f>R41*P41</f>
        <v>25.259999999999998</v>
      </c>
      <c r="T41" s="25"/>
      <c r="U41" s="25" t="str">
        <f t="shared" si="4"/>
        <v>556-ATMEGA1280-16AU|3</v>
      </c>
    </row>
    <row r="42" spans="1:22" x14ac:dyDescent="0.25">
      <c r="A42">
        <v>2</v>
      </c>
      <c r="B42" s="2" t="s">
        <v>115</v>
      </c>
      <c r="C42" s="1" t="s">
        <v>115</v>
      </c>
      <c r="D42" s="1" t="s">
        <v>116</v>
      </c>
      <c r="E42" s="1" t="s">
        <v>117</v>
      </c>
      <c r="F42" s="1" t="s">
        <v>144</v>
      </c>
      <c r="G42" s="13" t="s">
        <v>115</v>
      </c>
      <c r="H42" s="13">
        <v>1146032</v>
      </c>
      <c r="J42" s="26" t="s">
        <v>231</v>
      </c>
      <c r="K42" s="33">
        <v>3.56</v>
      </c>
      <c r="L42" s="20">
        <f>A42*$C$1</f>
        <v>4</v>
      </c>
      <c r="M42" s="20">
        <f>ROUNDUP(L42*1.1, 0)</f>
        <v>5</v>
      </c>
      <c r="N42">
        <v>1</v>
      </c>
      <c r="O42">
        <v>1</v>
      </c>
      <c r="P42" s="18">
        <v>5</v>
      </c>
      <c r="Q42" s="25" t="str">
        <f>CONCATENATE($G42,"|",$P42)</f>
        <v>FT232RL|5</v>
      </c>
      <c r="R42" s="11">
        <v>3.56</v>
      </c>
      <c r="S42" s="7">
        <f>R42*P42</f>
        <v>17.8</v>
      </c>
      <c r="T42" s="25"/>
      <c r="U42" s="25" t="str">
        <f t="shared" si="4"/>
        <v>FT232RL-TUBE|5</v>
      </c>
    </row>
    <row r="43" spans="1:22" x14ac:dyDescent="0.25">
      <c r="A43">
        <v>1</v>
      </c>
      <c r="B43" s="2" t="s">
        <v>91</v>
      </c>
      <c r="C43" s="1" t="s">
        <v>36</v>
      </c>
      <c r="D43" s="1" t="s">
        <v>37</v>
      </c>
      <c r="E43" s="1" t="s">
        <v>92</v>
      </c>
      <c r="F43" s="1" t="s">
        <v>39</v>
      </c>
      <c r="G43" t="s">
        <v>175</v>
      </c>
      <c r="J43" s="26" t="s">
        <v>229</v>
      </c>
      <c r="K43" s="33">
        <v>0.49099999999999999</v>
      </c>
      <c r="L43" s="20">
        <f>A43*$C$1</f>
        <v>2</v>
      </c>
      <c r="M43" s="20">
        <f>ROUNDUP(L43*1.1, 0)</f>
        <v>3</v>
      </c>
      <c r="N43">
        <v>5</v>
      </c>
      <c r="O43">
        <v>5</v>
      </c>
      <c r="P43" s="18">
        <v>5</v>
      </c>
      <c r="Q43" s="25" t="str">
        <f>CONCATENATE($G43,"|",$P43)</f>
        <v>UPW2A680MPD|5</v>
      </c>
      <c r="R43" s="11">
        <v>0.49099999999999999</v>
      </c>
      <c r="S43" s="7">
        <f>R43*P43</f>
        <v>2.4550000000000001</v>
      </c>
      <c r="T43" s="25"/>
      <c r="U43" s="25" t="str">
        <f t="shared" si="4"/>
        <v>647-UPW2A680MPD|5</v>
      </c>
    </row>
    <row r="44" spans="1:22" x14ac:dyDescent="0.25">
      <c r="G44"/>
      <c r="J44" s="26"/>
      <c r="K44" s="35"/>
      <c r="U44" s="25"/>
    </row>
    <row r="45" spans="1:22" x14ac:dyDescent="0.25">
      <c r="S45" s="6">
        <f>SUM(S4:S43)</f>
        <v>388.14850000000013</v>
      </c>
      <c r="T45" s="7">
        <f>SUM(S4:S29)</f>
        <v>112.26550000000002</v>
      </c>
      <c r="U45" s="11">
        <f>SUM(S30:S43)</f>
        <v>275.88299999999998</v>
      </c>
    </row>
    <row r="46" spans="1:22" x14ac:dyDescent="0.25">
      <c r="T46" s="7">
        <v>112.27</v>
      </c>
      <c r="U46" s="7">
        <v>275.88299999999998</v>
      </c>
      <c r="V46" s="7">
        <f>SUM(T46:U46)</f>
        <v>388.15299999999996</v>
      </c>
    </row>
    <row r="47" spans="1:22" x14ac:dyDescent="0.25">
      <c r="T47" s="7">
        <v>134.72</v>
      </c>
      <c r="U47" s="7">
        <f>U46*1.2</f>
        <v>331.05959999999999</v>
      </c>
      <c r="V47" s="6">
        <f>SUM(T47:U47)</f>
        <v>465.77959999999996</v>
      </c>
    </row>
  </sheetData>
  <conditionalFormatting sqref="P4:P43">
    <cfRule type="cellIs" dxfId="1" priority="10" operator="lessThan">
      <formula>$M4</formula>
    </cfRule>
  </conditionalFormatting>
  <conditionalFormatting sqref="K4:K43">
    <cfRule type="containsBlanks" priority="6" stopIfTrue="1">
      <formula>LEN(TRIM(K4))=0</formula>
    </cfRule>
    <cfRule type="cellIs" dxfId="0" priority="11" operator="lessThan">
      <formula>$I4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Sheet1!rtiduino_BOM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gmb1g08</dc:creator>
  <cp:lastModifiedBy>Graeme Bragg</cp:lastModifiedBy>
  <dcterms:created xsi:type="dcterms:W3CDTF">2016-08-09T14:54:09Z</dcterms:created>
  <dcterms:modified xsi:type="dcterms:W3CDTF">2020-07-30T14:43:37Z</dcterms:modified>
</cp:coreProperties>
</file>