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 Castro\Dropbox\IRRBB\cursoAvanzado\excel\"/>
    </mc:Choice>
  </mc:AlternateContent>
  <xr:revisionPtr revIDLastSave="0" documentId="13_ncr:1_{DCBF5FBC-F903-4559-8EA4-CE55C548507D}" xr6:coauthVersionLast="47" xr6:coauthVersionMax="47" xr10:uidLastSave="{00000000-0000-0000-0000-000000000000}"/>
  <bookViews>
    <workbookView xWindow="-120" yWindow="-120" windowWidth="29040" windowHeight="15840" activeTab="2" xr2:uid="{48AD52CB-39CB-4F03-9AAB-DB392241455B}"/>
  </bookViews>
  <sheets>
    <sheet name="Roncalli73" sheetId="1" r:id="rId1"/>
    <sheet name="Tasas de Interes Curvas" sheetId="2" r:id="rId2"/>
    <sheet name="PerfilEntidad" sheetId="3" r:id="rId3"/>
    <sheet name="tbl30SPGlob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  <c r="B38" i="3"/>
  <c r="D17" i="4"/>
  <c r="I37" i="3" s="1"/>
  <c r="E17" i="4"/>
  <c r="J37" i="3" s="1"/>
  <c r="F17" i="4"/>
  <c r="K37" i="3" s="1"/>
  <c r="G17" i="4"/>
  <c r="L37" i="3" s="1"/>
  <c r="H17" i="4"/>
  <c r="M37" i="3" s="1"/>
  <c r="I17" i="4"/>
  <c r="N37" i="3" s="1"/>
  <c r="J17" i="4"/>
  <c r="O37" i="3" s="1"/>
  <c r="K17" i="4"/>
  <c r="P37" i="3" s="1"/>
  <c r="L17" i="4"/>
  <c r="Q37" i="3" s="1"/>
  <c r="M17" i="4"/>
  <c r="R37" i="3" s="1"/>
  <c r="N17" i="4"/>
  <c r="S37" i="3" s="1"/>
  <c r="O17" i="4"/>
  <c r="T37" i="3" s="1"/>
  <c r="P17" i="4"/>
  <c r="U37" i="3" s="1"/>
  <c r="Q17" i="4"/>
  <c r="V37" i="3" s="1"/>
  <c r="R17" i="4"/>
  <c r="W37" i="3" s="1"/>
  <c r="S17" i="4"/>
  <c r="X37" i="3" s="1"/>
  <c r="T17" i="4"/>
  <c r="Y37" i="3" s="1"/>
  <c r="U17" i="4"/>
  <c r="Z37" i="3" s="1"/>
  <c r="V17" i="4"/>
  <c r="AA37" i="3" s="1"/>
  <c r="W17" i="4"/>
  <c r="AB37" i="3" s="1"/>
  <c r="X17" i="4"/>
  <c r="AC37" i="3" s="1"/>
  <c r="C17" i="4"/>
  <c r="H37" i="3" s="1"/>
  <c r="E21" i="4"/>
  <c r="E22" i="4"/>
  <c r="E23" i="4"/>
  <c r="E24" i="4"/>
  <c r="E25" i="4"/>
  <c r="E20" i="4"/>
  <c r="D7" i="4"/>
  <c r="D8" i="4"/>
  <c r="D9" i="4"/>
  <c r="D10" i="4"/>
  <c r="D11" i="4"/>
  <c r="D12" i="4"/>
  <c r="D13" i="4"/>
  <c r="D14" i="4"/>
  <c r="D15" i="4"/>
  <c r="D6" i="4"/>
  <c r="S7" i="4"/>
  <c r="T7" i="4" s="1"/>
  <c r="U7" i="4" s="1"/>
  <c r="V7" i="4" s="1"/>
  <c r="W7" i="4" s="1"/>
  <c r="X7" i="4" s="1"/>
  <c r="S8" i="4"/>
  <c r="T8" i="4" s="1"/>
  <c r="U8" i="4" s="1"/>
  <c r="V8" i="4" s="1"/>
  <c r="W8" i="4" s="1"/>
  <c r="X8" i="4" s="1"/>
  <c r="S9" i="4"/>
  <c r="T9" i="4" s="1"/>
  <c r="U9" i="4" s="1"/>
  <c r="V9" i="4" s="1"/>
  <c r="W9" i="4" s="1"/>
  <c r="X9" i="4" s="1"/>
  <c r="S10" i="4"/>
  <c r="T10" i="4" s="1"/>
  <c r="U10" i="4" s="1"/>
  <c r="V10" i="4" s="1"/>
  <c r="W10" i="4" s="1"/>
  <c r="X10" i="4" s="1"/>
  <c r="S11" i="4"/>
  <c r="T11" i="4" s="1"/>
  <c r="U11" i="4" s="1"/>
  <c r="V11" i="4" s="1"/>
  <c r="W11" i="4" s="1"/>
  <c r="X11" i="4" s="1"/>
  <c r="S12" i="4"/>
  <c r="T12" i="4" s="1"/>
  <c r="U12" i="4" s="1"/>
  <c r="V12" i="4" s="1"/>
  <c r="W12" i="4" s="1"/>
  <c r="X12" i="4" s="1"/>
  <c r="S13" i="4"/>
  <c r="T13" i="4" s="1"/>
  <c r="U13" i="4" s="1"/>
  <c r="V13" i="4" s="1"/>
  <c r="W13" i="4" s="1"/>
  <c r="X13" i="4" s="1"/>
  <c r="S14" i="4"/>
  <c r="T14" i="4" s="1"/>
  <c r="U14" i="4" s="1"/>
  <c r="V14" i="4" s="1"/>
  <c r="W14" i="4" s="1"/>
  <c r="X14" i="4" s="1"/>
  <c r="S15" i="4"/>
  <c r="T15" i="4" s="1"/>
  <c r="U15" i="4" s="1"/>
  <c r="V15" i="4" s="1"/>
  <c r="W15" i="4" s="1"/>
  <c r="X15" i="4" s="1"/>
  <c r="S6" i="4"/>
  <c r="T6" i="4" s="1"/>
  <c r="U6" i="4" s="1"/>
  <c r="V6" i="4" s="1"/>
  <c r="W6" i="4" s="1"/>
  <c r="X6" i="4" s="1"/>
  <c r="C29" i="3"/>
  <c r="C38" i="2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C28" i="3"/>
  <c r="S27" i="3"/>
  <c r="AA27" i="3"/>
  <c r="C23" i="3"/>
  <c r="D23" i="3"/>
  <c r="E23" i="3"/>
  <c r="E29" i="3" s="1"/>
  <c r="F23" i="3"/>
  <c r="F29" i="3" s="1"/>
  <c r="G23" i="3"/>
  <c r="G29" i="3" s="1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C24" i="3"/>
  <c r="D24" i="3"/>
  <c r="D29" i="3" s="1"/>
  <c r="E24" i="3"/>
  <c r="F24" i="3"/>
  <c r="G24" i="3"/>
  <c r="H24" i="3"/>
  <c r="I24" i="3"/>
  <c r="I29" i="3" s="1"/>
  <c r="J24" i="3"/>
  <c r="J29" i="3" s="1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C22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C19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D16" i="3"/>
  <c r="E16" i="3"/>
  <c r="F16" i="3"/>
  <c r="F27" i="3" s="1"/>
  <c r="G16" i="3"/>
  <c r="G27" i="3" s="1"/>
  <c r="H16" i="3"/>
  <c r="I16" i="3"/>
  <c r="J16" i="3"/>
  <c r="K16" i="3"/>
  <c r="K27" i="3" s="1"/>
  <c r="L16" i="3"/>
  <c r="M16" i="3"/>
  <c r="N16" i="3"/>
  <c r="N27" i="3" s="1"/>
  <c r="O16" i="3"/>
  <c r="O27" i="3" s="1"/>
  <c r="P16" i="3"/>
  <c r="Q16" i="3"/>
  <c r="R16" i="3"/>
  <c r="S16" i="3"/>
  <c r="T16" i="3"/>
  <c r="U16" i="3"/>
  <c r="V16" i="3"/>
  <c r="V27" i="3" s="1"/>
  <c r="W16" i="3"/>
  <c r="W27" i="3" s="1"/>
  <c r="X16" i="3"/>
  <c r="Y16" i="3"/>
  <c r="Z16" i="3"/>
  <c r="AA16" i="3"/>
  <c r="AB16" i="3"/>
  <c r="AC16" i="3"/>
  <c r="C16" i="3"/>
  <c r="V32" i="3"/>
  <c r="W32" i="3"/>
  <c r="X32" i="3"/>
  <c r="Y32" i="3"/>
  <c r="Z32" i="3"/>
  <c r="AA32" i="3"/>
  <c r="AB32" i="3"/>
  <c r="AC32" i="3"/>
  <c r="V33" i="3"/>
  <c r="W33" i="3"/>
  <c r="X33" i="3"/>
  <c r="Y33" i="3"/>
  <c r="Z33" i="3"/>
  <c r="AA33" i="3"/>
  <c r="AB33" i="3"/>
  <c r="AC33" i="3"/>
  <c r="V34" i="3"/>
  <c r="W34" i="3"/>
  <c r="X34" i="3"/>
  <c r="Y34" i="3"/>
  <c r="Z34" i="3"/>
  <c r="AA34" i="3"/>
  <c r="AB34" i="3"/>
  <c r="AC34" i="3"/>
  <c r="S4" i="3"/>
  <c r="T4" i="3" s="1"/>
  <c r="U4" i="3" s="1"/>
  <c r="V4" i="3" s="1"/>
  <c r="W4" i="3" s="1"/>
  <c r="X4" i="3" s="1"/>
  <c r="Y4" i="3" s="1"/>
  <c r="Z4" i="3" s="1"/>
  <c r="AA4" i="3" s="1"/>
  <c r="AB4" i="3" s="1"/>
  <c r="C33" i="3"/>
  <c r="K33" i="3"/>
  <c r="N33" i="3"/>
  <c r="O33" i="3"/>
  <c r="P33" i="3"/>
  <c r="Q33" i="3"/>
  <c r="R33" i="3"/>
  <c r="S33" i="3"/>
  <c r="T33" i="3"/>
  <c r="U33" i="3"/>
  <c r="C34" i="3"/>
  <c r="N34" i="3"/>
  <c r="O34" i="3"/>
  <c r="P34" i="3"/>
  <c r="Q34" i="3"/>
  <c r="R34" i="3"/>
  <c r="S34" i="3"/>
  <c r="T34" i="3"/>
  <c r="U34" i="3"/>
  <c r="L32" i="3"/>
  <c r="N32" i="3"/>
  <c r="O32" i="3"/>
  <c r="P32" i="3"/>
  <c r="Q32" i="3"/>
  <c r="R32" i="3"/>
  <c r="S32" i="3"/>
  <c r="T32" i="3"/>
  <c r="U32" i="3"/>
  <c r="C32" i="3"/>
  <c r="C61" i="2"/>
  <c r="D61" i="2"/>
  <c r="E61" i="2"/>
  <c r="F61" i="2"/>
  <c r="G61" i="2"/>
  <c r="H61" i="2"/>
  <c r="I61" i="2"/>
  <c r="I33" i="3" s="1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C62" i="2"/>
  <c r="D62" i="2"/>
  <c r="E62" i="2"/>
  <c r="F62" i="2"/>
  <c r="G62" i="2"/>
  <c r="H62" i="2"/>
  <c r="I62" i="2"/>
  <c r="I34" i="3" s="1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D60" i="2"/>
  <c r="D32" i="3" s="1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C60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C59" i="2"/>
  <c r="D59" i="2"/>
  <c r="E59" i="2"/>
  <c r="F59" i="2"/>
  <c r="G59" i="2"/>
  <c r="H59" i="2"/>
  <c r="H34" i="3" s="1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C57" i="2"/>
  <c r="C55" i="2"/>
  <c r="D55" i="2"/>
  <c r="E55" i="2"/>
  <c r="E33" i="3" s="1"/>
  <c r="F55" i="2"/>
  <c r="F33" i="3" s="1"/>
  <c r="G55" i="2"/>
  <c r="H55" i="2"/>
  <c r="I55" i="2"/>
  <c r="J55" i="2"/>
  <c r="J33" i="3" s="1"/>
  <c r="K55" i="2"/>
  <c r="L55" i="2"/>
  <c r="L33" i="3" s="1"/>
  <c r="M55" i="2"/>
  <c r="M33" i="3" s="1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C56" i="2"/>
  <c r="D56" i="2"/>
  <c r="E56" i="2"/>
  <c r="E34" i="3" s="1"/>
  <c r="F56" i="2"/>
  <c r="F34" i="3" s="1"/>
  <c r="G56" i="2"/>
  <c r="G34" i="3" s="1"/>
  <c r="H56" i="2"/>
  <c r="I56" i="2"/>
  <c r="J56" i="2"/>
  <c r="K56" i="2"/>
  <c r="K34" i="3" s="1"/>
  <c r="L56" i="2"/>
  <c r="L34" i="3" s="1"/>
  <c r="M56" i="2"/>
  <c r="M34" i="3" s="1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C54" i="2"/>
  <c r="D54" i="2"/>
  <c r="E54" i="2"/>
  <c r="F54" i="2"/>
  <c r="G54" i="2"/>
  <c r="G32" i="3" s="1"/>
  <c r="H54" i="2"/>
  <c r="I54" i="2"/>
  <c r="I32" i="3" s="1"/>
  <c r="J54" i="2"/>
  <c r="J32" i="3" s="1"/>
  <c r="K54" i="2"/>
  <c r="K32" i="3" s="1"/>
  <c r="L54" i="2"/>
  <c r="M54" i="2"/>
  <c r="M32" i="3" s="1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J50" i="2"/>
  <c r="K50" i="2" s="1"/>
  <c r="L50" i="2" s="1"/>
  <c r="M50" i="2" s="1"/>
  <c r="N50" i="2" s="1"/>
  <c r="O50" i="2" s="1"/>
  <c r="P50" i="2" s="1"/>
  <c r="Q50" i="2" s="1"/>
  <c r="I50" i="2"/>
  <c r="J51" i="2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I51" i="2"/>
  <c r="C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K48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K47" i="2"/>
  <c r="C47" i="2"/>
  <c r="C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N40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N39" i="2"/>
  <c r="C39" i="2"/>
  <c r="C40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D34" i="3" l="1"/>
  <c r="J34" i="3"/>
  <c r="H29" i="3"/>
  <c r="E32" i="3"/>
  <c r="F32" i="3"/>
  <c r="D33" i="3"/>
  <c r="H33" i="3"/>
  <c r="G33" i="3"/>
  <c r="H32" i="3"/>
  <c r="S26" i="3"/>
  <c r="S36" i="3" s="1"/>
  <c r="K26" i="3"/>
  <c r="K36" i="3" s="1"/>
  <c r="AA26" i="3"/>
  <c r="AA36" i="3" s="1"/>
  <c r="V26" i="3"/>
  <c r="V36" i="3" s="1"/>
  <c r="N26" i="3"/>
  <c r="N36" i="3" s="1"/>
  <c r="F26" i="3"/>
  <c r="F36" i="3" s="1"/>
  <c r="W26" i="3"/>
  <c r="W36" i="3" s="1"/>
  <c r="O26" i="3"/>
  <c r="O36" i="3" s="1"/>
  <c r="G26" i="3"/>
  <c r="G36" i="3" s="1"/>
  <c r="AC27" i="3"/>
  <c r="AC26" i="3" s="1"/>
  <c r="AC36" i="3" s="1"/>
  <c r="U27" i="3"/>
  <c r="U26" i="3" s="1"/>
  <c r="U36" i="3" s="1"/>
  <c r="M27" i="3"/>
  <c r="M26" i="3" s="1"/>
  <c r="M36" i="3" s="1"/>
  <c r="E27" i="3"/>
  <c r="E26" i="3" s="1"/>
  <c r="E36" i="3" s="1"/>
  <c r="AB27" i="3"/>
  <c r="AB26" i="3" s="1"/>
  <c r="AB36" i="3" s="1"/>
  <c r="T27" i="3"/>
  <c r="T26" i="3" s="1"/>
  <c r="T36" i="3" s="1"/>
  <c r="L27" i="3"/>
  <c r="L26" i="3" s="1"/>
  <c r="L36" i="3" s="1"/>
  <c r="D27" i="3"/>
  <c r="D26" i="3" s="1"/>
  <c r="D36" i="3" s="1"/>
  <c r="Z27" i="3"/>
  <c r="Z26" i="3" s="1"/>
  <c r="Z36" i="3" s="1"/>
  <c r="R27" i="3"/>
  <c r="R26" i="3" s="1"/>
  <c r="R36" i="3" s="1"/>
  <c r="J27" i="3"/>
  <c r="J26" i="3" s="1"/>
  <c r="J36" i="3" s="1"/>
  <c r="Y27" i="3"/>
  <c r="Y26" i="3" s="1"/>
  <c r="Y36" i="3" s="1"/>
  <c r="Q27" i="3"/>
  <c r="Q26" i="3" s="1"/>
  <c r="Q36" i="3" s="1"/>
  <c r="I27" i="3"/>
  <c r="I26" i="3" s="1"/>
  <c r="I36" i="3" s="1"/>
  <c r="X27" i="3"/>
  <c r="X26" i="3" s="1"/>
  <c r="X36" i="3" s="1"/>
  <c r="P27" i="3"/>
  <c r="P26" i="3" s="1"/>
  <c r="P36" i="3" s="1"/>
  <c r="H27" i="3"/>
  <c r="H26" i="3" s="1"/>
  <c r="H36" i="3" s="1"/>
  <c r="C27" i="3"/>
  <c r="C26" i="3" l="1"/>
  <c r="I43" i="3"/>
  <c r="N43" i="3"/>
  <c r="M43" i="3"/>
  <c r="V43" i="3"/>
  <c r="Q43" i="3"/>
  <c r="J43" i="3"/>
  <c r="AA43" i="3"/>
  <c r="W43" i="3"/>
  <c r="Y43" i="3"/>
  <c r="R43" i="3"/>
  <c r="AC43" i="3"/>
  <c r="K43" i="3"/>
  <c r="AB43" i="3"/>
  <c r="S43" i="3"/>
  <c r="T43" i="3"/>
  <c r="U43" i="3"/>
  <c r="Z43" i="3"/>
  <c r="P43" i="3"/>
  <c r="X43" i="3"/>
  <c r="L43" i="3"/>
  <c r="O43" i="3"/>
  <c r="H43" i="3"/>
  <c r="F43" i="3"/>
  <c r="E43" i="3"/>
  <c r="G43" i="3"/>
  <c r="D43" i="3"/>
  <c r="AC19" i="2"/>
  <c r="AC29" i="2" s="1"/>
  <c r="R19" i="2"/>
  <c r="R22" i="2" s="1"/>
  <c r="R32" i="2" s="1"/>
  <c r="Q19" i="2"/>
  <c r="Q25" i="2" s="1"/>
  <c r="Q35" i="2" s="1"/>
  <c r="P19" i="2"/>
  <c r="P29" i="2" s="1"/>
  <c r="O19" i="2"/>
  <c r="O29" i="2" s="1"/>
  <c r="N19" i="2"/>
  <c r="N29" i="2" s="1"/>
  <c r="M19" i="2"/>
  <c r="M29" i="2" s="1"/>
  <c r="L19" i="2"/>
  <c r="K19" i="2"/>
  <c r="K29" i="2" s="1"/>
  <c r="J19" i="2"/>
  <c r="J22" i="2" s="1"/>
  <c r="J32" i="2" s="1"/>
  <c r="I19" i="2"/>
  <c r="I25" i="2" s="1"/>
  <c r="I35" i="2" s="1"/>
  <c r="H19" i="2"/>
  <c r="H29" i="2" s="1"/>
  <c r="G19" i="2"/>
  <c r="G29" i="2" s="1"/>
  <c r="F19" i="2"/>
  <c r="F29" i="2" s="1"/>
  <c r="E19" i="2"/>
  <c r="E29" i="2" s="1"/>
  <c r="D19" i="2"/>
  <c r="C19" i="2"/>
  <c r="C29" i="2" s="1"/>
  <c r="AC18" i="2"/>
  <c r="AC21" i="2" s="1"/>
  <c r="AC31" i="2" s="1"/>
  <c r="R18" i="2"/>
  <c r="R28" i="2" s="1"/>
  <c r="Q18" i="2"/>
  <c r="Q28" i="2" s="1"/>
  <c r="P18" i="2"/>
  <c r="P28" i="2" s="1"/>
  <c r="O18" i="2"/>
  <c r="N18" i="2"/>
  <c r="N28" i="2" s="1"/>
  <c r="M18" i="2"/>
  <c r="M21" i="2" s="1"/>
  <c r="M31" i="2" s="1"/>
  <c r="L18" i="2"/>
  <c r="L24" i="2" s="1"/>
  <c r="L34" i="2" s="1"/>
  <c r="K18" i="2"/>
  <c r="K28" i="2" s="1"/>
  <c r="J18" i="2"/>
  <c r="J28" i="2" s="1"/>
  <c r="I18" i="2"/>
  <c r="I28" i="2" s="1"/>
  <c r="H18" i="2"/>
  <c r="G18" i="2"/>
  <c r="F18" i="2"/>
  <c r="F28" i="2" s="1"/>
  <c r="E18" i="2"/>
  <c r="E21" i="2" s="1"/>
  <c r="D18" i="2"/>
  <c r="D24" i="2" s="1"/>
  <c r="D34" i="2" s="1"/>
  <c r="C18" i="2"/>
  <c r="C28" i="2" s="1"/>
  <c r="AC17" i="2"/>
  <c r="AC27" i="2" s="1"/>
  <c r="R17" i="2"/>
  <c r="Q17" i="2"/>
  <c r="Q27" i="2" s="1"/>
  <c r="P17" i="2"/>
  <c r="P20" i="2" s="1"/>
  <c r="P30" i="2" s="1"/>
  <c r="O17" i="2"/>
  <c r="O23" i="2" s="1"/>
  <c r="O33" i="2" s="1"/>
  <c r="N17" i="2"/>
  <c r="N27" i="2" s="1"/>
  <c r="M17" i="2"/>
  <c r="M27" i="2" s="1"/>
  <c r="L17" i="2"/>
  <c r="L27" i="2" s="1"/>
  <c r="K17" i="2"/>
  <c r="K27" i="2" s="1"/>
  <c r="J17" i="2"/>
  <c r="I17" i="2"/>
  <c r="I27" i="2" s="1"/>
  <c r="H17" i="2"/>
  <c r="G17" i="2"/>
  <c r="G23" i="2" s="1"/>
  <c r="G33" i="2" s="1"/>
  <c r="F17" i="2"/>
  <c r="F27" i="2" s="1"/>
  <c r="E17" i="2"/>
  <c r="E27" i="2" s="1"/>
  <c r="D17" i="2"/>
  <c r="D27" i="2" s="1"/>
  <c r="C17" i="2"/>
  <c r="C27" i="2" s="1"/>
  <c r="AC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S14" i="2"/>
  <c r="S19" i="2" s="1"/>
  <c r="S22" i="2" s="1"/>
  <c r="S32" i="2" s="1"/>
  <c r="C36" i="3" l="1"/>
  <c r="C43" i="3" s="1"/>
  <c r="F22" i="2"/>
  <c r="F32" i="2" s="1"/>
  <c r="H28" i="2"/>
  <c r="H23" i="2"/>
  <c r="H33" i="2" s="1"/>
  <c r="N23" i="2"/>
  <c r="N33" i="2" s="1"/>
  <c r="M24" i="2"/>
  <c r="M34" i="2" s="1"/>
  <c r="AC24" i="2"/>
  <c r="AC34" i="2" s="1"/>
  <c r="R25" i="2"/>
  <c r="R35" i="2" s="1"/>
  <c r="Q20" i="2"/>
  <c r="Q30" i="2" s="1"/>
  <c r="G27" i="2"/>
  <c r="F21" i="2"/>
  <c r="F31" i="2" s="1"/>
  <c r="D21" i="2"/>
  <c r="D31" i="2" s="1"/>
  <c r="I22" i="2"/>
  <c r="I32" i="2" s="1"/>
  <c r="K23" i="2"/>
  <c r="K33" i="2" s="1"/>
  <c r="P24" i="2"/>
  <c r="P34" i="2" s="1"/>
  <c r="AC25" i="2"/>
  <c r="AC35" i="2" s="1"/>
  <c r="K22" i="2"/>
  <c r="K32" i="2" s="1"/>
  <c r="D20" i="2"/>
  <c r="D30" i="2" s="1"/>
  <c r="I21" i="2"/>
  <c r="I31" i="2" s="1"/>
  <c r="N22" i="2"/>
  <c r="N32" i="2" s="1"/>
  <c r="P23" i="2"/>
  <c r="P33" i="2" s="1"/>
  <c r="E25" i="2"/>
  <c r="E35" i="2" s="1"/>
  <c r="O27" i="2"/>
  <c r="G20" i="2"/>
  <c r="G30" i="2" s="1"/>
  <c r="L21" i="2"/>
  <c r="L31" i="2" s="1"/>
  <c r="Q22" i="2"/>
  <c r="Q32" i="2" s="1"/>
  <c r="C24" i="2"/>
  <c r="C34" i="2" s="1"/>
  <c r="H25" i="2"/>
  <c r="D28" i="2"/>
  <c r="I20" i="2"/>
  <c r="I30" i="2" s="1"/>
  <c r="N21" i="2"/>
  <c r="N31" i="2" s="1"/>
  <c r="E24" i="2"/>
  <c r="E34" i="2" s="1"/>
  <c r="J25" i="2"/>
  <c r="J35" i="2" s="1"/>
  <c r="L28" i="2"/>
  <c r="S15" i="2"/>
  <c r="L20" i="2"/>
  <c r="L30" i="2" s="1"/>
  <c r="Q21" i="2"/>
  <c r="Q31" i="2" s="1"/>
  <c r="C23" i="2"/>
  <c r="C33" i="2" s="1"/>
  <c r="H24" i="2"/>
  <c r="M25" i="2"/>
  <c r="M35" i="2" s="1"/>
  <c r="I29" i="2"/>
  <c r="O20" i="2"/>
  <c r="O30" i="2" s="1"/>
  <c r="C22" i="2"/>
  <c r="C32" i="2" s="1"/>
  <c r="F23" i="2"/>
  <c r="F33" i="2" s="1"/>
  <c r="K24" i="2"/>
  <c r="K34" i="2" s="1"/>
  <c r="P25" i="2"/>
  <c r="P35" i="2" s="1"/>
  <c r="Q29" i="2"/>
  <c r="S29" i="2"/>
  <c r="S25" i="2"/>
  <c r="S35" i="2" s="1"/>
  <c r="G28" i="2"/>
  <c r="G24" i="2"/>
  <c r="G34" i="2" s="1"/>
  <c r="G21" i="2"/>
  <c r="G31" i="2" s="1"/>
  <c r="R27" i="2"/>
  <c r="R23" i="2"/>
  <c r="R33" i="2" s="1"/>
  <c r="R20" i="2"/>
  <c r="R30" i="2" s="1"/>
  <c r="E31" i="2"/>
  <c r="H20" i="2"/>
  <c r="H27" i="2"/>
  <c r="D29" i="2"/>
  <c r="D25" i="2"/>
  <c r="D35" i="2" s="1"/>
  <c r="D22" i="2"/>
  <c r="L29" i="2"/>
  <c r="L25" i="2"/>
  <c r="L35" i="2" s="1"/>
  <c r="L22" i="2"/>
  <c r="L32" i="2" s="1"/>
  <c r="O28" i="2"/>
  <c r="O24" i="2"/>
  <c r="O34" i="2" s="1"/>
  <c r="O21" i="2"/>
  <c r="O31" i="2" s="1"/>
  <c r="J27" i="2"/>
  <c r="J23" i="2"/>
  <c r="J33" i="2" s="1"/>
  <c r="J20" i="2"/>
  <c r="J30" i="2" s="1"/>
  <c r="S17" i="2"/>
  <c r="I23" i="2"/>
  <c r="I33" i="2" s="1"/>
  <c r="Q23" i="2"/>
  <c r="Q33" i="2" s="1"/>
  <c r="F24" i="2"/>
  <c r="F34" i="2" s="1"/>
  <c r="N24" i="2"/>
  <c r="N34" i="2" s="1"/>
  <c r="C25" i="2"/>
  <c r="C35" i="2" s="1"/>
  <c r="K25" i="2"/>
  <c r="K35" i="2" s="1"/>
  <c r="P27" i="2"/>
  <c r="E28" i="2"/>
  <c r="M28" i="2"/>
  <c r="AC28" i="2"/>
  <c r="J29" i="2"/>
  <c r="R29" i="2"/>
  <c r="C20" i="2"/>
  <c r="K20" i="2"/>
  <c r="K30" i="2" s="1"/>
  <c r="H21" i="2"/>
  <c r="P21" i="2"/>
  <c r="P31" i="2" s="1"/>
  <c r="E22" i="2"/>
  <c r="M22" i="2"/>
  <c r="M32" i="2" s="1"/>
  <c r="AC22" i="2"/>
  <c r="AC32" i="2" s="1"/>
  <c r="S18" i="2"/>
  <c r="E20" i="2"/>
  <c r="M20" i="2"/>
  <c r="M30" i="2" s="1"/>
  <c r="AC20" i="2"/>
  <c r="AC30" i="2" s="1"/>
  <c r="J21" i="2"/>
  <c r="J31" i="2" s="1"/>
  <c r="R21" i="2"/>
  <c r="R31" i="2" s="1"/>
  <c r="G22" i="2"/>
  <c r="G32" i="2" s="1"/>
  <c r="O22" i="2"/>
  <c r="O32" i="2" s="1"/>
  <c r="D23" i="2"/>
  <c r="D33" i="2" s="1"/>
  <c r="L23" i="2"/>
  <c r="L33" i="2" s="1"/>
  <c r="I24" i="2"/>
  <c r="I34" i="2" s="1"/>
  <c r="Q24" i="2"/>
  <c r="Q34" i="2" s="1"/>
  <c r="F25" i="2"/>
  <c r="F35" i="2" s="1"/>
  <c r="N25" i="2"/>
  <c r="N35" i="2" s="1"/>
  <c r="T14" i="2"/>
  <c r="F20" i="2"/>
  <c r="F30" i="2" s="1"/>
  <c r="N20" i="2"/>
  <c r="N30" i="2" s="1"/>
  <c r="C21" i="2"/>
  <c r="K21" i="2"/>
  <c r="K31" i="2" s="1"/>
  <c r="H22" i="2"/>
  <c r="P22" i="2"/>
  <c r="P32" i="2" s="1"/>
  <c r="E23" i="2"/>
  <c r="E33" i="2" s="1"/>
  <c r="M23" i="2"/>
  <c r="M33" i="2" s="1"/>
  <c r="AC23" i="2"/>
  <c r="AC33" i="2" s="1"/>
  <c r="J24" i="2"/>
  <c r="J34" i="2" s="1"/>
  <c r="R24" i="2"/>
  <c r="R34" i="2" s="1"/>
  <c r="G25" i="2"/>
  <c r="G35" i="2" s="1"/>
  <c r="O25" i="2"/>
  <c r="O35" i="2" s="1"/>
  <c r="H35" i="2" l="1"/>
  <c r="H30" i="2"/>
  <c r="C42" i="2"/>
  <c r="H34" i="2"/>
  <c r="H32" i="2"/>
  <c r="C44" i="2"/>
  <c r="H31" i="2"/>
  <c r="C43" i="2"/>
  <c r="C30" i="2"/>
  <c r="S28" i="2"/>
  <c r="S24" i="2"/>
  <c r="S34" i="2" s="1"/>
  <c r="S21" i="2"/>
  <c r="S31" i="2" s="1"/>
  <c r="E30" i="2"/>
  <c r="D32" i="2"/>
  <c r="C31" i="2"/>
  <c r="T15" i="2"/>
  <c r="T18" i="2"/>
  <c r="T17" i="2"/>
  <c r="T19" i="2"/>
  <c r="U14" i="2"/>
  <c r="E32" i="2"/>
  <c r="S27" i="2"/>
  <c r="S23" i="2"/>
  <c r="S33" i="2" s="1"/>
  <c r="S20" i="2"/>
  <c r="S30" i="2" s="1"/>
  <c r="M42" i="2" l="1"/>
  <c r="AC42" i="2"/>
  <c r="R42" i="2"/>
  <c r="N42" i="2"/>
  <c r="I42" i="2"/>
  <c r="O42" i="2"/>
  <c r="L42" i="2"/>
  <c r="P42" i="2"/>
  <c r="J42" i="2"/>
  <c r="Q42" i="2"/>
  <c r="K42" i="2"/>
  <c r="S42" i="2"/>
  <c r="P44" i="2"/>
  <c r="Q44" i="2"/>
  <c r="J44" i="2"/>
  <c r="R44" i="2"/>
  <c r="AC44" i="2"/>
  <c r="K44" i="2"/>
  <c r="S44" i="2"/>
  <c r="L44" i="2"/>
  <c r="M44" i="2"/>
  <c r="O44" i="2"/>
  <c r="N44" i="2"/>
  <c r="I44" i="2"/>
  <c r="K43" i="2"/>
  <c r="S43" i="2"/>
  <c r="P43" i="2"/>
  <c r="L43" i="2"/>
  <c r="J43" i="2"/>
  <c r="M43" i="2"/>
  <c r="AC43" i="2"/>
  <c r="N43" i="2"/>
  <c r="I43" i="2"/>
  <c r="O43" i="2"/>
  <c r="R43" i="2"/>
  <c r="Q43" i="2"/>
  <c r="V14" i="2"/>
  <c r="U18" i="2"/>
  <c r="U17" i="2"/>
  <c r="U19" i="2"/>
  <c r="U15" i="2"/>
  <c r="T24" i="2"/>
  <c r="T34" i="2" s="1"/>
  <c r="T21" i="2"/>
  <c r="T31" i="2" s="1"/>
  <c r="T43" i="2" s="1"/>
  <c r="T28" i="2"/>
  <c r="T29" i="2"/>
  <c r="T25" i="2"/>
  <c r="T35" i="2" s="1"/>
  <c r="T22" i="2"/>
  <c r="T32" i="2" s="1"/>
  <c r="T44" i="2" s="1"/>
  <c r="T27" i="2"/>
  <c r="T23" i="2"/>
  <c r="T33" i="2" s="1"/>
  <c r="T20" i="2"/>
  <c r="T30" i="2" s="1"/>
  <c r="T42" i="2" s="1"/>
  <c r="U27" i="2" l="1"/>
  <c r="U23" i="2"/>
  <c r="U33" i="2" s="1"/>
  <c r="U20" i="2"/>
  <c r="U30" i="2" s="1"/>
  <c r="U42" i="2" s="1"/>
  <c r="U21" i="2"/>
  <c r="U31" i="2" s="1"/>
  <c r="U43" i="2" s="1"/>
  <c r="U28" i="2"/>
  <c r="U24" i="2"/>
  <c r="U34" i="2" s="1"/>
  <c r="V18" i="2"/>
  <c r="V17" i="2"/>
  <c r="V19" i="2"/>
  <c r="V15" i="2"/>
  <c r="W14" i="2"/>
  <c r="U29" i="2"/>
  <c r="U25" i="2"/>
  <c r="U35" i="2" s="1"/>
  <c r="U22" i="2"/>
  <c r="U32" i="2" s="1"/>
  <c r="U44" i="2" s="1"/>
  <c r="V27" i="2" l="1"/>
  <c r="V23" i="2"/>
  <c r="V33" i="2" s="1"/>
  <c r="V20" i="2"/>
  <c r="V30" i="2" s="1"/>
  <c r="V42" i="2" s="1"/>
  <c r="V28" i="2"/>
  <c r="V24" i="2"/>
  <c r="V34" i="2" s="1"/>
  <c r="V21" i="2"/>
  <c r="V31" i="2" s="1"/>
  <c r="V43" i="2" s="1"/>
  <c r="W17" i="2"/>
  <c r="W19" i="2"/>
  <c r="W15" i="2"/>
  <c r="X14" i="2"/>
  <c r="W18" i="2"/>
  <c r="V29" i="2"/>
  <c r="V25" i="2"/>
  <c r="V35" i="2" s="1"/>
  <c r="V22" i="2"/>
  <c r="V32" i="2" s="1"/>
  <c r="V44" i="2" s="1"/>
  <c r="X17" i="2" l="1"/>
  <c r="X19" i="2"/>
  <c r="X15" i="2"/>
  <c r="Y14" i="2"/>
  <c r="X18" i="2"/>
  <c r="W29" i="2"/>
  <c r="W25" i="2"/>
  <c r="W35" i="2" s="1"/>
  <c r="W22" i="2"/>
  <c r="W32" i="2" s="1"/>
  <c r="W44" i="2" s="1"/>
  <c r="W23" i="2"/>
  <c r="W33" i="2" s="1"/>
  <c r="W20" i="2"/>
  <c r="W30" i="2" s="1"/>
  <c r="W42" i="2" s="1"/>
  <c r="W27" i="2"/>
  <c r="W28" i="2"/>
  <c r="W24" i="2"/>
  <c r="W34" i="2" s="1"/>
  <c r="W21" i="2"/>
  <c r="W31" i="2" s="1"/>
  <c r="W43" i="2" s="1"/>
  <c r="X28" i="2" l="1"/>
  <c r="X24" i="2"/>
  <c r="X34" i="2" s="1"/>
  <c r="X21" i="2"/>
  <c r="X31" i="2" s="1"/>
  <c r="X43" i="2" s="1"/>
  <c r="Y17" i="2"/>
  <c r="Y19" i="2"/>
  <c r="Y15" i="2"/>
  <c r="Z14" i="2"/>
  <c r="Y18" i="2"/>
  <c r="X29" i="2"/>
  <c r="X25" i="2"/>
  <c r="X35" i="2" s="1"/>
  <c r="X22" i="2"/>
  <c r="X32" i="2" s="1"/>
  <c r="X44" i="2" s="1"/>
  <c r="X20" i="2"/>
  <c r="X30" i="2" s="1"/>
  <c r="X42" i="2" s="1"/>
  <c r="X27" i="2"/>
  <c r="X23" i="2"/>
  <c r="X33" i="2" s="1"/>
  <c r="Y28" i="2" l="1"/>
  <c r="Y21" i="2"/>
  <c r="Y31" i="2" s="1"/>
  <c r="Y43" i="2" s="1"/>
  <c r="Y24" i="2"/>
  <c r="Y34" i="2" s="1"/>
  <c r="Z19" i="2"/>
  <c r="Z15" i="2"/>
  <c r="AA14" i="2"/>
  <c r="Z18" i="2"/>
  <c r="Z17" i="2"/>
  <c r="Y25" i="2"/>
  <c r="Y35" i="2" s="1"/>
  <c r="Y22" i="2"/>
  <c r="Y32" i="2" s="1"/>
  <c r="Y44" i="2" s="1"/>
  <c r="Y29" i="2"/>
  <c r="Y27" i="2"/>
  <c r="Y23" i="2"/>
  <c r="Y33" i="2" s="1"/>
  <c r="Y20" i="2"/>
  <c r="Y30" i="2" s="1"/>
  <c r="Y42" i="2" s="1"/>
  <c r="Z27" i="2" l="1"/>
  <c r="Z23" i="2"/>
  <c r="Z33" i="2" s="1"/>
  <c r="Z20" i="2"/>
  <c r="Z30" i="2" s="1"/>
  <c r="Z42" i="2" s="1"/>
  <c r="Z28" i="2"/>
  <c r="Z24" i="2"/>
  <c r="Z34" i="2" s="1"/>
  <c r="Z21" i="2"/>
  <c r="Z31" i="2" s="1"/>
  <c r="Z43" i="2" s="1"/>
  <c r="AA19" i="2"/>
  <c r="AB14" i="2"/>
  <c r="AA18" i="2"/>
  <c r="AA17" i="2"/>
  <c r="AA15" i="2"/>
  <c r="Z22" i="2"/>
  <c r="Z32" i="2" s="1"/>
  <c r="Z44" i="2" s="1"/>
  <c r="Z29" i="2"/>
  <c r="Z25" i="2"/>
  <c r="Z35" i="2" s="1"/>
  <c r="AB15" i="2" l="1"/>
  <c r="AB18" i="2"/>
  <c r="AB17" i="2"/>
  <c r="AB19" i="2"/>
  <c r="AA29" i="2"/>
  <c r="AA25" i="2"/>
  <c r="AA35" i="2" s="1"/>
  <c r="AA22" i="2"/>
  <c r="AA32" i="2" s="1"/>
  <c r="AA44" i="2" s="1"/>
  <c r="AA27" i="2"/>
  <c r="AA23" i="2"/>
  <c r="AA33" i="2" s="1"/>
  <c r="AA20" i="2"/>
  <c r="AA30" i="2" s="1"/>
  <c r="AA42" i="2" s="1"/>
  <c r="AA28" i="2"/>
  <c r="AA24" i="2"/>
  <c r="AA34" i="2" s="1"/>
  <c r="AA21" i="2"/>
  <c r="AA31" i="2" s="1"/>
  <c r="AA43" i="2" s="1"/>
  <c r="AB27" i="2" l="1"/>
  <c r="AB23" i="2"/>
  <c r="AB33" i="2" s="1"/>
  <c r="AB20" i="2"/>
  <c r="AB30" i="2" s="1"/>
  <c r="AB42" i="2" s="1"/>
  <c r="AB24" i="2"/>
  <c r="AB34" i="2" s="1"/>
  <c r="AB21" i="2"/>
  <c r="AB31" i="2" s="1"/>
  <c r="AB43" i="2" s="1"/>
  <c r="AB28" i="2"/>
  <c r="AB29" i="2"/>
  <c r="AB25" i="2"/>
  <c r="AB35" i="2" s="1"/>
  <c r="AB22" i="2"/>
  <c r="AB32" i="2" s="1"/>
  <c r="AB44" i="2" s="1"/>
  <c r="I4" i="1" l="1"/>
  <c r="C19" i="1"/>
  <c r="B18" i="1"/>
  <c r="J16" i="1" s="1"/>
  <c r="F18" i="1"/>
  <c r="E18" i="1"/>
  <c r="E7" i="1"/>
  <c r="B7" i="1"/>
  <c r="I5" i="1"/>
  <c r="I6" i="1" s="1"/>
  <c r="F19" i="1"/>
  <c r="E19" i="1"/>
  <c r="B19" i="1"/>
  <c r="C18" i="1"/>
  <c r="I7" i="1" l="1"/>
  <c r="J17" i="1"/>
  <c r="J18" i="1" s="1"/>
  <c r="J2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8DC8E3-4792-4067-8707-0A44C989F307}" keepAlive="1" name="Query - tbla30SPGlobal2023" description="Connection to the 'tbla30SPGlobal2023' query in the workbook." type="5" refreshedVersion="0" background="1">
    <dbPr connection="Provider=Microsoft.Mashup.OleDb.1;Data Source=$Workbook$;Location=tbla30SPGlobal2023;Extended Properties=&quot;&quot;" command="SELECT * FROM [tbla30SPGlobal2023]"/>
  </connection>
</connections>
</file>

<file path=xl/sharedStrings.xml><?xml version="1.0" encoding="utf-8"?>
<sst xmlns="http://schemas.openxmlformats.org/spreadsheetml/2006/main" count="261" uniqueCount="140">
  <si>
    <t>Mc</t>
  </si>
  <si>
    <t>comercial</t>
  </si>
  <si>
    <t>transformation</t>
  </si>
  <si>
    <t>Mt</t>
  </si>
  <si>
    <t>NII-(Mt+Mc)</t>
  </si>
  <si>
    <t>Modelo Simple de precios de Transferencia</t>
  </si>
  <si>
    <t>Unidades monetarias</t>
  </si>
  <si>
    <t>hipotecario</t>
  </si>
  <si>
    <t>tasa cliente</t>
  </si>
  <si>
    <t>Pasivos</t>
  </si>
  <si>
    <t>depositos</t>
  </si>
  <si>
    <t>bonos</t>
  </si>
  <si>
    <t>Balance Bancario</t>
  </si>
  <si>
    <t>Tot. Pasivos</t>
  </si>
  <si>
    <t>Tot. Activos</t>
  </si>
  <si>
    <t>Unidad ALM</t>
  </si>
  <si>
    <t>Tasas</t>
  </si>
  <si>
    <t>FTP creditos</t>
  </si>
  <si>
    <t>FTP depositos</t>
  </si>
  <si>
    <t>FTP bonos</t>
  </si>
  <si>
    <t>tasa mcado (IBR)</t>
  </si>
  <si>
    <t>margen comercial</t>
  </si>
  <si>
    <t>beneficio unidad negocio</t>
  </si>
  <si>
    <t>supuesto de plazo iguales (u) entre activos y pasivos (no gap, no transformacion de plazos)</t>
  </si>
  <si>
    <t>margen transformacion</t>
  </si>
  <si>
    <t>Margenes comerciales y de transformacion (ALM/tesoreria)</t>
  </si>
  <si>
    <t>beneficio ALM</t>
  </si>
  <si>
    <t>Activos (i)</t>
  </si>
  <si>
    <t>Pasivos (j)</t>
  </si>
  <si>
    <t>ingresos X intereses</t>
  </si>
  <si>
    <t>egresos X intereses</t>
  </si>
  <si>
    <t>NII (magen neto intereses)</t>
  </si>
  <si>
    <t>Nim (NII/Activos)</t>
  </si>
  <si>
    <t>margen</t>
  </si>
  <si>
    <t>rol ALM</t>
  </si>
  <si>
    <t>Margen neto Int. menos margenes Internos</t>
  </si>
  <si>
    <t>markupcomercial</t>
  </si>
  <si>
    <t>Precia</t>
  </si>
  <si>
    <t>Fecha</t>
  </si>
  <si>
    <t>Curva</t>
  </si>
  <si>
    <t>Beta 0</t>
  </si>
  <si>
    <t> Beta 1</t>
  </si>
  <si>
    <t> Beta 2</t>
  </si>
  <si>
    <t> Tao</t>
  </si>
  <si>
    <t>CEC</t>
  </si>
  <si>
    <t>BAAA12</t>
  </si>
  <si>
    <t>BAAA2</t>
  </si>
  <si>
    <t>Nodos Observados, TV</t>
  </si>
  <si>
    <t>Bandas</t>
  </si>
  <si>
    <t>O/N</t>
  </si>
  <si>
    <t>O/N - 1mth</t>
  </si>
  <si>
    <t>1 - 3mth</t>
  </si>
  <si>
    <t>3 - 6mth</t>
  </si>
  <si>
    <t>6 -9mths</t>
  </si>
  <si>
    <t>9 -12mths</t>
  </si>
  <si>
    <t>1-1.5yr</t>
  </si>
  <si>
    <t>1.5-2yr</t>
  </si>
  <si>
    <t>2-3yr</t>
  </si>
  <si>
    <t>3-4yr</t>
  </si>
  <si>
    <t>4-5yr</t>
  </si>
  <si>
    <t>5-6yr</t>
  </si>
  <si>
    <t>6-7yr</t>
  </si>
  <si>
    <t>7-8yr</t>
  </si>
  <si>
    <t>8-9yr</t>
  </si>
  <si>
    <t>9-10yr</t>
  </si>
  <si>
    <t>10-11yr</t>
  </si>
  <si>
    <t>11-12yr</t>
  </si>
  <si>
    <t>&lt;15yr | 12-13yr</t>
  </si>
  <si>
    <t>13-14yr</t>
  </si>
  <si>
    <t>14-15yr</t>
  </si>
  <si>
    <t>15-16yr</t>
  </si>
  <si>
    <t>16-17yr</t>
  </si>
  <si>
    <t>&lt;20yr| 17-18yr</t>
  </si>
  <si>
    <t>18-19yr</t>
  </si>
  <si>
    <t>19-20yr</t>
  </si>
  <si>
    <t>&gt;20yr|30</t>
  </si>
  <si>
    <t>pto medio (k)</t>
  </si>
  <si>
    <t>conteo dias</t>
  </si>
  <si>
    <t>Nelson-Siegel Y curve</t>
  </si>
  <si>
    <t>TES 0-cupon</t>
  </si>
  <si>
    <t>IBR/DTF</t>
  </si>
  <si>
    <t>TF/CDTs</t>
  </si>
  <si>
    <t>Discount curve</t>
  </si>
  <si>
    <t xml:space="preserve">Activos </t>
  </si>
  <si>
    <t>Inversiones TV</t>
  </si>
  <si>
    <t>Cartera TF</t>
  </si>
  <si>
    <t>Cartera TV</t>
  </si>
  <si>
    <t>1Y Forward rate</t>
  </si>
  <si>
    <t>2Y Forward rate</t>
  </si>
  <si>
    <t>5Y Forward rate</t>
  </si>
  <si>
    <t>Tasas de re-fondeo</t>
  </si>
  <si>
    <t>Spread Fijo s^{j}</t>
  </si>
  <si>
    <t>Curva Descuento D^{j}(t0,ti)</t>
  </si>
  <si>
    <t>Interbancario</t>
  </si>
  <si>
    <t>CDT</t>
  </si>
  <si>
    <t>Bonos</t>
  </si>
  <si>
    <t>Tasa descuento ponderado D^{j}(t0,ti)</t>
  </si>
  <si>
    <t>Mas Spread</t>
  </si>
  <si>
    <t>Curva de Fondeo</t>
  </si>
  <si>
    <t>PD (riesgo neutral)</t>
  </si>
  <si>
    <t>LGD</t>
  </si>
  <si>
    <t>Spread Opcionalidad</t>
  </si>
  <si>
    <t>Margen Comercial</t>
  </si>
  <si>
    <t>Curva Colocacion</t>
  </si>
  <si>
    <t>Rating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</si>
  <si>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</si>
  <si>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</si>
  <si>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</si>
  <si>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</si>
  <si>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</si>
  <si>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</si>
  <si>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</si>
  <si>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</si>
  <si>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</si>
  <si>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</si>
  <si>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</si>
  <si>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</si>
  <si>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</si>
  <si>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</si>
  <si>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</si>
  <si>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AAA</t>
  </si>
  <si>
    <t>AA</t>
  </si>
  <si>
    <t>A</t>
  </si>
  <si>
    <t>BBB</t>
  </si>
  <si>
    <t>BB</t>
  </si>
  <si>
    <t>B</t>
  </si>
  <si>
    <t>CCC/C</t>
  </si>
  <si>
    <t>IV</t>
  </si>
  <si>
    <t>S</t>
  </si>
  <si>
    <t>All</t>
  </si>
  <si>
    <t>LGD rating</t>
  </si>
  <si>
    <t>lower</t>
  </si>
  <si>
    <t>upper</t>
  </si>
  <si>
    <t>mid point</t>
  </si>
  <si>
    <t>fuente</t>
  </si>
  <si>
    <t>https://www.crisilratings.com/content/crisil/en/home/our-businesses/ratings/new-products/loss-given-default-ratings/rating-scale.html</t>
  </si>
  <si>
    <t>https://www.spglobal.com/ratings/en/research/articles/240624-default-transition-and-recovery-2023-annual-global-financial-services-default-and-rating-transition-study-13137806</t>
  </si>
  <si>
    <t>S&amp;P Global Average cumulative default rates for NBFI, 1981-2023 (%), NBFI--Nonbank financial institutions</t>
  </si>
  <si>
    <t>S_A1</t>
  </si>
  <si>
    <t>Tasa de fondeo ajustada por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</si>
</sst>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"/>
    <numFmt numFmtId="166" formatCode="0.0000"/>
    <numFmt numFmtId="167" formatCode="_(&quot;$&quot;* #,##0_);_(&quot;$&quot;* \(#,##0\);_(&quot;$&quot;* &quot;-&quot;??_);_(@_)"/>
    <numFmt numFmtId="168" formatCode="0.00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vertical="center" wrapText="1" readingOrder="1"/>
    </xf>
    <xf numFmtId="14" fontId="3" fillId="2" borderId="0" xfId="0" applyNumberFormat="1" applyFont="1" applyFill="1" applyAlignment="1">
      <alignment horizontal="right" vertical="center" wrapText="1" readingOrder="1"/>
    </xf>
    <xf numFmtId="0" fontId="3" fillId="2" borderId="0" xfId="0" applyFont="1" applyFill="1" applyAlignment="1">
      <alignment horizontal="right" vertical="center" wrapText="1" readingOrder="1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0" fontId="4" fillId="0" borderId="0" xfId="0" applyFont="1"/>
    <xf numFmtId="0" fontId="2" fillId="0" borderId="0" xfId="0" applyFont="1"/>
    <xf numFmtId="167" fontId="0" fillId="0" borderId="0" xfId="0" applyNumberFormat="1"/>
    <xf numFmtId="168" fontId="0" fillId="0" borderId="0" xfId="0" applyNumberFormat="1"/>
    <xf numFmtId="9" fontId="0" fillId="0" borderId="0" xfId="1" applyFont="1"/>
    <xf numFmtId="1" fontId="3" fillId="2" borderId="0" xfId="0" applyNumberFormat="1" applyFont="1" applyFill="1" applyAlignment="1">
      <alignment horizontal="right" vertical="center" wrapText="1" readingOrder="1"/>
    </xf>
    <xf numFmtId="0" fontId="5" fillId="0" borderId="0" xfId="0" applyFont="1"/>
    <xf numFmtId="0" fontId="6" fillId="0" borderId="0" xfId="2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7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199589181787"/>
          <c:y val="2.9962543603329381E-2"/>
          <c:w val="0.84387868183143777"/>
          <c:h val="0.75584168885364145"/>
        </c:manualLayout>
      </c:layout>
      <c:lineChart>
        <c:grouping val="standard"/>
        <c:varyColors val="0"/>
        <c:ser>
          <c:idx val="0"/>
          <c:order val="0"/>
          <c:tx>
            <c:strRef>
              <c:f>PerfilEntidad!$A$11</c:f>
              <c:strCache>
                <c:ptCount val="1"/>
                <c:pt idx="0">
                  <c:v>Bonos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PerfilEntidad!$C$4:$AC$4</c:f>
              <c:numCache>
                <c:formatCode>General</c:formatCode>
                <c:ptCount val="2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25</c:v>
                </c:pt>
              </c:numCache>
            </c:numRef>
          </c:cat>
          <c:val>
            <c:numRef>
              <c:f>PerfilEntidad!$C$27:$AC$27</c:f>
              <c:numCache>
                <c:formatCode>0.00%</c:formatCode>
                <c:ptCount val="27"/>
                <c:pt idx="0">
                  <c:v>8.969103919348663E-2</c:v>
                </c:pt>
                <c:pt idx="1">
                  <c:v>9.0287260868092842E-2</c:v>
                </c:pt>
                <c:pt idx="2">
                  <c:v>9.2629168581128782E-2</c:v>
                </c:pt>
                <c:pt idx="3">
                  <c:v>9.6708045431230349E-2</c:v>
                </c:pt>
                <c:pt idx="4">
                  <c:v>9.7494193864402501E-2</c:v>
                </c:pt>
                <c:pt idx="5">
                  <c:v>9.9890982029768829E-2</c:v>
                </c:pt>
                <c:pt idx="6">
                  <c:v>0.10385463064000929</c:v>
                </c:pt>
                <c:pt idx="7">
                  <c:v>0.10552694344652823</c:v>
                </c:pt>
                <c:pt idx="8">
                  <c:v>0.10867165737729589</c:v>
                </c:pt>
                <c:pt idx="9">
                  <c:v>0.11081445002835102</c:v>
                </c:pt>
                <c:pt idx="10">
                  <c:v>0.11285668738719057</c:v>
                </c:pt>
                <c:pt idx="11">
                  <c:v>0.11462696970887419</c:v>
                </c:pt>
                <c:pt idx="12">
                  <c:v>0.1167798470499337</c:v>
                </c:pt>
                <c:pt idx="13">
                  <c:v>0.11887105115697925</c:v>
                </c:pt>
                <c:pt idx="14">
                  <c:v>0.12092856956810626</c:v>
                </c:pt>
                <c:pt idx="15">
                  <c:v>0.12296684341962505</c:v>
                </c:pt>
                <c:pt idx="16">
                  <c:v>0.12299359673073385</c:v>
                </c:pt>
                <c:pt idx="17">
                  <c:v>0.12301312469700826</c:v>
                </c:pt>
                <c:pt idx="18">
                  <c:v>0.12302791509751737</c:v>
                </c:pt>
                <c:pt idx="19">
                  <c:v>0.12303946936826116</c:v>
                </c:pt>
                <c:pt idx="20">
                  <c:v>0.12304873074825531</c:v>
                </c:pt>
                <c:pt idx="21">
                  <c:v>0.12305631467760439</c:v>
                </c:pt>
                <c:pt idx="22">
                  <c:v>0.12306263694370137</c:v>
                </c:pt>
                <c:pt idx="23">
                  <c:v>0.12306798739892141</c:v>
                </c:pt>
                <c:pt idx="24">
                  <c:v>0.12307257381257386</c:v>
                </c:pt>
                <c:pt idx="25">
                  <c:v>0.12307654881801872</c:v>
                </c:pt>
                <c:pt idx="26">
                  <c:v>0.12309147958817857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3-426C-BFA8-249BC1486F7A}"/>
            </c:ext>
          </c:extLst>
        </c:ser>
        <c:ser>
          <c:idx val="1"/>
          <c:order val="1"/>
          <c:tx>
            <c:strRef>
              <c:f>PerfilEntidad!$A$12</c:f>
              <c:strCache>
                <c:ptCount val="1"/>
                <c:pt idx="0">
                  <c:v>Interbancario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PerfilEntidad!$C$4:$AC$4</c:f>
              <c:numCache>
                <c:formatCode>General</c:formatCode>
                <c:ptCount val="2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25</c:v>
                </c:pt>
              </c:numCache>
            </c:numRef>
          </c:cat>
          <c:val>
            <c:numRef>
              <c:f>PerfilEntidad!$C$28:$AC$28</c:f>
              <c:numCache>
                <c:formatCode>0.00%</c:formatCode>
                <c:ptCount val="27"/>
                <c:pt idx="0">
                  <c:v>6.1435421948750631E-2</c:v>
                </c:pt>
                <c:pt idx="1">
                  <c:v>7.3451663750604454E-2</c:v>
                </c:pt>
                <c:pt idx="2">
                  <c:v>8.0169041367631116E-2</c:v>
                </c:pt>
                <c:pt idx="3">
                  <c:v>8.1700564149220986E-2</c:v>
                </c:pt>
                <c:pt idx="4">
                  <c:v>8.7837018400895722E-2</c:v>
                </c:pt>
                <c:pt idx="5">
                  <c:v>8.7769785645097409E-2</c:v>
                </c:pt>
                <c:pt idx="6">
                  <c:v>8.7033211127211532E-2</c:v>
                </c:pt>
                <c:pt idx="7">
                  <c:v>9.1076486616096325E-2</c:v>
                </c:pt>
                <c:pt idx="8">
                  <c:v>9.5227519047997505E-2</c:v>
                </c:pt>
                <c:pt idx="9">
                  <c:v>9.8743695182648319E-2</c:v>
                </c:pt>
                <c:pt idx="10">
                  <c:v>0.10102604356035497</c:v>
                </c:pt>
                <c:pt idx="11">
                  <c:v>0.1026185443492212</c:v>
                </c:pt>
                <c:pt idx="12">
                  <c:v>0.10380584568998069</c:v>
                </c:pt>
                <c:pt idx="13">
                  <c:v>0.10474350662297537</c:v>
                </c:pt>
                <c:pt idx="14">
                  <c:v>0.10552016343327196</c:v>
                </c:pt>
                <c:pt idx="15">
                  <c:v>0.10618847246427811</c:v>
                </c:pt>
                <c:pt idx="16">
                  <c:v>0.10678102112110929</c:v>
                </c:pt>
                <c:pt idx="17">
                  <c:v>0.10731877748567827</c:v>
                </c:pt>
                <c:pt idx="18">
                  <c:v>0.10781572891926135</c:v>
                </c:pt>
                <c:pt idx="19">
                  <c:v>0.10828151621549496</c:v>
                </c:pt>
                <c:pt idx="20">
                  <c:v>0.10872298094596895</c:v>
                </c:pt>
                <c:pt idx="21">
                  <c:v>0.10914510491349895</c:v>
                </c:pt>
                <c:pt idx="22">
                  <c:v>0.10955159879876417</c:v>
                </c:pt>
                <c:pt idx="23">
                  <c:v>0.10994528205066181</c:v>
                </c:pt>
                <c:pt idx="24">
                  <c:v>0.11032833482452811</c:v>
                </c:pt>
                <c:pt idx="25">
                  <c:v>0.11070246927122442</c:v>
                </c:pt>
                <c:pt idx="26">
                  <c:v>0.11200035168762425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3-426C-BFA8-249BC1486F7A}"/>
            </c:ext>
          </c:extLst>
        </c:ser>
        <c:ser>
          <c:idx val="2"/>
          <c:order val="2"/>
          <c:tx>
            <c:strRef>
              <c:f>PerfilEntidad!$A$13</c:f>
              <c:strCache>
                <c:ptCount val="1"/>
                <c:pt idx="0">
                  <c:v>CDT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PerfilEntidad!$C$4:$AC$4</c:f>
              <c:numCache>
                <c:formatCode>General</c:formatCode>
                <c:ptCount val="2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25</c:v>
                </c:pt>
              </c:numCache>
            </c:numRef>
          </c:cat>
          <c:val>
            <c:numRef>
              <c:f>PerfilEntidad!$C$29:$AC$29</c:f>
              <c:numCache>
                <c:formatCode>0.00%</c:formatCode>
                <c:ptCount val="27"/>
                <c:pt idx="0">
                  <c:v>6.4341900086250722E-2</c:v>
                </c:pt>
                <c:pt idx="1">
                  <c:v>6.8612192989470897E-2</c:v>
                </c:pt>
                <c:pt idx="2">
                  <c:v>7.094482460225178E-2</c:v>
                </c:pt>
                <c:pt idx="3">
                  <c:v>7.1819580296329594E-2</c:v>
                </c:pt>
                <c:pt idx="4">
                  <c:v>7.2530161550137182E-2</c:v>
                </c:pt>
                <c:pt idx="5">
                  <c:v>7.4643534347305682E-2</c:v>
                </c:pt>
                <c:pt idx="6">
                  <c:v>7.7124382025868465E-2</c:v>
                </c:pt>
                <c:pt idx="7">
                  <c:v>7.6687041782650692E-2</c:v>
                </c:pt>
                <c:pt idx="8">
                  <c:v>7.3943790716077346E-2</c:v>
                </c:pt>
                <c:pt idx="9">
                  <c:v>7.6185082309493682E-2</c:v>
                </c:pt>
                <c:pt idx="10">
                  <c:v>7.75087088784258E-2</c:v>
                </c:pt>
                <c:pt idx="11">
                  <c:v>7.8332839784882008E-2</c:v>
                </c:pt>
                <c:pt idx="12">
                  <c:v>7.8874337596825106E-2</c:v>
                </c:pt>
                <c:pt idx="13">
                  <c:v>7.9248485731477414E-2</c:v>
                </c:pt>
                <c:pt idx="14">
                  <c:v>7.9518836704812162E-2</c:v>
                </c:pt>
                <c:pt idx="15">
                  <c:v>7.9721847301055776E-2</c:v>
                </c:pt>
                <c:pt idx="16">
                  <c:v>7.9879303985081182E-2</c:v>
                </c:pt>
                <c:pt idx="17">
                  <c:v>8.0004762293755374E-2</c:v>
                </c:pt>
                <c:pt idx="18">
                  <c:v>8.010698700141361E-2</c:v>
                </c:pt>
                <c:pt idx="19">
                  <c:v>8.0191850536119796E-2</c:v>
                </c:pt>
                <c:pt idx="20">
                  <c:v>8.0263416232753737E-2</c:v>
                </c:pt>
                <c:pt idx="21">
                  <c:v>8.0324577522814938E-2</c:v>
                </c:pt>
                <c:pt idx="22">
                  <c:v>8.0377447648099898E-2</c:v>
                </c:pt>
                <c:pt idx="23">
                  <c:v>8.0423604804510204E-2</c:v>
                </c:pt>
                <c:pt idx="24">
                  <c:v>8.046425091708008E-2</c:v>
                </c:pt>
                <c:pt idx="25">
                  <c:v>8.0500317281990863E-2</c:v>
                </c:pt>
                <c:pt idx="26">
                  <c:v>8.0643225636245944E-2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3-426C-BFA8-249BC1486F7A}"/>
            </c:ext>
          </c:extLst>
        </c:ser>
        <c:ser>
          <c:idx val="3"/>
          <c:order val="3"/>
          <c:tx>
            <c:strRef>
              <c:f>PerfilEntidad!$A$26</c:f>
              <c:strCache>
                <c:ptCount val="1"/>
                <c:pt idx="0">
                  <c:v>Curva de Fondeo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PerfilEntidad!$C$4:$AC$4</c:f>
              <c:numCache>
                <c:formatCode>General</c:formatCode>
                <c:ptCount val="2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25</c:v>
                </c:pt>
              </c:numCache>
            </c:numRef>
          </c:cat>
          <c:val>
            <c:numRef>
              <c:f>PerfilEntidad!$C$26:$AC$26</c:f>
              <c:numCache>
                <c:formatCode>0.00%</c:formatCode>
                <c:ptCount val="27"/>
                <c:pt idx="0">
                  <c:v>6.1435421948750631E-2</c:v>
                </c:pt>
                <c:pt idx="1">
                  <c:v>7.248376959837774E-2</c:v>
                </c:pt>
                <c:pt idx="2">
                  <c:v>7.5556932984941455E-2</c:v>
                </c:pt>
                <c:pt idx="3">
                  <c:v>7.6760072222775283E-2</c:v>
                </c:pt>
                <c:pt idx="4">
                  <c:v>8.0183589975516445E-2</c:v>
                </c:pt>
                <c:pt idx="5">
                  <c:v>8.1206659996201552E-2</c:v>
                </c:pt>
                <c:pt idx="6">
                  <c:v>8.7125222430379318E-2</c:v>
                </c:pt>
                <c:pt idx="7">
                  <c:v>8.8216901248503066E-2</c:v>
                </c:pt>
                <c:pt idx="8">
                  <c:v>8.8618896380826942E-2</c:v>
                </c:pt>
                <c:pt idx="9">
                  <c:v>9.1085615199781811E-2</c:v>
                </c:pt>
                <c:pt idx="10">
                  <c:v>9.2816569367441065E-2</c:v>
                </c:pt>
                <c:pt idx="11">
                  <c:v>9.4078219674947505E-2</c:v>
                </c:pt>
                <c:pt idx="12">
                  <c:v>9.5232292051388806E-2</c:v>
                </c:pt>
                <c:pt idx="13">
                  <c:v>9.6234259537427563E-2</c:v>
                </c:pt>
                <c:pt idx="14">
                  <c:v>9.7142021909492351E-2</c:v>
                </c:pt>
                <c:pt idx="15">
                  <c:v>0.10663767039298487</c:v>
                </c:pt>
                <c:pt idx="16">
                  <c:v>0.10681679378511313</c:v>
                </c:pt>
                <c:pt idx="17">
                  <c:v>0.1069717465337664</c:v>
                </c:pt>
                <c:pt idx="18">
                  <c:v>0.10710919943303504</c:v>
                </c:pt>
                <c:pt idx="19">
                  <c:v>0.10723359308806552</c:v>
                </c:pt>
                <c:pt idx="20">
                  <c:v>0.10734798643314757</c:v>
                </c:pt>
                <c:pt idx="21">
                  <c:v>0.10745455157834646</c:v>
                </c:pt>
                <c:pt idx="22">
                  <c:v>0.10755487252603349</c:v>
                </c:pt>
                <c:pt idx="23">
                  <c:v>0.10765013155094613</c:v>
                </c:pt>
                <c:pt idx="24">
                  <c:v>0.10774122914631658</c:v>
                </c:pt>
                <c:pt idx="25">
                  <c:v>0.1078288634478515</c:v>
                </c:pt>
                <c:pt idx="26">
                  <c:v>0.10813877782248792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3-426C-BFA8-249BC1486F7A}"/>
            </c:ext>
          </c:extLst>
        </c:ser>
        <c:ser>
          <c:idx val="4"/>
          <c:order val="4"/>
          <c:tx>
            <c:strRef>
              <c:f>PerfilEntidad!$A$36</c:f>
              <c:strCache>
                <c:ptCount val="1"/>
                <c:pt idx="0">
                  <c:v>Tasa de fondeo ajustada por riesgo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PerfilEntidad!$C$4:$AC$4</c:f>
              <c:numCache>
                <c:formatCode>General</c:formatCode>
                <c:ptCount val="2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25</c:v>
                </c:pt>
              </c:numCache>
            </c:numRef>
          </c:cat>
          <c:val>
            <c:numRef>
              <c:f>PerfilEntidad!$C$36:$AC$36</c:f>
              <c:numCache>
                <c:formatCode>0.00%</c:formatCode>
                <c:ptCount val="27"/>
                <c:pt idx="0">
                  <c:v>6.1435421948750631E-2</c:v>
                </c:pt>
                <c:pt idx="1">
                  <c:v>7.248376959837774E-2</c:v>
                </c:pt>
                <c:pt idx="2">
                  <c:v>7.5556932984941455E-2</c:v>
                </c:pt>
                <c:pt idx="3">
                  <c:v>7.6760072222775283E-2</c:v>
                </c:pt>
                <c:pt idx="4">
                  <c:v>8.0183589975516445E-2</c:v>
                </c:pt>
                <c:pt idx="5">
                  <c:v>8.7322851033263649E-2</c:v>
                </c:pt>
                <c:pt idx="6">
                  <c:v>9.7347009826917047E-2</c:v>
                </c:pt>
                <c:pt idx="7">
                  <c:v>0.10255563731174228</c:v>
                </c:pt>
                <c:pt idx="8">
                  <c:v>0.10981921799252922</c:v>
                </c:pt>
                <c:pt idx="9">
                  <c:v>0.11666277608603237</c:v>
                </c:pt>
                <c:pt idx="10">
                  <c:v>0.12181837901081825</c:v>
                </c:pt>
                <c:pt idx="11">
                  <c:v>0.12707038759584693</c:v>
                </c:pt>
                <c:pt idx="12">
                  <c:v>0.12951592413881211</c:v>
                </c:pt>
                <c:pt idx="13">
                  <c:v>0.13225701651794602</c:v>
                </c:pt>
                <c:pt idx="14">
                  <c:v>0.13509388598748387</c:v>
                </c:pt>
                <c:pt idx="15">
                  <c:v>0.14705412239559362</c:v>
                </c:pt>
                <c:pt idx="16">
                  <c:v>0.1486864135593515</c:v>
                </c:pt>
                <c:pt idx="17">
                  <c:v>0.14992130736380449</c:v>
                </c:pt>
                <c:pt idx="18">
                  <c:v>0.15127498608678952</c:v>
                </c:pt>
                <c:pt idx="19">
                  <c:v>0.152078238522556</c:v>
                </c:pt>
                <c:pt idx="20">
                  <c:v>0.15219726497219005</c:v>
                </c:pt>
                <c:pt idx="21">
                  <c:v>0.15230814616793326</c:v>
                </c:pt>
                <c:pt idx="22">
                  <c:v>0.15241253026666335</c:v>
                </c:pt>
                <c:pt idx="23">
                  <c:v>0.15251164742704382</c:v>
                </c:pt>
                <c:pt idx="24">
                  <c:v>0.15260643461365303</c:v>
                </c:pt>
                <c:pt idx="25">
                  <c:v>0.15269761823775616</c:v>
                </c:pt>
                <c:pt idx="26">
                  <c:v>0.15302008461617242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3-426C-BFA8-249BC1486F7A}"/>
            </c:ext>
          </c:extLst>
        </c:ser>
        <c:ser>
          <c:idx val="5"/>
          <c:order val="5"/>
          <c:tx>
            <c:strRef>
              <c:f>PerfilEntidad!$A$43</c:f>
              <c:strCache>
                <c:ptCount val="1"/>
                <c:pt idx="0">
                  <c:v>Curva Colocacion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PerfilEntidad!$C$4:$AC$4</c:f>
              <c:numCache>
                <c:formatCode>General</c:formatCode>
                <c:ptCount val="2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25</c:v>
                </c:pt>
              </c:numCache>
            </c:numRef>
          </c:cat>
          <c:val>
            <c:numRef>
              <c:f>PerfilEntidad!$C$43:$AC$43</c:f>
              <c:numCache>
                <c:formatCode>0.00%</c:formatCode>
                <c:ptCount val="27"/>
                <c:pt idx="0">
                  <c:v>8.1435421948750628E-2</c:v>
                </c:pt>
                <c:pt idx="1">
                  <c:v>9.2483769598377744E-2</c:v>
                </c:pt>
                <c:pt idx="2">
                  <c:v>9.5556932984941459E-2</c:v>
                </c:pt>
                <c:pt idx="3">
                  <c:v>9.6760072222775287E-2</c:v>
                </c:pt>
                <c:pt idx="4">
                  <c:v>0.10018358997551645</c:v>
                </c:pt>
                <c:pt idx="5">
                  <c:v>0.10732285103326365</c:v>
                </c:pt>
                <c:pt idx="6">
                  <c:v>0.11734700982691705</c:v>
                </c:pt>
                <c:pt idx="7">
                  <c:v>0.12255563731174228</c:v>
                </c:pt>
                <c:pt idx="8">
                  <c:v>0.12981921799252921</c:v>
                </c:pt>
                <c:pt idx="9">
                  <c:v>0.13666277608603236</c:v>
                </c:pt>
                <c:pt idx="10">
                  <c:v>0.14181837901081826</c:v>
                </c:pt>
                <c:pt idx="11">
                  <c:v>0.14707038759584692</c:v>
                </c:pt>
                <c:pt idx="12">
                  <c:v>0.1495159241388121</c:v>
                </c:pt>
                <c:pt idx="13">
                  <c:v>0.15225701651794601</c:v>
                </c:pt>
                <c:pt idx="14">
                  <c:v>0.15509388598748386</c:v>
                </c:pt>
                <c:pt idx="15">
                  <c:v>0.16705412239559361</c:v>
                </c:pt>
                <c:pt idx="16">
                  <c:v>0.16868641355935149</c:v>
                </c:pt>
                <c:pt idx="17">
                  <c:v>0.16992130736380448</c:v>
                </c:pt>
                <c:pt idx="18">
                  <c:v>0.17127498608678951</c:v>
                </c:pt>
                <c:pt idx="19">
                  <c:v>0.17207823852255599</c:v>
                </c:pt>
                <c:pt idx="20">
                  <c:v>0.17219726497219004</c:v>
                </c:pt>
                <c:pt idx="21">
                  <c:v>0.17230814616793325</c:v>
                </c:pt>
                <c:pt idx="22">
                  <c:v>0.17241253026666334</c:v>
                </c:pt>
                <c:pt idx="23">
                  <c:v>0.17251164742704381</c:v>
                </c:pt>
                <c:pt idx="24">
                  <c:v>0.17260643461365302</c:v>
                </c:pt>
                <c:pt idx="25">
                  <c:v>0.17269761823775615</c:v>
                </c:pt>
                <c:pt idx="26">
                  <c:v>0.17302008461617241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63-426C-BFA8-249BC148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87631"/>
        <c:axId val="708486671"/>
      </c:lineChart>
      <c:catAx>
        <c:axId val="70848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6671"/>
        <c:crosses val="autoZero"/>
        <c:auto val="1"/>
        <c:lblAlgn val="ctr"/>
        <c:lblOffset val="100"/>
        <c:noMultiLvlLbl val="0"/>
      </c:catAx>
      <c:valAx>
        <c:axId val="708486671"/>
        <c:scaling>
          <c:orientation val="minMax"/>
          <c:min val="5.5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B$26" fmlaRange="$A$32:$A$34" noThreeD="1" sel="1" val="0"/>
</file>

<file path=xl/ctrlProps/ctrlProp2.xml><?xml version="1.0" encoding="utf-8"?>
<formControlPr xmlns="http://schemas.microsoft.com/office/spreadsheetml/2009/9/main" objectType="Drop" dropStyle="combo" dx="22" fmlaLink="$A$5" fmlaRange="$B$6:$B$15" noThreeD="1" sel="6" val="2"/>
</file>

<file path=xl/ctrlProps/ctrlProp3.xml><?xml version="1.0" encoding="utf-8"?>
<formControlPr xmlns="http://schemas.microsoft.com/office/spreadsheetml/2009/9/main" objectType="Drop" dropStyle="combo" dx="22" fmlaLink="$A$19" fmlaRange="$B$20:$B$25" noThreeD="1" sel="2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252412</xdr:colOff>
      <xdr:row>20</xdr:row>
      <xdr:rowOff>33337</xdr:rowOff>
    </xdr:from>
    <xdr:ext cx="93301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128712" y="3843337"/>
              <a:ext cx="93301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US" sz="1100"/>
                <a:t>(t,u)-</a:t>
              </a:r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𝐹𝑇𝑃</m:t>
                      </m:r>
                    </m:e>
                    <m: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8B6B96-C774-9271-5631-8D177BAB4228}"/>
                </a:ext>
              </a:extLst>
            </xdr:cNvPr>
            <xdr:cNvSpPr txBox="1"/>
          </xdr:nvSpPr>
          <xdr:spPr>
            <a:xfrm>
              <a:off x="1128712" y="3843337"/>
              <a:ext cx="93301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𝑅_𝑖</a:t>
              </a:r>
              <a:r>
                <a:rPr lang="en-US" sz="1100"/>
                <a:t>(t,u)-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𝐹𝑇𝑃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314325</xdr:colOff>
      <xdr:row>20</xdr:row>
      <xdr:rowOff>19050</xdr:rowOff>
    </xdr:from>
    <xdr:ext cx="87023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771775" y="3829050"/>
              <a:ext cx="87023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𝐹𝑇𝑃</m:t>
                      </m:r>
                    </m:e>
                    <m: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(t,u)-</a:t>
              </a:r>
              <a14:m>
                <m:oMath xmlns:m="http://schemas.openxmlformats.org/officeDocument/2006/math"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</a:t>
              </a:r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925FE0-0DC9-4622-ABCF-F7FB499DA053}"/>
                </a:ext>
              </a:extLst>
            </xdr:cNvPr>
            <xdr:cNvSpPr txBox="1"/>
          </xdr:nvSpPr>
          <xdr:spPr>
            <a:xfrm>
              <a:off x="2771775" y="3829050"/>
              <a:ext cx="87023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𝐹𝑇𝑃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(t,u)-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20</xdr:row>
      <xdr:rowOff>66675</xdr:rowOff>
    </xdr:from>
    <xdr:ext cx="935577" cy="185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24425" y="4048125"/>
              <a:ext cx="935577" cy="185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𝐹𝑇𝑃</m:t>
                      </m:r>
                    </m:e>
                    <m: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(t,u)-</a:t>
              </a:r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41EAB8-5438-431D-9767-96710F82E9B5}"/>
                </a:ext>
              </a:extLst>
            </xdr:cNvPr>
            <xdr:cNvSpPr txBox="1"/>
          </xdr:nvSpPr>
          <xdr:spPr>
            <a:xfrm>
              <a:off x="4924425" y="4048125"/>
              <a:ext cx="935577" cy="185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𝐹𝑇𝑃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(t,u)-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𝑅_𝑗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295275</xdr:colOff>
      <xdr:row>20</xdr:row>
      <xdr:rowOff>85725</xdr:rowOff>
    </xdr:from>
    <xdr:ext cx="992131" cy="182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6257925" y="4067175"/>
              <a:ext cx="992131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u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𝐹𝑇𝑃</m:t>
                      </m:r>
                    </m:e>
                    <m: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8C3633C-B996-4C7D-80CF-7BC585C16337}"/>
                </a:ext>
              </a:extLst>
            </xdr:cNvPr>
            <xdr:cNvSpPr txBox="1"/>
          </xdr:nvSpPr>
          <xdr:spPr>
            <a:xfrm>
              <a:off x="6257925" y="4067175"/>
              <a:ext cx="992131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−𝐹𝑇𝑃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(t,u)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247650</xdr:colOff>
      <xdr:row>3</xdr:row>
      <xdr:rowOff>114300</xdr:rowOff>
    </xdr:from>
    <xdr:to>
      <xdr:col>38</xdr:col>
      <xdr:colOff>590550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38100</xdr:colOff>
          <xdr:row>0</xdr:row>
          <xdr:rowOff>180975</xdr:rowOff>
        </xdr:from>
        <xdr:to>
          <xdr:col>37</xdr:col>
          <xdr:colOff>438150</xdr:colOff>
          <xdr:row>2</xdr:row>
          <xdr:rowOff>142875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29</xdr:col>
      <xdr:colOff>247650</xdr:colOff>
      <xdr:row>35</xdr:row>
      <xdr:rowOff>138111</xdr:rowOff>
    </xdr:from>
    <xdr:ext cx="1704975" cy="3689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F9672D-1110-984F-D61B-870096A1EB03}"/>
                </a:ext>
              </a:extLst>
            </xdr:cNvPr>
            <xdr:cNvSpPr txBox="1"/>
          </xdr:nvSpPr>
          <xdr:spPr>
            <a:xfrm>
              <a:off x="18345150" y="6805611"/>
              <a:ext cx="1704975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acc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𝑃𝐷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𝐿𝐺𝐷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𝑃𝐷</m:t>
                        </m:r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𝐿𝐺𝐷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F9672D-1110-984F-D61B-870096A1EB03}"/>
                </a:ext>
              </a:extLst>
            </xdr:cNvPr>
            <xdr:cNvSpPr txBox="1"/>
          </xdr:nvSpPr>
          <xdr:spPr>
            <a:xfrm>
              <a:off x="18345150" y="6805611"/>
              <a:ext cx="1704975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((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es-MX" sz="1100" b="0" i="0">
                  <a:latin typeface="Cambria Math" panose="02040503050406030204" pitchFamily="18" charset="0"/>
                </a:rPr>
                <a:t>+𝑃𝐷(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𝜏)</a:t>
              </a:r>
              <a:r>
                <a:rPr lang="es-MX" sz="1100" b="0" i="0">
                  <a:latin typeface="Cambria Math" panose="02040503050406030204" pitchFamily="18" charset="0"/>
                </a:rPr>
                <a:t>∗𝐿𝐺𝐷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 panose="02040503050406030204" pitchFamily="18" charset="0"/>
                </a:rPr>
                <a:t>1−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𝑃𝐷(𝜏)∗𝐿𝐺𝐷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333375</xdr:colOff>
          <xdr:row>19</xdr:row>
          <xdr:rowOff>19050</xdr:rowOff>
        </xdr:from>
        <xdr:to>
          <xdr:col>6</xdr:col>
          <xdr:colOff>400050</xdr:colOff>
          <xdr:row>20</xdr:row>
          <xdr:rowOff>142875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19</xdr:row>
          <xdr:rowOff>47625</xdr:rowOff>
        </xdr:from>
        <xdr:to>
          <xdr:col>8</xdr:col>
          <xdr:colOff>142875</xdr:colOff>
          <xdr:row>20</xdr:row>
          <xdr:rowOff>133350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pglobal.com/ratings/en/research/articles/240624-default-transition-and-recovery-2023-annual-global-financial-services-default-and-rating-transition-study-13137806" TargetMode="External"/><Relationship Id="rId1" Type="http://schemas.openxmlformats.org/officeDocument/2006/relationships/hyperlink" Target="https://www.crisilratings.com/content/crisil/en/home/our-businesses/ratings/new-products/loss-given-default-ratings/rating-scale.html" TargetMode="Externa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691-1180-482D-8D47-4766F8A69DB1}">
  <dimension ref="A1:K21"/>
  <sheetViews>
    <sheetView workbookViewId="0">
      <selection activeCell="N13" sqref="N13"/>
    </sheetView>
  </sheetViews>
  <sheetFormatPr defaultRowHeight="15" x14ac:dyDescent="0.25"/>
  <cols>
    <col min="1" max="1" width="13.140625" customWidth="1"/>
    <col min="2" max="2" width="20.85546875" customWidth="1"/>
    <col min="3" max="3" width="22.5703125" customWidth="1"/>
    <col min="4" max="4" width="15.5703125" customWidth="1"/>
    <col min="5" max="5" width="17.28515625" customWidth="1"/>
    <col min="6" max="6" width="21.5703125" customWidth="1"/>
    <col min="8" max="8" width="22.140625" customWidth="1"/>
  </cols>
  <sheetData>
    <row r="1" spans="1:11" x14ac:dyDescent="0.25">
      <c r="A1" t="s">
        <v>5</v>
      </c>
    </row>
    <row r="2" spans="1:11" x14ac:dyDescent="0.25">
      <c r="A2" t="s">
        <v>23</v>
      </c>
    </row>
    <row r="3" spans="1:11" x14ac:dyDescent="0.25">
      <c r="A3" s="23" t="s">
        <v>12</v>
      </c>
      <c r="B3" s="23"/>
      <c r="C3" s="23"/>
      <c r="D3" s="23"/>
      <c r="E3" s="23"/>
      <c r="F3" s="23"/>
    </row>
    <row r="4" spans="1:11" x14ac:dyDescent="0.25">
      <c r="A4" t="s">
        <v>27</v>
      </c>
      <c r="B4" t="s">
        <v>6</v>
      </c>
      <c r="C4" t="s">
        <v>8</v>
      </c>
      <c r="D4" t="s">
        <v>28</v>
      </c>
      <c r="E4" t="s">
        <v>6</v>
      </c>
      <c r="F4" t="s">
        <v>8</v>
      </c>
      <c r="H4" t="s">
        <v>29</v>
      </c>
      <c r="I4">
        <f>B5*C5+B6*C6</f>
        <v>9</v>
      </c>
    </row>
    <row r="5" spans="1:11" x14ac:dyDescent="0.25">
      <c r="A5" t="s">
        <v>1</v>
      </c>
      <c r="B5" s="3">
        <v>100</v>
      </c>
      <c r="C5" s="2">
        <v>0.05</v>
      </c>
      <c r="D5" t="s">
        <v>10</v>
      </c>
      <c r="E5" s="3">
        <v>100</v>
      </c>
      <c r="F5" s="4">
        <v>5.0000000000000001E-3</v>
      </c>
      <c r="H5" t="s">
        <v>30</v>
      </c>
      <c r="I5">
        <f>E5*F5+E6*F6</f>
        <v>3</v>
      </c>
    </row>
    <row r="6" spans="1:11" x14ac:dyDescent="0.25">
      <c r="A6" t="s">
        <v>7</v>
      </c>
      <c r="B6" s="3">
        <v>100</v>
      </c>
      <c r="C6" s="2">
        <v>0.04</v>
      </c>
      <c r="D6" t="s">
        <v>11</v>
      </c>
      <c r="E6" s="3">
        <v>100</v>
      </c>
      <c r="F6" s="4">
        <v>2.5000000000000001E-2</v>
      </c>
      <c r="H6" t="s">
        <v>31</v>
      </c>
      <c r="I6">
        <f>I4-I5</f>
        <v>6</v>
      </c>
    </row>
    <row r="7" spans="1:11" x14ac:dyDescent="0.25">
      <c r="A7" t="s">
        <v>14</v>
      </c>
      <c r="B7" s="3">
        <f>SUM(B5:B6)</f>
        <v>200</v>
      </c>
      <c r="D7" t="s">
        <v>13</v>
      </c>
      <c r="E7" s="3">
        <f>SUM(E5:E6)</f>
        <v>200</v>
      </c>
      <c r="H7" t="s">
        <v>32</v>
      </c>
      <c r="I7" s="5">
        <f>I6/B7</f>
        <v>0.03</v>
      </c>
    </row>
    <row r="8" spans="1:11" x14ac:dyDescent="0.25">
      <c r="B8" s="3"/>
      <c r="E8" s="3"/>
      <c r="I8" s="5"/>
    </row>
    <row r="9" spans="1:11" x14ac:dyDescent="0.25">
      <c r="A9" t="s">
        <v>15</v>
      </c>
      <c r="B9" s="3"/>
      <c r="C9" t="s">
        <v>16</v>
      </c>
      <c r="E9" s="3"/>
      <c r="I9" s="5"/>
    </row>
    <row r="10" spans="1:11" x14ac:dyDescent="0.25">
      <c r="A10" t="s">
        <v>17</v>
      </c>
      <c r="C10" s="1">
        <v>0.03</v>
      </c>
      <c r="F10" s="2"/>
    </row>
    <row r="11" spans="1:11" x14ac:dyDescent="0.25">
      <c r="A11" t="s">
        <v>18</v>
      </c>
      <c r="C11" s="2">
        <v>1.4999999999999999E-2</v>
      </c>
      <c r="F11" s="2"/>
    </row>
    <row r="12" spans="1:11" x14ac:dyDescent="0.25">
      <c r="A12" t="s">
        <v>19</v>
      </c>
      <c r="C12" s="2">
        <v>2.5000000000000001E-2</v>
      </c>
    </row>
    <row r="13" spans="1:11" x14ac:dyDescent="0.25">
      <c r="A13" t="s">
        <v>20</v>
      </c>
      <c r="C13" s="2">
        <v>2.5000000000000001E-2</v>
      </c>
    </row>
    <row r="14" spans="1:11" x14ac:dyDescent="0.25">
      <c r="C14" s="2"/>
    </row>
    <row r="15" spans="1:11" x14ac:dyDescent="0.25">
      <c r="A15" t="s">
        <v>25</v>
      </c>
      <c r="H15" t="s">
        <v>33</v>
      </c>
    </row>
    <row r="16" spans="1:11" x14ac:dyDescent="0.25">
      <c r="H16" t="s">
        <v>1</v>
      </c>
      <c r="I16" t="s">
        <v>0</v>
      </c>
      <c r="J16">
        <f>B5*B18+B6*B19+E5*E18+E6*E19</f>
        <v>4.0000000000000009</v>
      </c>
      <c r="K16" t="s">
        <v>36</v>
      </c>
    </row>
    <row r="17" spans="1:11" x14ac:dyDescent="0.25">
      <c r="A17" t="s">
        <v>27</v>
      </c>
      <c r="B17" t="s">
        <v>21</v>
      </c>
      <c r="C17" t="s">
        <v>24</v>
      </c>
      <c r="D17" t="s">
        <v>28</v>
      </c>
      <c r="E17" t="s">
        <v>21</v>
      </c>
      <c r="F17" t="s">
        <v>24</v>
      </c>
      <c r="H17" t="s">
        <v>2</v>
      </c>
      <c r="I17" t="s">
        <v>3</v>
      </c>
      <c r="J17">
        <f>C18*B5+B6*C19+E5*F18+E6*F19</f>
        <v>1.9999999999999998</v>
      </c>
      <c r="K17" t="s">
        <v>34</v>
      </c>
    </row>
    <row r="18" spans="1:11" x14ac:dyDescent="0.25">
      <c r="A18" t="s">
        <v>1</v>
      </c>
      <c r="B18" s="2">
        <f>C5-C10</f>
        <v>2.0000000000000004E-2</v>
      </c>
      <c r="C18" s="2">
        <f>C10-C13</f>
        <v>4.9999999999999975E-3</v>
      </c>
      <c r="D18" t="s">
        <v>10</v>
      </c>
      <c r="E18" s="2">
        <f>C11-F5</f>
        <v>9.9999999999999985E-3</v>
      </c>
      <c r="F18" s="2">
        <f>C13-C11</f>
        <v>1.0000000000000002E-2</v>
      </c>
      <c r="J18">
        <f>J16+J17</f>
        <v>6.0000000000000009</v>
      </c>
    </row>
    <row r="19" spans="1:11" x14ac:dyDescent="0.25">
      <c r="A19" t="s">
        <v>7</v>
      </c>
      <c r="B19" s="2">
        <f>C6-C10</f>
        <v>1.0000000000000002E-2</v>
      </c>
      <c r="C19" s="2">
        <f>C10-C13</f>
        <v>4.9999999999999975E-3</v>
      </c>
      <c r="D19" t="s">
        <v>11</v>
      </c>
      <c r="E19" s="2">
        <f>C12-F6</f>
        <v>0</v>
      </c>
      <c r="F19" s="2">
        <f>C13-C12</f>
        <v>0</v>
      </c>
      <c r="H19" t="s">
        <v>35</v>
      </c>
    </row>
    <row r="20" spans="1:11" ht="28.5" customHeight="1" x14ac:dyDescent="0.25">
      <c r="B20" s="6" t="s">
        <v>22</v>
      </c>
      <c r="C20" s="7" t="s">
        <v>26</v>
      </c>
      <c r="E20" s="6" t="s">
        <v>22</v>
      </c>
      <c r="F20" s="7" t="s">
        <v>26</v>
      </c>
      <c r="H20" t="s">
        <v>4</v>
      </c>
      <c r="J20">
        <f>I6-J18</f>
        <v>0</v>
      </c>
    </row>
    <row r="21" spans="1:11" ht="23.25" customHeight="1" x14ac:dyDescent="0.25"/>
  </sheetData>
  <mergeCells count="1">
    <mergeCell ref="A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F1D5-2CDA-4252-91D2-44AFFABF82D6}">
  <dimension ref="A1:AC62"/>
  <sheetViews>
    <sheetView topLeftCell="A12" workbookViewId="0">
      <pane xSplit="2" ySplit="4" topLeftCell="W16" activePane="bottomRight" state="frozen"/>
      <selection activeCell="A12" sqref="A12"/>
      <selection pane="topRight" activeCell="C12" sqref="C12"/>
      <selection pane="bottomLeft" activeCell="A16" sqref="A16"/>
      <selection pane="bottomRight" activeCell="AN15" sqref="AN15"/>
    </sheetView>
  </sheetViews>
  <sheetFormatPr defaultColWidth="11.42578125" defaultRowHeight="15" x14ac:dyDescent="0.25"/>
  <sheetData>
    <row r="1" spans="1:29" x14ac:dyDescent="0.25">
      <c r="A1" t="s">
        <v>37</v>
      </c>
    </row>
    <row r="2" spans="1:29" x14ac:dyDescent="0.25">
      <c r="A2" s="8" t="s">
        <v>38</v>
      </c>
      <c r="B2" s="8" t="s">
        <v>39</v>
      </c>
      <c r="C2" s="8" t="s">
        <v>40</v>
      </c>
      <c r="D2" s="8" t="s">
        <v>41</v>
      </c>
      <c r="E2" s="8" t="s">
        <v>42</v>
      </c>
      <c r="F2" s="8" t="s">
        <v>43</v>
      </c>
    </row>
    <row r="3" spans="1:29" x14ac:dyDescent="0.25">
      <c r="A3" s="9">
        <v>45600</v>
      </c>
      <c r="B3" s="8" t="s">
        <v>44</v>
      </c>
      <c r="C3" s="10">
        <v>11.233838</v>
      </c>
      <c r="D3" s="10">
        <v>-2.3313640000000002</v>
      </c>
      <c r="E3" s="10">
        <v>-3.8656100000000002</v>
      </c>
      <c r="F3" s="10">
        <v>0.873193</v>
      </c>
    </row>
    <row r="4" spans="1:29" x14ac:dyDescent="0.25">
      <c r="A4" s="9">
        <v>45234</v>
      </c>
      <c r="B4" s="8" t="s">
        <v>44</v>
      </c>
      <c r="C4" s="10">
        <v>10.55842</v>
      </c>
      <c r="D4" s="10">
        <v>-0.92125000000000001</v>
      </c>
      <c r="E4" s="10">
        <v>4.736275</v>
      </c>
      <c r="F4" s="10">
        <v>8.8002400000000005</v>
      </c>
      <c r="G4" s="10"/>
    </row>
    <row r="5" spans="1:29" x14ac:dyDescent="0.25">
      <c r="A5" s="9">
        <v>44869</v>
      </c>
      <c r="B5" s="8" t="s">
        <v>44</v>
      </c>
      <c r="C5" s="10">
        <v>10.01322</v>
      </c>
      <c r="D5" s="10">
        <v>-5.0666979999999997</v>
      </c>
      <c r="E5" s="10">
        <v>7.3953000000000005E-2</v>
      </c>
      <c r="F5" s="10">
        <v>0.91492499999999999</v>
      </c>
    </row>
    <row r="6" spans="1:29" x14ac:dyDescent="0.25">
      <c r="A6" s="9">
        <v>45600</v>
      </c>
      <c r="B6" s="8" t="s">
        <v>45</v>
      </c>
      <c r="C6" s="10">
        <v>3.9003139999999998</v>
      </c>
      <c r="D6" s="10">
        <v>-1.8383400000000001</v>
      </c>
      <c r="E6" s="10">
        <v>1.652115</v>
      </c>
      <c r="F6" s="10">
        <v>0.92920700000000001</v>
      </c>
    </row>
    <row r="7" spans="1:29" x14ac:dyDescent="0.25">
      <c r="A7" s="11">
        <v>45027</v>
      </c>
      <c r="B7" t="s">
        <v>45</v>
      </c>
      <c r="C7">
        <v>3.0534409999999998</v>
      </c>
      <c r="D7">
        <v>-0.52548700000000004</v>
      </c>
      <c r="E7">
        <v>6.508178</v>
      </c>
      <c r="F7">
        <v>2.2692019999999999</v>
      </c>
    </row>
    <row r="8" spans="1:29" x14ac:dyDescent="0.25">
      <c r="A8" s="11">
        <v>44662</v>
      </c>
      <c r="B8" t="s">
        <v>45</v>
      </c>
      <c r="C8">
        <v>0.28768899999999997</v>
      </c>
      <c r="D8">
        <v>0.199235</v>
      </c>
      <c r="E8">
        <v>-4.3456109999999999</v>
      </c>
      <c r="F8">
        <v>6.75</v>
      </c>
    </row>
    <row r="9" spans="1:29" x14ac:dyDescent="0.25">
      <c r="A9" s="11">
        <v>45393</v>
      </c>
      <c r="B9" t="s">
        <v>46</v>
      </c>
      <c r="C9">
        <v>-0.19134399999999999</v>
      </c>
      <c r="D9">
        <v>2.5024679999999999</v>
      </c>
      <c r="E9">
        <v>-3.105038</v>
      </c>
      <c r="F9">
        <v>3.0557609999999999</v>
      </c>
    </row>
    <row r="10" spans="1:29" x14ac:dyDescent="0.25">
      <c r="A10" s="11">
        <v>45027</v>
      </c>
      <c r="B10" t="s">
        <v>46</v>
      </c>
      <c r="C10">
        <v>1.427864</v>
      </c>
      <c r="D10">
        <v>0.81542499999999996</v>
      </c>
      <c r="E10">
        <v>4.5003060000000001</v>
      </c>
      <c r="F10">
        <v>0.37012299999999998</v>
      </c>
    </row>
    <row r="11" spans="1:29" x14ac:dyDescent="0.25">
      <c r="A11" s="11">
        <v>44662</v>
      </c>
      <c r="B11" t="s">
        <v>46</v>
      </c>
      <c r="C11">
        <v>-2.0527769999999999</v>
      </c>
      <c r="D11">
        <v>2.9671959999999999</v>
      </c>
      <c r="E11">
        <v>5.4302099999999998</v>
      </c>
      <c r="F11">
        <v>4.9000000000000004</v>
      </c>
    </row>
    <row r="12" spans="1:29" x14ac:dyDescent="0.25">
      <c r="A12" t="s">
        <v>47</v>
      </c>
    </row>
    <row r="13" spans="1:29" x14ac:dyDescent="0.25">
      <c r="B13" t="s">
        <v>48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 t="s">
        <v>56</v>
      </c>
      <c r="K13" t="s">
        <v>57</v>
      </c>
      <c r="L13" t="s">
        <v>58</v>
      </c>
      <c r="M13" t="s">
        <v>59</v>
      </c>
      <c r="N13" t="s">
        <v>60</v>
      </c>
      <c r="O13" t="s">
        <v>61</v>
      </c>
      <c r="P13" t="s">
        <v>62</v>
      </c>
      <c r="Q13" t="s">
        <v>63</v>
      </c>
      <c r="R13" t="s">
        <v>64</v>
      </c>
      <c r="S13" t="s">
        <v>65</v>
      </c>
      <c r="T13" t="s">
        <v>66</v>
      </c>
      <c r="U13" t="s">
        <v>67</v>
      </c>
      <c r="V13" t="s">
        <v>68</v>
      </c>
      <c r="W13" t="s">
        <v>69</v>
      </c>
      <c r="X13" t="s">
        <v>70</v>
      </c>
      <c r="Y13" t="s">
        <v>71</v>
      </c>
      <c r="Z13" t="s">
        <v>72</v>
      </c>
      <c r="AA13" t="s">
        <v>73</v>
      </c>
      <c r="AB13" t="s">
        <v>74</v>
      </c>
      <c r="AC13" t="s">
        <v>75</v>
      </c>
    </row>
    <row r="14" spans="1:29" x14ac:dyDescent="0.25">
      <c r="B14" t="s">
        <v>76</v>
      </c>
      <c r="C14">
        <v>2.8E-3</v>
      </c>
      <c r="D14">
        <v>4.1700000000000001E-2</v>
      </c>
      <c r="E14">
        <v>0.16669999999999999</v>
      </c>
      <c r="F14">
        <v>0.375</v>
      </c>
      <c r="G14">
        <v>0.625</v>
      </c>
      <c r="H14">
        <v>0.875</v>
      </c>
      <c r="I14">
        <v>1.25</v>
      </c>
      <c r="J14">
        <v>1.75</v>
      </c>
      <c r="K14">
        <v>2.5</v>
      </c>
      <c r="L14">
        <v>3.5</v>
      </c>
      <c r="M14">
        <v>4.5</v>
      </c>
      <c r="N14">
        <v>5.5</v>
      </c>
      <c r="O14">
        <v>6.5</v>
      </c>
      <c r="P14">
        <v>7.5</v>
      </c>
      <c r="Q14">
        <v>8.5</v>
      </c>
      <c r="R14">
        <v>9.5</v>
      </c>
      <c r="S14">
        <f>R14+1</f>
        <v>10.5</v>
      </c>
      <c r="T14">
        <f t="shared" ref="T14:Z14" si="0">S14+1</f>
        <v>11.5</v>
      </c>
      <c r="U14">
        <f t="shared" si="0"/>
        <v>12.5</v>
      </c>
      <c r="V14">
        <f t="shared" si="0"/>
        <v>13.5</v>
      </c>
      <c r="W14">
        <f t="shared" si="0"/>
        <v>14.5</v>
      </c>
      <c r="X14">
        <f t="shared" si="0"/>
        <v>15.5</v>
      </c>
      <c r="Y14">
        <f t="shared" si="0"/>
        <v>16.5</v>
      </c>
      <c r="Z14">
        <f t="shared" si="0"/>
        <v>17.5</v>
      </c>
      <c r="AA14">
        <f>Z14+1</f>
        <v>18.5</v>
      </c>
      <c r="AB14">
        <f>AA14+1</f>
        <v>19.5</v>
      </c>
      <c r="AC14">
        <v>25</v>
      </c>
    </row>
    <row r="15" spans="1:29" x14ac:dyDescent="0.25">
      <c r="A15" t="s">
        <v>77</v>
      </c>
      <c r="C15">
        <f>ROUNDDOWN(C14*365,0)</f>
        <v>1</v>
      </c>
      <c r="D15">
        <f t="shared" ref="D15:AC15" si="1">ROUNDDOWN(D14*365,0)</f>
        <v>15</v>
      </c>
      <c r="E15">
        <f t="shared" si="1"/>
        <v>60</v>
      </c>
      <c r="F15">
        <f t="shared" si="1"/>
        <v>136</v>
      </c>
      <c r="G15">
        <f t="shared" si="1"/>
        <v>228</v>
      </c>
      <c r="H15">
        <f>ROUNDDOWN(H14*365,0)</f>
        <v>319</v>
      </c>
      <c r="I15">
        <f t="shared" si="1"/>
        <v>456</v>
      </c>
      <c r="J15">
        <f t="shared" si="1"/>
        <v>638</v>
      </c>
      <c r="K15">
        <f t="shared" si="1"/>
        <v>912</v>
      </c>
      <c r="L15">
        <f t="shared" si="1"/>
        <v>1277</v>
      </c>
      <c r="M15">
        <f t="shared" si="1"/>
        <v>1642</v>
      </c>
      <c r="N15">
        <f t="shared" si="1"/>
        <v>2007</v>
      </c>
      <c r="O15">
        <f t="shared" si="1"/>
        <v>2372</v>
      </c>
      <c r="P15">
        <f t="shared" si="1"/>
        <v>2737</v>
      </c>
      <c r="Q15">
        <f t="shared" si="1"/>
        <v>3102</v>
      </c>
      <c r="R15">
        <f t="shared" si="1"/>
        <v>3467</v>
      </c>
      <c r="S15">
        <f t="shared" si="1"/>
        <v>3832</v>
      </c>
      <c r="T15">
        <f t="shared" si="1"/>
        <v>4197</v>
      </c>
      <c r="U15">
        <f t="shared" si="1"/>
        <v>4562</v>
      </c>
      <c r="V15">
        <f t="shared" si="1"/>
        <v>4927</v>
      </c>
      <c r="W15">
        <f t="shared" si="1"/>
        <v>5292</v>
      </c>
      <c r="X15">
        <f t="shared" si="1"/>
        <v>5657</v>
      </c>
      <c r="Y15">
        <f t="shared" si="1"/>
        <v>6022</v>
      </c>
      <c r="Z15">
        <f t="shared" si="1"/>
        <v>6387</v>
      </c>
      <c r="AA15">
        <f t="shared" si="1"/>
        <v>6752</v>
      </c>
      <c r="AB15">
        <f t="shared" si="1"/>
        <v>7117</v>
      </c>
      <c r="AC15">
        <f t="shared" si="1"/>
        <v>9125</v>
      </c>
    </row>
    <row r="16" spans="1:29" x14ac:dyDescent="0.25">
      <c r="A16" t="s">
        <v>78</v>
      </c>
    </row>
    <row r="17" spans="1:29" x14ac:dyDescent="0.25">
      <c r="A17" t="s">
        <v>79</v>
      </c>
      <c r="B17" s="9">
        <v>44869</v>
      </c>
      <c r="C17" s="12">
        <f>$C$5+$D$5*((1-EXP(-$F$5*C14))/($F$5*C14))+$E$5*((1-EXP(-$F$5*C14))/($F$5*C14)-EXP(-$F$5*C14))</f>
        <v>4.9531009341594645</v>
      </c>
      <c r="D17" s="12">
        <f t="shared" ref="D17:AC17" si="2">$C$5+$D$5*((1-EXP(-$F$5*D14))/($F$5*D14))+$E$5*((1-EXP(-$F$5*D14))/($F$5*D14)-EXP(-$F$5*D14))</f>
        <v>5.0433330932905829</v>
      </c>
      <c r="E17" s="12">
        <f t="shared" si="2"/>
        <v>5.3190843220515909</v>
      </c>
      <c r="F17" s="12">
        <f t="shared" si="2"/>
        <v>5.7344007311439613</v>
      </c>
      <c r="G17" s="12">
        <f t="shared" si="2"/>
        <v>6.1689718307886752</v>
      </c>
      <c r="H17" s="12">
        <f t="shared" si="2"/>
        <v>6.5441435248464845</v>
      </c>
      <c r="I17" s="12">
        <f t="shared" si="2"/>
        <v>7.0151615533165153</v>
      </c>
      <c r="J17" s="12">
        <f t="shared" si="2"/>
        <v>7.5088875776394932</v>
      </c>
      <c r="K17" s="12">
        <f t="shared" si="2"/>
        <v>8.0445504613100258</v>
      </c>
      <c r="L17" s="12">
        <f t="shared" si="2"/>
        <v>8.514481666005036</v>
      </c>
      <c r="M17" s="12">
        <f t="shared" si="2"/>
        <v>8.8191039193486631</v>
      </c>
      <c r="N17" s="12">
        <f t="shared" si="2"/>
        <v>9.0270299287193474</v>
      </c>
      <c r="O17" s="12">
        <f t="shared" si="2"/>
        <v>9.1756826226239578</v>
      </c>
      <c r="P17" s="12">
        <f t="shared" si="2"/>
        <v>9.2863043978883706</v>
      </c>
      <c r="Q17" s="12">
        <f t="shared" si="2"/>
        <v>9.3714582899189978</v>
      </c>
      <c r="R17" s="12">
        <f t="shared" si="2"/>
        <v>9.4388830891454205</v>
      </c>
      <c r="S17" s="12">
        <f t="shared" si="2"/>
        <v>9.4935357786199326</v>
      </c>
      <c r="T17" s="12">
        <f t="shared" si="2"/>
        <v>9.5387091239108486</v>
      </c>
      <c r="U17" s="12">
        <f t="shared" si="2"/>
        <v>9.576663977206632</v>
      </c>
      <c r="V17" s="12">
        <f t="shared" si="2"/>
        <v>9.6089992643336313</v>
      </c>
      <c r="W17" s="12">
        <f t="shared" si="2"/>
        <v>9.6368757507120204</v>
      </c>
      <c r="X17" s="12">
        <f t="shared" si="2"/>
        <v>9.6611557278989562</v>
      </c>
      <c r="Y17" s="12">
        <f t="shared" si="2"/>
        <v>9.6824928466370075</v>
      </c>
      <c r="Z17" s="12">
        <f t="shared" si="2"/>
        <v>9.7013915003238189</v>
      </c>
      <c r="AA17" s="12">
        <f t="shared" si="2"/>
        <v>9.7182470797120217</v>
      </c>
      <c r="AB17" s="12">
        <f t="shared" si="2"/>
        <v>9.733373890466515</v>
      </c>
      <c r="AC17" s="12">
        <f t="shared" si="2"/>
        <v>9.7949400317134021</v>
      </c>
    </row>
    <row r="18" spans="1:29" x14ac:dyDescent="0.25">
      <c r="A18" t="s">
        <v>79</v>
      </c>
      <c r="B18" s="9">
        <v>45234</v>
      </c>
      <c r="C18" s="12">
        <f>$C$4+$D$4*((1-EXP(-$F$4*C$14))/($F$4*C$14))+$E$4*((1-EXP(-$F$4*C$14))/($F$4*C$14)-EXP(-$F$4*C$14))</f>
        <v>9.7058301918787944</v>
      </c>
      <c r="D18" s="12">
        <f t="shared" ref="D18:AC18" si="3">$C$4+$D$4*((1-EXP(-$F$4*D$14))/($F$4*D$14))+$E$4*((1-EXP(-$F$4*D$14))/($F$4*D$14)-EXP(-$F$4*D$14))</f>
        <v>10.470323509262119</v>
      </c>
      <c r="E18" s="12">
        <f t="shared" si="3"/>
        <v>11.466988105835519</v>
      </c>
      <c r="F18" s="12">
        <f t="shared" si="3"/>
        <v>11.497149095008195</v>
      </c>
      <c r="G18" s="12">
        <f t="shared" si="3"/>
        <v>11.229854572548817</v>
      </c>
      <c r="H18" s="12">
        <f t="shared" si="3"/>
        <v>11.051495712839158</v>
      </c>
      <c r="I18" s="12">
        <f t="shared" si="3"/>
        <v>10.905146125347381</v>
      </c>
      <c r="J18" s="12">
        <f t="shared" si="3"/>
        <v>10.806141118493812</v>
      </c>
      <c r="K18" s="12">
        <f t="shared" si="3"/>
        <v>10.731825496663154</v>
      </c>
      <c r="L18" s="12">
        <f t="shared" si="3"/>
        <v>10.68228107002256</v>
      </c>
      <c r="M18" s="12">
        <f t="shared" si="3"/>
        <v>10.654756387795484</v>
      </c>
      <c r="N18" s="12">
        <f t="shared" si="3"/>
        <v>10.637240680923579</v>
      </c>
      <c r="O18" s="12">
        <f t="shared" si="3"/>
        <v>10.62511442231995</v>
      </c>
      <c r="P18" s="12">
        <f t="shared" si="3"/>
        <v>10.61622183267729</v>
      </c>
      <c r="Q18" s="12">
        <f t="shared" si="3"/>
        <v>10.609421617068199</v>
      </c>
      <c r="R18" s="12">
        <f t="shared" si="3"/>
        <v>10.60405302579786</v>
      </c>
      <c r="S18" s="12">
        <f t="shared" si="3"/>
        <v>10.599707023340921</v>
      </c>
      <c r="T18" s="12">
        <f t="shared" si="3"/>
        <v>10.596116847398232</v>
      </c>
      <c r="U18" s="12">
        <f t="shared" si="3"/>
        <v>10.593101099606374</v>
      </c>
      <c r="V18" s="12">
        <f t="shared" si="3"/>
        <v>10.59053212926516</v>
      </c>
      <c r="W18" s="12">
        <f t="shared" si="3"/>
        <v>10.588317499660667</v>
      </c>
      <c r="X18" s="12">
        <f t="shared" si="3"/>
        <v>10.586388628714818</v>
      </c>
      <c r="Y18" s="12">
        <f t="shared" si="3"/>
        <v>10.584693560307858</v>
      </c>
      <c r="Z18" s="12">
        <f t="shared" si="3"/>
        <v>10.583192214004553</v>
      </c>
      <c r="AA18" s="12">
        <f t="shared" si="3"/>
        <v>10.581853175409712</v>
      </c>
      <c r="AB18" s="12">
        <f t="shared" si="3"/>
        <v>10.58065147410665</v>
      </c>
      <c r="AC18" s="12">
        <f t="shared" si="3"/>
        <v>10.575760549803187</v>
      </c>
    </row>
    <row r="19" spans="1:29" x14ac:dyDescent="0.25">
      <c r="A19" t="s">
        <v>79</v>
      </c>
      <c r="B19" s="9">
        <v>45600</v>
      </c>
      <c r="C19" s="12">
        <f>$C$3+$D$3*((1-EXP(-$F$3*C$14))/($F$3*C$14))+$E$3*((1-EXP(-$F$3*C$14))/($F$3*C$14)-EXP(-$F$3*C$14))</f>
        <v>8.9006038041636799</v>
      </c>
      <c r="D19" s="12">
        <f t="shared" ref="D19:AC19" si="4">$C$3+$D$3*((1-EXP(-$F$3*D$14))/($F$3*D$14))+$E$3*((1-EXP(-$F$3*D$14))/($F$3*D$14)-EXP(-$F$3*D$14))</f>
        <v>8.8757161850111146</v>
      </c>
      <c r="E19" s="12">
        <f t="shared" si="4"/>
        <v>8.8087363117920781</v>
      </c>
      <c r="F19" s="12">
        <f t="shared" si="4"/>
        <v>8.7353982219399082</v>
      </c>
      <c r="G19" s="12">
        <f t="shared" si="4"/>
        <v>8.6977805597288889</v>
      </c>
      <c r="H19" s="12">
        <f t="shared" si="4"/>
        <v>8.7014221222491202</v>
      </c>
      <c r="I19" s="12">
        <f t="shared" si="4"/>
        <v>8.760088061617342</v>
      </c>
      <c r="J19" s="12">
        <f t="shared" si="4"/>
        <v>8.8969191212256415</v>
      </c>
      <c r="K19" s="12">
        <f t="shared" si="4"/>
        <v>9.1506889524229234</v>
      </c>
      <c r="L19" s="12">
        <f t="shared" si="4"/>
        <v>9.4835308553547719</v>
      </c>
      <c r="M19" s="12">
        <f t="shared" si="4"/>
        <v>9.7637285995933905</v>
      </c>
      <c r="N19" s="12">
        <f t="shared" si="4"/>
        <v>9.9858140149371479</v>
      </c>
      <c r="O19" s="12">
        <f t="shared" si="4"/>
        <v>10.158999880928668</v>
      </c>
      <c r="P19" s="12">
        <f t="shared" si="4"/>
        <v>10.294471818085819</v>
      </c>
      <c r="Q19" s="12">
        <f t="shared" si="4"/>
        <v>10.401717463435974</v>
      </c>
      <c r="R19" s="12">
        <f t="shared" si="4"/>
        <v>10.487946300910428</v>
      </c>
      <c r="S19" s="12">
        <f t="shared" si="4"/>
        <v>10.558415149007631</v>
      </c>
      <c r="T19" s="12">
        <f t="shared" si="4"/>
        <v>10.61691040529503</v>
      </c>
      <c r="U19" s="12">
        <f t="shared" si="4"/>
        <v>10.66616564979193</v>
      </c>
      <c r="V19" s="12">
        <f t="shared" si="4"/>
        <v>10.708174153777167</v>
      </c>
      <c r="W19" s="12">
        <f t="shared" si="4"/>
        <v>10.744409595777269</v>
      </c>
      <c r="X19" s="12">
        <f t="shared" si="4"/>
        <v>10.775978427163938</v>
      </c>
      <c r="Y19" s="12">
        <f t="shared" si="4"/>
        <v>10.80372448895136</v>
      </c>
      <c r="Z19" s="12">
        <f t="shared" si="4"/>
        <v>10.828301150182837</v>
      </c>
      <c r="AA19" s="12">
        <f t="shared" si="4"/>
        <v>10.850221537615512</v>
      </c>
      <c r="AB19" s="12">
        <f t="shared" si="4"/>
        <v>10.869893958216748</v>
      </c>
      <c r="AC19" s="12">
        <f t="shared" si="4"/>
        <v>10.949961515875881</v>
      </c>
    </row>
    <row r="20" spans="1:29" x14ac:dyDescent="0.25">
      <c r="A20" t="s">
        <v>80</v>
      </c>
      <c r="B20" s="9">
        <v>44869</v>
      </c>
      <c r="C20" s="12">
        <f>C17+$C$8+$D$8*((1-EXP(-$F$8*C$14))/($F$8*C$14))+$E$8*((1-EXP(-$F$8*C$14))/($F$8*C$14)-EXP(-$F$8*C$14))</f>
        <v>5.3976017280948003</v>
      </c>
      <c r="D20" s="12">
        <f>D17+$C$8+$D$8*((1-EXP(-$F$8*D$14))/($F$8*D$14))+$E$8*((1-EXP(-$F$8*D$14))/($F$8*D$14)-EXP(-$F$8*D$14))</f>
        <v>4.9965920483912045</v>
      </c>
      <c r="E20" s="12">
        <f t="shared" ref="E20:AC20" si="5">E17+$C$8+$D$8*((1-EXP(-$F$8*E$14))/($F$8*E$14))+$E$8*((1-EXP(-$F$8*E$14))/($F$8*E$14)-EXP(-$F$8*E$14))</f>
        <v>4.5283913479357976</v>
      </c>
      <c r="F20" s="12">
        <f t="shared" si="5"/>
        <v>4.860074338257002</v>
      </c>
      <c r="G20" s="12">
        <f t="shared" si="5"/>
        <v>5.5522351876880363</v>
      </c>
      <c r="H20" s="12">
        <f t="shared" si="5"/>
        <v>6.1435421948750628</v>
      </c>
      <c r="I20" s="12">
        <f t="shared" si="5"/>
        <v>6.8124758702288872</v>
      </c>
      <c r="J20" s="12">
        <f t="shared" si="5"/>
        <v>7.4455954282423473</v>
      </c>
      <c r="K20" s="12">
        <f t="shared" si="5"/>
        <v>8.0865285063261094</v>
      </c>
      <c r="L20" s="12">
        <f t="shared" si="5"/>
        <v>8.6266626874173937</v>
      </c>
      <c r="M20" s="12">
        <f t="shared" si="5"/>
        <v>8.970286713587635</v>
      </c>
      <c r="N20" s="12">
        <f t="shared" si="5"/>
        <v>9.2030320330964521</v>
      </c>
      <c r="O20" s="12">
        <f t="shared" si="5"/>
        <v>9.3688673263276616</v>
      </c>
      <c r="P20" s="12">
        <f t="shared" si="5"/>
        <v>9.4920896744315808</v>
      </c>
      <c r="Q20" s="12">
        <f t="shared" si="5"/>
        <v>9.5868792986335958</v>
      </c>
      <c r="R20" s="12">
        <f t="shared" si="5"/>
        <v>9.6619112548374275</v>
      </c>
      <c r="S20" s="12">
        <f t="shared" si="5"/>
        <v>9.7227221190079405</v>
      </c>
      <c r="T20" s="12">
        <f t="shared" si="5"/>
        <v>9.7729826520912031</v>
      </c>
      <c r="U20" s="12">
        <f t="shared" si="5"/>
        <v>9.8152107431325586</v>
      </c>
      <c r="V20" s="12">
        <f t="shared" si="5"/>
        <v>9.851186195746525</v>
      </c>
      <c r="W20" s="12">
        <f t="shared" si="5"/>
        <v>9.8822007558205787</v>
      </c>
      <c r="X20" s="12">
        <f t="shared" si="5"/>
        <v>9.9092138939682517</v>
      </c>
      <c r="Y20" s="12">
        <f t="shared" si="5"/>
        <v>9.9329528814293759</v>
      </c>
      <c r="Z20" s="12">
        <f t="shared" si="5"/>
        <v>9.9539789045566245</v>
      </c>
      <c r="AA20" s="12">
        <f t="shared" si="5"/>
        <v>9.9727318674998102</v>
      </c>
      <c r="AB20" s="12">
        <f t="shared" si="5"/>
        <v>9.989561458367751</v>
      </c>
      <c r="AC20" s="12">
        <f t="shared" si="5"/>
        <v>10.058057914676366</v>
      </c>
    </row>
    <row r="21" spans="1:29" x14ac:dyDescent="0.25">
      <c r="A21" t="s">
        <v>80</v>
      </c>
      <c r="B21" s="9">
        <v>45234</v>
      </c>
      <c r="C21" s="12">
        <f>C18+$C$7+$D$7*((1-EXP(-$F$7*C$14))/($F$7*C$14))+$E$7*((1-EXP(-$F$7*C$14))/($F$7*C$14)-EXP(-$F$7*C$14))</f>
        <v>12.25603842037075</v>
      </c>
      <c r="D21" s="12">
        <f t="shared" ref="D21:AC21" si="6">D18+$C$7+$D$7*((1-EXP(-$F$7*D$14))/($F$7*D$14))+$E$7*((1-EXP(-$F$7*D$14))/($F$7*D$14)-EXP(-$F$7*D$14))</f>
        <v>13.311541755250435</v>
      </c>
      <c r="E21" s="12">
        <f t="shared" si="6"/>
        <v>15.043341069182972</v>
      </c>
      <c r="F21" s="12">
        <f t="shared" si="6"/>
        <v>15.800011034037041</v>
      </c>
      <c r="G21" s="12">
        <f t="shared" si="6"/>
        <v>15.904361152434298</v>
      </c>
      <c r="H21" s="12">
        <f t="shared" si="6"/>
        <v>15.810730077234705</v>
      </c>
      <c r="I21" s="12">
        <f t="shared" si="6"/>
        <v>15.562527149529199</v>
      </c>
      <c r="J21" s="12">
        <f t="shared" si="6"/>
        <v>15.215039697076861</v>
      </c>
      <c r="K21" s="12">
        <f t="shared" si="6"/>
        <v>14.813858743216754</v>
      </c>
      <c r="L21" s="12">
        <f t="shared" si="6"/>
        <v>14.486419345101172</v>
      </c>
      <c r="M21" s="12">
        <f t="shared" si="6"/>
        <v>14.293819696572168</v>
      </c>
      <c r="N21" s="12">
        <f t="shared" si="6"/>
        <v>14.17001395403646</v>
      </c>
      <c r="O21" s="12">
        <f t="shared" si="6"/>
        <v>14.084164017987964</v>
      </c>
      <c r="P21" s="12">
        <f t="shared" si="6"/>
        <v>14.021192357614256</v>
      </c>
      <c r="Q21" s="12">
        <f t="shared" si="6"/>
        <v>13.973035944528252</v>
      </c>
      <c r="R21" s="12">
        <f t="shared" si="6"/>
        <v>13.935017551989846</v>
      </c>
      <c r="S21" s="12">
        <f t="shared" si="6"/>
        <v>13.904240739877148</v>
      </c>
      <c r="T21" s="12">
        <f t="shared" si="6"/>
        <v>13.878816414916251</v>
      </c>
      <c r="U21" s="12">
        <f t="shared" si="6"/>
        <v>13.8574599817485</v>
      </c>
      <c r="V21" s="12">
        <f t="shared" si="6"/>
        <v>13.8392674645846</v>
      </c>
      <c r="W21" s="12">
        <f t="shared" si="6"/>
        <v>13.823584260130763</v>
      </c>
      <c r="X21" s="12">
        <f t="shared" si="6"/>
        <v>13.809924694961067</v>
      </c>
      <c r="Y21" s="12">
        <f t="shared" si="6"/>
        <v>13.797920834660399</v>
      </c>
      <c r="Z21" s="12">
        <f t="shared" si="6"/>
        <v>13.787288844108376</v>
      </c>
      <c r="AA21" s="12">
        <f t="shared" si="6"/>
        <v>13.777806257940355</v>
      </c>
      <c r="AB21" s="12">
        <f t="shared" si="6"/>
        <v>13.769296244712645</v>
      </c>
      <c r="AC21" s="12">
        <f t="shared" si="6"/>
        <v>13.734660490875862</v>
      </c>
    </row>
    <row r="22" spans="1:29" x14ac:dyDescent="0.25">
      <c r="A22" t="s">
        <v>80</v>
      </c>
      <c r="B22" s="9">
        <v>45600</v>
      </c>
      <c r="C22" s="12">
        <f t="shared" ref="C22:AC22" si="7">C19+$C$6+$D$6*((1-EXP(-$F$6*C$14))/($F$6*C$14))+$E$6*((1-EXP(-$F$6*C$14))/($F$6*C$14)-EXP(-$F$6*C$14))</f>
        <v>10.967112704557113</v>
      </c>
      <c r="D22" s="12">
        <f t="shared" si="7"/>
        <v>11.004043609915222</v>
      </c>
      <c r="E22" s="12">
        <f t="shared" si="7"/>
        <v>11.121492045938627</v>
      </c>
      <c r="F22" s="12">
        <f t="shared" si="7"/>
        <v>11.312441992716053</v>
      </c>
      <c r="G22" s="12">
        <f t="shared" si="7"/>
        <v>11.532517009926407</v>
      </c>
      <c r="H22" s="12">
        <f t="shared" si="7"/>
        <v>11.741559709528604</v>
      </c>
      <c r="I22" s="12">
        <f t="shared" si="7"/>
        <v>12.033122941528665</v>
      </c>
      <c r="J22" s="12">
        <f t="shared" si="7"/>
        <v>12.380277986339507</v>
      </c>
      <c r="K22" s="12">
        <f t="shared" si="7"/>
        <v>12.816822116539281</v>
      </c>
      <c r="L22" s="12">
        <f t="shared" si="7"/>
        <v>13.264882248670107</v>
      </c>
      <c r="M22" s="12">
        <f t="shared" si="7"/>
        <v>13.594948040030822</v>
      </c>
      <c r="N22" s="12">
        <f t="shared" si="7"/>
        <v>13.839943188199184</v>
      </c>
      <c r="O22" s="12">
        <f t="shared" si="7"/>
        <v>14.024619362790549</v>
      </c>
      <c r="P22" s="12">
        <f t="shared" si="7"/>
        <v>14.16653535473273</v>
      </c>
      <c r="Q22" s="12">
        <f t="shared" si="7"/>
        <v>14.277848662652215</v>
      </c>
      <c r="R22" s="12">
        <f t="shared" si="7"/>
        <v>14.366925026264235</v>
      </c>
      <c r="S22" s="12">
        <f t="shared" si="7"/>
        <v>14.439547649640028</v>
      </c>
      <c r="T22" s="12">
        <f t="shared" si="7"/>
        <v>14.499759825124867</v>
      </c>
      <c r="U22" s="12">
        <f t="shared" si="7"/>
        <v>14.550431851871625</v>
      </c>
      <c r="V22" s="12">
        <f t="shared" si="7"/>
        <v>14.593636922153445</v>
      </c>
      <c r="W22" s="12">
        <f t="shared" si="7"/>
        <v>14.630899715285082</v>
      </c>
      <c r="X22" s="12">
        <f t="shared" si="7"/>
        <v>14.663361656283476</v>
      </c>
      <c r="Y22" s="12">
        <f t="shared" si="7"/>
        <v>14.691891897152875</v>
      </c>
      <c r="Z22" s="12">
        <f t="shared" si="7"/>
        <v>14.71716284654557</v>
      </c>
      <c r="AA22" s="12">
        <f t="shared" si="7"/>
        <v>14.739702355761096</v>
      </c>
      <c r="AB22" s="12">
        <f t="shared" si="7"/>
        <v>14.759930355253021</v>
      </c>
      <c r="AC22" s="12">
        <f t="shared" si="7"/>
        <v>14.842259002736679</v>
      </c>
    </row>
    <row r="23" spans="1:29" x14ac:dyDescent="0.25">
      <c r="A23" t="s">
        <v>81</v>
      </c>
      <c r="B23" s="9">
        <v>44869</v>
      </c>
      <c r="C23" s="12">
        <f>C17+$C$11+$D$11*((1-EXP(-$F$11*C$14))/($F$11*C$14))+$E$11*((1-EXP(-$F$11*C$14))/($F$11*C$14)-EXP(-$F$11*C$14))</f>
        <v>5.8841700037650302</v>
      </c>
      <c r="D23" s="12">
        <f t="shared" ref="D23:AC23" si="8">D17+$C$11+$D$11*((1-EXP(-$F$11*D$14))/($F$11*D$14))+$E$11*((1-EXP(-$F$11*D$14))/($F$11*D$14)-EXP(-$F$11*D$14))</f>
        <v>6.1589362689282714</v>
      </c>
      <c r="E23" s="12">
        <f t="shared" si="8"/>
        <v>6.6053336002600149</v>
      </c>
      <c r="F23" s="12">
        <f t="shared" si="8"/>
        <v>6.6594548167687924</v>
      </c>
      <c r="G23" s="12">
        <f t="shared" si="8"/>
        <v>6.4759851318520028</v>
      </c>
      <c r="H23" s="12">
        <f t="shared" si="8"/>
        <v>6.3484289134288492</v>
      </c>
      <c r="I23" s="12">
        <f t="shared" si="8"/>
        <v>6.3185120170017246</v>
      </c>
      <c r="J23" s="12">
        <f t="shared" si="8"/>
        <v>6.4341900086250723</v>
      </c>
      <c r="K23" s="12">
        <f t="shared" si="8"/>
        <v>6.6772467275198748</v>
      </c>
      <c r="L23" s="12">
        <f t="shared" si="8"/>
        <v>6.9513491197872233</v>
      </c>
      <c r="M23" s="12">
        <f t="shared" si="8"/>
        <v>7.1471616570357712</v>
      </c>
      <c r="N23" s="12">
        <f t="shared" si="8"/>
        <v>7.2858449880772049</v>
      </c>
      <c r="O23" s="12">
        <f t="shared" si="8"/>
        <v>7.3865604420901221</v>
      </c>
      <c r="P23" s="12">
        <f t="shared" si="8"/>
        <v>7.4620282414257852</v>
      </c>
      <c r="Q23" s="12">
        <f t="shared" si="8"/>
        <v>7.5202996812755405</v>
      </c>
      <c r="R23" s="12">
        <f t="shared" si="8"/>
        <v>7.5665014919381166</v>
      </c>
      <c r="S23" s="12">
        <f t="shared" si="8"/>
        <v>7.6039736668609441</v>
      </c>
      <c r="T23" s="12">
        <f t="shared" si="8"/>
        <v>7.6349544131743805</v>
      </c>
      <c r="U23" s="12">
        <f t="shared" si="8"/>
        <v>7.6609874833290812</v>
      </c>
      <c r="V23" s="12">
        <f t="shared" si="8"/>
        <v>7.683167177409973</v>
      </c>
      <c r="W23" s="12">
        <f t="shared" si="8"/>
        <v>7.7022888421968903</v>
      </c>
      <c r="X23" s="12">
        <f t="shared" si="8"/>
        <v>7.7189436521912533</v>
      </c>
      <c r="Y23" s="12">
        <f t="shared" si="8"/>
        <v>7.7335798664267417</v>
      </c>
      <c r="Z23" s="12">
        <f t="shared" si="8"/>
        <v>7.7465434332684255</v>
      </c>
      <c r="AA23" s="12">
        <f t="shared" si="8"/>
        <v>7.7581055568217847</v>
      </c>
      <c r="AB23" s="12">
        <f t="shared" si="8"/>
        <v>7.7684818302885974</v>
      </c>
      <c r="AC23" s="12">
        <f t="shared" si="8"/>
        <v>7.8107132847746268</v>
      </c>
    </row>
    <row r="24" spans="1:29" x14ac:dyDescent="0.25">
      <c r="A24" t="s">
        <v>81</v>
      </c>
      <c r="B24" s="9">
        <v>45234</v>
      </c>
      <c r="C24" s="12">
        <f>C18+$C$10+$D$10*((1-EXP(-$F$10*C$14))/($F$10*C$14))+$E$10*((1-EXP(-$F$10*C$14))/($F$10*C$14)-EXP(-$F$10*C$14))</f>
        <v>11.951027130200004</v>
      </c>
      <c r="D24" s="12">
        <f t="shared" ref="D24:AC24" si="9">D18+$C$10+$D$10*((1-EXP(-$F$10*D$14))/($F$10*D$14))+$E$10*((1-EXP(-$F$10*D$14))/($F$10*D$14)-EXP(-$F$10*D$14))</f>
        <v>12.741725940249996</v>
      </c>
      <c r="E24" s="12">
        <f t="shared" si="9"/>
        <v>13.818883602993919</v>
      </c>
      <c r="F24" s="12">
        <f t="shared" si="9"/>
        <v>13.971242938332155</v>
      </c>
      <c r="G24" s="12">
        <f t="shared" si="9"/>
        <v>13.832500493965307</v>
      </c>
      <c r="H24" s="12">
        <f t="shared" si="9"/>
        <v>13.76487093647297</v>
      </c>
      <c r="I24" s="12">
        <f t="shared" si="9"/>
        <v>13.755215448967695</v>
      </c>
      <c r="J24" s="12">
        <f t="shared" si="9"/>
        <v>13.791985701249708</v>
      </c>
      <c r="K24" s="12">
        <f t="shared" si="9"/>
        <v>13.843248069304337</v>
      </c>
      <c r="L24" s="12">
        <f t="shared" si="9"/>
        <v>13.858057111298043</v>
      </c>
      <c r="M24" s="12">
        <f t="shared" si="9"/>
        <v>13.819764756312347</v>
      </c>
      <c r="N24" s="12">
        <f t="shared" si="9"/>
        <v>13.74767181021177</v>
      </c>
      <c r="O24" s="12">
        <f t="shared" si="9"/>
        <v>13.657342741056155</v>
      </c>
      <c r="P24" s="12">
        <f t="shared" si="9"/>
        <v>13.559409435761539</v>
      </c>
      <c r="Q24" s="12">
        <f t="shared" si="9"/>
        <v>13.460636448348119</v>
      </c>
      <c r="R24" s="12">
        <f t="shared" si="9"/>
        <v>13.365075481830198</v>
      </c>
      <c r="S24" s="12">
        <f t="shared" si="9"/>
        <v>13.274965307223697</v>
      </c>
      <c r="T24" s="12">
        <f t="shared" si="9"/>
        <v>13.191372850107358</v>
      </c>
      <c r="U24" s="12">
        <f t="shared" si="9"/>
        <v>13.114631969308121</v>
      </c>
      <c r="V24" s="12">
        <f t="shared" si="9"/>
        <v>13.044636434890323</v>
      </c>
      <c r="W24" s="12">
        <f t="shared" si="9"/>
        <v>12.981031615866076</v>
      </c>
      <c r="X24" s="12">
        <f t="shared" si="9"/>
        <v>12.923337289829814</v>
      </c>
      <c r="Y24" s="12">
        <f t="shared" si="9"/>
        <v>12.871024343123979</v>
      </c>
      <c r="Z24" s="12">
        <f t="shared" si="9"/>
        <v>12.823561034386548</v>
      </c>
      <c r="AA24" s="12">
        <f t="shared" si="9"/>
        <v>12.780439462476583</v>
      </c>
      <c r="AB24" s="12">
        <f t="shared" si="9"/>
        <v>12.741189383672641</v>
      </c>
      <c r="AC24" s="12">
        <f t="shared" si="9"/>
        <v>12.57762094595755</v>
      </c>
    </row>
    <row r="25" spans="1:29" x14ac:dyDescent="0.25">
      <c r="A25" t="s">
        <v>81</v>
      </c>
      <c r="B25" s="9">
        <v>45600</v>
      </c>
      <c r="C25" s="12">
        <f>C19+$C$9+$D$9*((1-EXP(-$F$9*C$14))/($F$9*C$14))+$E$9*((1-EXP(-$F$9*C$14))/($F$9*C$14)-EXP(-$F$9*C$14))</f>
        <v>11.187844522749961</v>
      </c>
      <c r="D25" s="12">
        <f t="shared" ref="D25:AC25" si="10">D19+$C$9+$D$9*((1-EXP(-$F$9*D$14))/($F$9*D$14))+$E$9*((1-EXP(-$F$9*D$14))/($F$9*D$14)-EXP(-$F$9*D$14))</f>
        <v>10.852162350594879</v>
      </c>
      <c r="E25" s="12">
        <f t="shared" si="10"/>
        <v>10.010932595576342</v>
      </c>
      <c r="F25" s="12">
        <f t="shared" si="10"/>
        <v>9.1725923745863227</v>
      </c>
      <c r="G25" s="12">
        <f t="shared" si="10"/>
        <v>8.6975214057358254</v>
      </c>
      <c r="H25" s="12">
        <f t="shared" si="10"/>
        <v>8.5144813693510617</v>
      </c>
      <c r="I25" s="12">
        <f t="shared" si="10"/>
        <v>8.4825580993068428</v>
      </c>
      <c r="J25" s="12">
        <f t="shared" si="10"/>
        <v>8.6082094880661817</v>
      </c>
      <c r="K25" s="12">
        <f t="shared" si="10"/>
        <v>8.8820001966074322</v>
      </c>
      <c r="L25" s="12">
        <f t="shared" si="10"/>
        <v>9.2359180543148973</v>
      </c>
      <c r="M25" s="12">
        <f t="shared" si="10"/>
        <v>9.5285676321274035</v>
      </c>
      <c r="N25" s="12">
        <f t="shared" si="10"/>
        <v>9.7586171783653199</v>
      </c>
      <c r="O25" s="12">
        <f t="shared" si="10"/>
        <v>9.9373187392925324</v>
      </c>
      <c r="P25" s="12">
        <f t="shared" si="10"/>
        <v>10.076835622589815</v>
      </c>
      <c r="Q25" s="12">
        <f t="shared" si="10"/>
        <v>10.187174467118798</v>
      </c>
      <c r="R25" s="12">
        <f t="shared" si="10"/>
        <v>10.27584530419168</v>
      </c>
      <c r="S25" s="12">
        <f t="shared" si="10"/>
        <v>10.348291009118579</v>
      </c>
      <c r="T25" s="12">
        <f t="shared" si="10"/>
        <v>10.408419321048473</v>
      </c>
      <c r="U25" s="12">
        <f t="shared" si="10"/>
        <v>10.459046332285096</v>
      </c>
      <c r="V25" s="12">
        <f t="shared" si="10"/>
        <v>10.502223378307875</v>
      </c>
      <c r="W25" s="12">
        <f t="shared" si="10"/>
        <v>10.539466184133445</v>
      </c>
      <c r="X25" s="12">
        <f t="shared" si="10"/>
        <v>10.571912396916492</v>
      </c>
      <c r="Y25" s="12">
        <f t="shared" si="10"/>
        <v>10.600429490840121</v>
      </c>
      <c r="Z25" s="12">
        <f t="shared" si="10"/>
        <v>10.625689066249382</v>
      </c>
      <c r="AA25" s="12">
        <f t="shared" si="10"/>
        <v>10.648218539300084</v>
      </c>
      <c r="AB25" s="12">
        <f t="shared" si="10"/>
        <v>10.668437575199546</v>
      </c>
      <c r="AC25" s="12">
        <f t="shared" si="10"/>
        <v>10.750729857122463</v>
      </c>
    </row>
    <row r="26" spans="1:29" x14ac:dyDescent="0.25">
      <c r="A26" t="s">
        <v>82</v>
      </c>
    </row>
    <row r="27" spans="1:29" x14ac:dyDescent="0.25">
      <c r="A27" t="s">
        <v>79</v>
      </c>
      <c r="B27" s="9">
        <v>44869</v>
      </c>
      <c r="C27" s="13">
        <f t="shared" ref="C27:AC35" si="11">EXP(-(C17/100)*C$14)</f>
        <v>0.99986132279041684</v>
      </c>
      <c r="D27" s="13">
        <f t="shared" si="11"/>
        <v>0.99789914000213553</v>
      </c>
      <c r="E27" s="13">
        <f t="shared" si="11"/>
        <v>0.99117228158101689</v>
      </c>
      <c r="F27" s="13">
        <f t="shared" si="11"/>
        <v>0.97872555987560772</v>
      </c>
      <c r="G27" s="13">
        <f t="shared" si="11"/>
        <v>0.96217775012734041</v>
      </c>
      <c r="H27" s="13">
        <f t="shared" si="11"/>
        <v>0.94434732088084383</v>
      </c>
      <c r="I27" s="13">
        <f t="shared" si="11"/>
        <v>0.91604524683813227</v>
      </c>
      <c r="J27" s="13">
        <f t="shared" si="11"/>
        <v>0.87686210610102355</v>
      </c>
      <c r="K27" s="13">
        <f t="shared" si="11"/>
        <v>0.81781938987437242</v>
      </c>
      <c r="L27" s="13">
        <f t="shared" si="11"/>
        <v>0.74229624883239964</v>
      </c>
      <c r="M27" s="13">
        <f t="shared" si="11"/>
        <v>0.67242837660292321</v>
      </c>
      <c r="N27" s="13">
        <f t="shared" si="11"/>
        <v>0.60866536437445784</v>
      </c>
      <c r="O27" s="13">
        <f t="shared" si="11"/>
        <v>0.55078024957883043</v>
      </c>
      <c r="P27" s="13">
        <f t="shared" si="11"/>
        <v>0.49833993728236736</v>
      </c>
      <c r="Q27" s="13">
        <f t="shared" si="11"/>
        <v>0.45087102560638648</v>
      </c>
      <c r="R27" s="13">
        <f t="shared" si="11"/>
        <v>0.40791604677115462</v>
      </c>
      <c r="S27" s="13">
        <f t="shared" si="11"/>
        <v>0.36905069603300955</v>
      </c>
      <c r="T27" s="13">
        <f t="shared" si="11"/>
        <v>0.3338873730699296</v>
      </c>
      <c r="U27" s="13">
        <f t="shared" si="11"/>
        <v>0.30207407894993976</v>
      </c>
      <c r="V27" s="13">
        <f t="shared" si="11"/>
        <v>0.2732918791103835</v>
      </c>
      <c r="W27" s="13">
        <f t="shared" si="11"/>
        <v>0.24725205827236357</v>
      </c>
      <c r="X27" s="13">
        <f t="shared" si="11"/>
        <v>0.2236933500932681</v>
      </c>
      <c r="Y27" s="13">
        <f t="shared" si="11"/>
        <v>0.20237936067963849</v>
      </c>
      <c r="Z27" s="13">
        <f t="shared" si="11"/>
        <v>0.18309621256898229</v>
      </c>
      <c r="AA27" s="13">
        <f t="shared" si="11"/>
        <v>0.16565040426758032</v>
      </c>
      <c r="AB27" s="13">
        <f t="shared" si="11"/>
        <v>0.14986687054988396</v>
      </c>
      <c r="AC27" s="13">
        <f t="shared" si="11"/>
        <v>8.6402816274960631E-2</v>
      </c>
    </row>
    <row r="28" spans="1:29" x14ac:dyDescent="0.25">
      <c r="A28" t="s">
        <v>79</v>
      </c>
      <c r="B28" s="9">
        <v>45234</v>
      </c>
      <c r="C28" s="13">
        <f t="shared" si="11"/>
        <v>0.99972827367891315</v>
      </c>
      <c r="D28" s="13">
        <f t="shared" si="11"/>
        <v>0.99564339276316161</v>
      </c>
      <c r="E28" s="13">
        <f t="shared" si="11"/>
        <v>0.98106607281468872</v>
      </c>
      <c r="F28" s="13">
        <f t="shared" si="11"/>
        <v>0.95780189833020646</v>
      </c>
      <c r="G28" s="13">
        <f t="shared" si="11"/>
        <v>0.93221985976777999</v>
      </c>
      <c r="H28" s="13">
        <f t="shared" si="11"/>
        <v>0.90782778044173029</v>
      </c>
      <c r="I28" s="13">
        <f t="shared" si="11"/>
        <v>0.87256831797508372</v>
      </c>
      <c r="J28" s="13">
        <f t="shared" si="11"/>
        <v>0.82769754961196829</v>
      </c>
      <c r="K28" s="13">
        <f t="shared" si="11"/>
        <v>0.76468167916628071</v>
      </c>
      <c r="L28" s="13">
        <f t="shared" si="11"/>
        <v>0.68805958585556404</v>
      </c>
      <c r="M28" s="13">
        <f t="shared" si="11"/>
        <v>0.61911512542067371</v>
      </c>
      <c r="N28" s="13">
        <f t="shared" si="11"/>
        <v>0.557078989093717</v>
      </c>
      <c r="O28" s="13">
        <f t="shared" si="11"/>
        <v>0.50125895386388974</v>
      </c>
      <c r="P28" s="13">
        <f t="shared" si="11"/>
        <v>0.4510321583613911</v>
      </c>
      <c r="Q28" s="13">
        <f t="shared" si="11"/>
        <v>0.40583815273128016</v>
      </c>
      <c r="R28" s="13">
        <f t="shared" si="11"/>
        <v>0.36517264491896334</v>
      </c>
      <c r="S28" s="13">
        <f t="shared" si="11"/>
        <v>0.32858187358596552</v>
      </c>
      <c r="T28" s="13">
        <f t="shared" si="11"/>
        <v>0.29565754486681917</v>
      </c>
      <c r="U28" s="13">
        <f t="shared" si="11"/>
        <v>0.26603227646946137</v>
      </c>
      <c r="V28" s="13">
        <f t="shared" si="11"/>
        <v>0.23937549828266408</v>
      </c>
      <c r="W28" s="13">
        <f t="shared" si="11"/>
        <v>0.21538976374790145</v>
      </c>
      <c r="X28" s="13">
        <f t="shared" si="11"/>
        <v>0.19380743083652785</v>
      </c>
      <c r="Y28" s="13">
        <f t="shared" si="11"/>
        <v>0.17438767559733434</v>
      </c>
      <c r="Z28" s="13">
        <f t="shared" si="11"/>
        <v>0.15691380495050347</v>
      </c>
      <c r="AA28" s="13">
        <f t="shared" si="11"/>
        <v>0.14119083874308497</v>
      </c>
      <c r="AB28" s="13">
        <f t="shared" si="11"/>
        <v>0.12704333408564042</v>
      </c>
      <c r="AC28" s="13">
        <f t="shared" si="11"/>
        <v>7.1080649549414635E-2</v>
      </c>
    </row>
    <row r="29" spans="1:29" x14ac:dyDescent="0.25">
      <c r="A29" t="s">
        <v>79</v>
      </c>
      <c r="B29" s="9">
        <v>45600</v>
      </c>
      <c r="C29" s="13">
        <f t="shared" si="11"/>
        <v>0.99975081414543709</v>
      </c>
      <c r="D29" s="13">
        <f t="shared" si="11"/>
        <v>0.99630566725165126</v>
      </c>
      <c r="E29" s="13">
        <f t="shared" si="11"/>
        <v>0.98542312311638136</v>
      </c>
      <c r="F29" s="13">
        <f t="shared" si="11"/>
        <v>0.96777298065025996</v>
      </c>
      <c r="G29" s="13">
        <f t="shared" si="11"/>
        <v>0.9470900235396017</v>
      </c>
      <c r="H29" s="13">
        <f t="shared" si="11"/>
        <v>0.9266888303852342</v>
      </c>
      <c r="I29" s="13">
        <f t="shared" si="11"/>
        <v>0.89628117776193961</v>
      </c>
      <c r="J29" s="13">
        <f t="shared" si="11"/>
        <v>0.85581924748190907</v>
      </c>
      <c r="K29" s="13">
        <f t="shared" si="11"/>
        <v>0.79551368859947835</v>
      </c>
      <c r="L29" s="13">
        <f t="shared" si="11"/>
        <v>0.717542155375684</v>
      </c>
      <c r="M29" s="13">
        <f t="shared" si="11"/>
        <v>0.64444371802845724</v>
      </c>
      <c r="N29" s="13">
        <f t="shared" si="11"/>
        <v>0.57740013911401455</v>
      </c>
      <c r="O29" s="13">
        <f t="shared" si="11"/>
        <v>0.51667822229212845</v>
      </c>
      <c r="P29" s="13">
        <f t="shared" si="11"/>
        <v>0.46204851326024937</v>
      </c>
      <c r="Q29" s="13">
        <f t="shared" si="11"/>
        <v>0.41306678817252884</v>
      </c>
      <c r="R29" s="13">
        <f t="shared" si="11"/>
        <v>0.36922284597837945</v>
      </c>
      <c r="S29" s="13">
        <f t="shared" si="11"/>
        <v>0.33000958131810793</v>
      </c>
      <c r="T29" s="13">
        <f t="shared" si="11"/>
        <v>0.29495139568432266</v>
      </c>
      <c r="U29" s="13">
        <f t="shared" si="11"/>
        <v>0.26361364695946299</v>
      </c>
      <c r="V29" s="13">
        <f t="shared" si="11"/>
        <v>0.23560384418575367</v>
      </c>
      <c r="W29" s="13">
        <f t="shared" si="11"/>
        <v>0.21056952583563732</v>
      </c>
      <c r="X29" s="13">
        <f t="shared" si="11"/>
        <v>0.1881949931223709</v>
      </c>
      <c r="Y29" s="13">
        <f t="shared" si="11"/>
        <v>0.1681978118611272</v>
      </c>
      <c r="Z29" s="13">
        <f t="shared" si="11"/>
        <v>0.15032544507908685</v>
      </c>
      <c r="AA29" s="13">
        <f t="shared" si="11"/>
        <v>0.13435214417079827</v>
      </c>
      <c r="AB29" s="13">
        <f t="shared" si="11"/>
        <v>0.12007612986051214</v>
      </c>
      <c r="AC29" s="13">
        <f t="shared" si="11"/>
        <v>6.4732597502325809E-2</v>
      </c>
    </row>
    <row r="30" spans="1:29" x14ac:dyDescent="0.25">
      <c r="A30" t="s">
        <v>80</v>
      </c>
      <c r="B30" s="9">
        <v>44869</v>
      </c>
      <c r="C30" s="13">
        <f t="shared" si="11"/>
        <v>0.99984887857160698</v>
      </c>
      <c r="D30" s="13">
        <f t="shared" si="11"/>
        <v>0.99791859025951524</v>
      </c>
      <c r="E30" s="13">
        <f t="shared" si="11"/>
        <v>0.99247959246826434</v>
      </c>
      <c r="F30" s="13">
        <f t="shared" si="11"/>
        <v>0.98193979725121983</v>
      </c>
      <c r="G30" s="13">
        <f t="shared" si="11"/>
        <v>0.96589372154854414</v>
      </c>
      <c r="H30" s="13">
        <f t="shared" si="11"/>
        <v>0.94766331363279799</v>
      </c>
      <c r="I30" s="13">
        <f t="shared" si="11"/>
        <v>0.91836905506914079</v>
      </c>
      <c r="J30" s="13">
        <f t="shared" si="11"/>
        <v>0.87783386769922966</v>
      </c>
      <c r="K30" s="13">
        <f t="shared" si="11"/>
        <v>0.81696157858953122</v>
      </c>
      <c r="L30" s="13">
        <f t="shared" si="11"/>
        <v>0.73938745871410594</v>
      </c>
      <c r="M30" s="13">
        <f t="shared" si="11"/>
        <v>0.66786922063064391</v>
      </c>
      <c r="N30" s="13">
        <f t="shared" si="11"/>
        <v>0.60280183878964622</v>
      </c>
      <c r="O30" s="13">
        <f t="shared" si="11"/>
        <v>0.54390734070990865</v>
      </c>
      <c r="P30" s="13">
        <f t="shared" si="11"/>
        <v>0.49070766003591659</v>
      </c>
      <c r="Q30" s="13">
        <f t="shared" si="11"/>
        <v>0.44269034874060897</v>
      </c>
      <c r="R30" s="13">
        <f t="shared" si="11"/>
        <v>0.39936417095022986</v>
      </c>
      <c r="S30" s="13">
        <f t="shared" si="11"/>
        <v>0.36027565849751242</v>
      </c>
      <c r="T30" s="13">
        <f t="shared" si="11"/>
        <v>0.32501205501369002</v>
      </c>
      <c r="U30" s="13">
        <f t="shared" si="11"/>
        <v>0.29319969685424707</v>
      </c>
      <c r="V30" s="13">
        <f t="shared" si="11"/>
        <v>0.26450102923974411</v>
      </c>
      <c r="W30" s="13">
        <f t="shared" si="11"/>
        <v>0.23861137188121512</v>
      </c>
      <c r="X30" s="13">
        <f t="shared" si="11"/>
        <v>0.21525580797736452</v>
      </c>
      <c r="Y30" s="13">
        <f t="shared" si="11"/>
        <v>0.19418630893384811</v>
      </c>
      <c r="Z30" s="13">
        <f t="shared" si="11"/>
        <v>0.17517911603515357</v>
      </c>
      <c r="AA30" s="13">
        <f t="shared" si="11"/>
        <v>0.15803236968925724</v>
      </c>
      <c r="AB30" s="13">
        <f t="shared" si="11"/>
        <v>0.14256396762516815</v>
      </c>
      <c r="AC30" s="13">
        <f t="shared" si="11"/>
        <v>8.0902182407948151E-2</v>
      </c>
    </row>
    <row r="31" spans="1:29" x14ac:dyDescent="0.25">
      <c r="A31" t="s">
        <v>80</v>
      </c>
      <c r="B31" s="9">
        <v>45234</v>
      </c>
      <c r="C31" s="13">
        <f t="shared" si="11"/>
        <v>0.99965688980000189</v>
      </c>
      <c r="D31" s="13">
        <f t="shared" si="11"/>
        <v>0.994464464938279</v>
      </c>
      <c r="E31" s="13">
        <f t="shared" si="11"/>
        <v>0.97523457267449787</v>
      </c>
      <c r="F31" s="13">
        <f t="shared" si="11"/>
        <v>0.94247108292471327</v>
      </c>
      <c r="G31" s="13">
        <f t="shared" si="11"/>
        <v>0.90537843976511723</v>
      </c>
      <c r="H31" s="13">
        <f t="shared" si="11"/>
        <v>0.870799182707509</v>
      </c>
      <c r="I31" s="13">
        <f t="shared" si="11"/>
        <v>0.82322017283987525</v>
      </c>
      <c r="J31" s="13">
        <f t="shared" si="11"/>
        <v>0.76623743132951927</v>
      </c>
      <c r="K31" s="13">
        <f t="shared" si="11"/>
        <v>0.69049505434762393</v>
      </c>
      <c r="L31" s="13">
        <f t="shared" si="11"/>
        <v>0.60228490766771015</v>
      </c>
      <c r="M31" s="13">
        <f t="shared" si="11"/>
        <v>0.52559628163807648</v>
      </c>
      <c r="N31" s="13">
        <f t="shared" si="11"/>
        <v>0.45870372002942794</v>
      </c>
      <c r="O31" s="13">
        <f t="shared" si="11"/>
        <v>0.40032816282194206</v>
      </c>
      <c r="P31" s="13">
        <f t="shared" si="11"/>
        <v>0.34938199045287227</v>
      </c>
      <c r="Q31" s="13">
        <f t="shared" si="11"/>
        <v>0.3049193220346621</v>
      </c>
      <c r="R31" s="13">
        <f t="shared" si="11"/>
        <v>0.26611501739391036</v>
      </c>
      <c r="S31" s="13">
        <f t="shared" si="11"/>
        <v>0.23224898358357696</v>
      </c>
      <c r="T31" s="13">
        <f t="shared" si="11"/>
        <v>0.20269277140274117</v>
      </c>
      <c r="U31" s="13">
        <f t="shared" si="11"/>
        <v>0.17689790907166436</v>
      </c>
      <c r="V31" s="13">
        <f t="shared" si="11"/>
        <v>0.15438572385908153</v>
      </c>
      <c r="W31" s="13">
        <f t="shared" si="11"/>
        <v>0.13473845935535758</v>
      </c>
      <c r="X31" s="13">
        <f t="shared" si="11"/>
        <v>0.11759152320344587</v>
      </c>
      <c r="Y31" s="13">
        <f t="shared" si="11"/>
        <v>0.10262672139390754</v>
      </c>
      <c r="Z31" s="13">
        <f t="shared" si="11"/>
        <v>8.9566353569898186E-2</v>
      </c>
      <c r="AA31" s="13">
        <f t="shared" si="11"/>
        <v>7.8168059768927295E-2</v>
      </c>
      <c r="AB31" s="13">
        <f t="shared" si="11"/>
        <v>6.8220322972846179E-2</v>
      </c>
      <c r="AC31" s="13">
        <f t="shared" si="11"/>
        <v>3.226845592387359E-2</v>
      </c>
    </row>
    <row r="32" spans="1:29" x14ac:dyDescent="0.25">
      <c r="A32" t="s">
        <v>80</v>
      </c>
      <c r="B32" s="9">
        <v>45600</v>
      </c>
      <c r="C32" s="13">
        <f t="shared" si="11"/>
        <v>0.99969296798825058</v>
      </c>
      <c r="D32" s="13">
        <f t="shared" si="11"/>
        <v>0.99542182575031468</v>
      </c>
      <c r="E32" s="13">
        <f t="shared" si="11"/>
        <v>0.98163127264945516</v>
      </c>
      <c r="F32" s="13">
        <f t="shared" si="11"/>
        <v>0.95846555119333254</v>
      </c>
      <c r="G32" s="13">
        <f t="shared" si="11"/>
        <v>0.93045810200574719</v>
      </c>
      <c r="H32" s="13">
        <f t="shared" si="11"/>
        <v>0.90236277747154792</v>
      </c>
      <c r="I32" s="13">
        <f t="shared" si="11"/>
        <v>0.86035168543922713</v>
      </c>
      <c r="J32" s="13">
        <f t="shared" si="11"/>
        <v>0.80520782694885695</v>
      </c>
      <c r="K32" s="13">
        <f t="shared" si="11"/>
        <v>0.72584371718661145</v>
      </c>
      <c r="L32" s="13">
        <f t="shared" si="11"/>
        <v>0.62859325887645112</v>
      </c>
      <c r="M32" s="13">
        <f t="shared" si="11"/>
        <v>0.54238854493375843</v>
      </c>
      <c r="N32" s="13">
        <f t="shared" si="11"/>
        <v>0.46710702342591159</v>
      </c>
      <c r="O32" s="13">
        <f t="shared" si="11"/>
        <v>0.40188059631265399</v>
      </c>
      <c r="P32" s="13">
        <f t="shared" si="11"/>
        <v>0.34559415610798949</v>
      </c>
      <c r="Q32" s="13">
        <f t="shared" si="11"/>
        <v>0.29712060762656162</v>
      </c>
      <c r="R32" s="13">
        <f t="shared" si="11"/>
        <v>0.25541697390876617</v>
      </c>
      <c r="S32" s="13">
        <f t="shared" si="11"/>
        <v>0.21955500113420229</v>
      </c>
      <c r="T32" s="13">
        <f t="shared" si="11"/>
        <v>0.18872348455699581</v>
      </c>
      <c r="U32" s="13">
        <f t="shared" si="11"/>
        <v>0.16221965266398977</v>
      </c>
      <c r="V32" s="13">
        <f t="shared" si="11"/>
        <v>0.13943719634710156</v>
      </c>
      <c r="W32" s="13">
        <f t="shared" si="11"/>
        <v>0.11985405811604327</v>
      </c>
      <c r="X32" s="13">
        <f t="shared" si="11"/>
        <v>0.10302114127432221</v>
      </c>
      <c r="Y32" s="13">
        <f t="shared" si="11"/>
        <v>8.8552280344439141E-2</v>
      </c>
      <c r="Z32" s="13">
        <f t="shared" si="11"/>
        <v>7.6115489141332912E-2</v>
      </c>
      <c r="AA32" s="13">
        <f t="shared" si="11"/>
        <v>6.5425385665163607E-2</v>
      </c>
      <c r="AB32" s="13">
        <f t="shared" si="11"/>
        <v>5.6236660129605792E-2</v>
      </c>
      <c r="AC32" s="13">
        <f t="shared" si="11"/>
        <v>2.4463703476374953E-2</v>
      </c>
    </row>
    <row r="33" spans="1:29" x14ac:dyDescent="0.25">
      <c r="A33" t="s">
        <v>81</v>
      </c>
      <c r="B33" s="9">
        <v>44869</v>
      </c>
      <c r="C33" s="13">
        <f t="shared" si="11"/>
        <v>0.99983525681154428</v>
      </c>
      <c r="D33" s="13">
        <f t="shared" si="11"/>
        <v>0.99743501877615359</v>
      </c>
      <c r="E33" s="13">
        <f t="shared" si="11"/>
        <v>0.98904930905823785</v>
      </c>
      <c r="F33" s="13">
        <f t="shared" si="11"/>
        <v>0.97533628909259296</v>
      </c>
      <c r="G33" s="13">
        <f t="shared" si="11"/>
        <v>0.9603332617804774</v>
      </c>
      <c r="H33" s="13">
        <f t="shared" si="11"/>
        <v>0.9459659038775855</v>
      </c>
      <c r="I33" s="13">
        <f t="shared" si="11"/>
        <v>0.92405711155114079</v>
      </c>
      <c r="J33" s="13">
        <f t="shared" si="11"/>
        <v>0.89350948833391719</v>
      </c>
      <c r="K33" s="13">
        <f t="shared" si="11"/>
        <v>0.84625785879436899</v>
      </c>
      <c r="L33" s="13">
        <f t="shared" si="11"/>
        <v>0.78403844786303745</v>
      </c>
      <c r="M33" s="13">
        <f t="shared" si="11"/>
        <v>0.72497197897313415</v>
      </c>
      <c r="N33" s="13">
        <f t="shared" si="11"/>
        <v>0.66983660173729009</v>
      </c>
      <c r="O33" s="13">
        <f t="shared" si="11"/>
        <v>0.61870516474932302</v>
      </c>
      <c r="P33" s="13">
        <f t="shared" si="11"/>
        <v>0.57140781170766941</v>
      </c>
      <c r="Q33" s="13">
        <f t="shared" si="11"/>
        <v>0.52770098451080538</v>
      </c>
      <c r="R33" s="13">
        <f t="shared" si="11"/>
        <v>0.4873281118801589</v>
      </c>
      <c r="S33" s="13">
        <f t="shared" si="11"/>
        <v>0.45004070938009949</v>
      </c>
      <c r="T33" s="13">
        <f t="shared" si="11"/>
        <v>0.41560509621902525</v>
      </c>
      <c r="U33" s="13">
        <f t="shared" si="11"/>
        <v>0.38380393780528499</v>
      </c>
      <c r="V33" s="13">
        <f t="shared" si="11"/>
        <v>0.35443597034233404</v>
      </c>
      <c r="W33" s="13">
        <f t="shared" si="11"/>
        <v>0.32731512663570589</v>
      </c>
      <c r="X33" s="13">
        <f t="shared" si="11"/>
        <v>0.30226950282610937</v>
      </c>
      <c r="Y33" s="13">
        <f t="shared" si="11"/>
        <v>0.2791403218321995</v>
      </c>
      <c r="Z33" s="13">
        <f t="shared" si="11"/>
        <v>0.25778094610164631</v>
      </c>
      <c r="AA33" s="13">
        <f t="shared" si="11"/>
        <v>0.23805595497368884</v>
      </c>
      <c r="AB33" s="13">
        <f t="shared" si="11"/>
        <v>0.21984028865931554</v>
      </c>
      <c r="AC33" s="13">
        <f t="shared" si="11"/>
        <v>0.14189352576472947</v>
      </c>
    </row>
    <row r="34" spans="1:29" x14ac:dyDescent="0.25">
      <c r="A34" t="s">
        <v>81</v>
      </c>
      <c r="B34" s="9">
        <v>45234</v>
      </c>
      <c r="C34" s="13">
        <f t="shared" si="11"/>
        <v>0.99966542722231322</v>
      </c>
      <c r="D34" s="13">
        <f t="shared" si="11"/>
        <v>0.99470079089293351</v>
      </c>
      <c r="E34" s="13">
        <f t="shared" si="11"/>
        <v>0.97722722578920507</v>
      </c>
      <c r="F34" s="13">
        <f t="shared" si="11"/>
        <v>0.94895665005657126</v>
      </c>
      <c r="G34" s="13">
        <f t="shared" si="11"/>
        <v>0.91717853768957602</v>
      </c>
      <c r="H34" s="13">
        <f t="shared" si="11"/>
        <v>0.88652795424465203</v>
      </c>
      <c r="I34" s="13">
        <f t="shared" si="11"/>
        <v>0.84202953082837939</v>
      </c>
      <c r="J34" s="13">
        <f t="shared" si="11"/>
        <v>0.7855589708882007</v>
      </c>
      <c r="K34" s="13">
        <f t="shared" si="11"/>
        <v>0.70745503819921352</v>
      </c>
      <c r="L34" s="13">
        <f t="shared" si="11"/>
        <v>0.61567749544928019</v>
      </c>
      <c r="M34" s="13">
        <f t="shared" si="11"/>
        <v>0.53692899742028277</v>
      </c>
      <c r="N34" s="13">
        <f t="shared" si="11"/>
        <v>0.46948358223459474</v>
      </c>
      <c r="O34" s="13">
        <f t="shared" si="11"/>
        <v>0.41159012042350962</v>
      </c>
      <c r="P34" s="13">
        <f t="shared" si="11"/>
        <v>0.36169436922191944</v>
      </c>
      <c r="Q34" s="13">
        <f t="shared" si="11"/>
        <v>0.31849321788872464</v>
      </c>
      <c r="R34" s="13">
        <f t="shared" si="11"/>
        <v>0.28092089246106722</v>
      </c>
      <c r="S34" s="13">
        <f t="shared" si="11"/>
        <v>0.24811290923336166</v>
      </c>
      <c r="T34" s="13">
        <f t="shared" si="11"/>
        <v>0.21936727967140213</v>
      </c>
      <c r="U34" s="13">
        <f t="shared" si="11"/>
        <v>0.19411024732262314</v>
      </c>
      <c r="V34" s="13">
        <f t="shared" si="11"/>
        <v>0.17186845028670866</v>
      </c>
      <c r="W34" s="13">
        <f t="shared" si="11"/>
        <v>0.15224722726218692</v>
      </c>
      <c r="X34" s="13">
        <f t="shared" si="11"/>
        <v>0.13491406214834151</v>
      </c>
      <c r="Y34" s="13">
        <f t="shared" si="11"/>
        <v>0.11958605794637002</v>
      </c>
      <c r="Z34" s="13">
        <f t="shared" si="11"/>
        <v>0.10602046038275974</v>
      </c>
      <c r="AA34" s="13">
        <f t="shared" si="11"/>
        <v>9.4007444733265957E-2</v>
      </c>
      <c r="AB34" s="13">
        <f t="shared" si="11"/>
        <v>8.3364565849011182E-2</v>
      </c>
      <c r="AC34" s="13">
        <f t="shared" si="11"/>
        <v>4.3092546300603808E-2</v>
      </c>
    </row>
    <row r="35" spans="1:29" x14ac:dyDescent="0.25">
      <c r="A35" t="s">
        <v>81</v>
      </c>
      <c r="B35" s="9">
        <v>45600</v>
      </c>
      <c r="C35" s="13">
        <f t="shared" si="11"/>
        <v>0.9996867894140431</v>
      </c>
      <c r="D35" s="13">
        <f t="shared" si="11"/>
        <v>0.99548487227563087</v>
      </c>
      <c r="E35" s="13">
        <f t="shared" si="11"/>
        <v>0.98345025240189432</v>
      </c>
      <c r="F35" s="13">
        <f t="shared" si="11"/>
        <v>0.96618763799176433</v>
      </c>
      <c r="G35" s="13">
        <f t="shared" si="11"/>
        <v>0.94709155755435281</v>
      </c>
      <c r="H35" s="13">
        <f t="shared" si="11"/>
        <v>0.92820588498602119</v>
      </c>
      <c r="I35" s="13">
        <f t="shared" si="11"/>
        <v>0.89939588831613104</v>
      </c>
      <c r="J35" s="13">
        <f t="shared" si="11"/>
        <v>0.8601541461892579</v>
      </c>
      <c r="K35" s="13">
        <f t="shared" si="11"/>
        <v>0.80087531563111902</v>
      </c>
      <c r="L35" s="13">
        <f t="shared" si="11"/>
        <v>0.72378772152582316</v>
      </c>
      <c r="M35" s="13">
        <f t="shared" si="11"/>
        <v>0.65129958967073975</v>
      </c>
      <c r="N35" s="13">
        <f t="shared" si="11"/>
        <v>0.584660498412097</v>
      </c>
      <c r="O35" s="13">
        <f t="shared" si="11"/>
        <v>0.52417707725555662</v>
      </c>
      <c r="P35" s="13">
        <f t="shared" si="11"/>
        <v>0.46965228759904165</v>
      </c>
      <c r="Q35" s="13">
        <f t="shared" si="11"/>
        <v>0.42066864163567474</v>
      </c>
      <c r="R35" s="13">
        <f t="shared" si="11"/>
        <v>0.37673799602349523</v>
      </c>
      <c r="S35" s="13">
        <f t="shared" si="11"/>
        <v>0.33737150875580313</v>
      </c>
      <c r="T35" s="13">
        <f t="shared" si="11"/>
        <v>0.30210875156164563</v>
      </c>
      <c r="U35" s="13">
        <f t="shared" si="11"/>
        <v>0.27052769768571738</v>
      </c>
      <c r="V35" s="13">
        <f t="shared" si="11"/>
        <v>0.24224633530356149</v>
      </c>
      <c r="W35" s="13">
        <f t="shared" si="11"/>
        <v>0.21692088076421759</v>
      </c>
      <c r="X35" s="13">
        <f t="shared" si="11"/>
        <v>0.19424278728415528</v>
      </c>
      <c r="Y35" s="13">
        <f t="shared" si="11"/>
        <v>0.17393547776348781</v>
      </c>
      <c r="Z35" s="13">
        <f t="shared" si="11"/>
        <v>0.15575117353720638</v>
      </c>
      <c r="AA35" s="13">
        <f t="shared" si="11"/>
        <v>0.13946795327059491</v>
      </c>
      <c r="AB35" s="13">
        <f t="shared" si="11"/>
        <v>0.12488707785087667</v>
      </c>
      <c r="AC35" s="13">
        <f t="shared" si="11"/>
        <v>6.8038438307632149E-2</v>
      </c>
    </row>
    <row r="36" spans="1:29" x14ac:dyDescent="0.25">
      <c r="A36" t="s">
        <v>90</v>
      </c>
      <c r="B36" s="9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x14ac:dyDescent="0.25">
      <c r="A37" t="s">
        <v>89</v>
      </c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x14ac:dyDescent="0.25">
      <c r="A38" t="s">
        <v>79</v>
      </c>
      <c r="B38" s="9">
        <v>44869</v>
      </c>
      <c r="C38" s="14">
        <f>M17/100</f>
        <v>8.8191039193486628E-2</v>
      </c>
      <c r="D38" s="14">
        <v>8.878726086809284E-2</v>
      </c>
      <c r="E38" s="14">
        <v>9.112916858112878E-2</v>
      </c>
      <c r="F38" s="14">
        <v>9.4708045431230348E-2</v>
      </c>
      <c r="G38" s="14">
        <v>9.5494193864402499E-2</v>
      </c>
      <c r="H38" s="14">
        <v>9.6890982029768827E-2</v>
      </c>
      <c r="I38" s="14">
        <v>9.8854630640009281E-2</v>
      </c>
      <c r="J38" s="14">
        <v>9.8526943446528223E-2</v>
      </c>
      <c r="K38" s="14">
        <v>9.9671657377295886E-2</v>
      </c>
      <c r="L38" s="14">
        <v>9.9814450028351029E-2</v>
      </c>
      <c r="M38" s="14">
        <v>9.9856687387190571E-2</v>
      </c>
      <c r="N38" s="14">
        <f>LN($M$27/N27)/(N14-$M$14)</f>
        <v>9.9626969708874191E-2</v>
      </c>
      <c r="O38" s="14">
        <f t="shared" ref="O38:AC38" si="12">LN($M$27/O27)/(O14-$M$14)</f>
        <v>9.9779847049933701E-2</v>
      </c>
      <c r="P38" s="14">
        <f t="shared" si="12"/>
        <v>9.9871051156979251E-2</v>
      </c>
      <c r="Q38" s="14">
        <f t="shared" si="12"/>
        <v>9.9928569568106251E-2</v>
      </c>
      <c r="R38" s="14">
        <f t="shared" si="12"/>
        <v>9.9966843419625043E-2</v>
      </c>
      <c r="S38" s="14">
        <f t="shared" si="12"/>
        <v>9.9993596730733839E-2</v>
      </c>
      <c r="T38" s="14">
        <f t="shared" si="12"/>
        <v>0.10001312469700827</v>
      </c>
      <c r="U38" s="14">
        <f t="shared" si="12"/>
        <v>0.10002791509751738</v>
      </c>
      <c r="V38" s="14">
        <f t="shared" si="12"/>
        <v>0.10003946936826116</v>
      </c>
      <c r="W38" s="14">
        <f t="shared" si="12"/>
        <v>0.10004873074825531</v>
      </c>
      <c r="X38" s="14">
        <f t="shared" si="12"/>
        <v>0.1000563146776044</v>
      </c>
      <c r="Y38" s="14">
        <f t="shared" si="12"/>
        <v>0.10006263694370136</v>
      </c>
      <c r="Z38" s="14">
        <f t="shared" si="12"/>
        <v>0.10006798739892142</v>
      </c>
      <c r="AA38" s="14">
        <f t="shared" si="12"/>
        <v>0.10007257381257387</v>
      </c>
      <c r="AB38" s="14">
        <f t="shared" si="12"/>
        <v>0.10007654881801871</v>
      </c>
      <c r="AC38" s="14">
        <f t="shared" si="12"/>
        <v>0.10009147958817857</v>
      </c>
    </row>
    <row r="39" spans="1:29" x14ac:dyDescent="0.25">
      <c r="A39" t="s">
        <v>79</v>
      </c>
      <c r="B39" s="9">
        <v>45234</v>
      </c>
      <c r="C39" s="14">
        <f t="shared" ref="C39:C40" si="13">M18/100</f>
        <v>0.10654756387795483</v>
      </c>
      <c r="D39" s="14">
        <v>0.10116359387966983</v>
      </c>
      <c r="E39" s="14">
        <v>0.10204449572399384</v>
      </c>
      <c r="F39" s="14">
        <v>0.10429691011585547</v>
      </c>
      <c r="G39" s="14">
        <v>0.10382981250437184</v>
      </c>
      <c r="H39" s="14">
        <v>0.10426512429195961</v>
      </c>
      <c r="I39" s="14">
        <v>0.10558423595984449</v>
      </c>
      <c r="J39" s="14">
        <v>0.10470433226371267</v>
      </c>
      <c r="K39" s="14">
        <v>0.10558420000114084</v>
      </c>
      <c r="L39" s="14">
        <v>0.10558420000000025</v>
      </c>
      <c r="M39" s="14">
        <v>0.10558420000000002</v>
      </c>
      <c r="N39" s="14">
        <f>LN($M$28/N28)/(N14-$M$14)</f>
        <v>0.10558420000000014</v>
      </c>
      <c r="O39" s="14">
        <f t="shared" ref="O39:AC39" si="14">LN($M$28/O28)/(O14-$M$14)</f>
        <v>0.10558419999999996</v>
      </c>
      <c r="P39" s="14">
        <f t="shared" si="14"/>
        <v>0.10558420000000002</v>
      </c>
      <c r="Q39" s="14">
        <f t="shared" si="14"/>
        <v>0.10558420000000002</v>
      </c>
      <c r="R39" s="14">
        <f t="shared" si="14"/>
        <v>0.10558419999999998</v>
      </c>
      <c r="S39" s="14">
        <f t="shared" si="14"/>
        <v>0.10558419999999998</v>
      </c>
      <c r="T39" s="14">
        <f t="shared" si="14"/>
        <v>0.10558419999999999</v>
      </c>
      <c r="U39" s="14">
        <f t="shared" si="14"/>
        <v>0.10558419999999999</v>
      </c>
      <c r="V39" s="14">
        <f t="shared" si="14"/>
        <v>0.10558419999999996</v>
      </c>
      <c r="W39" s="14">
        <f t="shared" si="14"/>
        <v>0.10558419999999999</v>
      </c>
      <c r="X39" s="14">
        <f t="shared" si="14"/>
        <v>0.1055842</v>
      </c>
      <c r="Y39" s="14">
        <f t="shared" si="14"/>
        <v>0.1055842</v>
      </c>
      <c r="Z39" s="14">
        <f t="shared" si="14"/>
        <v>0.1055842</v>
      </c>
      <c r="AA39" s="14">
        <f t="shared" si="14"/>
        <v>0.10558420000000002</v>
      </c>
      <c r="AB39" s="14">
        <f t="shared" si="14"/>
        <v>0.10558419999999999</v>
      </c>
      <c r="AC39" s="14">
        <f t="shared" si="14"/>
        <v>0.10558419999999999</v>
      </c>
    </row>
    <row r="40" spans="1:29" x14ac:dyDescent="0.25">
      <c r="A40" t="s">
        <v>79</v>
      </c>
      <c r="B40" s="9">
        <v>45600</v>
      </c>
      <c r="C40" s="14">
        <f t="shared" si="13"/>
        <v>9.7637285995933909E-2</v>
      </c>
      <c r="D40" s="14">
        <v>9.6519570847900457E-2</v>
      </c>
      <c r="E40" s="14">
        <v>9.8818647324779185E-2</v>
      </c>
      <c r="F40" s="14">
        <v>0.10277313195797645</v>
      </c>
      <c r="G40" s="14">
        <v>0.10396514452348887</v>
      </c>
      <c r="H40" s="14">
        <v>0.10603609349954056</v>
      </c>
      <c r="I40" s="14">
        <v>0.10857534656445185</v>
      </c>
      <c r="J40" s="14">
        <v>0.10862815062133536</v>
      </c>
      <c r="K40" s="14">
        <v>0.11029116477641233</v>
      </c>
      <c r="L40" s="14">
        <v>0.11071298425031502</v>
      </c>
      <c r="M40" s="14">
        <v>0.11087180782198659</v>
      </c>
      <c r="N40" s="14">
        <f>LN($M$29/N29)/(N14-$M$14)</f>
        <v>0.10985198383984045</v>
      </c>
      <c r="O40" s="14">
        <f t="shared" ref="O40:AC40" si="15">LN($M$29/O29)/(O14-$M$14)</f>
        <v>0.11048360263933044</v>
      </c>
      <c r="P40" s="14">
        <f t="shared" si="15"/>
        <v>0.11090586645824463</v>
      </c>
      <c r="Q40" s="14">
        <f t="shared" si="15"/>
        <v>0.1111945493525888</v>
      </c>
      <c r="R40" s="14">
        <f t="shared" si="15"/>
        <v>0.11139742232095765</v>
      </c>
      <c r="S40" s="14">
        <f t="shared" si="15"/>
        <v>0.11154430061068314</v>
      </c>
      <c r="T40" s="14">
        <f t="shared" si="15"/>
        <v>0.11165384423246082</v>
      </c>
      <c r="U40" s="14">
        <f t="shared" si="15"/>
        <v>0.11173786490528607</v>
      </c>
      <c r="V40" s="14">
        <f t="shared" si="15"/>
        <v>0.11180396930869055</v>
      </c>
      <c r="W40" s="14">
        <f t="shared" si="15"/>
        <v>0.11185716044060015</v>
      </c>
      <c r="X40" s="14">
        <f t="shared" si="15"/>
        <v>0.11190080629351891</v>
      </c>
      <c r="Y40" s="14">
        <f t="shared" si="15"/>
        <v>0.11193722947460599</v>
      </c>
      <c r="Z40" s="14">
        <f t="shared" si="15"/>
        <v>0.11196807033079184</v>
      </c>
      <c r="AA40" s="14">
        <f t="shared" si="15"/>
        <v>0.11199451410551194</v>
      </c>
      <c r="AB40" s="14">
        <f t="shared" si="15"/>
        <v>0.11201743565803755</v>
      </c>
      <c r="AC40" s="14">
        <f t="shared" si="15"/>
        <v>0.11210354107254963</v>
      </c>
    </row>
    <row r="41" spans="1:29" x14ac:dyDescent="0.25">
      <c r="A41" t="s">
        <v>87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x14ac:dyDescent="0.25">
      <c r="A42" t="s">
        <v>80</v>
      </c>
      <c r="B42" s="9">
        <v>44869</v>
      </c>
      <c r="C42" s="14">
        <f>H20/100</f>
        <v>6.1435421948750631E-2</v>
      </c>
      <c r="D42" s="14">
        <v>7.2951663750604454E-2</v>
      </c>
      <c r="E42" s="14">
        <v>7.9169041367631116E-2</v>
      </c>
      <c r="F42" s="14">
        <v>8.0700564149220985E-2</v>
      </c>
      <c r="G42" s="14">
        <v>8.583701840089572E-2</v>
      </c>
      <c r="H42" s="14">
        <v>8.4769785645097406E-2</v>
      </c>
      <c r="I42" s="14">
        <f t="shared" ref="I42:AC42" si="16">LN($H$30/I30)/(I14-$H$14)</f>
        <v>8.3733211127211535E-2</v>
      </c>
      <c r="J42" s="14">
        <f t="shared" si="16"/>
        <v>8.7476486616096319E-2</v>
      </c>
      <c r="K42" s="14">
        <f t="shared" si="16"/>
        <v>9.1327519047997505E-2</v>
      </c>
      <c r="L42" s="14">
        <f t="shared" si="16"/>
        <v>9.4543695182648324E-2</v>
      </c>
      <c r="M42" s="14">
        <f t="shared" si="16"/>
        <v>9.6526043560354963E-2</v>
      </c>
      <c r="N42" s="14">
        <f t="shared" si="16"/>
        <v>9.7818544349221201E-2</v>
      </c>
      <c r="O42" s="14">
        <f t="shared" si="16"/>
        <v>9.8705845689980698E-2</v>
      </c>
      <c r="P42" s="14">
        <f t="shared" si="16"/>
        <v>9.9343506622975364E-2</v>
      </c>
      <c r="Q42" s="14">
        <f t="shared" si="16"/>
        <v>9.9820163433271963E-2</v>
      </c>
      <c r="R42" s="14">
        <f t="shared" si="16"/>
        <v>0.1001884724642781</v>
      </c>
      <c r="S42" s="14">
        <f t="shared" si="16"/>
        <v>0.10048102112110929</v>
      </c>
      <c r="T42" s="14">
        <f t="shared" si="16"/>
        <v>0.10071877748567827</v>
      </c>
      <c r="U42" s="14">
        <f t="shared" si="16"/>
        <v>0.10091572891926134</v>
      </c>
      <c r="V42" s="14">
        <f t="shared" si="16"/>
        <v>0.10108151621549497</v>
      </c>
      <c r="W42" s="14">
        <f t="shared" si="16"/>
        <v>0.10122298094596896</v>
      </c>
      <c r="X42" s="14">
        <f t="shared" si="16"/>
        <v>0.10134510491349895</v>
      </c>
      <c r="Y42" s="14">
        <f t="shared" si="16"/>
        <v>0.10145159879876417</v>
      </c>
      <c r="Z42" s="14">
        <f t="shared" si="16"/>
        <v>0.10154528205066181</v>
      </c>
      <c r="AA42" s="14">
        <f t="shared" si="16"/>
        <v>0.10162833482452811</v>
      </c>
      <c r="AB42" s="14">
        <f t="shared" si="16"/>
        <v>0.10170246927122442</v>
      </c>
      <c r="AC42" s="14">
        <f t="shared" si="16"/>
        <v>0.10200035168762425</v>
      </c>
    </row>
    <row r="43" spans="1:29" x14ac:dyDescent="0.25">
      <c r="A43" t="s">
        <v>80</v>
      </c>
      <c r="B43" s="9">
        <v>45234</v>
      </c>
      <c r="C43" s="14">
        <f>H21/100</f>
        <v>0.15810730077234705</v>
      </c>
      <c r="D43" s="14">
        <v>0.14830547135895844</v>
      </c>
      <c r="E43" s="14">
        <v>0.14638841110123157</v>
      </c>
      <c r="F43" s="14">
        <v>0.14734551723623604</v>
      </c>
      <c r="G43" s="14">
        <v>0.14357331090417885</v>
      </c>
      <c r="H43" s="14">
        <v>0.14398762765649303</v>
      </c>
      <c r="I43" s="14">
        <f t="shared" ref="I43:AC43" si="17">LN($H$31/I31)/(I14-$H$14)</f>
        <v>0.14983386984883046</v>
      </c>
      <c r="J43" s="14">
        <f t="shared" si="17"/>
        <v>0.1461934931691902</v>
      </c>
      <c r="K43" s="14">
        <f t="shared" si="17"/>
        <v>0.14277081871053243</v>
      </c>
      <c r="L43" s="14">
        <f t="shared" si="17"/>
        <v>0.14044982434389994</v>
      </c>
      <c r="M43" s="14">
        <f t="shared" si="17"/>
        <v>0.13927668915032937</v>
      </c>
      <c r="N43" s="14">
        <f t="shared" si="17"/>
        <v>0.13859608200998955</v>
      </c>
      <c r="O43" s="14">
        <f t="shared" si="17"/>
        <v>0.13815587075438471</v>
      </c>
      <c r="P43" s="14">
        <f t="shared" si="17"/>
        <v>0.13784838319173823</v>
      </c>
      <c r="Q43" s="14">
        <f t="shared" si="17"/>
        <v>0.13762153011266856</v>
      </c>
      <c r="R43" s="14">
        <f t="shared" si="17"/>
        <v>0.1374472787551573</v>
      </c>
      <c r="S43" s="14">
        <f t="shared" si="17"/>
        <v>0.13730923527390096</v>
      </c>
      <c r="T43" s="14">
        <f t="shared" si="17"/>
        <v>0.13719717642725318</v>
      </c>
      <c r="U43" s="14">
        <f t="shared" si="17"/>
        <v>0.13710439651980719</v>
      </c>
      <c r="V43" s="14">
        <f t="shared" si="17"/>
        <v>0.13702631441925683</v>
      </c>
      <c r="W43" s="14">
        <f t="shared" si="17"/>
        <v>0.13695969391142437</v>
      </c>
      <c r="X43" s="14">
        <f t="shared" si="17"/>
        <v>0.13690218390038714</v>
      </c>
      <c r="Y43" s="14">
        <f t="shared" si="17"/>
        <v>0.13685203517076239</v>
      </c>
      <c r="Z43" s="14">
        <f t="shared" si="17"/>
        <v>0.13680791937101727</v>
      </c>
      <c r="AA43" s="14">
        <f t="shared" si="17"/>
        <v>0.13676880961947016</v>
      </c>
      <c r="AB43" s="14">
        <f t="shared" si="17"/>
        <v>0.13673389957278723</v>
      </c>
      <c r="AC43" s="14">
        <f t="shared" si="17"/>
        <v>0.13659362630230726</v>
      </c>
    </row>
    <row r="44" spans="1:29" x14ac:dyDescent="0.25">
      <c r="A44" t="s">
        <v>80</v>
      </c>
      <c r="B44" s="9">
        <v>45600</v>
      </c>
      <c r="C44" s="14">
        <f>H22/100</f>
        <v>0.11741559709528604</v>
      </c>
      <c r="D44" s="14">
        <v>0.12064837088672345</v>
      </c>
      <c r="E44" s="14">
        <v>0.12458993489410482</v>
      </c>
      <c r="F44" s="14">
        <v>0.1234049003857946</v>
      </c>
      <c r="G44" s="14">
        <v>0.12895429621956483</v>
      </c>
      <c r="H44" s="14">
        <v>0.12629966177350979</v>
      </c>
      <c r="I44" s="14">
        <f t="shared" ref="I44:AC44" si="18">LN($H$32/I32)/(I14-$H$14)</f>
        <v>0.12713437149528786</v>
      </c>
      <c r="J44" s="14">
        <f t="shared" si="18"/>
        <v>0.13018996263150409</v>
      </c>
      <c r="K44" s="14">
        <f t="shared" si="18"/>
        <v>0.13395809566468111</v>
      </c>
      <c r="L44" s="14">
        <f t="shared" si="18"/>
        <v>0.13772656428383939</v>
      </c>
      <c r="M44" s="14">
        <f t="shared" si="18"/>
        <v>0.14042317637048599</v>
      </c>
      <c r="N44" s="14">
        <f t="shared" si="18"/>
        <v>0.1423693465713686</v>
      </c>
      <c r="O44" s="14">
        <f t="shared" si="18"/>
        <v>0.14379761975520186</v>
      </c>
      <c r="P44" s="14">
        <f t="shared" si="18"/>
        <v>0.144868151569295</v>
      </c>
      <c r="Q44" s="14">
        <f t="shared" si="18"/>
        <v>0.14568898214650006</v>
      </c>
      <c r="R44" s="14">
        <f t="shared" si="18"/>
        <v>0.14633266435208431</v>
      </c>
      <c r="S44" s="14">
        <f t="shared" si="18"/>
        <v>0.1468481928055925</v>
      </c>
      <c r="T44" s="14">
        <f t="shared" si="18"/>
        <v>0.14726905716997502</v>
      </c>
      <c r="U44" s="14">
        <f t="shared" si="18"/>
        <v>0.14761852335703896</v>
      </c>
      <c r="V44" s="14">
        <f t="shared" si="18"/>
        <v>0.14791305639860117</v>
      </c>
      <c r="W44" s="14">
        <f t="shared" si="18"/>
        <v>0.14816453660608891</v>
      </c>
      <c r="X44" s="14">
        <f t="shared" si="18"/>
        <v>0.14838170319764535</v>
      </c>
      <c r="Y44" s="14">
        <f t="shared" si="18"/>
        <v>0.14857110499659834</v>
      </c>
      <c r="Z44" s="14">
        <f t="shared" si="18"/>
        <v>0.14873773537967516</v>
      </c>
      <c r="AA44" s="14">
        <f t="shared" si="18"/>
        <v>0.14888546316921575</v>
      </c>
      <c r="AB44" s="14">
        <f t="shared" si="18"/>
        <v>0.14901733003038731</v>
      </c>
      <c r="AC44" s="14">
        <f t="shared" si="18"/>
        <v>0.14954719598863397</v>
      </c>
    </row>
    <row r="45" spans="1:29" x14ac:dyDescent="0.25">
      <c r="A45" t="s">
        <v>88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x14ac:dyDescent="0.25">
      <c r="A46" t="s">
        <v>81</v>
      </c>
      <c r="B46" s="9">
        <v>44869</v>
      </c>
      <c r="C46" s="14">
        <f>J23/100</f>
        <v>6.4341900086250722E-2</v>
      </c>
      <c r="D46" s="14">
        <v>6.8612192989470897E-2</v>
      </c>
      <c r="E46" s="14">
        <v>7.094482460225178E-2</v>
      </c>
      <c r="F46" s="14">
        <v>7.0819580296329593E-2</v>
      </c>
      <c r="G46" s="14">
        <v>7.1530161550137181E-2</v>
      </c>
      <c r="H46" s="14">
        <v>7.314353434730568E-2</v>
      </c>
      <c r="I46" s="14">
        <v>7.5624382025868464E-2</v>
      </c>
      <c r="J46" s="14">
        <v>7.518704178265069E-2</v>
      </c>
      <c r="K46" s="14">
        <f>LN($J$33/K33)/(K14-$J$14)</f>
        <v>7.2443790716077344E-2</v>
      </c>
      <c r="L46" s="14">
        <f t="shared" ref="L46:AC46" si="19">LN($J$33/L33)/(L14-$J$14)</f>
        <v>7.4685082309493681E-2</v>
      </c>
      <c r="M46" s="14">
        <f t="shared" si="19"/>
        <v>7.6008708878425799E-2</v>
      </c>
      <c r="N46" s="14">
        <f t="shared" si="19"/>
        <v>7.6832839784882007E-2</v>
      </c>
      <c r="O46" s="14">
        <f t="shared" si="19"/>
        <v>7.7374337596825105E-2</v>
      </c>
      <c r="P46" s="14">
        <f t="shared" si="19"/>
        <v>7.7748485731477412E-2</v>
      </c>
      <c r="Q46" s="14">
        <f t="shared" si="19"/>
        <v>7.8018836704812161E-2</v>
      </c>
      <c r="R46" s="14">
        <f t="shared" si="19"/>
        <v>7.8221847301055775E-2</v>
      </c>
      <c r="S46" s="14">
        <f t="shared" si="19"/>
        <v>7.8379303985081181E-2</v>
      </c>
      <c r="T46" s="14">
        <f t="shared" si="19"/>
        <v>7.8504762293755373E-2</v>
      </c>
      <c r="U46" s="14">
        <f t="shared" si="19"/>
        <v>7.8606987001413609E-2</v>
      </c>
      <c r="V46" s="14">
        <f t="shared" si="19"/>
        <v>7.8691850536119795E-2</v>
      </c>
      <c r="W46" s="14">
        <f t="shared" si="19"/>
        <v>7.8763416232753736E-2</v>
      </c>
      <c r="X46" s="14">
        <f t="shared" si="19"/>
        <v>7.8824577522814937E-2</v>
      </c>
      <c r="Y46" s="14">
        <f t="shared" si="19"/>
        <v>7.8877447648099897E-2</v>
      </c>
      <c r="Z46" s="14">
        <f t="shared" si="19"/>
        <v>7.8923604804510203E-2</v>
      </c>
      <c r="AA46" s="14">
        <f t="shared" si="19"/>
        <v>7.8964250917080078E-2</v>
      </c>
      <c r="AB46" s="14">
        <f t="shared" si="19"/>
        <v>7.9000317281990862E-2</v>
      </c>
      <c r="AC46" s="14">
        <f t="shared" si="19"/>
        <v>7.9143225636245942E-2</v>
      </c>
    </row>
    <row r="47" spans="1:29" x14ac:dyDescent="0.25">
      <c r="A47" t="s">
        <v>81</v>
      </c>
      <c r="B47" s="9">
        <v>45234</v>
      </c>
      <c r="C47" s="14">
        <f t="shared" ref="C47" si="20">J24/100</f>
        <v>0.13791985701249707</v>
      </c>
      <c r="D47" s="14">
        <v>0.14362039862913559</v>
      </c>
      <c r="E47" s="14">
        <v>0.14220672898785813</v>
      </c>
      <c r="F47" s="14">
        <v>0.14080571643114501</v>
      </c>
      <c r="G47" s="14">
        <v>0.13981721186830637</v>
      </c>
      <c r="H47" s="14">
        <v>0.13839325095611857</v>
      </c>
      <c r="I47" s="14">
        <v>0.13751191082300177</v>
      </c>
      <c r="J47" s="14">
        <v>0.1348608953906229</v>
      </c>
      <c r="K47" s="14">
        <f>LN($J$34/K34)/(K14-$J$14)</f>
        <v>0.13962860261431795</v>
      </c>
      <c r="L47" s="14">
        <f t="shared" ref="L47:AC47" si="21">LN($J$34/L34)/(L14-$J$14)</f>
        <v>0.13924128521346382</v>
      </c>
      <c r="M47" s="14">
        <f t="shared" si="21"/>
        <v>0.13837442336806752</v>
      </c>
      <c r="N47" s="14">
        <f t="shared" si="21"/>
        <v>0.13726991994394064</v>
      </c>
      <c r="O47" s="14">
        <f t="shared" si="21"/>
        <v>0.1360773743993221</v>
      </c>
      <c r="P47" s="14">
        <f t="shared" si="21"/>
        <v>0.1348862535496079</v>
      </c>
      <c r="Q47" s="14">
        <f t="shared" si="21"/>
        <v>0.1337473108648474</v>
      </c>
      <c r="R47" s="14">
        <f t="shared" si="21"/>
        <v>0.13268676400025797</v>
      </c>
      <c r="S47" s="14">
        <f t="shared" si="21"/>
        <v>0.13171561228418494</v>
      </c>
      <c r="T47" s="14">
        <f t="shared" si="21"/>
        <v>0.13083570543492062</v>
      </c>
      <c r="U47" s="14">
        <f t="shared" si="21"/>
        <v>0.13004365082712976</v>
      </c>
      <c r="V47" s="14">
        <f t="shared" si="21"/>
        <v>0.12933329097347437</v>
      </c>
      <c r="W47" s="14">
        <f t="shared" si="21"/>
        <v>0.12869724192382048</v>
      </c>
      <c r="X47" s="14">
        <f t="shared" si="21"/>
        <v>0.12812782037467282</v>
      </c>
      <c r="Y47" s="14">
        <f t="shared" si="21"/>
        <v>0.12761757741312452</v>
      </c>
      <c r="Z47" s="14">
        <f t="shared" si="21"/>
        <v>0.12715958293623977</v>
      </c>
      <c r="AA47" s="14">
        <f t="shared" si="21"/>
        <v>0.12674755527082376</v>
      </c>
      <c r="AB47" s="14">
        <f t="shared" si="21"/>
        <v>0.12637589746728423</v>
      </c>
      <c r="AC47" s="14">
        <f t="shared" si="21"/>
        <v>0.12486217147172117</v>
      </c>
    </row>
    <row r="48" spans="1:29" x14ac:dyDescent="0.25">
      <c r="A48" t="s">
        <v>81</v>
      </c>
      <c r="B48" s="9">
        <v>45600</v>
      </c>
      <c r="C48" s="14">
        <f>J25/100</f>
        <v>8.6082094880661819E-2</v>
      </c>
      <c r="D48" s="14">
        <v>9.0661095821522417E-2</v>
      </c>
      <c r="E48" s="14">
        <v>9.3781467344179179E-2</v>
      </c>
      <c r="F48" s="14">
        <v>9.3811895218164604E-2</v>
      </c>
      <c r="G48" s="14">
        <v>9.4972285655017225E-2</v>
      </c>
      <c r="H48" s="14">
        <v>9.7349267863350242E-2</v>
      </c>
      <c r="I48" s="14">
        <v>0.10092606909814592</v>
      </c>
      <c r="J48" s="14">
        <v>0.10069401403973401</v>
      </c>
      <c r="K48" s="14">
        <f>LN($J$35/K35)/(K14-$J$14)</f>
        <v>9.5208451832036758E-2</v>
      </c>
      <c r="L48" s="14">
        <f t="shared" ref="L48:AC48" si="22">LN($J$35/L35)/(L14-$J$14)</f>
        <v>9.8636266205636161E-2</v>
      </c>
      <c r="M48" s="14">
        <f t="shared" si="22"/>
        <v>0.10114250087439086</v>
      </c>
      <c r="N48" s="14">
        <f t="shared" si="22"/>
        <v>0.10295474100504913</v>
      </c>
      <c r="O48" s="14">
        <f t="shared" si="22"/>
        <v>0.10426990568691713</v>
      </c>
      <c r="P48" s="14">
        <f t="shared" si="22"/>
        <v>0.10523808793966571</v>
      </c>
      <c r="Q48" s="14">
        <f t="shared" si="22"/>
        <v>0.10596535757984291</v>
      </c>
      <c r="R48" s="14">
        <f t="shared" si="22"/>
        <v>0.10652408230413565</v>
      </c>
      <c r="S48" s="14">
        <f t="shared" si="22"/>
        <v>0.10696307313329058</v>
      </c>
      <c r="T48" s="14">
        <f t="shared" si="22"/>
        <v>0.1073153390645555</v>
      </c>
      <c r="U48" s="14">
        <f t="shared" si="22"/>
        <v>0.10760345353437013</v>
      </c>
      <c r="V48" s="14">
        <f t="shared" si="22"/>
        <v>0.10784310553450255</v>
      </c>
      <c r="W48" s="14">
        <f t="shared" si="22"/>
        <v>0.10804540632613266</v>
      </c>
      <c r="X48" s="14">
        <f t="shared" si="22"/>
        <v>0.10821838221679259</v>
      </c>
      <c r="Y48" s="14">
        <f t="shared" si="22"/>
        <v>0.10836794575914994</v>
      </c>
      <c r="Z48" s="14">
        <f t="shared" si="22"/>
        <v>0.10849853463825293</v>
      </c>
      <c r="AA48" s="14">
        <f t="shared" si="22"/>
        <v>0.10861353813309596</v>
      </c>
      <c r="AB48" s="14">
        <f t="shared" si="22"/>
        <v>0.10871558654212693</v>
      </c>
      <c r="AC48" s="14">
        <f t="shared" si="22"/>
        <v>0.10911994831137452</v>
      </c>
    </row>
    <row r="49" spans="1:29" x14ac:dyDescent="0.25">
      <c r="A49" t="s">
        <v>91</v>
      </c>
    </row>
    <row r="50" spans="1:29" x14ac:dyDescent="0.25">
      <c r="A50" t="s">
        <v>79</v>
      </c>
      <c r="C50" s="2">
        <v>1.5E-3</v>
      </c>
      <c r="D50" s="2">
        <v>1.5E-3</v>
      </c>
      <c r="E50" s="2">
        <v>1.5E-3</v>
      </c>
      <c r="F50" s="2">
        <v>2E-3</v>
      </c>
      <c r="G50" s="2">
        <v>2E-3</v>
      </c>
      <c r="H50" s="2">
        <v>3.0000000000000001E-3</v>
      </c>
      <c r="I50" s="2">
        <f>H50+0.2%</f>
        <v>5.0000000000000001E-3</v>
      </c>
      <c r="J50" s="2">
        <f t="shared" ref="J50:Q50" si="23">I50+0.2%</f>
        <v>7.0000000000000001E-3</v>
      </c>
      <c r="K50" s="2">
        <f t="shared" si="23"/>
        <v>9.0000000000000011E-3</v>
      </c>
      <c r="L50" s="2">
        <f t="shared" si="23"/>
        <v>1.1000000000000001E-2</v>
      </c>
      <c r="M50" s="2">
        <f t="shared" si="23"/>
        <v>1.3000000000000001E-2</v>
      </c>
      <c r="N50" s="2">
        <f t="shared" si="23"/>
        <v>1.5000000000000001E-2</v>
      </c>
      <c r="O50" s="2">
        <f t="shared" si="23"/>
        <v>1.7000000000000001E-2</v>
      </c>
      <c r="P50" s="2">
        <f t="shared" si="23"/>
        <v>1.9000000000000003E-2</v>
      </c>
      <c r="Q50" s="2">
        <f t="shared" si="23"/>
        <v>2.1000000000000005E-2</v>
      </c>
      <c r="R50" s="2">
        <v>2.3E-2</v>
      </c>
      <c r="S50" s="2">
        <v>2.3E-2</v>
      </c>
      <c r="T50" s="2">
        <v>2.3E-2</v>
      </c>
      <c r="U50" s="2">
        <v>2.3E-2</v>
      </c>
      <c r="V50" s="2">
        <v>2.3E-2</v>
      </c>
      <c r="W50" s="2">
        <v>2.3E-2</v>
      </c>
      <c r="X50" s="2">
        <v>2.3E-2</v>
      </c>
      <c r="Y50" s="2">
        <v>2.3E-2</v>
      </c>
      <c r="Z50" s="2">
        <v>2.3E-2</v>
      </c>
      <c r="AA50" s="2">
        <v>2.3E-2</v>
      </c>
      <c r="AB50" s="2">
        <v>2.3E-2</v>
      </c>
      <c r="AC50" s="2">
        <v>2.3E-2</v>
      </c>
    </row>
    <row r="51" spans="1:29" x14ac:dyDescent="0.25">
      <c r="A51" t="s">
        <v>80</v>
      </c>
      <c r="C51">
        <v>0</v>
      </c>
      <c r="D51" s="2">
        <v>5.0000000000000001E-4</v>
      </c>
      <c r="E51" s="2">
        <v>1E-3</v>
      </c>
      <c r="F51" s="2">
        <v>1E-3</v>
      </c>
      <c r="G51" s="2">
        <v>2E-3</v>
      </c>
      <c r="H51" s="2">
        <v>3.0000000000000001E-3</v>
      </c>
      <c r="I51" s="2">
        <f>H51+0.03%</f>
        <v>3.3E-3</v>
      </c>
      <c r="J51" s="2">
        <f t="shared" ref="J51:AA51" si="24">I51+0.03%</f>
        <v>3.5999999999999999E-3</v>
      </c>
      <c r="K51" s="2">
        <f t="shared" si="24"/>
        <v>3.8999999999999998E-3</v>
      </c>
      <c r="L51" s="2">
        <f t="shared" si="24"/>
        <v>4.1999999999999997E-3</v>
      </c>
      <c r="M51" s="2">
        <f t="shared" si="24"/>
        <v>4.4999999999999997E-3</v>
      </c>
      <c r="N51" s="2">
        <f t="shared" si="24"/>
        <v>4.7999999999999996E-3</v>
      </c>
      <c r="O51" s="2">
        <f t="shared" si="24"/>
        <v>5.0999999999999995E-3</v>
      </c>
      <c r="P51" s="2">
        <f t="shared" si="24"/>
        <v>5.3999999999999994E-3</v>
      </c>
      <c r="Q51" s="2">
        <f t="shared" si="24"/>
        <v>5.6999999999999993E-3</v>
      </c>
      <c r="R51" s="2">
        <f t="shared" si="24"/>
        <v>5.9999999999999993E-3</v>
      </c>
      <c r="S51" s="2">
        <f t="shared" si="24"/>
        <v>6.2999999999999992E-3</v>
      </c>
      <c r="T51" s="2">
        <f t="shared" si="24"/>
        <v>6.5999999999999991E-3</v>
      </c>
      <c r="U51" s="2">
        <f t="shared" si="24"/>
        <v>6.899999999999999E-3</v>
      </c>
      <c r="V51" s="2">
        <f t="shared" si="24"/>
        <v>7.1999999999999989E-3</v>
      </c>
      <c r="W51" s="2">
        <f t="shared" si="24"/>
        <v>7.4999999999999989E-3</v>
      </c>
      <c r="X51" s="2">
        <f t="shared" si="24"/>
        <v>7.7999999999999988E-3</v>
      </c>
      <c r="Y51" s="2">
        <f t="shared" si="24"/>
        <v>8.0999999999999996E-3</v>
      </c>
      <c r="Z51" s="2">
        <f t="shared" si="24"/>
        <v>8.3999999999999995E-3</v>
      </c>
      <c r="AA51" s="2">
        <f t="shared" si="24"/>
        <v>8.6999999999999994E-3</v>
      </c>
      <c r="AB51" s="2">
        <v>8.9999999999999993E-3</v>
      </c>
      <c r="AC51" s="1">
        <v>0.01</v>
      </c>
    </row>
    <row r="52" spans="1:29" x14ac:dyDescent="0.25">
      <c r="A52" t="s">
        <v>81</v>
      </c>
      <c r="C52">
        <v>0</v>
      </c>
      <c r="D52">
        <v>0</v>
      </c>
      <c r="E52">
        <v>0</v>
      </c>
      <c r="F52" s="2">
        <v>1E-3</v>
      </c>
      <c r="G52" s="2">
        <v>1E-3</v>
      </c>
      <c r="H52" s="2">
        <v>1.5E-3</v>
      </c>
      <c r="I52" s="2">
        <v>1.5E-3</v>
      </c>
      <c r="J52" s="2">
        <v>1.5E-3</v>
      </c>
      <c r="K52" s="2">
        <v>1.5E-3</v>
      </c>
      <c r="L52" s="2">
        <v>1.5E-3</v>
      </c>
      <c r="M52" s="2">
        <v>1.5E-3</v>
      </c>
      <c r="N52" s="2">
        <v>1.5E-3</v>
      </c>
      <c r="O52" s="2">
        <v>1.5E-3</v>
      </c>
      <c r="P52" s="2">
        <v>1.5E-3</v>
      </c>
      <c r="Q52" s="2">
        <v>1.5E-3</v>
      </c>
      <c r="R52" s="2">
        <v>1.5E-3</v>
      </c>
      <c r="S52" s="2">
        <v>1.5E-3</v>
      </c>
      <c r="T52" s="2">
        <v>1.5E-3</v>
      </c>
      <c r="U52" s="2">
        <v>1.5E-3</v>
      </c>
      <c r="V52" s="2">
        <v>1.5E-3</v>
      </c>
      <c r="W52" s="2">
        <v>1.5E-3</v>
      </c>
      <c r="X52" s="2">
        <v>1.5E-3</v>
      </c>
      <c r="Y52" s="2">
        <v>1.5E-3</v>
      </c>
      <c r="Z52" s="2">
        <v>1.5E-3</v>
      </c>
      <c r="AA52" s="2">
        <v>1.5E-3</v>
      </c>
      <c r="AB52" s="2">
        <v>1.5E-3</v>
      </c>
      <c r="AC52" s="2">
        <v>1.5E-3</v>
      </c>
    </row>
    <row r="53" spans="1:29" x14ac:dyDescent="0.25">
      <c r="A53" t="s">
        <v>92</v>
      </c>
    </row>
    <row r="54" spans="1:29" x14ac:dyDescent="0.25">
      <c r="A54" t="s">
        <v>79</v>
      </c>
      <c r="B54" s="9">
        <v>44869</v>
      </c>
      <c r="C54" s="18">
        <f>EXP(-((C38+C$50)/100)*C$14)</f>
        <v>0.99999748865405602</v>
      </c>
      <c r="D54" s="18">
        <f t="shared" ref="D54:AB54" si="25">EXP(-((D38+D$50)/100)*D$14)</f>
        <v>0.99996235092096242</v>
      </c>
      <c r="E54" s="18">
        <f t="shared" si="25"/>
        <v>0.99984559909702175</v>
      </c>
      <c r="F54" s="18">
        <f t="shared" si="25"/>
        <v>0.99963741058107058</v>
      </c>
      <c r="G54" s="18">
        <f t="shared" si="25"/>
        <v>0.9993908468974787</v>
      </c>
      <c r="H54" s="18">
        <f t="shared" si="25"/>
        <v>0.99912633577426113</v>
      </c>
      <c r="I54" s="18">
        <f t="shared" si="25"/>
        <v>0.99870265939188374</v>
      </c>
      <c r="J54" s="18">
        <f t="shared" si="25"/>
        <v>0.99815498263066804</v>
      </c>
      <c r="K54" s="18">
        <f t="shared" si="25"/>
        <v>0.99728689570359919</v>
      </c>
      <c r="L54" s="18">
        <f t="shared" si="25"/>
        <v>0.99612900593792375</v>
      </c>
      <c r="M54" s="18">
        <f t="shared" si="25"/>
        <v>0.99493432310432561</v>
      </c>
      <c r="N54" s="18">
        <f t="shared" si="25"/>
        <v>0.99371534822327257</v>
      </c>
      <c r="O54" s="18">
        <f t="shared" si="25"/>
        <v>0.99243804647352918</v>
      </c>
      <c r="P54" s="18">
        <f t="shared" si="25"/>
        <v>0.99112429486714537</v>
      </c>
      <c r="Q54" s="18">
        <f t="shared" si="25"/>
        <v>0.98977371922984592</v>
      </c>
      <c r="R54" s="18">
        <f t="shared" si="25"/>
        <v>0.98838611776529095</v>
      </c>
      <c r="S54" s="18">
        <f t="shared" si="25"/>
        <v>0.9871687044537214</v>
      </c>
      <c r="T54" s="18">
        <f t="shared" si="25"/>
        <v>0.98595308234509105</v>
      </c>
      <c r="U54" s="18">
        <f t="shared" si="25"/>
        <v>0.98473915574054716</v>
      </c>
      <c r="V54" s="18">
        <f t="shared" si="25"/>
        <v>0.98352686249414412</v>
      </c>
      <c r="W54" s="18">
        <f t="shared" si="25"/>
        <v>0.98231616126929333</v>
      </c>
      <c r="X54" s="18">
        <f t="shared" si="25"/>
        <v>0.98110702375709113</v>
      </c>
      <c r="Y54" s="18">
        <f t="shared" si="25"/>
        <v>0.97989942993810186</v>
      </c>
      <c r="Z54" s="18">
        <f t="shared" si="25"/>
        <v>0.97869336517594829</v>
      </c>
      <c r="AA54" s="18">
        <f t="shared" si="25"/>
        <v>0.97748881840947943</v>
      </c>
      <c r="AB54" s="18">
        <f t="shared" si="25"/>
        <v>0.97628578100771779</v>
      </c>
      <c r="AC54" s="18">
        <f>EXP(-((AC38+AC$50)/100)*AC$14)</f>
        <v>0.9696957951713383</v>
      </c>
    </row>
    <row r="55" spans="1:29" x14ac:dyDescent="0.25">
      <c r="A55" t="s">
        <v>79</v>
      </c>
      <c r="B55" s="9">
        <v>45234</v>
      </c>
      <c r="C55" s="18">
        <f t="shared" ref="C55:AC55" si="26">EXP(-((C39+C$50)/100)*C$14)</f>
        <v>0.9999969746727877</v>
      </c>
      <c r="D55" s="18">
        <f t="shared" si="26"/>
        <v>0.99995719019771789</v>
      </c>
      <c r="E55" s="18">
        <f t="shared" si="26"/>
        <v>0.99982740622164823</v>
      </c>
      <c r="F55" s="18">
        <f t="shared" si="26"/>
        <v>0.99960146602283695</v>
      </c>
      <c r="G55" s="18">
        <f t="shared" si="26"/>
        <v>0.99933878237263418</v>
      </c>
      <c r="H55" s="18">
        <f t="shared" si="26"/>
        <v>0.99906187048134787</v>
      </c>
      <c r="I55" s="18">
        <f t="shared" si="26"/>
        <v>0.99861865199116762</v>
      </c>
      <c r="J55" s="18">
        <f t="shared" si="26"/>
        <v>0.99804708361296568</v>
      </c>
      <c r="K55" s="18">
        <f t="shared" si="26"/>
        <v>0.99713949406587221</v>
      </c>
      <c r="L55" s="18">
        <f t="shared" si="26"/>
        <v>0.99592786671212863</v>
      </c>
      <c r="M55" s="18">
        <f t="shared" si="26"/>
        <v>0.99467792369788643</v>
      </c>
      <c r="N55" s="18">
        <f t="shared" si="26"/>
        <v>0.99338981304208041</v>
      </c>
      <c r="O55" s="18">
        <f t="shared" si="26"/>
        <v>0.99206368715198034</v>
      </c>
      <c r="P55" s="18">
        <f t="shared" si="26"/>
        <v>0.99069970279316777</v>
      </c>
      <c r="Q55" s="18">
        <f t="shared" si="26"/>
        <v>0.98929802105865272</v>
      </c>
      <c r="R55" s="18">
        <f t="shared" si="26"/>
        <v>0.98785880733716824</v>
      </c>
      <c r="S55" s="18">
        <f t="shared" si="26"/>
        <v>0.98658939330046913</v>
      </c>
      <c r="T55" s="18">
        <f t="shared" si="26"/>
        <v>0.98532161048068545</v>
      </c>
      <c r="U55" s="18">
        <f t="shared" si="26"/>
        <v>0.98405545678167783</v>
      </c>
      <c r="V55" s="18">
        <f t="shared" si="26"/>
        <v>0.98279093011000063</v>
      </c>
      <c r="W55" s="18">
        <f t="shared" si="26"/>
        <v>0.98152802837489828</v>
      </c>
      <c r="X55" s="18">
        <f t="shared" si="26"/>
        <v>0.98026674948830184</v>
      </c>
      <c r="Y55" s="18">
        <f t="shared" si="26"/>
        <v>0.97900709136482544</v>
      </c>
      <c r="Z55" s="18">
        <f t="shared" si="26"/>
        <v>0.97774905192176331</v>
      </c>
      <c r="AA55" s="18">
        <f t="shared" si="26"/>
        <v>0.97649262907908552</v>
      </c>
      <c r="AB55" s="18">
        <f t="shared" si="26"/>
        <v>0.97523782075943555</v>
      </c>
      <c r="AC55" s="18">
        <f t="shared" si="26"/>
        <v>0.96836514202179658</v>
      </c>
    </row>
    <row r="56" spans="1:29" x14ac:dyDescent="0.25">
      <c r="A56" t="s">
        <v>79</v>
      </c>
      <c r="B56" s="9">
        <v>45600</v>
      </c>
      <c r="C56" s="18">
        <f t="shared" ref="C56:AC56" si="27">EXP(-((C40+C$50)/100)*C$14)</f>
        <v>0.99999722415984471</v>
      </c>
      <c r="D56" s="18">
        <f t="shared" si="27"/>
        <v>0.99995912667429354</v>
      </c>
      <c r="E56" s="18">
        <f t="shared" si="27"/>
        <v>0.99983278279726484</v>
      </c>
      <c r="F56" s="18">
        <f t="shared" si="27"/>
        <v>0.99960717792995823</v>
      </c>
      <c r="G56" s="18">
        <f t="shared" si="27"/>
        <v>0.99933793710714669</v>
      </c>
      <c r="H56" s="18">
        <f t="shared" si="27"/>
        <v>0.99904638915796784</v>
      </c>
      <c r="I56" s="18">
        <f t="shared" si="27"/>
        <v>0.99858131545365858</v>
      </c>
      <c r="J56" s="18">
        <f t="shared" si="27"/>
        <v>0.99797855324517593</v>
      </c>
      <c r="K56" s="18">
        <f t="shared" si="27"/>
        <v>0.99702216345753059</v>
      </c>
      <c r="L56" s="18">
        <f t="shared" si="27"/>
        <v>0.99574910628651914</v>
      </c>
      <c r="M56" s="18">
        <f t="shared" si="27"/>
        <v>0.99444127584863917</v>
      </c>
      <c r="N56" s="18">
        <f t="shared" si="27"/>
        <v>0.99315666389198876</v>
      </c>
      <c r="O56" s="18">
        <f t="shared" si="27"/>
        <v>0.99174780368888982</v>
      </c>
      <c r="P56" s="18">
        <f t="shared" si="27"/>
        <v>0.99030436868888383</v>
      </c>
      <c r="Q56" s="18">
        <f t="shared" si="27"/>
        <v>0.98882635739248703</v>
      </c>
      <c r="R56" s="18">
        <f t="shared" si="27"/>
        <v>0.98731340687886771</v>
      </c>
      <c r="S56" s="18">
        <f t="shared" si="27"/>
        <v>0.98597216838877044</v>
      </c>
      <c r="T56" s="18">
        <f t="shared" si="27"/>
        <v>0.98463408701994137</v>
      </c>
      <c r="U56" s="18">
        <f t="shared" si="27"/>
        <v>0.98329880438940875</v>
      </c>
      <c r="V56" s="18">
        <f t="shared" si="27"/>
        <v>0.98196605753173793</v>
      </c>
      <c r="W56" s="18">
        <f t="shared" si="27"/>
        <v>0.98063565673625774</v>
      </c>
      <c r="X56" s="18">
        <f t="shared" si="27"/>
        <v>0.97930746550645487</v>
      </c>
      <c r="Y56" s="18">
        <f t="shared" si="27"/>
        <v>0.97798138500732024</v>
      </c>
      <c r="Z56" s="18">
        <f t="shared" si="27"/>
        <v>0.97665734279802219</v>
      </c>
      <c r="AA56" s="18">
        <f t="shared" si="27"/>
        <v>0.97533528493891375</v>
      </c>
      <c r="AB56" s="18">
        <f t="shared" si="27"/>
        <v>0.97401517054438447</v>
      </c>
      <c r="AC56" s="18">
        <f t="shared" si="27"/>
        <v>0.96678815182710109</v>
      </c>
    </row>
    <row r="57" spans="1:29" x14ac:dyDescent="0.25">
      <c r="A57" t="s">
        <v>80</v>
      </c>
      <c r="B57" s="9">
        <v>44869</v>
      </c>
      <c r="C57" s="18">
        <f>EXP(-((C42+C$51)/100)*C$14)</f>
        <v>0.99999827980966494</v>
      </c>
      <c r="D57" s="18">
        <f t="shared" ref="D57:AB57" si="28">EXP(-((D42+D$51)/100)*D$14)</f>
        <v>0.99996937112528961</v>
      </c>
      <c r="E57" s="18">
        <f t="shared" si="28"/>
        <v>0.9998663671377066</v>
      </c>
      <c r="F57" s="18">
        <f t="shared" si="28"/>
        <v>0.99969366981311614</v>
      </c>
      <c r="G57" s="18">
        <f t="shared" si="28"/>
        <v>0.9994511692976924</v>
      </c>
      <c r="H57" s="18">
        <f t="shared" si="28"/>
        <v>0.9992323092010863</v>
      </c>
      <c r="I57" s="18">
        <f t="shared" si="28"/>
        <v>0.99891267642604109</v>
      </c>
      <c r="J57" s="18">
        <f t="shared" si="28"/>
        <v>0.99840743097028406</v>
      </c>
      <c r="K57" s="18">
        <f t="shared" si="28"/>
        <v>0.9976221436139302</v>
      </c>
      <c r="L57" s="18">
        <f t="shared" si="28"/>
        <v>0.99654993586403484</v>
      </c>
      <c r="M57" s="18">
        <f t="shared" si="28"/>
        <v>0.99546414623750767</v>
      </c>
      <c r="N57" s="18">
        <f t="shared" si="28"/>
        <v>0.99437187761855705</v>
      </c>
      <c r="O57" s="18">
        <f t="shared" si="28"/>
        <v>0.99327533248647881</v>
      </c>
      <c r="P57" s="18">
        <f t="shared" si="28"/>
        <v>0.99217501286737919</v>
      </c>
      <c r="Q57" s="18">
        <f t="shared" si="28"/>
        <v>0.99107088951883837</v>
      </c>
      <c r="R57" s="18">
        <f t="shared" si="28"/>
        <v>0.98996280735835118</v>
      </c>
      <c r="S57" s="18">
        <f t="shared" si="28"/>
        <v>0.98885061308361699</v>
      </c>
      <c r="T57" s="18">
        <f t="shared" si="28"/>
        <v>0.98773418652544154</v>
      </c>
      <c r="U57" s="18">
        <f t="shared" si="28"/>
        <v>0.98661344159665021</v>
      </c>
      <c r="V57" s="18">
        <f t="shared" si="28"/>
        <v>0.98548831962783623</v>
      </c>
      <c r="W57" s="18">
        <f t="shared" si="28"/>
        <v>0.9843587822906481</v>
      </c>
      <c r="X57" s="18">
        <f t="shared" si="28"/>
        <v>0.98322480592656403</v>
      </c>
      <c r="Y57" s="18">
        <f t="shared" si="28"/>
        <v>0.98208637740169469</v>
      </c>
      <c r="Z57" s="18">
        <f t="shared" si="28"/>
        <v>0.98094349117941715</v>
      </c>
      <c r="AA57" s="18">
        <f t="shared" si="28"/>
        <v>0.97979614727243014</v>
      </c>
      <c r="AB57" s="18">
        <f t="shared" si="28"/>
        <v>0.97864434980570203</v>
      </c>
      <c r="AC57" s="18">
        <f>EXP(-((AC42+AC$51)/100)*AC$14)</f>
        <v>0.97238828130701205</v>
      </c>
    </row>
    <row r="58" spans="1:29" x14ac:dyDescent="0.25">
      <c r="A58" t="s">
        <v>80</v>
      </c>
      <c r="B58" s="9">
        <v>45234</v>
      </c>
      <c r="C58" s="18">
        <f t="shared" ref="C58:AC58" si="29">EXP(-((C43+C$51)/100)*C$14)</f>
        <v>0.99999557300537756</v>
      </c>
      <c r="D58" s="18">
        <f t="shared" si="29"/>
        <v>0.99993795004362152</v>
      </c>
      <c r="E58" s="18">
        <f t="shared" si="29"/>
        <v>0.99975433369960287</v>
      </c>
      <c r="F58" s="18">
        <f t="shared" si="29"/>
        <v>0.99944385901412292</v>
      </c>
      <c r="G58" s="18">
        <f t="shared" si="29"/>
        <v>0.99909058057957101</v>
      </c>
      <c r="H58" s="18">
        <f t="shared" si="29"/>
        <v>0.99871468498382909</v>
      </c>
      <c r="I58" s="18">
        <f t="shared" si="29"/>
        <v>0.99808765748835904</v>
      </c>
      <c r="J58" s="18">
        <f t="shared" si="29"/>
        <v>0.99738204670191344</v>
      </c>
      <c r="K58" s="18">
        <f t="shared" si="29"/>
        <v>0.9963399439258479</v>
      </c>
      <c r="L58" s="18">
        <f t="shared" si="29"/>
        <v>0.99495005023545047</v>
      </c>
      <c r="M58" s="18">
        <f t="shared" si="29"/>
        <v>0.99355093405522132</v>
      </c>
      <c r="N58" s="18">
        <f t="shared" si="29"/>
        <v>0.99214423457389656</v>
      </c>
      <c r="O58" s="18">
        <f t="shared" si="29"/>
        <v>0.99073158739201328</v>
      </c>
      <c r="P58" s="18">
        <f t="shared" si="29"/>
        <v>0.98931387791224334</v>
      </c>
      <c r="Q58" s="18">
        <f t="shared" si="29"/>
        <v>0.98789157411051198</v>
      </c>
      <c r="R58" s="18">
        <f t="shared" si="29"/>
        <v>0.98646494242315885</v>
      </c>
      <c r="S58" s="18">
        <f t="shared" si="29"/>
        <v>0.98503414867662575</v>
      </c>
      <c r="T58" s="18">
        <f t="shared" si="29"/>
        <v>0.98359930494025516</v>
      </c>
      <c r="U58" s="18">
        <f t="shared" si="29"/>
        <v>0.982160492597145</v>
      </c>
      <c r="V58" s="18">
        <f t="shared" si="29"/>
        <v>0.98071777450248687</v>
      </c>
      <c r="W58" s="18">
        <f t="shared" si="29"/>
        <v>0.97927120179406202</v>
      </c>
      <c r="X58" s="18">
        <f t="shared" si="29"/>
        <v>0.97782081790924791</v>
      </c>
      <c r="Y58" s="18">
        <f t="shared" si="29"/>
        <v>0.97636666105936454</v>
      </c>
      <c r="Z58" s="18">
        <f t="shared" si="29"/>
        <v>0.97490876581082153</v>
      </c>
      <c r="AA58" s="18">
        <f t="shared" si="29"/>
        <v>0.97344716412780086</v>
      </c>
      <c r="AB58" s="18">
        <f t="shared" si="29"/>
        <v>0.97198188607884939</v>
      </c>
      <c r="AC58" s="18">
        <f t="shared" si="29"/>
        <v>0.96401501711232451</v>
      </c>
    </row>
    <row r="59" spans="1:29" x14ac:dyDescent="0.25">
      <c r="A59" t="s">
        <v>80</v>
      </c>
      <c r="B59" s="9">
        <v>45600</v>
      </c>
      <c r="C59" s="18">
        <f t="shared" ref="C59:AC59" si="30">EXP(-((C44+C$51)/100)*C$14)</f>
        <v>0.99999671236868559</v>
      </c>
      <c r="D59" s="18">
        <f t="shared" si="30"/>
        <v>0.99994948240539694</v>
      </c>
      <c r="E59" s="18">
        <f t="shared" si="30"/>
        <v>0.99979066349247658</v>
      </c>
      <c r="F59" s="18">
        <f t="shared" si="30"/>
        <v>0.99953359042633094</v>
      </c>
      <c r="G59" s="18">
        <f t="shared" si="30"/>
        <v>0.99918187049921425</v>
      </c>
      <c r="H59" s="18">
        <f t="shared" si="30"/>
        <v>0.99886926771953721</v>
      </c>
      <c r="I59" s="18">
        <f t="shared" si="30"/>
        <v>0.99837089878465268</v>
      </c>
      <c r="J59" s="18">
        <f t="shared" si="30"/>
        <v>0.99766141441593503</v>
      </c>
      <c r="K59" s="18">
        <f t="shared" si="30"/>
        <v>0.99655947980845494</v>
      </c>
      <c r="L59" s="18">
        <f t="shared" si="30"/>
        <v>0.99504488752571896</v>
      </c>
      <c r="M59" s="18">
        <f t="shared" si="30"/>
        <v>0.99349967617229806</v>
      </c>
      <c r="N59" s="18">
        <f t="shared" si="30"/>
        <v>0.99193835669010266</v>
      </c>
      <c r="O59" s="18">
        <f t="shared" si="30"/>
        <v>0.99036833916882028</v>
      </c>
      <c r="P59" s="18">
        <f t="shared" si="30"/>
        <v>0.98879315842847904</v>
      </c>
      <c r="Q59" s="18">
        <f t="shared" si="30"/>
        <v>0.98721437605517393</v>
      </c>
      <c r="R59" s="18">
        <f t="shared" si="30"/>
        <v>0.98563260723231694</v>
      </c>
      <c r="S59" s="18">
        <f t="shared" si="30"/>
        <v>0.98404804171106075</v>
      </c>
      <c r="T59" s="18">
        <f t="shared" si="30"/>
        <v>0.98246069456128915</v>
      </c>
      <c r="U59" s="18">
        <f t="shared" si="30"/>
        <v>0.98087052046677681</v>
      </c>
      <c r="V59" s="18">
        <f t="shared" si="30"/>
        <v>0.97927746229814283</v>
      </c>
      <c r="W59" s="18">
        <f t="shared" si="30"/>
        <v>0.97768146949765999</v>
      </c>
      <c r="X59" s="18">
        <f t="shared" si="30"/>
        <v>0.97608250337454483</v>
      </c>
      <c r="Y59" s="18">
        <f t="shared" si="30"/>
        <v>0.97448053719783467</v>
      </c>
      <c r="Z59" s="18">
        <f t="shared" si="30"/>
        <v>0.9728755545497475</v>
      </c>
      <c r="AA59" s="18">
        <f t="shared" si="30"/>
        <v>0.97126754735733334</v>
      </c>
      <c r="AB59" s="18">
        <f t="shared" si="30"/>
        <v>0.96965651411502929</v>
      </c>
      <c r="AC59" s="18">
        <f t="shared" si="30"/>
        <v>0.9608982076365894</v>
      </c>
    </row>
    <row r="60" spans="1:29" x14ac:dyDescent="0.25">
      <c r="A60" t="s">
        <v>81</v>
      </c>
      <c r="B60" s="9">
        <v>44869</v>
      </c>
      <c r="C60" s="18">
        <f>EXP(-((C46+C$52)/100)*C$14)</f>
        <v>0.99999819842842042</v>
      </c>
      <c r="D60" s="18">
        <f t="shared" ref="D60:AC60" si="31">EXP(-((D46+D$52)/100)*D$14)</f>
        <v>0.99997138912482231</v>
      </c>
      <c r="E60" s="18">
        <f t="shared" si="31"/>
        <v>0.99988174197042012</v>
      </c>
      <c r="F60" s="18">
        <f t="shared" si="31"/>
        <v>0.99973071283818704</v>
      </c>
      <c r="G60" s="18">
        <f t="shared" si="31"/>
        <v>0.99954678922135698</v>
      </c>
      <c r="H60" s="18">
        <f t="shared" si="31"/>
        <v>0.99934708231803615</v>
      </c>
      <c r="I60" s="18">
        <f t="shared" si="31"/>
        <v>0.99903640977618524</v>
      </c>
      <c r="J60" s="18">
        <f t="shared" si="31"/>
        <v>0.99865887687927868</v>
      </c>
      <c r="K60" s="18">
        <f t="shared" si="31"/>
        <v>0.99815311283102448</v>
      </c>
      <c r="L60" s="18">
        <f t="shared" si="31"/>
        <v>0.99733707401359484</v>
      </c>
      <c r="M60" s="18">
        <f t="shared" si="31"/>
        <v>0.99651818372965695</v>
      </c>
      <c r="N60" s="18">
        <f t="shared" si="31"/>
        <v>0.99570096124917418</v>
      </c>
      <c r="O60" s="18">
        <f t="shared" si="31"/>
        <v>0.99488628782856459</v>
      </c>
      <c r="P60" s="18">
        <f t="shared" si="31"/>
        <v>0.9940739920341255</v>
      </c>
      <c r="Q60" s="18">
        <f t="shared" si="31"/>
        <v>0.99326369022548611</v>
      </c>
      <c r="R60" s="18">
        <f t="shared" si="31"/>
        <v>0.99245503176397953</v>
      </c>
      <c r="S60" s="18">
        <f t="shared" si="31"/>
        <v>0.99164774857626881</v>
      </c>
      <c r="T60" s="18">
        <f t="shared" si="31"/>
        <v>0.99084164786838269</v>
      </c>
      <c r="U60" s="18">
        <f t="shared" si="31"/>
        <v>0.99003659352983109</v>
      </c>
      <c r="V60" s="18">
        <f t="shared" si="31"/>
        <v>0.98923248933609376</v>
      </c>
      <c r="W60" s="18">
        <f t="shared" si="31"/>
        <v>0.98842926647685203</v>
      </c>
      <c r="X60" s="18">
        <f t="shared" si="31"/>
        <v>0.98762687493199597</v>
      </c>
      <c r="Y60" s="18">
        <f t="shared" si="31"/>
        <v>0.98682527766460915</v>
      </c>
      <c r="Z60" s="18">
        <f t="shared" si="31"/>
        <v>0.98602444673222966</v>
      </c>
      <c r="AA60" s="18">
        <f t="shared" si="31"/>
        <v>0.98522436066778973</v>
      </c>
      <c r="AB60" s="18">
        <f t="shared" si="31"/>
        <v>0.98442500269467748</v>
      </c>
      <c r="AC60" s="18">
        <f t="shared" si="31"/>
        <v>0.98004106375058697</v>
      </c>
    </row>
    <row r="61" spans="1:29" x14ac:dyDescent="0.25">
      <c r="A61" t="s">
        <v>81</v>
      </c>
      <c r="B61" s="9">
        <v>45234</v>
      </c>
      <c r="C61" s="18">
        <f t="shared" ref="C61:AC61" si="32">EXP(-((C47+C$52)/100)*C$14)</f>
        <v>0.99999613825146016</v>
      </c>
      <c r="D61" s="18">
        <f t="shared" si="32"/>
        <v>0.9999401120871243</v>
      </c>
      <c r="E61" s="18">
        <f t="shared" si="32"/>
        <v>0.99976296947895105</v>
      </c>
      <c r="F61" s="18">
        <f t="shared" si="32"/>
        <v>0.99946836992875443</v>
      </c>
      <c r="G61" s="18">
        <f t="shared" si="32"/>
        <v>0.99912027960689886</v>
      </c>
      <c r="H61" s="18">
        <f t="shared" si="32"/>
        <v>0.99877668291727006</v>
      </c>
      <c r="I61" s="18">
        <f t="shared" si="32"/>
        <v>0.9982638599524668</v>
      </c>
      <c r="J61" s="18">
        <f t="shared" si="32"/>
        <v>0.99761652931843803</v>
      </c>
      <c r="K61" s="18">
        <f t="shared" si="32"/>
        <v>0.99647800177182033</v>
      </c>
      <c r="L61" s="18">
        <f t="shared" si="32"/>
        <v>0.99508616758773427</v>
      </c>
      <c r="M61" s="18">
        <f t="shared" si="32"/>
        <v>0.99372541886629084</v>
      </c>
      <c r="N61" s="18">
        <f t="shared" si="32"/>
        <v>0.99239670679312497</v>
      </c>
      <c r="O61" s="18">
        <f t="shared" si="32"/>
        <v>0.99109733615821993</v>
      </c>
      <c r="P61" s="18">
        <f t="shared" si="32"/>
        <v>0.9898231689633219</v>
      </c>
      <c r="Q61" s="18">
        <f t="shared" si="32"/>
        <v>0.98856980534067318</v>
      </c>
      <c r="R61" s="18">
        <f t="shared" si="32"/>
        <v>0.98733316572608765</v>
      </c>
      <c r="S61" s="18">
        <f t="shared" si="32"/>
        <v>0.98610973320412842</v>
      </c>
      <c r="T61" s="18">
        <f t="shared" si="32"/>
        <v>0.98489661163610287</v>
      </c>
      <c r="U61" s="18">
        <f t="shared" si="32"/>
        <v>0.9836914911400404</v>
      </c>
      <c r="V61" s="18">
        <f t="shared" si="32"/>
        <v>0.9824925732686185</v>
      </c>
      <c r="W61" s="18">
        <f t="shared" si="32"/>
        <v>0.98129848457048852</v>
      </c>
      <c r="X61" s="18">
        <f t="shared" si="32"/>
        <v>0.98010819322815068</v>
      </c>
      <c r="Y61" s="18">
        <f t="shared" si="32"/>
        <v>0.97892093541153558</v>
      </c>
      <c r="Z61" s="18">
        <f t="shared" si="32"/>
        <v>0.9777361535278144</v>
      </c>
      <c r="AA61" s="18">
        <f t="shared" si="32"/>
        <v>0.97655344622577167</v>
      </c>
      <c r="AB61" s="18">
        <f t="shared" si="32"/>
        <v>0.97537252892869641</v>
      </c>
      <c r="AC61" s="18">
        <f t="shared" si="32"/>
        <v>0.96890322520532324</v>
      </c>
    </row>
    <row r="62" spans="1:29" x14ac:dyDescent="0.25">
      <c r="A62" t="s">
        <v>81</v>
      </c>
      <c r="B62" s="9">
        <v>45600</v>
      </c>
      <c r="C62" s="18">
        <f t="shared" ref="C62:AC62" si="33">EXP(-((C48+C$52)/100)*C$14)</f>
        <v>0.99999758970424812</v>
      </c>
      <c r="D62" s="18">
        <f t="shared" si="33"/>
        <v>0.99996219503766803</v>
      </c>
      <c r="E62" s="18">
        <f t="shared" si="33"/>
        <v>0.99984367851341427</v>
      </c>
      <c r="F62" s="18">
        <f t="shared" si="33"/>
        <v>0.99964451859142556</v>
      </c>
      <c r="G62" s="18">
        <f t="shared" si="33"/>
        <v>0.99940035307477892</v>
      </c>
      <c r="H62" s="18">
        <f t="shared" si="33"/>
        <v>0.9991354428512742</v>
      </c>
      <c r="I62" s="18">
        <f t="shared" si="33"/>
        <v>0.99872049340375146</v>
      </c>
      <c r="J62" s="18">
        <f t="shared" si="33"/>
        <v>0.9982132029801869</v>
      </c>
      <c r="K62" s="18">
        <f t="shared" si="33"/>
        <v>0.99758520901419112</v>
      </c>
      <c r="L62" s="18">
        <f t="shared" si="33"/>
        <v>0.99650136521798327</v>
      </c>
      <c r="M62" s="18">
        <f t="shared" si="33"/>
        <v>0.99539173823253757</v>
      </c>
      <c r="N62" s="18">
        <f t="shared" si="33"/>
        <v>0.99427146026185953</v>
      </c>
      <c r="O62" s="18">
        <f t="shared" si="33"/>
        <v>0.99314853517784929</v>
      </c>
      <c r="P62" s="18">
        <f t="shared" si="33"/>
        <v>0.99202660093762685</v>
      </c>
      <c r="Q62" s="18">
        <f t="shared" si="33"/>
        <v>0.99090703791503087</v>
      </c>
      <c r="R62" s="18">
        <f t="shared" si="33"/>
        <v>0.98979018978989108</v>
      </c>
      <c r="S62" s="18">
        <f t="shared" si="33"/>
        <v>0.98867598219816222</v>
      </c>
      <c r="T62" s="18">
        <f t="shared" si="33"/>
        <v>0.98756420757406405</v>
      </c>
      <c r="U62" s="18">
        <f t="shared" si="33"/>
        <v>0.98645464357570789</v>
      </c>
      <c r="V62" s="18">
        <f t="shared" si="33"/>
        <v>0.98534709492484918</v>
      </c>
      <c r="W62" s="18">
        <f t="shared" si="33"/>
        <v>0.98424140285100226</v>
      </c>
      <c r="X62" s="18">
        <f t="shared" si="33"/>
        <v>0.98313744243597589</v>
      </c>
      <c r="Y62" s="18">
        <f t="shared" si="33"/>
        <v>0.98203511653289044</v>
      </c>
      <c r="Z62" s="18">
        <f t="shared" si="33"/>
        <v>0.98093434961065573</v>
      </c>
      <c r="AA62" s="18">
        <f t="shared" si="33"/>
        <v>0.97983508258560059</v>
      </c>
      <c r="AB62" s="18">
        <f t="shared" si="33"/>
        <v>0.97873726879780654</v>
      </c>
      <c r="AC62" s="18">
        <f t="shared" si="33"/>
        <v>0.97272391123340196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09CA-F0A4-43D4-8AFE-5341E7DDBFD7}">
  <dimension ref="A2:AF43"/>
  <sheetViews>
    <sheetView tabSelected="1" topLeftCell="A3" workbookViewId="0">
      <pane xSplit="1" ySplit="2" topLeftCell="N17" activePane="bottomRight" state="frozen"/>
      <selection activeCell="A3" sqref="A3"/>
      <selection pane="topRight" activeCell="B3" sqref="B3"/>
      <selection pane="bottomLeft" activeCell="A5" sqref="A5"/>
      <selection pane="bottomRight" activeCell="AD38" sqref="AD38"/>
    </sheetView>
  </sheetViews>
  <sheetFormatPr defaultRowHeight="15" x14ac:dyDescent="0.25"/>
  <cols>
    <col min="1" max="1" width="17.42578125" customWidth="1"/>
    <col min="3" max="3" width="8.42578125" customWidth="1"/>
    <col min="28" max="28" width="7.85546875" customWidth="1"/>
  </cols>
  <sheetData>
    <row r="2" spans="1:32" x14ac:dyDescent="0.25">
      <c r="AF2">
        <v>2022</v>
      </c>
    </row>
    <row r="3" spans="1:32" x14ac:dyDescent="0.25"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</row>
    <row r="4" spans="1:32" x14ac:dyDescent="0.25">
      <c r="B4" t="s">
        <v>76</v>
      </c>
      <c r="C4">
        <v>2.8E-3</v>
      </c>
      <c r="D4">
        <v>4.1700000000000001E-2</v>
      </c>
      <c r="E4">
        <v>0.16669999999999999</v>
      </c>
      <c r="F4">
        <v>0.375</v>
      </c>
      <c r="G4">
        <v>0.625</v>
      </c>
      <c r="H4">
        <v>0.875</v>
      </c>
      <c r="I4">
        <v>1.25</v>
      </c>
      <c r="J4">
        <v>1.75</v>
      </c>
      <c r="K4">
        <v>2.5</v>
      </c>
      <c r="L4">
        <v>3.5</v>
      </c>
      <c r="M4">
        <v>4.5</v>
      </c>
      <c r="N4">
        <v>5.5</v>
      </c>
      <c r="O4">
        <v>6.5</v>
      </c>
      <c r="P4">
        <v>7.5</v>
      </c>
      <c r="Q4">
        <v>8.5</v>
      </c>
      <c r="R4">
        <v>9.5</v>
      </c>
      <c r="S4">
        <f>R4+1</f>
        <v>10.5</v>
      </c>
      <c r="T4">
        <f t="shared" ref="T4:Z4" si="0">S4+1</f>
        <v>11.5</v>
      </c>
      <c r="U4">
        <f t="shared" si="0"/>
        <v>12.5</v>
      </c>
      <c r="V4">
        <f t="shared" si="0"/>
        <v>13.5</v>
      </c>
      <c r="W4">
        <f t="shared" si="0"/>
        <v>14.5</v>
      </c>
      <c r="X4">
        <f t="shared" si="0"/>
        <v>15.5</v>
      </c>
      <c r="Y4">
        <f t="shared" si="0"/>
        <v>16.5</v>
      </c>
      <c r="Z4">
        <f t="shared" si="0"/>
        <v>17.5</v>
      </c>
      <c r="AA4">
        <f>Z4+1</f>
        <v>18.5</v>
      </c>
      <c r="AB4">
        <f>AA4+1</f>
        <v>19.5</v>
      </c>
      <c r="AC4">
        <v>25</v>
      </c>
    </row>
    <row r="5" spans="1:32" x14ac:dyDescent="0.25">
      <c r="B5" s="15"/>
    </row>
    <row r="6" spans="1:32" x14ac:dyDescent="0.25">
      <c r="A6" s="16" t="s">
        <v>83</v>
      </c>
      <c r="H6" s="1"/>
      <c r="M6" s="1"/>
      <c r="R6" s="1"/>
    </row>
    <row r="7" spans="1:32" x14ac:dyDescent="0.25">
      <c r="A7" t="s">
        <v>84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32" x14ac:dyDescent="0.25">
      <c r="A8" t="s">
        <v>85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32" x14ac:dyDescent="0.25">
      <c r="A9" t="s">
        <v>86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32" x14ac:dyDescent="0.25">
      <c r="A10" s="16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2" x14ac:dyDescent="0.25">
      <c r="A11" t="s">
        <v>95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4">
        <v>0.3</v>
      </c>
      <c r="J11" s="4">
        <v>0.3</v>
      </c>
      <c r="K11" s="4">
        <v>0.3</v>
      </c>
      <c r="L11" s="4">
        <v>0.3</v>
      </c>
      <c r="M11" s="4">
        <v>0.3</v>
      </c>
      <c r="N11" s="4">
        <v>0.3</v>
      </c>
      <c r="O11" s="4">
        <v>0.3</v>
      </c>
      <c r="P11" s="4">
        <v>0.3</v>
      </c>
      <c r="Q11" s="4">
        <v>0.3</v>
      </c>
      <c r="R11" s="1">
        <v>0.5</v>
      </c>
      <c r="S11" s="1">
        <v>0.5</v>
      </c>
      <c r="T11" s="1">
        <v>0.5</v>
      </c>
      <c r="U11" s="1">
        <v>0.5</v>
      </c>
      <c r="V11" s="1">
        <v>0.5</v>
      </c>
      <c r="W11" s="1">
        <v>0.5</v>
      </c>
      <c r="X11" s="1">
        <v>0.5</v>
      </c>
      <c r="Y11" s="1">
        <v>0.5</v>
      </c>
      <c r="Z11" s="1">
        <v>0.5</v>
      </c>
      <c r="AA11" s="1">
        <v>0.5</v>
      </c>
      <c r="AB11" s="1">
        <v>0.5</v>
      </c>
      <c r="AC11" s="1">
        <v>0.5</v>
      </c>
    </row>
    <row r="12" spans="1:32" x14ac:dyDescent="0.25">
      <c r="A12" t="s">
        <v>93</v>
      </c>
      <c r="B12" s="17"/>
      <c r="C12" s="5">
        <v>1</v>
      </c>
      <c r="D12" s="5">
        <v>0.8</v>
      </c>
      <c r="E12" s="5">
        <v>0.5</v>
      </c>
      <c r="F12" s="5">
        <v>0.5</v>
      </c>
      <c r="G12" s="5">
        <v>0.5</v>
      </c>
      <c r="H12" s="5">
        <v>0.5</v>
      </c>
      <c r="I12" s="5">
        <v>0.2</v>
      </c>
      <c r="J12" s="5">
        <v>0.2</v>
      </c>
      <c r="K12" s="5">
        <v>0.2</v>
      </c>
      <c r="L12" s="5">
        <v>0.2</v>
      </c>
      <c r="M12" s="5">
        <v>0.2</v>
      </c>
      <c r="N12" s="5">
        <v>0.2</v>
      </c>
      <c r="O12" s="5">
        <v>0.2</v>
      </c>
      <c r="P12" s="5">
        <v>0.2</v>
      </c>
      <c r="Q12" s="5">
        <v>0.2</v>
      </c>
      <c r="R12" s="19">
        <v>0.2</v>
      </c>
      <c r="S12" s="19">
        <v>0.2</v>
      </c>
      <c r="T12" s="19">
        <v>0.2</v>
      </c>
      <c r="U12" s="19">
        <v>0.2</v>
      </c>
      <c r="V12" s="19">
        <v>0.2</v>
      </c>
      <c r="W12" s="19">
        <v>0.2</v>
      </c>
      <c r="X12" s="19">
        <v>0.2</v>
      </c>
      <c r="Y12" s="19">
        <v>0.2</v>
      </c>
      <c r="Z12" s="19">
        <v>0.2</v>
      </c>
      <c r="AA12" s="19">
        <v>0.2</v>
      </c>
      <c r="AB12" s="19">
        <v>0.2</v>
      </c>
      <c r="AC12" s="19">
        <v>0.2</v>
      </c>
    </row>
    <row r="13" spans="1:32" x14ac:dyDescent="0.25">
      <c r="A13" t="s">
        <v>94</v>
      </c>
      <c r="B13" s="17"/>
      <c r="C13" s="19">
        <v>0</v>
      </c>
      <c r="D13" s="5">
        <v>0.2</v>
      </c>
      <c r="E13" s="5">
        <v>0.5</v>
      </c>
      <c r="F13" s="5">
        <v>0.5</v>
      </c>
      <c r="G13" s="5">
        <v>0.5</v>
      </c>
      <c r="H13" s="5">
        <v>0.5</v>
      </c>
      <c r="I13" s="5">
        <v>0.5</v>
      </c>
      <c r="J13" s="5">
        <v>0.5</v>
      </c>
      <c r="K13" s="5">
        <v>0.5</v>
      </c>
      <c r="L13" s="5">
        <v>0.5</v>
      </c>
      <c r="M13" s="5">
        <v>0.5</v>
      </c>
      <c r="N13" s="5">
        <v>0.5</v>
      </c>
      <c r="O13" s="5">
        <v>0.5</v>
      </c>
      <c r="P13" s="5">
        <v>0.5</v>
      </c>
      <c r="Q13" s="5">
        <v>0.5</v>
      </c>
      <c r="R13" s="19">
        <v>0.3</v>
      </c>
      <c r="S13" s="19">
        <v>0.3</v>
      </c>
      <c r="T13" s="19">
        <v>0.3</v>
      </c>
      <c r="U13" s="19">
        <v>0.3</v>
      </c>
      <c r="V13" s="19">
        <v>0.3</v>
      </c>
      <c r="W13" s="19">
        <v>0.3</v>
      </c>
      <c r="X13" s="19">
        <v>0.3</v>
      </c>
      <c r="Y13" s="19">
        <v>0.3</v>
      </c>
      <c r="Z13" s="19">
        <v>0.3</v>
      </c>
      <c r="AA13" s="19">
        <v>0.3</v>
      </c>
      <c r="AB13" s="19">
        <v>0.3</v>
      </c>
      <c r="AC13" s="19">
        <v>0.3</v>
      </c>
    </row>
    <row r="14" spans="1:32" x14ac:dyDescent="0.25">
      <c r="B14" s="17"/>
      <c r="C14" s="19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32" x14ac:dyDescent="0.25">
      <c r="A15" t="s">
        <v>97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32" x14ac:dyDescent="0.25">
      <c r="A16" t="s">
        <v>79</v>
      </c>
      <c r="B16" s="9">
        <v>44869</v>
      </c>
      <c r="C16" s="2">
        <f>'Tasas de Interes Curvas'!C38+'Tasas de Interes Curvas'!C$50</f>
        <v>8.969103919348663E-2</v>
      </c>
      <c r="D16" s="2">
        <f>'Tasas de Interes Curvas'!D38+'Tasas de Interes Curvas'!D$50</f>
        <v>9.0287260868092842E-2</v>
      </c>
      <c r="E16" s="2">
        <f>'Tasas de Interes Curvas'!E38+'Tasas de Interes Curvas'!E$50</f>
        <v>9.2629168581128782E-2</v>
      </c>
      <c r="F16" s="2">
        <f>'Tasas de Interes Curvas'!F38+'Tasas de Interes Curvas'!F$50</f>
        <v>9.6708045431230349E-2</v>
      </c>
      <c r="G16" s="2">
        <f>'Tasas de Interes Curvas'!G38+'Tasas de Interes Curvas'!G$50</f>
        <v>9.7494193864402501E-2</v>
      </c>
      <c r="H16" s="2">
        <f>'Tasas de Interes Curvas'!H38+'Tasas de Interes Curvas'!H$50</f>
        <v>9.9890982029768829E-2</v>
      </c>
      <c r="I16" s="2">
        <f>'Tasas de Interes Curvas'!I38+'Tasas de Interes Curvas'!I$50</f>
        <v>0.10385463064000929</v>
      </c>
      <c r="J16" s="2">
        <f>'Tasas de Interes Curvas'!J38+'Tasas de Interes Curvas'!J$50</f>
        <v>0.10552694344652823</v>
      </c>
      <c r="K16" s="2">
        <f>'Tasas de Interes Curvas'!K38+'Tasas de Interes Curvas'!K$50</f>
        <v>0.10867165737729589</v>
      </c>
      <c r="L16" s="2">
        <f>'Tasas de Interes Curvas'!L38+'Tasas de Interes Curvas'!L$50</f>
        <v>0.11081445002835102</v>
      </c>
      <c r="M16" s="2">
        <f>'Tasas de Interes Curvas'!M38+'Tasas de Interes Curvas'!M$50</f>
        <v>0.11285668738719057</v>
      </c>
      <c r="N16" s="2">
        <f>'Tasas de Interes Curvas'!N38+'Tasas de Interes Curvas'!N$50</f>
        <v>0.11462696970887419</v>
      </c>
      <c r="O16" s="2">
        <f>'Tasas de Interes Curvas'!O38+'Tasas de Interes Curvas'!O$50</f>
        <v>0.1167798470499337</v>
      </c>
      <c r="P16" s="2">
        <f>'Tasas de Interes Curvas'!P38+'Tasas de Interes Curvas'!P$50</f>
        <v>0.11887105115697925</v>
      </c>
      <c r="Q16" s="2">
        <f>'Tasas de Interes Curvas'!Q38+'Tasas de Interes Curvas'!Q$50</f>
        <v>0.12092856956810626</v>
      </c>
      <c r="R16" s="2">
        <f>'Tasas de Interes Curvas'!R38+'Tasas de Interes Curvas'!R$50</f>
        <v>0.12296684341962505</v>
      </c>
      <c r="S16" s="2">
        <f>'Tasas de Interes Curvas'!S38+'Tasas de Interes Curvas'!S$50</f>
        <v>0.12299359673073385</v>
      </c>
      <c r="T16" s="2">
        <f>'Tasas de Interes Curvas'!T38+'Tasas de Interes Curvas'!T$50</f>
        <v>0.12301312469700826</v>
      </c>
      <c r="U16" s="2">
        <f>'Tasas de Interes Curvas'!U38+'Tasas de Interes Curvas'!U$50</f>
        <v>0.12302791509751737</v>
      </c>
      <c r="V16" s="2">
        <f>'Tasas de Interes Curvas'!V38+'Tasas de Interes Curvas'!V$50</f>
        <v>0.12303946936826116</v>
      </c>
      <c r="W16" s="2">
        <f>'Tasas de Interes Curvas'!W38+'Tasas de Interes Curvas'!W$50</f>
        <v>0.12304873074825531</v>
      </c>
      <c r="X16" s="2">
        <f>'Tasas de Interes Curvas'!X38+'Tasas de Interes Curvas'!X$50</f>
        <v>0.12305631467760439</v>
      </c>
      <c r="Y16" s="2">
        <f>'Tasas de Interes Curvas'!Y38+'Tasas de Interes Curvas'!Y$50</f>
        <v>0.12306263694370137</v>
      </c>
      <c r="Z16" s="2">
        <f>'Tasas de Interes Curvas'!Z38+'Tasas de Interes Curvas'!Z$50</f>
        <v>0.12306798739892141</v>
      </c>
      <c r="AA16" s="2">
        <f>'Tasas de Interes Curvas'!AA38+'Tasas de Interes Curvas'!AA$50</f>
        <v>0.12307257381257386</v>
      </c>
      <c r="AB16" s="2">
        <f>'Tasas de Interes Curvas'!AB38+'Tasas de Interes Curvas'!AB$50</f>
        <v>0.12307654881801872</v>
      </c>
      <c r="AC16" s="2">
        <f>'Tasas de Interes Curvas'!AC38+'Tasas de Interes Curvas'!AC$50</f>
        <v>0.12309147958817857</v>
      </c>
    </row>
    <row r="17" spans="1:29" x14ac:dyDescent="0.25">
      <c r="A17" t="s">
        <v>79</v>
      </c>
      <c r="B17" s="9">
        <v>45234</v>
      </c>
      <c r="C17" s="2">
        <f>'Tasas de Interes Curvas'!C39+'Tasas de Interes Curvas'!C$50</f>
        <v>0.10804756387795483</v>
      </c>
      <c r="D17" s="2">
        <f>'Tasas de Interes Curvas'!D39+'Tasas de Interes Curvas'!D$50</f>
        <v>0.10266359387966983</v>
      </c>
      <c r="E17" s="2">
        <f>'Tasas de Interes Curvas'!E39+'Tasas de Interes Curvas'!E$50</f>
        <v>0.10354449572399384</v>
      </c>
      <c r="F17" s="2">
        <f>'Tasas de Interes Curvas'!F39+'Tasas de Interes Curvas'!F$50</f>
        <v>0.10629691011585547</v>
      </c>
      <c r="G17" s="2">
        <f>'Tasas de Interes Curvas'!G39+'Tasas de Interes Curvas'!G$50</f>
        <v>0.10582981250437185</v>
      </c>
      <c r="H17" s="2">
        <f>'Tasas de Interes Curvas'!H39+'Tasas de Interes Curvas'!H$50</f>
        <v>0.10726512429195961</v>
      </c>
      <c r="I17" s="2">
        <f>'Tasas de Interes Curvas'!I39+'Tasas de Interes Curvas'!I$50</f>
        <v>0.1105842359598445</v>
      </c>
      <c r="J17" s="2">
        <f>'Tasas de Interes Curvas'!J39+'Tasas de Interes Curvas'!J$50</f>
        <v>0.11170433226371268</v>
      </c>
      <c r="K17" s="2">
        <f>'Tasas de Interes Curvas'!K39+'Tasas de Interes Curvas'!K$50</f>
        <v>0.11458420000114083</v>
      </c>
      <c r="L17" s="2">
        <f>'Tasas de Interes Curvas'!L39+'Tasas de Interes Curvas'!L$50</f>
        <v>0.11658420000000025</v>
      </c>
      <c r="M17" s="2">
        <f>'Tasas de Interes Curvas'!M39+'Tasas de Interes Curvas'!M$50</f>
        <v>0.11858420000000001</v>
      </c>
      <c r="N17" s="2">
        <f>'Tasas de Interes Curvas'!N39+'Tasas de Interes Curvas'!N$50</f>
        <v>0.12058420000000014</v>
      </c>
      <c r="O17" s="2">
        <f>'Tasas de Interes Curvas'!O39+'Tasas de Interes Curvas'!O$50</f>
        <v>0.12258419999999996</v>
      </c>
      <c r="P17" s="2">
        <f>'Tasas de Interes Curvas'!P39+'Tasas de Interes Curvas'!P$50</f>
        <v>0.12458420000000002</v>
      </c>
      <c r="Q17" s="2">
        <f>'Tasas de Interes Curvas'!Q39+'Tasas de Interes Curvas'!Q$50</f>
        <v>0.12658420000000004</v>
      </c>
      <c r="R17" s="2">
        <f>'Tasas de Interes Curvas'!R39+'Tasas de Interes Curvas'!R$50</f>
        <v>0.12858419999999998</v>
      </c>
      <c r="S17" s="2">
        <f>'Tasas de Interes Curvas'!S39+'Tasas de Interes Curvas'!S$50</f>
        <v>0.12858419999999998</v>
      </c>
      <c r="T17" s="2">
        <f>'Tasas de Interes Curvas'!T39+'Tasas de Interes Curvas'!T$50</f>
        <v>0.12858419999999998</v>
      </c>
      <c r="U17" s="2">
        <f>'Tasas de Interes Curvas'!U39+'Tasas de Interes Curvas'!U$50</f>
        <v>0.12858419999999998</v>
      </c>
      <c r="V17" s="2">
        <f>'Tasas de Interes Curvas'!V39+'Tasas de Interes Curvas'!V$50</f>
        <v>0.12858419999999995</v>
      </c>
      <c r="W17" s="2">
        <f>'Tasas de Interes Curvas'!W39+'Tasas de Interes Curvas'!W$50</f>
        <v>0.12858419999999998</v>
      </c>
      <c r="X17" s="2">
        <f>'Tasas de Interes Curvas'!X39+'Tasas de Interes Curvas'!X$50</f>
        <v>0.12858420000000001</v>
      </c>
      <c r="Y17" s="2">
        <f>'Tasas de Interes Curvas'!Y39+'Tasas de Interes Curvas'!Y$50</f>
        <v>0.12858420000000001</v>
      </c>
      <c r="Z17" s="2">
        <f>'Tasas de Interes Curvas'!Z39+'Tasas de Interes Curvas'!Z$50</f>
        <v>0.12858420000000001</v>
      </c>
      <c r="AA17" s="2">
        <f>'Tasas de Interes Curvas'!AA39+'Tasas de Interes Curvas'!AA$50</f>
        <v>0.12858420000000001</v>
      </c>
      <c r="AB17" s="2">
        <f>'Tasas de Interes Curvas'!AB39+'Tasas de Interes Curvas'!AB$50</f>
        <v>0.12858419999999998</v>
      </c>
      <c r="AC17" s="2">
        <f>'Tasas de Interes Curvas'!AC39+'Tasas de Interes Curvas'!AC$50</f>
        <v>0.12858419999999998</v>
      </c>
    </row>
    <row r="18" spans="1:29" x14ac:dyDescent="0.25">
      <c r="A18" t="s">
        <v>79</v>
      </c>
      <c r="B18" s="9">
        <v>45600</v>
      </c>
      <c r="C18" s="2">
        <f>'Tasas de Interes Curvas'!C40+'Tasas de Interes Curvas'!C$50</f>
        <v>9.913728599593391E-2</v>
      </c>
      <c r="D18" s="2">
        <f>'Tasas de Interes Curvas'!D40+'Tasas de Interes Curvas'!D$50</f>
        <v>9.8019570847900458E-2</v>
      </c>
      <c r="E18" s="2">
        <f>'Tasas de Interes Curvas'!E40+'Tasas de Interes Curvas'!E$50</f>
        <v>0.10031864732477919</v>
      </c>
      <c r="F18" s="2">
        <f>'Tasas de Interes Curvas'!F40+'Tasas de Interes Curvas'!F$50</f>
        <v>0.10477313195797645</v>
      </c>
      <c r="G18" s="2">
        <f>'Tasas de Interes Curvas'!G40+'Tasas de Interes Curvas'!G$50</f>
        <v>0.10596514452348887</v>
      </c>
      <c r="H18" s="2">
        <f>'Tasas de Interes Curvas'!H40+'Tasas de Interes Curvas'!H$50</f>
        <v>0.10903609349954056</v>
      </c>
      <c r="I18" s="2">
        <f>'Tasas de Interes Curvas'!I40+'Tasas de Interes Curvas'!I$50</f>
        <v>0.11357534656445185</v>
      </c>
      <c r="J18" s="2">
        <f>'Tasas de Interes Curvas'!J40+'Tasas de Interes Curvas'!J$50</f>
        <v>0.11562815062133537</v>
      </c>
      <c r="K18" s="2">
        <f>'Tasas de Interes Curvas'!K40+'Tasas de Interes Curvas'!K$50</f>
        <v>0.11929116477641233</v>
      </c>
      <c r="L18" s="2">
        <f>'Tasas de Interes Curvas'!L40+'Tasas de Interes Curvas'!L$50</f>
        <v>0.12171298425031502</v>
      </c>
      <c r="M18" s="2">
        <f>'Tasas de Interes Curvas'!M40+'Tasas de Interes Curvas'!M$50</f>
        <v>0.12387180782198659</v>
      </c>
      <c r="N18" s="2">
        <f>'Tasas de Interes Curvas'!N40+'Tasas de Interes Curvas'!N$50</f>
        <v>0.12485198383984045</v>
      </c>
      <c r="O18" s="2">
        <f>'Tasas de Interes Curvas'!O40+'Tasas de Interes Curvas'!O$50</f>
        <v>0.12748360263933045</v>
      </c>
      <c r="P18" s="2">
        <f>'Tasas de Interes Curvas'!P40+'Tasas de Interes Curvas'!P$50</f>
        <v>0.12990586645824465</v>
      </c>
      <c r="Q18" s="2">
        <f>'Tasas de Interes Curvas'!Q40+'Tasas de Interes Curvas'!Q$50</f>
        <v>0.13219454935258879</v>
      </c>
      <c r="R18" s="2">
        <f>'Tasas de Interes Curvas'!R40+'Tasas de Interes Curvas'!R$50</f>
        <v>0.13439742232095764</v>
      </c>
      <c r="S18" s="2">
        <f>'Tasas de Interes Curvas'!S40+'Tasas de Interes Curvas'!S$50</f>
        <v>0.13454430061068315</v>
      </c>
      <c r="T18" s="2">
        <f>'Tasas de Interes Curvas'!T40+'Tasas de Interes Curvas'!T$50</f>
        <v>0.13465384423246082</v>
      </c>
      <c r="U18" s="2">
        <f>'Tasas de Interes Curvas'!U40+'Tasas de Interes Curvas'!U$50</f>
        <v>0.13473786490528608</v>
      </c>
      <c r="V18" s="2">
        <f>'Tasas de Interes Curvas'!V40+'Tasas de Interes Curvas'!V$50</f>
        <v>0.13480396930869054</v>
      </c>
      <c r="W18" s="2">
        <f>'Tasas de Interes Curvas'!W40+'Tasas de Interes Curvas'!W$50</f>
        <v>0.13485716044060014</v>
      </c>
      <c r="X18" s="2">
        <f>'Tasas de Interes Curvas'!X40+'Tasas de Interes Curvas'!X$50</f>
        <v>0.13490080629351892</v>
      </c>
      <c r="Y18" s="2">
        <f>'Tasas de Interes Curvas'!Y40+'Tasas de Interes Curvas'!Y$50</f>
        <v>0.13493722947460599</v>
      </c>
      <c r="Z18" s="2">
        <f>'Tasas de Interes Curvas'!Z40+'Tasas de Interes Curvas'!Z$50</f>
        <v>0.13496807033079183</v>
      </c>
      <c r="AA18" s="2">
        <f>'Tasas de Interes Curvas'!AA40+'Tasas de Interes Curvas'!AA$50</f>
        <v>0.13499451410551194</v>
      </c>
      <c r="AB18" s="2">
        <f>'Tasas de Interes Curvas'!AB40+'Tasas de Interes Curvas'!AB$50</f>
        <v>0.13501743565803756</v>
      </c>
      <c r="AC18" s="2">
        <f>'Tasas de Interes Curvas'!AC40+'Tasas de Interes Curvas'!AC$50</f>
        <v>0.13510354107254963</v>
      </c>
    </row>
    <row r="19" spans="1:29" x14ac:dyDescent="0.25">
      <c r="A19" t="s">
        <v>80</v>
      </c>
      <c r="B19" s="9">
        <v>44869</v>
      </c>
      <c r="C19" s="2">
        <f>'Tasas de Interes Curvas'!C42+'Tasas de Interes Curvas'!C$51</f>
        <v>6.1435421948750631E-2</v>
      </c>
      <c r="D19" s="2">
        <f>'Tasas de Interes Curvas'!D42+'Tasas de Interes Curvas'!D$51</f>
        <v>7.3451663750604454E-2</v>
      </c>
      <c r="E19" s="2">
        <f>'Tasas de Interes Curvas'!E42+'Tasas de Interes Curvas'!E$51</f>
        <v>8.0169041367631116E-2</v>
      </c>
      <c r="F19" s="2">
        <f>'Tasas de Interes Curvas'!F42+'Tasas de Interes Curvas'!F$51</f>
        <v>8.1700564149220986E-2</v>
      </c>
      <c r="G19" s="2">
        <f>'Tasas de Interes Curvas'!G42+'Tasas de Interes Curvas'!G$51</f>
        <v>8.7837018400895722E-2</v>
      </c>
      <c r="H19" s="2">
        <f>'Tasas de Interes Curvas'!H42+'Tasas de Interes Curvas'!H$51</f>
        <v>8.7769785645097409E-2</v>
      </c>
      <c r="I19" s="2">
        <f>'Tasas de Interes Curvas'!I42+'Tasas de Interes Curvas'!I$51</f>
        <v>8.7033211127211532E-2</v>
      </c>
      <c r="J19" s="2">
        <f>'Tasas de Interes Curvas'!J42+'Tasas de Interes Curvas'!J$51</f>
        <v>9.1076486616096325E-2</v>
      </c>
      <c r="K19" s="2">
        <f>'Tasas de Interes Curvas'!K42+'Tasas de Interes Curvas'!K$51</f>
        <v>9.5227519047997505E-2</v>
      </c>
      <c r="L19" s="2">
        <f>'Tasas de Interes Curvas'!L42+'Tasas de Interes Curvas'!L$51</f>
        <v>9.8743695182648319E-2</v>
      </c>
      <c r="M19" s="2">
        <f>'Tasas de Interes Curvas'!M42+'Tasas de Interes Curvas'!M$51</f>
        <v>0.10102604356035497</v>
      </c>
      <c r="N19" s="2">
        <f>'Tasas de Interes Curvas'!N42+'Tasas de Interes Curvas'!N$51</f>
        <v>0.1026185443492212</v>
      </c>
      <c r="O19" s="2">
        <f>'Tasas de Interes Curvas'!O42+'Tasas de Interes Curvas'!O$51</f>
        <v>0.10380584568998069</v>
      </c>
      <c r="P19" s="2">
        <f>'Tasas de Interes Curvas'!P42+'Tasas de Interes Curvas'!P$51</f>
        <v>0.10474350662297537</v>
      </c>
      <c r="Q19" s="2">
        <f>'Tasas de Interes Curvas'!Q42+'Tasas de Interes Curvas'!Q$51</f>
        <v>0.10552016343327196</v>
      </c>
      <c r="R19" s="2">
        <f>'Tasas de Interes Curvas'!R42+'Tasas de Interes Curvas'!R$51</f>
        <v>0.10618847246427811</v>
      </c>
      <c r="S19" s="2">
        <f>'Tasas de Interes Curvas'!S42+'Tasas de Interes Curvas'!S$51</f>
        <v>0.10678102112110929</v>
      </c>
      <c r="T19" s="2">
        <f>'Tasas de Interes Curvas'!T42+'Tasas de Interes Curvas'!T$51</f>
        <v>0.10731877748567827</v>
      </c>
      <c r="U19" s="2">
        <f>'Tasas de Interes Curvas'!U42+'Tasas de Interes Curvas'!U$51</f>
        <v>0.10781572891926135</v>
      </c>
      <c r="V19" s="2">
        <f>'Tasas de Interes Curvas'!V42+'Tasas de Interes Curvas'!V$51</f>
        <v>0.10828151621549496</v>
      </c>
      <c r="W19" s="2">
        <f>'Tasas de Interes Curvas'!W42+'Tasas de Interes Curvas'!W$51</f>
        <v>0.10872298094596895</v>
      </c>
      <c r="X19" s="2">
        <f>'Tasas de Interes Curvas'!X42+'Tasas de Interes Curvas'!X$51</f>
        <v>0.10914510491349895</v>
      </c>
      <c r="Y19" s="2">
        <f>'Tasas de Interes Curvas'!Y42+'Tasas de Interes Curvas'!Y$51</f>
        <v>0.10955159879876417</v>
      </c>
      <c r="Z19" s="2">
        <f>'Tasas de Interes Curvas'!Z42+'Tasas de Interes Curvas'!Z$51</f>
        <v>0.10994528205066181</v>
      </c>
      <c r="AA19" s="2">
        <f>'Tasas de Interes Curvas'!AA42+'Tasas de Interes Curvas'!AA$51</f>
        <v>0.11032833482452811</v>
      </c>
      <c r="AB19" s="2">
        <f>'Tasas de Interes Curvas'!AB42+'Tasas de Interes Curvas'!AB$51</f>
        <v>0.11070246927122442</v>
      </c>
      <c r="AC19" s="2">
        <f>'Tasas de Interes Curvas'!AC42+'Tasas de Interes Curvas'!AC$51</f>
        <v>0.11200035168762425</v>
      </c>
    </row>
    <row r="20" spans="1:29" x14ac:dyDescent="0.25">
      <c r="A20" t="s">
        <v>80</v>
      </c>
      <c r="B20" s="9">
        <v>45234</v>
      </c>
      <c r="C20" s="2">
        <f>'Tasas de Interes Curvas'!C43+'Tasas de Interes Curvas'!C$51</f>
        <v>0.15810730077234705</v>
      </c>
      <c r="D20" s="2">
        <f>'Tasas de Interes Curvas'!D43+'Tasas de Interes Curvas'!D$51</f>
        <v>0.14880547135895844</v>
      </c>
      <c r="E20" s="2">
        <f>'Tasas de Interes Curvas'!E43+'Tasas de Interes Curvas'!E$51</f>
        <v>0.14738841110123158</v>
      </c>
      <c r="F20" s="2">
        <f>'Tasas de Interes Curvas'!F43+'Tasas de Interes Curvas'!F$51</f>
        <v>0.14834551723623604</v>
      </c>
      <c r="G20" s="2">
        <f>'Tasas de Interes Curvas'!G43+'Tasas de Interes Curvas'!G$51</f>
        <v>0.14557331090417885</v>
      </c>
      <c r="H20" s="2">
        <f>'Tasas de Interes Curvas'!H43+'Tasas de Interes Curvas'!H$51</f>
        <v>0.14698762765649304</v>
      </c>
      <c r="I20" s="2">
        <f>'Tasas de Interes Curvas'!I43+'Tasas de Interes Curvas'!I$51</f>
        <v>0.15313386984883046</v>
      </c>
      <c r="J20" s="2">
        <f>'Tasas de Interes Curvas'!J43+'Tasas de Interes Curvas'!J$51</f>
        <v>0.14979349316919019</v>
      </c>
      <c r="K20" s="2">
        <f>'Tasas de Interes Curvas'!K43+'Tasas de Interes Curvas'!K$51</f>
        <v>0.14667081871053242</v>
      </c>
      <c r="L20" s="2">
        <f>'Tasas de Interes Curvas'!L43+'Tasas de Interes Curvas'!L$51</f>
        <v>0.14464982434389995</v>
      </c>
      <c r="M20" s="2">
        <f>'Tasas de Interes Curvas'!M43+'Tasas de Interes Curvas'!M$51</f>
        <v>0.14377668915032937</v>
      </c>
      <c r="N20" s="2">
        <f>'Tasas de Interes Curvas'!N43+'Tasas de Interes Curvas'!N$51</f>
        <v>0.14339608200998955</v>
      </c>
      <c r="O20" s="2">
        <f>'Tasas de Interes Curvas'!O43+'Tasas de Interes Curvas'!O$51</f>
        <v>0.1432558707543847</v>
      </c>
      <c r="P20" s="2">
        <f>'Tasas de Interes Curvas'!P43+'Tasas de Interes Curvas'!P$51</f>
        <v>0.14324838319173822</v>
      </c>
      <c r="Q20" s="2">
        <f>'Tasas de Interes Curvas'!Q43+'Tasas de Interes Curvas'!Q$51</f>
        <v>0.14332153011266857</v>
      </c>
      <c r="R20" s="2">
        <f>'Tasas de Interes Curvas'!R43+'Tasas de Interes Curvas'!R$51</f>
        <v>0.14344727875515731</v>
      </c>
      <c r="S20" s="2">
        <f>'Tasas de Interes Curvas'!S43+'Tasas de Interes Curvas'!S$51</f>
        <v>0.14360923527390096</v>
      </c>
      <c r="T20" s="2">
        <f>'Tasas de Interes Curvas'!T43+'Tasas de Interes Curvas'!T$51</f>
        <v>0.14379717642725318</v>
      </c>
      <c r="U20" s="2">
        <f>'Tasas de Interes Curvas'!U43+'Tasas de Interes Curvas'!U$51</f>
        <v>0.14400439651980718</v>
      </c>
      <c r="V20" s="2">
        <f>'Tasas de Interes Curvas'!V43+'Tasas de Interes Curvas'!V$51</f>
        <v>0.14422631441925685</v>
      </c>
      <c r="W20" s="2">
        <f>'Tasas de Interes Curvas'!W43+'Tasas de Interes Curvas'!W$51</f>
        <v>0.14445969391142438</v>
      </c>
      <c r="X20" s="2">
        <f>'Tasas de Interes Curvas'!X43+'Tasas de Interes Curvas'!X$51</f>
        <v>0.14470218390038714</v>
      </c>
      <c r="Y20" s="2">
        <f>'Tasas de Interes Curvas'!Y43+'Tasas de Interes Curvas'!Y$51</f>
        <v>0.14495203517076238</v>
      </c>
      <c r="Z20" s="2">
        <f>'Tasas de Interes Curvas'!Z43+'Tasas de Interes Curvas'!Z$51</f>
        <v>0.14520791937101726</v>
      </c>
      <c r="AA20" s="2">
        <f>'Tasas de Interes Curvas'!AA43+'Tasas de Interes Curvas'!AA$51</f>
        <v>0.14546880961947017</v>
      </c>
      <c r="AB20" s="2">
        <f>'Tasas de Interes Curvas'!AB43+'Tasas de Interes Curvas'!AB$51</f>
        <v>0.14573389957278723</v>
      </c>
      <c r="AC20" s="2">
        <f>'Tasas de Interes Curvas'!AC43+'Tasas de Interes Curvas'!AC$51</f>
        <v>0.14659362630230727</v>
      </c>
    </row>
    <row r="21" spans="1:29" x14ac:dyDescent="0.25">
      <c r="A21" t="s">
        <v>80</v>
      </c>
      <c r="B21" s="9">
        <v>45600</v>
      </c>
      <c r="C21" s="2">
        <f>'Tasas de Interes Curvas'!C44+'Tasas de Interes Curvas'!C$51</f>
        <v>0.11741559709528604</v>
      </c>
      <c r="D21" s="2">
        <f>'Tasas de Interes Curvas'!D44+'Tasas de Interes Curvas'!D$51</f>
        <v>0.12114837088672345</v>
      </c>
      <c r="E21" s="2">
        <f>'Tasas de Interes Curvas'!E44+'Tasas de Interes Curvas'!E$51</f>
        <v>0.1255899348941048</v>
      </c>
      <c r="F21" s="2">
        <f>'Tasas de Interes Curvas'!F44+'Tasas de Interes Curvas'!F$51</f>
        <v>0.1244049003857946</v>
      </c>
      <c r="G21" s="2">
        <f>'Tasas de Interes Curvas'!G44+'Tasas de Interes Curvas'!G$51</f>
        <v>0.13095429621956484</v>
      </c>
      <c r="H21" s="2">
        <f>'Tasas de Interes Curvas'!H44+'Tasas de Interes Curvas'!H$51</f>
        <v>0.12929966177350979</v>
      </c>
      <c r="I21" s="2">
        <f>'Tasas de Interes Curvas'!I44+'Tasas de Interes Curvas'!I$51</f>
        <v>0.13043437149528786</v>
      </c>
      <c r="J21" s="2">
        <f>'Tasas de Interes Curvas'!J44+'Tasas de Interes Curvas'!J$51</f>
        <v>0.13378996263150408</v>
      </c>
      <c r="K21" s="2">
        <f>'Tasas de Interes Curvas'!K44+'Tasas de Interes Curvas'!K$51</f>
        <v>0.1378580956646811</v>
      </c>
      <c r="L21" s="2">
        <f>'Tasas de Interes Curvas'!L44+'Tasas de Interes Curvas'!L$51</f>
        <v>0.1419265642838394</v>
      </c>
      <c r="M21" s="2">
        <f>'Tasas de Interes Curvas'!M44+'Tasas de Interes Curvas'!M$51</f>
        <v>0.14492317637048599</v>
      </c>
      <c r="N21" s="2">
        <f>'Tasas de Interes Curvas'!N44+'Tasas de Interes Curvas'!N$51</f>
        <v>0.1471693465713686</v>
      </c>
      <c r="O21" s="2">
        <f>'Tasas de Interes Curvas'!O44+'Tasas de Interes Curvas'!O$51</f>
        <v>0.14889761975520185</v>
      </c>
      <c r="P21" s="2">
        <f>'Tasas de Interes Curvas'!P44+'Tasas de Interes Curvas'!P$51</f>
        <v>0.15026815156929499</v>
      </c>
      <c r="Q21" s="2">
        <f>'Tasas de Interes Curvas'!Q44+'Tasas de Interes Curvas'!Q$51</f>
        <v>0.15138898214650007</v>
      </c>
      <c r="R21" s="2">
        <f>'Tasas de Interes Curvas'!R44+'Tasas de Interes Curvas'!R$51</f>
        <v>0.15233266435208431</v>
      </c>
      <c r="S21" s="2">
        <f>'Tasas de Interes Curvas'!S44+'Tasas de Interes Curvas'!S$51</f>
        <v>0.1531481928055925</v>
      </c>
      <c r="T21" s="2">
        <f>'Tasas de Interes Curvas'!T44+'Tasas de Interes Curvas'!T$51</f>
        <v>0.15386905716997501</v>
      </c>
      <c r="U21" s="2">
        <f>'Tasas de Interes Curvas'!U44+'Tasas de Interes Curvas'!U$51</f>
        <v>0.15451852335703894</v>
      </c>
      <c r="V21" s="2">
        <f>'Tasas de Interes Curvas'!V44+'Tasas de Interes Curvas'!V$51</f>
        <v>0.15511305639860118</v>
      </c>
      <c r="W21" s="2">
        <f>'Tasas de Interes Curvas'!W44+'Tasas de Interes Curvas'!W$51</f>
        <v>0.15566453660608892</v>
      </c>
      <c r="X21" s="2">
        <f>'Tasas de Interes Curvas'!X44+'Tasas de Interes Curvas'!X$51</f>
        <v>0.15618170319764535</v>
      </c>
      <c r="Y21" s="2">
        <f>'Tasas de Interes Curvas'!Y44+'Tasas de Interes Curvas'!Y$51</f>
        <v>0.15667110499659834</v>
      </c>
      <c r="Z21" s="2">
        <f>'Tasas de Interes Curvas'!Z44+'Tasas de Interes Curvas'!Z$51</f>
        <v>0.15713773537967515</v>
      </c>
      <c r="AA21" s="2">
        <f>'Tasas de Interes Curvas'!AA44+'Tasas de Interes Curvas'!AA$51</f>
        <v>0.15758546316921573</v>
      </c>
      <c r="AB21" s="2">
        <f>'Tasas de Interes Curvas'!AB44+'Tasas de Interes Curvas'!AB$51</f>
        <v>0.15801733003038732</v>
      </c>
      <c r="AC21" s="2">
        <f>'Tasas de Interes Curvas'!AC44+'Tasas de Interes Curvas'!AC$51</f>
        <v>0.15954719598863398</v>
      </c>
    </row>
    <row r="22" spans="1:29" x14ac:dyDescent="0.25">
      <c r="A22" t="s">
        <v>81</v>
      </c>
      <c r="B22" s="9">
        <v>44869</v>
      </c>
      <c r="C22" s="2">
        <f>'Tasas de Interes Curvas'!C46+'Tasas de Interes Curvas'!C$52</f>
        <v>6.4341900086250722E-2</v>
      </c>
      <c r="D22" s="2">
        <f>'Tasas de Interes Curvas'!D46+'Tasas de Interes Curvas'!D$52</f>
        <v>6.8612192989470897E-2</v>
      </c>
      <c r="E22" s="2">
        <f>'Tasas de Interes Curvas'!E46+'Tasas de Interes Curvas'!E$52</f>
        <v>7.094482460225178E-2</v>
      </c>
      <c r="F22" s="2">
        <f>'Tasas de Interes Curvas'!F46+'Tasas de Interes Curvas'!F$52</f>
        <v>7.1819580296329594E-2</v>
      </c>
      <c r="G22" s="2">
        <f>'Tasas de Interes Curvas'!G46+'Tasas de Interes Curvas'!G$52</f>
        <v>7.2530161550137182E-2</v>
      </c>
      <c r="H22" s="2">
        <f>'Tasas de Interes Curvas'!H46+'Tasas de Interes Curvas'!H$52</f>
        <v>7.4643534347305682E-2</v>
      </c>
      <c r="I22" s="2">
        <f>'Tasas de Interes Curvas'!I46+'Tasas de Interes Curvas'!I$52</f>
        <v>7.7124382025868465E-2</v>
      </c>
      <c r="J22" s="2">
        <f>'Tasas de Interes Curvas'!J46+'Tasas de Interes Curvas'!J$52</f>
        <v>7.6687041782650692E-2</v>
      </c>
      <c r="K22" s="2">
        <f>'Tasas de Interes Curvas'!K46+'Tasas de Interes Curvas'!K$52</f>
        <v>7.3943790716077346E-2</v>
      </c>
      <c r="L22" s="2">
        <f>'Tasas de Interes Curvas'!L46+'Tasas de Interes Curvas'!L$52</f>
        <v>7.6185082309493682E-2</v>
      </c>
      <c r="M22" s="2">
        <f>'Tasas de Interes Curvas'!M46+'Tasas de Interes Curvas'!M$52</f>
        <v>7.75087088784258E-2</v>
      </c>
      <c r="N22" s="2">
        <f>'Tasas de Interes Curvas'!N46+'Tasas de Interes Curvas'!N$52</f>
        <v>7.8332839784882008E-2</v>
      </c>
      <c r="O22" s="2">
        <f>'Tasas de Interes Curvas'!O46+'Tasas de Interes Curvas'!O$52</f>
        <v>7.8874337596825106E-2</v>
      </c>
      <c r="P22" s="2">
        <f>'Tasas de Interes Curvas'!P46+'Tasas de Interes Curvas'!P$52</f>
        <v>7.9248485731477414E-2</v>
      </c>
      <c r="Q22" s="2">
        <f>'Tasas de Interes Curvas'!Q46+'Tasas de Interes Curvas'!Q$52</f>
        <v>7.9518836704812162E-2</v>
      </c>
      <c r="R22" s="2">
        <f>'Tasas de Interes Curvas'!R46+'Tasas de Interes Curvas'!R$52</f>
        <v>7.9721847301055776E-2</v>
      </c>
      <c r="S22" s="2">
        <f>'Tasas de Interes Curvas'!S46+'Tasas de Interes Curvas'!S$52</f>
        <v>7.9879303985081182E-2</v>
      </c>
      <c r="T22" s="2">
        <f>'Tasas de Interes Curvas'!T46+'Tasas de Interes Curvas'!T$52</f>
        <v>8.0004762293755374E-2</v>
      </c>
      <c r="U22" s="2">
        <f>'Tasas de Interes Curvas'!U46+'Tasas de Interes Curvas'!U$52</f>
        <v>8.010698700141361E-2</v>
      </c>
      <c r="V22" s="2">
        <f>'Tasas de Interes Curvas'!V46+'Tasas de Interes Curvas'!V$52</f>
        <v>8.0191850536119796E-2</v>
      </c>
      <c r="W22" s="2">
        <f>'Tasas de Interes Curvas'!W46+'Tasas de Interes Curvas'!W$52</f>
        <v>8.0263416232753737E-2</v>
      </c>
      <c r="X22" s="2">
        <f>'Tasas de Interes Curvas'!X46+'Tasas de Interes Curvas'!X$52</f>
        <v>8.0324577522814938E-2</v>
      </c>
      <c r="Y22" s="2">
        <f>'Tasas de Interes Curvas'!Y46+'Tasas de Interes Curvas'!Y$52</f>
        <v>8.0377447648099898E-2</v>
      </c>
      <c r="Z22" s="2">
        <f>'Tasas de Interes Curvas'!Z46+'Tasas de Interes Curvas'!Z$52</f>
        <v>8.0423604804510204E-2</v>
      </c>
      <c r="AA22" s="2">
        <f>'Tasas de Interes Curvas'!AA46+'Tasas de Interes Curvas'!AA$52</f>
        <v>8.046425091708008E-2</v>
      </c>
      <c r="AB22" s="2">
        <f>'Tasas de Interes Curvas'!AB46+'Tasas de Interes Curvas'!AB$52</f>
        <v>8.0500317281990863E-2</v>
      </c>
      <c r="AC22" s="2">
        <f>'Tasas de Interes Curvas'!AC46+'Tasas de Interes Curvas'!AC$52</f>
        <v>8.0643225636245944E-2</v>
      </c>
    </row>
    <row r="23" spans="1:29" x14ac:dyDescent="0.25">
      <c r="A23" t="s">
        <v>81</v>
      </c>
      <c r="B23" s="9">
        <v>45234</v>
      </c>
      <c r="C23" s="2">
        <f>'Tasas de Interes Curvas'!C47+'Tasas de Interes Curvas'!C$52</f>
        <v>0.13791985701249707</v>
      </c>
      <c r="D23" s="2">
        <f>'Tasas de Interes Curvas'!D47+'Tasas de Interes Curvas'!D$52</f>
        <v>0.14362039862913559</v>
      </c>
      <c r="E23" s="2">
        <f>'Tasas de Interes Curvas'!E47+'Tasas de Interes Curvas'!E$52</f>
        <v>0.14220672898785813</v>
      </c>
      <c r="F23" s="2">
        <f>'Tasas de Interes Curvas'!F47+'Tasas de Interes Curvas'!F$52</f>
        <v>0.14180571643114501</v>
      </c>
      <c r="G23" s="2">
        <f>'Tasas de Interes Curvas'!G47+'Tasas de Interes Curvas'!G$52</f>
        <v>0.14081721186830637</v>
      </c>
      <c r="H23" s="2">
        <f>'Tasas de Interes Curvas'!H47+'Tasas de Interes Curvas'!H$52</f>
        <v>0.13989325095611857</v>
      </c>
      <c r="I23" s="2">
        <f>'Tasas de Interes Curvas'!I47+'Tasas de Interes Curvas'!I$52</f>
        <v>0.13901191082300177</v>
      </c>
      <c r="J23" s="2">
        <f>'Tasas de Interes Curvas'!J47+'Tasas de Interes Curvas'!J$52</f>
        <v>0.1363608953906229</v>
      </c>
      <c r="K23" s="2">
        <f>'Tasas de Interes Curvas'!K47+'Tasas de Interes Curvas'!K$52</f>
        <v>0.14112860261431795</v>
      </c>
      <c r="L23" s="2">
        <f>'Tasas de Interes Curvas'!L47+'Tasas de Interes Curvas'!L$52</f>
        <v>0.14074128521346382</v>
      </c>
      <c r="M23" s="2">
        <f>'Tasas de Interes Curvas'!M47+'Tasas de Interes Curvas'!M$52</f>
        <v>0.13987442336806752</v>
      </c>
      <c r="N23" s="2">
        <f>'Tasas de Interes Curvas'!N47+'Tasas de Interes Curvas'!N$52</f>
        <v>0.13876991994394064</v>
      </c>
      <c r="O23" s="2">
        <f>'Tasas de Interes Curvas'!O47+'Tasas de Interes Curvas'!O$52</f>
        <v>0.13757737439932211</v>
      </c>
      <c r="P23" s="2">
        <f>'Tasas de Interes Curvas'!P47+'Tasas de Interes Curvas'!P$52</f>
        <v>0.1363862535496079</v>
      </c>
      <c r="Q23" s="2">
        <f>'Tasas de Interes Curvas'!Q47+'Tasas de Interes Curvas'!Q$52</f>
        <v>0.1352473108648474</v>
      </c>
      <c r="R23" s="2">
        <f>'Tasas de Interes Curvas'!R47+'Tasas de Interes Curvas'!R$52</f>
        <v>0.13418676400025797</v>
      </c>
      <c r="S23" s="2">
        <f>'Tasas de Interes Curvas'!S47+'Tasas de Interes Curvas'!S$52</f>
        <v>0.13321561228418494</v>
      </c>
      <c r="T23" s="2">
        <f>'Tasas de Interes Curvas'!T47+'Tasas de Interes Curvas'!T$52</f>
        <v>0.13233570543492063</v>
      </c>
      <c r="U23" s="2">
        <f>'Tasas de Interes Curvas'!U47+'Tasas de Interes Curvas'!U$52</f>
        <v>0.13154365082712977</v>
      </c>
      <c r="V23" s="2">
        <f>'Tasas de Interes Curvas'!V47+'Tasas de Interes Curvas'!V$52</f>
        <v>0.13083329097347438</v>
      </c>
      <c r="W23" s="2">
        <f>'Tasas de Interes Curvas'!W47+'Tasas de Interes Curvas'!W$52</f>
        <v>0.13019724192382048</v>
      </c>
      <c r="X23" s="2">
        <f>'Tasas de Interes Curvas'!X47+'Tasas de Interes Curvas'!X$52</f>
        <v>0.12962782037467283</v>
      </c>
      <c r="Y23" s="2">
        <f>'Tasas de Interes Curvas'!Y47+'Tasas de Interes Curvas'!Y$52</f>
        <v>0.12911757741312452</v>
      </c>
      <c r="Z23" s="2">
        <f>'Tasas de Interes Curvas'!Z47+'Tasas de Interes Curvas'!Z$52</f>
        <v>0.12865958293623977</v>
      </c>
      <c r="AA23" s="2">
        <f>'Tasas de Interes Curvas'!AA47+'Tasas de Interes Curvas'!AA$52</f>
        <v>0.12824755527082377</v>
      </c>
      <c r="AB23" s="2">
        <f>'Tasas de Interes Curvas'!AB47+'Tasas de Interes Curvas'!AB$52</f>
        <v>0.12787589746728423</v>
      </c>
      <c r="AC23" s="2">
        <f>'Tasas de Interes Curvas'!AC47+'Tasas de Interes Curvas'!AC$52</f>
        <v>0.12636217147172116</v>
      </c>
    </row>
    <row r="24" spans="1:29" x14ac:dyDescent="0.25">
      <c r="A24" t="s">
        <v>81</v>
      </c>
      <c r="B24" s="9">
        <v>45600</v>
      </c>
      <c r="C24" s="2">
        <f>'Tasas de Interes Curvas'!C48+'Tasas de Interes Curvas'!C$52</f>
        <v>8.6082094880661819E-2</v>
      </c>
      <c r="D24" s="2">
        <f>'Tasas de Interes Curvas'!D48+'Tasas de Interes Curvas'!D$52</f>
        <v>9.0661095821522417E-2</v>
      </c>
      <c r="E24" s="2">
        <f>'Tasas de Interes Curvas'!E48+'Tasas de Interes Curvas'!E$52</f>
        <v>9.3781467344179179E-2</v>
      </c>
      <c r="F24" s="2">
        <f>'Tasas de Interes Curvas'!F48+'Tasas de Interes Curvas'!F$52</f>
        <v>9.4811895218164605E-2</v>
      </c>
      <c r="G24" s="2">
        <f>'Tasas de Interes Curvas'!G48+'Tasas de Interes Curvas'!G$52</f>
        <v>9.5972285655017225E-2</v>
      </c>
      <c r="H24" s="2">
        <f>'Tasas de Interes Curvas'!H48+'Tasas de Interes Curvas'!H$52</f>
        <v>9.8849267863350243E-2</v>
      </c>
      <c r="I24" s="2">
        <f>'Tasas de Interes Curvas'!I48+'Tasas de Interes Curvas'!I$52</f>
        <v>0.10242606909814592</v>
      </c>
      <c r="J24" s="2">
        <f>'Tasas de Interes Curvas'!J48+'Tasas de Interes Curvas'!J$52</f>
        <v>0.10219401403973401</v>
      </c>
      <c r="K24" s="2">
        <f>'Tasas de Interes Curvas'!K48+'Tasas de Interes Curvas'!K$52</f>
        <v>9.670845183203676E-2</v>
      </c>
      <c r="L24" s="2">
        <f>'Tasas de Interes Curvas'!L48+'Tasas de Interes Curvas'!L$52</f>
        <v>0.10013626620563616</v>
      </c>
      <c r="M24" s="2">
        <f>'Tasas de Interes Curvas'!M48+'Tasas de Interes Curvas'!M$52</f>
        <v>0.10264250087439086</v>
      </c>
      <c r="N24" s="2">
        <f>'Tasas de Interes Curvas'!N48+'Tasas de Interes Curvas'!N$52</f>
        <v>0.10445474100504913</v>
      </c>
      <c r="O24" s="2">
        <f>'Tasas de Interes Curvas'!O48+'Tasas de Interes Curvas'!O$52</f>
        <v>0.10576990568691713</v>
      </c>
      <c r="P24" s="2">
        <f>'Tasas de Interes Curvas'!P48+'Tasas de Interes Curvas'!P$52</f>
        <v>0.10673808793966572</v>
      </c>
      <c r="Q24" s="2">
        <f>'Tasas de Interes Curvas'!Q48+'Tasas de Interes Curvas'!Q$52</f>
        <v>0.10746535757984291</v>
      </c>
      <c r="R24" s="2">
        <f>'Tasas de Interes Curvas'!R48+'Tasas de Interes Curvas'!R$52</f>
        <v>0.10802408230413565</v>
      </c>
      <c r="S24" s="2">
        <f>'Tasas de Interes Curvas'!S48+'Tasas de Interes Curvas'!S$52</f>
        <v>0.10846307313329058</v>
      </c>
      <c r="T24" s="2">
        <f>'Tasas de Interes Curvas'!T48+'Tasas de Interes Curvas'!T$52</f>
        <v>0.1088153390645555</v>
      </c>
      <c r="U24" s="2">
        <f>'Tasas de Interes Curvas'!U48+'Tasas de Interes Curvas'!U$52</f>
        <v>0.10910345353437013</v>
      </c>
      <c r="V24" s="2">
        <f>'Tasas de Interes Curvas'!V48+'Tasas de Interes Curvas'!V$52</f>
        <v>0.10934310553450255</v>
      </c>
      <c r="W24" s="2">
        <f>'Tasas de Interes Curvas'!W48+'Tasas de Interes Curvas'!W$52</f>
        <v>0.10954540632613266</v>
      </c>
      <c r="X24" s="2">
        <f>'Tasas de Interes Curvas'!X48+'Tasas de Interes Curvas'!X$52</f>
        <v>0.10971838221679259</v>
      </c>
      <c r="Y24" s="2">
        <f>'Tasas de Interes Curvas'!Y48+'Tasas de Interes Curvas'!Y$52</f>
        <v>0.10986794575914995</v>
      </c>
      <c r="Z24" s="2">
        <f>'Tasas de Interes Curvas'!Z48+'Tasas de Interes Curvas'!Z$52</f>
        <v>0.10999853463825293</v>
      </c>
      <c r="AA24" s="2">
        <f>'Tasas de Interes Curvas'!AA48+'Tasas de Interes Curvas'!AA$52</f>
        <v>0.11011353813309596</v>
      </c>
      <c r="AB24" s="2">
        <f>'Tasas de Interes Curvas'!AB48+'Tasas de Interes Curvas'!AB$52</f>
        <v>0.11021558654212693</v>
      </c>
      <c r="AC24" s="2">
        <f>'Tasas de Interes Curvas'!AC48+'Tasas de Interes Curvas'!AC$52</f>
        <v>0.11061994831137452</v>
      </c>
    </row>
    <row r="26" spans="1:29" x14ac:dyDescent="0.25">
      <c r="A26" t="s">
        <v>98</v>
      </c>
      <c r="B26" s="20">
        <v>1</v>
      </c>
      <c r="C26" s="2">
        <f ca="1">C$11*C$27+C$12*C$28+C$13*C$29</f>
        <v>6.1435421948750631E-2</v>
      </c>
      <c r="D26" s="2">
        <f t="shared" ref="D26:AC26" ca="1" si="1">D$11*D$27+D$12*D$28+D$13*D$29</f>
        <v>7.248376959837774E-2</v>
      </c>
      <c r="E26" s="2">
        <f t="shared" ca="1" si="1"/>
        <v>7.5556932984941455E-2</v>
      </c>
      <c r="F26" s="2">
        <f t="shared" ca="1" si="1"/>
        <v>7.6760072222775283E-2</v>
      </c>
      <c r="G26" s="2">
        <f t="shared" ca="1" si="1"/>
        <v>8.0183589975516445E-2</v>
      </c>
      <c r="H26" s="2">
        <f t="shared" ca="1" si="1"/>
        <v>8.1206659996201552E-2</v>
      </c>
      <c r="I26" s="2">
        <f t="shared" ca="1" si="1"/>
        <v>8.7125222430379318E-2</v>
      </c>
      <c r="J26" s="2">
        <f t="shared" ca="1" si="1"/>
        <v>8.8216901248503066E-2</v>
      </c>
      <c r="K26" s="2">
        <f t="shared" ca="1" si="1"/>
        <v>8.8618896380826942E-2</v>
      </c>
      <c r="L26" s="2">
        <f t="shared" ca="1" si="1"/>
        <v>9.1085615199781811E-2</v>
      </c>
      <c r="M26" s="2">
        <f t="shared" ca="1" si="1"/>
        <v>9.2816569367441065E-2</v>
      </c>
      <c r="N26" s="2">
        <f t="shared" ca="1" si="1"/>
        <v>9.4078219674947505E-2</v>
      </c>
      <c r="O26" s="2">
        <f t="shared" ca="1" si="1"/>
        <v>9.5232292051388806E-2</v>
      </c>
      <c r="P26" s="2">
        <f t="shared" ca="1" si="1"/>
        <v>9.6234259537427563E-2</v>
      </c>
      <c r="Q26" s="2">
        <f t="shared" ca="1" si="1"/>
        <v>9.7142021909492351E-2</v>
      </c>
      <c r="R26" s="2">
        <f t="shared" ca="1" si="1"/>
        <v>0.10663767039298487</v>
      </c>
      <c r="S26" s="2">
        <f t="shared" ca="1" si="1"/>
        <v>0.10681679378511313</v>
      </c>
      <c r="T26" s="2">
        <f t="shared" ca="1" si="1"/>
        <v>0.1069717465337664</v>
      </c>
      <c r="U26" s="2">
        <f t="shared" ca="1" si="1"/>
        <v>0.10710919943303504</v>
      </c>
      <c r="V26" s="2">
        <f t="shared" ca="1" si="1"/>
        <v>0.10723359308806552</v>
      </c>
      <c r="W26" s="2">
        <f t="shared" ca="1" si="1"/>
        <v>0.10734798643314757</v>
      </c>
      <c r="X26" s="2">
        <f t="shared" ca="1" si="1"/>
        <v>0.10745455157834646</v>
      </c>
      <c r="Y26" s="2">
        <f t="shared" ca="1" si="1"/>
        <v>0.10755487252603349</v>
      </c>
      <c r="Z26" s="2">
        <f t="shared" ca="1" si="1"/>
        <v>0.10765013155094613</v>
      </c>
      <c r="AA26" s="2">
        <f t="shared" ca="1" si="1"/>
        <v>0.10774122914631658</v>
      </c>
      <c r="AB26" s="2">
        <f t="shared" ca="1" si="1"/>
        <v>0.1078288634478515</v>
      </c>
      <c r="AC26" s="2">
        <f t="shared" ca="1" si="1"/>
        <v>0.10813877782248792</v>
      </c>
    </row>
    <row r="27" spans="1:29" x14ac:dyDescent="0.25">
      <c r="A27" t="s">
        <v>79</v>
      </c>
      <c r="C27" s="14">
        <f ca="1">OFFSET(C$15,$B$26,0)</f>
        <v>8.969103919348663E-2</v>
      </c>
      <c r="D27" s="14">
        <f t="shared" ref="D27:AC27" ca="1" si="2">OFFSET(D$15,$B$26,0)</f>
        <v>9.0287260868092842E-2</v>
      </c>
      <c r="E27" s="14">
        <f t="shared" ca="1" si="2"/>
        <v>9.2629168581128782E-2</v>
      </c>
      <c r="F27" s="14">
        <f t="shared" ca="1" si="2"/>
        <v>9.6708045431230349E-2</v>
      </c>
      <c r="G27" s="14">
        <f t="shared" ca="1" si="2"/>
        <v>9.7494193864402501E-2</v>
      </c>
      <c r="H27" s="14">
        <f t="shared" ca="1" si="2"/>
        <v>9.9890982029768829E-2</v>
      </c>
      <c r="I27" s="14">
        <f t="shared" ca="1" si="2"/>
        <v>0.10385463064000929</v>
      </c>
      <c r="J27" s="14">
        <f t="shared" ca="1" si="2"/>
        <v>0.10552694344652823</v>
      </c>
      <c r="K27" s="14">
        <f t="shared" ca="1" si="2"/>
        <v>0.10867165737729589</v>
      </c>
      <c r="L27" s="14">
        <f t="shared" ca="1" si="2"/>
        <v>0.11081445002835102</v>
      </c>
      <c r="M27" s="14">
        <f t="shared" ca="1" si="2"/>
        <v>0.11285668738719057</v>
      </c>
      <c r="N27" s="14">
        <f t="shared" ca="1" si="2"/>
        <v>0.11462696970887419</v>
      </c>
      <c r="O27" s="14">
        <f t="shared" ca="1" si="2"/>
        <v>0.1167798470499337</v>
      </c>
      <c r="P27" s="14">
        <f t="shared" ca="1" si="2"/>
        <v>0.11887105115697925</v>
      </c>
      <c r="Q27" s="14">
        <f t="shared" ca="1" si="2"/>
        <v>0.12092856956810626</v>
      </c>
      <c r="R27" s="14">
        <f t="shared" ca="1" si="2"/>
        <v>0.12296684341962505</v>
      </c>
      <c r="S27" s="14">
        <f t="shared" ca="1" si="2"/>
        <v>0.12299359673073385</v>
      </c>
      <c r="T27" s="14">
        <f t="shared" ca="1" si="2"/>
        <v>0.12301312469700826</v>
      </c>
      <c r="U27" s="14">
        <f t="shared" ca="1" si="2"/>
        <v>0.12302791509751737</v>
      </c>
      <c r="V27" s="14">
        <f t="shared" ca="1" si="2"/>
        <v>0.12303946936826116</v>
      </c>
      <c r="W27" s="14">
        <f t="shared" ca="1" si="2"/>
        <v>0.12304873074825531</v>
      </c>
      <c r="X27" s="14">
        <f t="shared" ca="1" si="2"/>
        <v>0.12305631467760439</v>
      </c>
      <c r="Y27" s="14">
        <f t="shared" ca="1" si="2"/>
        <v>0.12306263694370137</v>
      </c>
      <c r="Z27" s="14">
        <f t="shared" ca="1" si="2"/>
        <v>0.12306798739892141</v>
      </c>
      <c r="AA27" s="14">
        <f t="shared" ca="1" si="2"/>
        <v>0.12307257381257386</v>
      </c>
      <c r="AB27" s="14">
        <f t="shared" ca="1" si="2"/>
        <v>0.12307654881801872</v>
      </c>
      <c r="AC27" s="14">
        <f t="shared" ca="1" si="2"/>
        <v>0.12309147958817857</v>
      </c>
    </row>
    <row r="28" spans="1:29" x14ac:dyDescent="0.25">
      <c r="A28" t="s">
        <v>80</v>
      </c>
      <c r="C28" s="14">
        <f ca="1">OFFSET(C$18,$B$26,0)</f>
        <v>6.1435421948750631E-2</v>
      </c>
      <c r="D28" s="14">
        <f t="shared" ref="D28:AC28" ca="1" si="3">OFFSET(D$18,$B$26,0)</f>
        <v>7.3451663750604454E-2</v>
      </c>
      <c r="E28" s="14">
        <f t="shared" ca="1" si="3"/>
        <v>8.0169041367631116E-2</v>
      </c>
      <c r="F28" s="14">
        <f t="shared" ca="1" si="3"/>
        <v>8.1700564149220986E-2</v>
      </c>
      <c r="G28" s="14">
        <f t="shared" ca="1" si="3"/>
        <v>8.7837018400895722E-2</v>
      </c>
      <c r="H28" s="14">
        <f t="shared" ca="1" si="3"/>
        <v>8.7769785645097409E-2</v>
      </c>
      <c r="I28" s="14">
        <f t="shared" ca="1" si="3"/>
        <v>8.7033211127211532E-2</v>
      </c>
      <c r="J28" s="14">
        <f t="shared" ca="1" si="3"/>
        <v>9.1076486616096325E-2</v>
      </c>
      <c r="K28" s="14">
        <f t="shared" ca="1" si="3"/>
        <v>9.5227519047997505E-2</v>
      </c>
      <c r="L28" s="14">
        <f t="shared" ca="1" si="3"/>
        <v>9.8743695182648319E-2</v>
      </c>
      <c r="M28" s="14">
        <f t="shared" ca="1" si="3"/>
        <v>0.10102604356035497</v>
      </c>
      <c r="N28" s="14">
        <f t="shared" ca="1" si="3"/>
        <v>0.1026185443492212</v>
      </c>
      <c r="O28" s="14">
        <f t="shared" ca="1" si="3"/>
        <v>0.10380584568998069</v>
      </c>
      <c r="P28" s="14">
        <f t="shared" ca="1" si="3"/>
        <v>0.10474350662297537</v>
      </c>
      <c r="Q28" s="14">
        <f t="shared" ca="1" si="3"/>
        <v>0.10552016343327196</v>
      </c>
      <c r="R28" s="14">
        <f t="shared" ca="1" si="3"/>
        <v>0.10618847246427811</v>
      </c>
      <c r="S28" s="14">
        <f t="shared" ca="1" si="3"/>
        <v>0.10678102112110929</v>
      </c>
      <c r="T28" s="14">
        <f t="shared" ca="1" si="3"/>
        <v>0.10731877748567827</v>
      </c>
      <c r="U28" s="14">
        <f t="shared" ca="1" si="3"/>
        <v>0.10781572891926135</v>
      </c>
      <c r="V28" s="14">
        <f t="shared" ca="1" si="3"/>
        <v>0.10828151621549496</v>
      </c>
      <c r="W28" s="14">
        <f t="shared" ca="1" si="3"/>
        <v>0.10872298094596895</v>
      </c>
      <c r="X28" s="14">
        <f t="shared" ca="1" si="3"/>
        <v>0.10914510491349895</v>
      </c>
      <c r="Y28" s="14">
        <f t="shared" ca="1" si="3"/>
        <v>0.10955159879876417</v>
      </c>
      <c r="Z28" s="14">
        <f t="shared" ca="1" si="3"/>
        <v>0.10994528205066181</v>
      </c>
      <c r="AA28" s="14">
        <f t="shared" ca="1" si="3"/>
        <v>0.11032833482452811</v>
      </c>
      <c r="AB28" s="14">
        <f t="shared" ca="1" si="3"/>
        <v>0.11070246927122442</v>
      </c>
      <c r="AC28" s="14">
        <f t="shared" ca="1" si="3"/>
        <v>0.11200035168762425</v>
      </c>
    </row>
    <row r="29" spans="1:29" x14ac:dyDescent="0.25">
      <c r="A29" t="s">
        <v>81</v>
      </c>
      <c r="C29" s="14">
        <f ca="1">OFFSET(C$21,$B$26,0)</f>
        <v>6.4341900086250722E-2</v>
      </c>
      <c r="D29" s="14">
        <f t="shared" ref="D29:AC29" ca="1" si="4">OFFSET(D$21,$B$26,0)</f>
        <v>6.8612192989470897E-2</v>
      </c>
      <c r="E29" s="14">
        <f t="shared" ca="1" si="4"/>
        <v>7.094482460225178E-2</v>
      </c>
      <c r="F29" s="14">
        <f t="shared" ca="1" si="4"/>
        <v>7.1819580296329594E-2</v>
      </c>
      <c r="G29" s="14">
        <f t="shared" ca="1" si="4"/>
        <v>7.2530161550137182E-2</v>
      </c>
      <c r="H29" s="14">
        <f t="shared" ca="1" si="4"/>
        <v>7.4643534347305682E-2</v>
      </c>
      <c r="I29" s="14">
        <f t="shared" ca="1" si="4"/>
        <v>7.7124382025868465E-2</v>
      </c>
      <c r="J29" s="14">
        <f t="shared" ca="1" si="4"/>
        <v>7.6687041782650692E-2</v>
      </c>
      <c r="K29" s="14">
        <f t="shared" ca="1" si="4"/>
        <v>7.3943790716077346E-2</v>
      </c>
      <c r="L29" s="14">
        <f t="shared" ca="1" si="4"/>
        <v>7.6185082309493682E-2</v>
      </c>
      <c r="M29" s="14">
        <f t="shared" ca="1" si="4"/>
        <v>7.75087088784258E-2</v>
      </c>
      <c r="N29" s="14">
        <f t="shared" ca="1" si="4"/>
        <v>7.8332839784882008E-2</v>
      </c>
      <c r="O29" s="14">
        <f t="shared" ca="1" si="4"/>
        <v>7.8874337596825106E-2</v>
      </c>
      <c r="P29" s="14">
        <f t="shared" ca="1" si="4"/>
        <v>7.9248485731477414E-2</v>
      </c>
      <c r="Q29" s="14">
        <f t="shared" ca="1" si="4"/>
        <v>7.9518836704812162E-2</v>
      </c>
      <c r="R29" s="14">
        <f t="shared" ca="1" si="4"/>
        <v>7.9721847301055776E-2</v>
      </c>
      <c r="S29" s="14">
        <f t="shared" ca="1" si="4"/>
        <v>7.9879303985081182E-2</v>
      </c>
      <c r="T29" s="14">
        <f t="shared" ca="1" si="4"/>
        <v>8.0004762293755374E-2</v>
      </c>
      <c r="U29" s="14">
        <f t="shared" ca="1" si="4"/>
        <v>8.010698700141361E-2</v>
      </c>
      <c r="V29" s="14">
        <f t="shared" ca="1" si="4"/>
        <v>8.0191850536119796E-2</v>
      </c>
      <c r="W29" s="14">
        <f t="shared" ca="1" si="4"/>
        <v>8.0263416232753737E-2</v>
      </c>
      <c r="X29" s="14">
        <f t="shared" ca="1" si="4"/>
        <v>8.0324577522814938E-2</v>
      </c>
      <c r="Y29" s="14">
        <f t="shared" ca="1" si="4"/>
        <v>8.0377447648099898E-2</v>
      </c>
      <c r="Z29" s="14">
        <f t="shared" ca="1" si="4"/>
        <v>8.0423604804510204E-2</v>
      </c>
      <c r="AA29" s="14">
        <f t="shared" ca="1" si="4"/>
        <v>8.046425091708008E-2</v>
      </c>
      <c r="AB29" s="14">
        <f t="shared" ca="1" si="4"/>
        <v>8.0500317281990863E-2</v>
      </c>
      <c r="AC29" s="14">
        <f t="shared" ca="1" si="4"/>
        <v>8.0643225636245944E-2</v>
      </c>
    </row>
    <row r="31" spans="1:29" x14ac:dyDescent="0.25">
      <c r="A31" t="s">
        <v>96</v>
      </c>
    </row>
    <row r="32" spans="1:29" x14ac:dyDescent="0.25">
      <c r="A32" s="9">
        <v>44869</v>
      </c>
      <c r="C32">
        <f>C$11*'Tasas de Interes Curvas'!C54+PerfilEntidad!C$12*'Tasas de Interes Curvas'!C57+C$13*'Tasas de Interes Curvas'!C60</f>
        <v>0.99999827980966494</v>
      </c>
      <c r="D32">
        <f>D$11*'Tasas de Interes Curvas'!D54+PerfilEntidad!D$12*'Tasas de Interes Curvas'!D57+D$13*'Tasas de Interes Curvas'!D60</f>
        <v>0.99996977472519621</v>
      </c>
      <c r="E32">
        <f>E$11*'Tasas de Interes Curvas'!E54+PerfilEntidad!E$12*'Tasas de Interes Curvas'!E57+E$13*'Tasas de Interes Curvas'!E60</f>
        <v>0.99987405455406342</v>
      </c>
      <c r="F32">
        <f>F$11*'Tasas de Interes Curvas'!F54+PerfilEntidad!F$12*'Tasas de Interes Curvas'!F57+F$13*'Tasas de Interes Curvas'!F60</f>
        <v>0.99971219132565159</v>
      </c>
      <c r="G32">
        <f>G$11*'Tasas de Interes Curvas'!G54+PerfilEntidad!G$12*'Tasas de Interes Curvas'!G57+G$13*'Tasas de Interes Curvas'!G60</f>
        <v>0.99949897925952469</v>
      </c>
      <c r="H32">
        <f>H$11*'Tasas de Interes Curvas'!H54+PerfilEntidad!H$12*'Tasas de Interes Curvas'!H57+H$13*'Tasas de Interes Curvas'!H60</f>
        <v>0.99928969575956117</v>
      </c>
      <c r="I32">
        <f>I$11*'Tasas de Interes Curvas'!I54+PerfilEntidad!I$12*'Tasas de Interes Curvas'!I57+I$13*'Tasas de Interes Curvas'!I60</f>
        <v>0.99891153799086596</v>
      </c>
      <c r="J32">
        <f>J$11*'Tasas de Interes Curvas'!J54+PerfilEntidad!J$12*'Tasas de Interes Curvas'!J57+J$13*'Tasas de Interes Curvas'!J60</f>
        <v>0.99845741942289656</v>
      </c>
      <c r="K32">
        <f>K$11*'Tasas de Interes Curvas'!K54+PerfilEntidad!K$12*'Tasas de Interes Curvas'!K57+K$13*'Tasas de Interes Curvas'!K60</f>
        <v>0.99778705384937805</v>
      </c>
      <c r="L32">
        <f>L$11*'Tasas de Interes Curvas'!L54+PerfilEntidad!L$12*'Tasas de Interes Curvas'!L57+L$13*'Tasas de Interes Curvas'!L60</f>
        <v>0.99681722596098155</v>
      </c>
      <c r="M32">
        <f>M$11*'Tasas de Interes Curvas'!M54+PerfilEntidad!M$12*'Tasas de Interes Curvas'!M57+M$13*'Tasas de Interes Curvas'!M60</f>
        <v>0.99583221804362765</v>
      </c>
      <c r="N32">
        <f>N$11*'Tasas de Interes Curvas'!N54+PerfilEntidad!N$12*'Tasas de Interes Curvas'!N57+N$13*'Tasas de Interes Curvas'!N60</f>
        <v>0.99483946061528017</v>
      </c>
      <c r="O32">
        <f>O$11*'Tasas de Interes Curvas'!O54+PerfilEntidad!O$12*'Tasas de Interes Curvas'!O57+O$13*'Tasas de Interes Curvas'!O60</f>
        <v>0.99382962435363686</v>
      </c>
      <c r="P32">
        <f>P$11*'Tasas de Interes Curvas'!P54+PerfilEntidad!P$12*'Tasas de Interes Curvas'!P57+P$13*'Tasas de Interes Curvas'!P60</f>
        <v>0.99280928705068217</v>
      </c>
      <c r="Q32">
        <f>Q$11*'Tasas de Interes Curvas'!Q54+PerfilEntidad!Q$12*'Tasas de Interes Curvas'!Q57+Q$13*'Tasas de Interes Curvas'!Q60</f>
        <v>0.9917781387854645</v>
      </c>
      <c r="R32">
        <f>R$11*'Tasas de Interes Curvas'!R54+PerfilEntidad!R$12*'Tasas de Interes Curvas'!R57+R$13*'Tasas de Interes Curvas'!R60</f>
        <v>0.98992212988350958</v>
      </c>
      <c r="S32">
        <f>S$11*'Tasas de Interes Curvas'!S54+PerfilEntidad!S$12*'Tasas de Interes Curvas'!S57+S$13*'Tasas de Interes Curvas'!S60</f>
        <v>0.98884879941646475</v>
      </c>
      <c r="T32">
        <f>T$11*'Tasas de Interes Curvas'!T54+PerfilEntidad!T$12*'Tasas de Interes Curvas'!T57+T$13*'Tasas de Interes Curvas'!T60</f>
        <v>0.98777587283814872</v>
      </c>
      <c r="U32">
        <f>U$11*'Tasas de Interes Curvas'!U54+PerfilEntidad!U$12*'Tasas de Interes Curvas'!U57+U$13*'Tasas de Interes Curvas'!U60</f>
        <v>0.98670324424855305</v>
      </c>
      <c r="V32">
        <f>V$11*'Tasas de Interes Curvas'!V54+PerfilEntidad!V$12*'Tasas de Interes Curvas'!V57+V$13*'Tasas de Interes Curvas'!V60</f>
        <v>0.9856308419734674</v>
      </c>
      <c r="W32">
        <f>W$11*'Tasas de Interes Curvas'!W54+PerfilEntidad!W$12*'Tasas de Interes Curvas'!W57+W$13*'Tasas de Interes Curvas'!W60</f>
        <v>0.98455861703583192</v>
      </c>
      <c r="X32">
        <f>X$11*'Tasas de Interes Curvas'!X54+PerfilEntidad!X$12*'Tasas de Interes Curvas'!X57+X$13*'Tasas de Interes Curvas'!X60</f>
        <v>0.98348653554345722</v>
      </c>
      <c r="Y32">
        <f>Y$11*'Tasas de Interes Curvas'!Y54+PerfilEntidad!Y$12*'Tasas de Interes Curvas'!Y57+Y$13*'Tasas de Interes Curvas'!Y60</f>
        <v>0.98241457374877261</v>
      </c>
      <c r="Z32">
        <f>Z$11*'Tasas de Interes Curvas'!Z54+PerfilEntidad!Z$12*'Tasas de Interes Curvas'!Z57+Z$13*'Tasas de Interes Curvas'!Z60</f>
        <v>0.98134271484352653</v>
      </c>
      <c r="AA32">
        <f>AA$11*'Tasas de Interes Curvas'!AA54+PerfilEntidad!AA$12*'Tasas de Interes Curvas'!AA57+AA$13*'Tasas de Interes Curvas'!AA60</f>
        <v>0.98027094685956273</v>
      </c>
      <c r="AB32">
        <f>AB$11*'Tasas de Interes Curvas'!AB54+PerfilEntidad!AB$12*'Tasas de Interes Curvas'!AB57+AB$13*'Tasas de Interes Curvas'!AB60</f>
        <v>0.97919926127340262</v>
      </c>
      <c r="AC32">
        <f>AC$11*'Tasas de Interes Curvas'!AC54+PerfilEntidad!AC$12*'Tasas de Interes Curvas'!AC57+AC$13*'Tasas de Interes Curvas'!AC60</f>
        <v>0.97333787297224772</v>
      </c>
    </row>
    <row r="33" spans="1:29" x14ac:dyDescent="0.25">
      <c r="A33" s="9">
        <v>45234</v>
      </c>
      <c r="C33">
        <f>C$11*'Tasas de Interes Curvas'!C55+PerfilEntidad!C$12*'Tasas de Interes Curvas'!C58+C$13*'Tasas de Interes Curvas'!C61</f>
        <v>0.99999557300537756</v>
      </c>
      <c r="D33">
        <f>D$11*'Tasas de Interes Curvas'!D55+PerfilEntidad!D$12*'Tasas de Interes Curvas'!D58+D$13*'Tasas de Interes Curvas'!D61</f>
        <v>0.99993838245232214</v>
      </c>
      <c r="E33">
        <f>E$11*'Tasas de Interes Curvas'!E55+PerfilEntidad!E$12*'Tasas de Interes Curvas'!E58+E$13*'Tasas de Interes Curvas'!E61</f>
        <v>0.9997586515892769</v>
      </c>
      <c r="F33">
        <f>F$11*'Tasas de Interes Curvas'!F55+PerfilEntidad!F$12*'Tasas de Interes Curvas'!F58+F$13*'Tasas de Interes Curvas'!F61</f>
        <v>0.99945611447143867</v>
      </c>
      <c r="G33">
        <f>G$11*'Tasas de Interes Curvas'!G55+PerfilEntidad!G$12*'Tasas de Interes Curvas'!G58+G$13*'Tasas de Interes Curvas'!G61</f>
        <v>0.99910543009323494</v>
      </c>
      <c r="H33">
        <f>H$11*'Tasas de Interes Curvas'!H55+PerfilEntidad!H$12*'Tasas de Interes Curvas'!H58+H$13*'Tasas de Interes Curvas'!H61</f>
        <v>0.99874568395054952</v>
      </c>
      <c r="I33">
        <f>I$11*'Tasas de Interes Curvas'!I55+PerfilEntidad!I$12*'Tasas de Interes Curvas'!I58+I$13*'Tasas de Interes Curvas'!I61</f>
        <v>0.99833505707125547</v>
      </c>
      <c r="J33">
        <f>J$11*'Tasas de Interes Curvas'!J55+PerfilEntidad!J$12*'Tasas de Interes Curvas'!J58+J$13*'Tasas de Interes Curvas'!J61</f>
        <v>0.99769879908349135</v>
      </c>
      <c r="K33">
        <f>K$11*'Tasas de Interes Curvas'!K55+PerfilEntidad!K$12*'Tasas de Interes Curvas'!K58+K$13*'Tasas de Interes Curvas'!K61</f>
        <v>0.99664883789084135</v>
      </c>
      <c r="L33">
        <f>L$11*'Tasas de Interes Curvas'!L55+PerfilEntidad!L$12*'Tasas de Interes Curvas'!L58+L$13*'Tasas de Interes Curvas'!L61</f>
        <v>0.99531145385459574</v>
      </c>
      <c r="M33">
        <f>M$11*'Tasas de Interes Curvas'!M55+PerfilEntidad!M$12*'Tasas de Interes Curvas'!M58+M$13*'Tasas de Interes Curvas'!M61</f>
        <v>0.99397627335355554</v>
      </c>
      <c r="N33">
        <f>N$11*'Tasas de Interes Curvas'!N55+PerfilEntidad!N$12*'Tasas de Interes Curvas'!N58+N$13*'Tasas de Interes Curvas'!N61</f>
        <v>0.99264414422396596</v>
      </c>
      <c r="O33">
        <f>O$11*'Tasas de Interes Curvas'!O55+PerfilEntidad!O$12*'Tasas de Interes Curvas'!O58+O$13*'Tasas de Interes Curvas'!O61</f>
        <v>0.99131409170310669</v>
      </c>
      <c r="P33">
        <f>P$11*'Tasas de Interes Curvas'!P55+PerfilEntidad!P$12*'Tasas de Interes Curvas'!P58+P$13*'Tasas de Interes Curvas'!P61</f>
        <v>0.98998427090205998</v>
      </c>
      <c r="Q33">
        <f>Q$11*'Tasas de Interes Curvas'!Q55+PerfilEntidad!Q$12*'Tasas de Interes Curvas'!Q58+Q$13*'Tasas de Interes Curvas'!Q61</f>
        <v>0.98865262381003483</v>
      </c>
      <c r="R33">
        <f>R$11*'Tasas de Interes Curvas'!R55+PerfilEntidad!R$12*'Tasas de Interes Curvas'!R58+R$13*'Tasas de Interes Curvas'!R61</f>
        <v>0.98742234187104216</v>
      </c>
      <c r="S33">
        <f>S$11*'Tasas de Interes Curvas'!S55+PerfilEntidad!S$12*'Tasas de Interes Curvas'!S58+S$13*'Tasas de Interes Curvas'!S61</f>
        <v>0.98613444634679825</v>
      </c>
      <c r="T33">
        <f>T$11*'Tasas de Interes Curvas'!T55+PerfilEntidad!T$12*'Tasas de Interes Curvas'!T58+T$13*'Tasas de Interes Curvas'!T61</f>
        <v>0.98484964971922462</v>
      </c>
      <c r="U33">
        <f>U$11*'Tasas de Interes Curvas'!U55+PerfilEntidad!U$12*'Tasas de Interes Curvas'!U58+U$13*'Tasas de Interes Curvas'!U61</f>
        <v>0.98356727425228008</v>
      </c>
      <c r="V33">
        <f>V$11*'Tasas de Interes Curvas'!V55+PerfilEntidad!V$12*'Tasas de Interes Curvas'!V58+V$13*'Tasas de Interes Curvas'!V61</f>
        <v>0.98228679193608326</v>
      </c>
      <c r="W33">
        <f>W$11*'Tasas de Interes Curvas'!W55+PerfilEntidad!W$12*'Tasas de Interes Curvas'!W58+W$13*'Tasas de Interes Curvas'!W61</f>
        <v>0.98100779991740805</v>
      </c>
      <c r="X33">
        <f>X$11*'Tasas de Interes Curvas'!X55+PerfilEntidad!X$12*'Tasas de Interes Curvas'!X58+X$13*'Tasas de Interes Curvas'!X61</f>
        <v>0.97972999629444568</v>
      </c>
      <c r="Y33">
        <f>Y$11*'Tasas de Interes Curvas'!Y55+PerfilEntidad!Y$12*'Tasas de Interes Curvas'!Y58+Y$13*'Tasas de Interes Curvas'!Y61</f>
        <v>0.97845315851774628</v>
      </c>
      <c r="Z33">
        <f>Z$11*'Tasas de Interes Curvas'!Z55+PerfilEntidad!Z$12*'Tasas de Interes Curvas'!Z58+Z$13*'Tasas de Interes Curvas'!Z61</f>
        <v>0.97717712518139033</v>
      </c>
      <c r="AA33">
        <f>AA$11*'Tasas de Interes Curvas'!AA55+PerfilEntidad!AA$12*'Tasas de Interes Curvas'!AA58+AA$13*'Tasas de Interes Curvas'!AA61</f>
        <v>0.97590178123283455</v>
      </c>
      <c r="AB33">
        <f>AB$11*'Tasas de Interes Curvas'!AB55+PerfilEntidad!AB$12*'Tasas de Interes Curvas'!AB58+AB$13*'Tasas de Interes Curvas'!AB61</f>
        <v>0.97462704627409658</v>
      </c>
      <c r="AC33">
        <f>AC$11*'Tasas de Interes Curvas'!AC55+PerfilEntidad!AC$12*'Tasas de Interes Curvas'!AC58+AC$13*'Tasas de Interes Curvas'!AC61</f>
        <v>0.96765654199496021</v>
      </c>
    </row>
    <row r="34" spans="1:29" x14ac:dyDescent="0.25">
      <c r="A34" s="9">
        <v>45600</v>
      </c>
      <c r="C34">
        <f>C$11*'Tasas de Interes Curvas'!C56+PerfilEntidad!C$12*'Tasas de Interes Curvas'!C59+C$13*'Tasas de Interes Curvas'!C62</f>
        <v>0.99999671236868559</v>
      </c>
      <c r="D34">
        <f>D$11*'Tasas de Interes Curvas'!D56+PerfilEntidad!D$12*'Tasas de Interes Curvas'!D59+D$13*'Tasas de Interes Curvas'!D62</f>
        <v>0.9999520249318512</v>
      </c>
      <c r="E34">
        <f>E$11*'Tasas de Interes Curvas'!E56+PerfilEntidad!E$12*'Tasas de Interes Curvas'!E59+E$13*'Tasas de Interes Curvas'!E62</f>
        <v>0.99981717100294543</v>
      </c>
      <c r="F34">
        <f>F$11*'Tasas de Interes Curvas'!F56+PerfilEntidad!F$12*'Tasas de Interes Curvas'!F59+F$13*'Tasas de Interes Curvas'!F62</f>
        <v>0.99958905450887825</v>
      </c>
      <c r="G34">
        <f>G$11*'Tasas de Interes Curvas'!G56+PerfilEntidad!G$12*'Tasas de Interes Curvas'!G59+G$13*'Tasas de Interes Curvas'!G62</f>
        <v>0.99929111178699659</v>
      </c>
      <c r="H34">
        <f>H$11*'Tasas de Interes Curvas'!H56+PerfilEntidad!H$12*'Tasas de Interes Curvas'!H59+H$13*'Tasas de Interes Curvas'!H62</f>
        <v>0.99900235528540571</v>
      </c>
      <c r="I34">
        <f>I$11*'Tasas de Interes Curvas'!I56+PerfilEntidad!I$12*'Tasas de Interes Curvas'!I59+I$13*'Tasas de Interes Curvas'!I62</f>
        <v>0.9986088210949039</v>
      </c>
      <c r="J34">
        <f>J$11*'Tasas de Interes Curvas'!J56+PerfilEntidad!J$12*'Tasas de Interes Curvas'!J59+J$13*'Tasas de Interes Curvas'!J62</f>
        <v>0.99803245034683319</v>
      </c>
      <c r="K34">
        <f>K$11*'Tasas de Interes Curvas'!K56+PerfilEntidad!K$12*'Tasas de Interes Curvas'!K59+K$13*'Tasas de Interes Curvas'!K62</f>
        <v>0.99721114950604561</v>
      </c>
      <c r="L34">
        <f>L$11*'Tasas de Interes Curvas'!L56+PerfilEntidad!L$12*'Tasas de Interes Curvas'!L59+L$13*'Tasas de Interes Curvas'!L62</f>
        <v>0.99598439200009115</v>
      </c>
      <c r="M34">
        <f>M$11*'Tasas de Interes Curvas'!M56+PerfilEntidad!M$12*'Tasas de Interes Curvas'!M59+M$13*'Tasas de Interes Curvas'!M62</f>
        <v>0.99472818710532018</v>
      </c>
      <c r="N34">
        <f>N$11*'Tasas de Interes Curvas'!N56+PerfilEntidad!N$12*'Tasas de Interes Curvas'!N59+N$13*'Tasas de Interes Curvas'!N62</f>
        <v>0.9934704006365469</v>
      </c>
      <c r="O34">
        <f>O$11*'Tasas de Interes Curvas'!O56+PerfilEntidad!O$12*'Tasas de Interes Curvas'!O59+O$13*'Tasas de Interes Curvas'!O62</f>
        <v>0.99217227652935569</v>
      </c>
      <c r="P34">
        <f>P$11*'Tasas de Interes Curvas'!P56+PerfilEntidad!P$12*'Tasas de Interes Curvas'!P59+P$13*'Tasas de Interes Curvas'!P62</f>
        <v>0.99086324276117443</v>
      </c>
      <c r="Q34">
        <f>Q$11*'Tasas de Interes Curvas'!Q56+PerfilEntidad!Q$12*'Tasas de Interes Curvas'!Q59+Q$13*'Tasas de Interes Curvas'!Q62</f>
        <v>0.98954430138629634</v>
      </c>
      <c r="R34">
        <f>R$11*'Tasas de Interes Curvas'!R56+PerfilEntidad!R$12*'Tasas de Interes Curvas'!R59+R$13*'Tasas de Interes Curvas'!R62</f>
        <v>0.98772028182286453</v>
      </c>
      <c r="S34">
        <f>S$11*'Tasas de Interes Curvas'!S56+PerfilEntidad!S$12*'Tasas de Interes Curvas'!S59+S$13*'Tasas de Interes Curvas'!S62</f>
        <v>0.98639848719604606</v>
      </c>
      <c r="T34">
        <f>T$11*'Tasas de Interes Curvas'!T56+PerfilEntidad!T$12*'Tasas de Interes Curvas'!T59+T$13*'Tasas de Interes Curvas'!T62</f>
        <v>0.98507844469444783</v>
      </c>
      <c r="U34">
        <f>U$11*'Tasas de Interes Curvas'!U56+PerfilEntidad!U$12*'Tasas de Interes Curvas'!U59+U$13*'Tasas de Interes Curvas'!U62</f>
        <v>0.98375989936077213</v>
      </c>
      <c r="V34">
        <f>V$11*'Tasas de Interes Curvas'!V56+PerfilEntidad!V$12*'Tasas de Interes Curvas'!V59+V$13*'Tasas de Interes Curvas'!V62</f>
        <v>0.98244264970295225</v>
      </c>
      <c r="W34">
        <f>W$11*'Tasas de Interes Curvas'!W56+PerfilEntidad!W$12*'Tasas de Interes Curvas'!W59+W$13*'Tasas de Interes Curvas'!W62</f>
        <v>0.98112654312296144</v>
      </c>
      <c r="X34">
        <f>X$11*'Tasas de Interes Curvas'!X56+PerfilEntidad!X$12*'Tasas de Interes Curvas'!X59+X$13*'Tasas de Interes Curvas'!X62</f>
        <v>0.97981146615892922</v>
      </c>
      <c r="Y34">
        <f>Y$11*'Tasas de Interes Curvas'!Y56+PerfilEntidad!Y$12*'Tasas de Interes Curvas'!Y59+Y$13*'Tasas de Interes Curvas'!Y62</f>
        <v>0.97849733490309421</v>
      </c>
      <c r="Z34">
        <f>Z$11*'Tasas de Interes Curvas'!Z56+PerfilEntidad!Z$12*'Tasas de Interes Curvas'!Z59+Z$13*'Tasas de Interes Curvas'!Z62</f>
        <v>0.97718408719215732</v>
      </c>
      <c r="AA34">
        <f>AA$11*'Tasas de Interes Curvas'!AA56+PerfilEntidad!AA$12*'Tasas de Interes Curvas'!AA59+AA$13*'Tasas de Interes Curvas'!AA62</f>
        <v>0.9758716767166038</v>
      </c>
      <c r="AB34">
        <f>AB$11*'Tasas de Interes Curvas'!AB56+PerfilEntidad!AB$12*'Tasas de Interes Curvas'!AB59+AB$13*'Tasas de Interes Curvas'!AB62</f>
        <v>0.97456006873454004</v>
      </c>
      <c r="AC34">
        <f>AC$11*'Tasas de Interes Curvas'!AC56+PerfilEntidad!AC$12*'Tasas de Interes Curvas'!AC59+AC$13*'Tasas de Interes Curvas'!AC62</f>
        <v>0.96739089081088903</v>
      </c>
    </row>
    <row r="36" spans="1:29" ht="45" x14ac:dyDescent="0.25">
      <c r="A36" s="24" t="s">
        <v>139</v>
      </c>
      <c r="C36" s="2">
        <f ca="1">(C26/(1-C$37*$B$38))+(C$37*$B$38)/(1-C$37*$B$38)</f>
        <v>6.1435421948750631E-2</v>
      </c>
      <c r="D36" s="2">
        <f t="shared" ref="D36:AC36" ca="1" si="5">(D26/(1-D$37*$B$38))+(D$37*$B$38)/(1-D$37*$B$38)</f>
        <v>7.248376959837774E-2</v>
      </c>
      <c r="E36" s="2">
        <f t="shared" ca="1" si="5"/>
        <v>7.5556932984941455E-2</v>
      </c>
      <c r="F36" s="2">
        <f t="shared" ca="1" si="5"/>
        <v>7.6760072222775283E-2</v>
      </c>
      <c r="G36" s="2">
        <f t="shared" ca="1" si="5"/>
        <v>8.0183589975516445E-2</v>
      </c>
      <c r="H36" s="2">
        <f t="shared" ca="1" si="5"/>
        <v>8.7322851033263649E-2</v>
      </c>
      <c r="I36" s="2">
        <f t="shared" ca="1" si="5"/>
        <v>9.7347009826917047E-2</v>
      </c>
      <c r="J36" s="2">
        <f t="shared" ca="1" si="5"/>
        <v>0.10255563731174228</v>
      </c>
      <c r="K36" s="2">
        <f t="shared" ca="1" si="5"/>
        <v>0.10981921799252922</v>
      </c>
      <c r="L36" s="2">
        <f t="shared" ca="1" si="5"/>
        <v>0.11666277608603237</v>
      </c>
      <c r="M36" s="2">
        <f t="shared" ca="1" si="5"/>
        <v>0.12181837901081825</v>
      </c>
      <c r="N36" s="2">
        <f t="shared" ca="1" si="5"/>
        <v>0.12707038759584693</v>
      </c>
      <c r="O36" s="2">
        <f t="shared" ca="1" si="5"/>
        <v>0.12951592413881211</v>
      </c>
      <c r="P36" s="2">
        <f t="shared" ca="1" si="5"/>
        <v>0.13225701651794602</v>
      </c>
      <c r="Q36" s="2">
        <f t="shared" ca="1" si="5"/>
        <v>0.13509388598748387</v>
      </c>
      <c r="R36" s="2">
        <f t="shared" ca="1" si="5"/>
        <v>0.14705412239559362</v>
      </c>
      <c r="S36" s="2">
        <f t="shared" ca="1" si="5"/>
        <v>0.1486864135593515</v>
      </c>
      <c r="T36" s="2">
        <f t="shared" ca="1" si="5"/>
        <v>0.14992130736380449</v>
      </c>
      <c r="U36" s="2">
        <f t="shared" ca="1" si="5"/>
        <v>0.15127498608678952</v>
      </c>
      <c r="V36" s="2">
        <f t="shared" ca="1" si="5"/>
        <v>0.152078238522556</v>
      </c>
      <c r="W36" s="2">
        <f t="shared" ca="1" si="5"/>
        <v>0.15219726497219005</v>
      </c>
      <c r="X36" s="2">
        <f t="shared" ca="1" si="5"/>
        <v>0.15230814616793326</v>
      </c>
      <c r="Y36" s="2">
        <f t="shared" ca="1" si="5"/>
        <v>0.15241253026666335</v>
      </c>
      <c r="Z36" s="2">
        <f t="shared" ca="1" si="5"/>
        <v>0.15251164742704382</v>
      </c>
      <c r="AA36" s="2">
        <f t="shared" ca="1" si="5"/>
        <v>0.15260643461365303</v>
      </c>
      <c r="AB36" s="2">
        <f t="shared" ca="1" si="5"/>
        <v>0.15269761823775616</v>
      </c>
      <c r="AC36" s="2">
        <f t="shared" ca="1" si="5"/>
        <v>0.15302008461617242</v>
      </c>
    </row>
    <row r="37" spans="1:29" x14ac:dyDescent="0.25">
      <c r="A37" t="s">
        <v>99</v>
      </c>
      <c r="B37" s="1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f ca="1">tbl30SPGlobal!C17</f>
        <v>2.5000000000000001E-2</v>
      </c>
      <c r="I37" s="2">
        <f ca="1">tbl30SPGlobal!D17</f>
        <v>4.1400000000000006E-2</v>
      </c>
      <c r="J37" s="2">
        <f ca="1">tbl30SPGlobal!E17</f>
        <v>5.7800000000000004E-2</v>
      </c>
      <c r="K37" s="2">
        <f ca="1">tbl30SPGlobal!F17</f>
        <v>8.4900000000000003E-2</v>
      </c>
      <c r="L37" s="2">
        <f ca="1">tbl30SPGlobal!G17</f>
        <v>0.1018</v>
      </c>
      <c r="M37" s="2">
        <f ca="1">tbl30SPGlobal!H17</f>
        <v>0.1149</v>
      </c>
      <c r="N37" s="2">
        <f ca="1">tbl30SPGlobal!I17</f>
        <v>0.13009999999999999</v>
      </c>
      <c r="O37" s="2">
        <f ca="1">tbl30SPGlobal!J17</f>
        <v>0.13489999999999999</v>
      </c>
      <c r="P37" s="2">
        <f ca="1">tbl30SPGlobal!K17</f>
        <v>0.1414</v>
      </c>
      <c r="Q37" s="2">
        <f ca="1">tbl30SPGlobal!L17</f>
        <v>0.14859999999999998</v>
      </c>
      <c r="R37" s="2">
        <f ca="1">tbl30SPGlobal!M17</f>
        <v>0.15659999999999999</v>
      </c>
      <c r="S37" s="2">
        <f ca="1">tbl30SPGlobal!N17</f>
        <v>0.16200000000000001</v>
      </c>
      <c r="T37" s="2">
        <f ca="1">tbl30SPGlobal!O17</f>
        <v>0.16600000000000001</v>
      </c>
      <c r="U37" s="2">
        <f ca="1">tbl30SPGlobal!P17</f>
        <v>0.17050000000000001</v>
      </c>
      <c r="V37" s="2">
        <f ca="1">tbl30SPGlobal!Q17</f>
        <v>0.17300000000000001</v>
      </c>
      <c r="W37" s="2">
        <f ca="1">tbl30SPGlobal!R17</f>
        <v>0.17300000000000001</v>
      </c>
      <c r="X37" s="2">
        <f ca="1">tbl30SPGlobal!S17</f>
        <v>0.17300000000000001</v>
      </c>
      <c r="Y37" s="2">
        <f ca="1">tbl30SPGlobal!T17</f>
        <v>0.17300000000000001</v>
      </c>
      <c r="Z37" s="2">
        <f ca="1">tbl30SPGlobal!U17</f>
        <v>0.17300000000000001</v>
      </c>
      <c r="AA37" s="2">
        <f ca="1">tbl30SPGlobal!V17</f>
        <v>0.17300000000000001</v>
      </c>
      <c r="AB37" s="2">
        <f ca="1">tbl30SPGlobal!W17</f>
        <v>0.17300000000000001</v>
      </c>
      <c r="AC37" s="2">
        <f ca="1">tbl30SPGlobal!X17</f>
        <v>0.17300000000000001</v>
      </c>
    </row>
    <row r="38" spans="1:29" x14ac:dyDescent="0.25">
      <c r="A38" t="s">
        <v>100</v>
      </c>
      <c r="B38" s="2">
        <f ca="1">OFFSET(tbl30SPGlobal!$E$19,tbl30SPGlobal!$A$19,0)/100</f>
        <v>0.22500000000000001</v>
      </c>
    </row>
    <row r="40" spans="1:29" x14ac:dyDescent="0.25">
      <c r="A40" t="s">
        <v>101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</row>
    <row r="41" spans="1:29" x14ac:dyDescent="0.25">
      <c r="A41" t="s">
        <v>102</v>
      </c>
      <c r="C41" s="1">
        <v>0.02</v>
      </c>
      <c r="D41" s="1">
        <v>0.02</v>
      </c>
      <c r="E41" s="1">
        <v>0.02</v>
      </c>
      <c r="F41" s="1">
        <v>0.02</v>
      </c>
      <c r="G41" s="1">
        <v>0.02</v>
      </c>
      <c r="H41" s="1">
        <v>0.02</v>
      </c>
      <c r="I41" s="1">
        <v>0.02</v>
      </c>
      <c r="J41" s="1">
        <v>0.02</v>
      </c>
      <c r="K41" s="1">
        <v>0.02</v>
      </c>
      <c r="L41" s="1">
        <v>0.02</v>
      </c>
      <c r="M41" s="1">
        <v>0.02</v>
      </c>
      <c r="N41" s="1">
        <v>0.02</v>
      </c>
      <c r="O41" s="1">
        <v>0.02</v>
      </c>
      <c r="P41" s="1">
        <v>0.02</v>
      </c>
      <c r="Q41" s="1">
        <v>0.02</v>
      </c>
      <c r="R41" s="1">
        <v>0.02</v>
      </c>
      <c r="S41" s="1">
        <v>0.02</v>
      </c>
      <c r="T41" s="1">
        <v>0.02</v>
      </c>
      <c r="U41" s="1">
        <v>0.02</v>
      </c>
      <c r="V41" s="1">
        <v>0.02</v>
      </c>
      <c r="W41" s="1">
        <v>0.02</v>
      </c>
      <c r="X41" s="1">
        <v>0.02</v>
      </c>
      <c r="Y41" s="1">
        <v>0.02</v>
      </c>
      <c r="Z41" s="1">
        <v>0.02</v>
      </c>
      <c r="AA41" s="1">
        <v>0.02</v>
      </c>
      <c r="AB41" s="1">
        <v>0.02</v>
      </c>
      <c r="AC41" s="1">
        <v>0.02</v>
      </c>
    </row>
    <row r="43" spans="1:29" x14ac:dyDescent="0.25">
      <c r="A43" t="s">
        <v>103</v>
      </c>
      <c r="C43" s="2">
        <f ca="1">C36+C40+C41</f>
        <v>8.1435421948750628E-2</v>
      </c>
      <c r="D43" s="2">
        <f t="shared" ref="D43:AB43" ca="1" si="6">D36+D40+D41</f>
        <v>9.2483769598377744E-2</v>
      </c>
      <c r="E43" s="2">
        <f t="shared" ca="1" si="6"/>
        <v>9.5556932984941459E-2</v>
      </c>
      <c r="F43" s="2">
        <f t="shared" ca="1" si="6"/>
        <v>9.6760072222775287E-2</v>
      </c>
      <c r="G43" s="2">
        <f t="shared" ca="1" si="6"/>
        <v>0.10018358997551645</v>
      </c>
      <c r="H43" s="2">
        <f t="shared" ca="1" si="6"/>
        <v>0.10732285103326365</v>
      </c>
      <c r="I43" s="2">
        <f t="shared" ca="1" si="6"/>
        <v>0.11734700982691705</v>
      </c>
      <c r="J43" s="2">
        <f t="shared" ca="1" si="6"/>
        <v>0.12255563731174228</v>
      </c>
      <c r="K43" s="2">
        <f t="shared" ca="1" si="6"/>
        <v>0.12981921799252921</v>
      </c>
      <c r="L43" s="2">
        <f t="shared" ca="1" si="6"/>
        <v>0.13666277608603236</v>
      </c>
      <c r="M43" s="2">
        <f t="shared" ca="1" si="6"/>
        <v>0.14181837901081826</v>
      </c>
      <c r="N43" s="2">
        <f t="shared" ca="1" si="6"/>
        <v>0.14707038759584692</v>
      </c>
      <c r="O43" s="2">
        <f t="shared" ca="1" si="6"/>
        <v>0.1495159241388121</v>
      </c>
      <c r="P43" s="2">
        <f t="shared" ca="1" si="6"/>
        <v>0.15225701651794601</v>
      </c>
      <c r="Q43" s="2">
        <f t="shared" ca="1" si="6"/>
        <v>0.15509388598748386</v>
      </c>
      <c r="R43" s="2">
        <f t="shared" ca="1" si="6"/>
        <v>0.16705412239559361</v>
      </c>
      <c r="S43" s="2">
        <f t="shared" ca="1" si="6"/>
        <v>0.16868641355935149</v>
      </c>
      <c r="T43" s="2">
        <f t="shared" ca="1" si="6"/>
        <v>0.16992130736380448</v>
      </c>
      <c r="U43" s="2">
        <f t="shared" ca="1" si="6"/>
        <v>0.17127498608678951</v>
      </c>
      <c r="V43" s="2">
        <f t="shared" ca="1" si="6"/>
        <v>0.17207823852255599</v>
      </c>
      <c r="W43" s="2">
        <f t="shared" ca="1" si="6"/>
        <v>0.17219726497219004</v>
      </c>
      <c r="X43" s="2">
        <f t="shared" ca="1" si="6"/>
        <v>0.17230814616793325</v>
      </c>
      <c r="Y43" s="2">
        <f t="shared" ca="1" si="6"/>
        <v>0.17241253026666334</v>
      </c>
      <c r="Z43" s="2">
        <f t="shared" ca="1" si="6"/>
        <v>0.17251164742704381</v>
      </c>
      <c r="AA43" s="2">
        <f t="shared" ca="1" si="6"/>
        <v>0.17260643461365302</v>
      </c>
      <c r="AB43" s="2">
        <f t="shared" ca="1" si="6"/>
        <v>0.17269761823775615</v>
      </c>
      <c r="AC43" s="2">
        <f ca="1">AC36+AC40+AC41</f>
        <v>0.17302008461617241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Drop Down 2">
              <controlPr defaultSize="0" autoLine="0" autoPict="0">
                <anchor moveWithCells="1">
                  <from>
                    <xdr:col>32</xdr:col>
                    <xdr:colOff>38100</xdr:colOff>
                    <xdr:row>0</xdr:row>
                    <xdr:rowOff>180975</xdr:rowOff>
                  </from>
                  <to>
                    <xdr:col>37</xdr:col>
                    <xdr:colOff>438150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F792-4C0C-4079-A380-B80221BB202D}">
  <dimension ref="A1:X25"/>
  <sheetViews>
    <sheetView workbookViewId="0">
      <selection activeCell="N22" sqref="N22"/>
    </sheetView>
  </sheetViews>
  <sheetFormatPr defaultRowHeight="15" x14ac:dyDescent="0.25"/>
  <cols>
    <col min="2" max="2" width="10.5703125" customWidth="1"/>
  </cols>
  <sheetData>
    <row r="1" spans="1:24" x14ac:dyDescent="0.25">
      <c r="A1" s="25" t="s">
        <v>137</v>
      </c>
    </row>
    <row r="2" spans="1:24" x14ac:dyDescent="0.25">
      <c r="A2" t="s">
        <v>134</v>
      </c>
      <c r="B2" s="22" t="s">
        <v>136</v>
      </c>
    </row>
    <row r="3" spans="1:24" x14ac:dyDescent="0.25">
      <c r="B3" t="s">
        <v>48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  <c r="S3" t="s">
        <v>70</v>
      </c>
      <c r="T3" t="s">
        <v>71</v>
      </c>
      <c r="U3" t="s">
        <v>72</v>
      </c>
      <c r="V3" t="s">
        <v>73</v>
      </c>
      <c r="W3" t="s">
        <v>74</v>
      </c>
      <c r="X3" t="s">
        <v>75</v>
      </c>
    </row>
    <row r="4" spans="1:24" x14ac:dyDescent="0.25">
      <c r="B4" t="s">
        <v>76</v>
      </c>
      <c r="C4">
        <v>0.875</v>
      </c>
      <c r="D4">
        <v>1.25</v>
      </c>
      <c r="E4">
        <v>1.75</v>
      </c>
      <c r="F4">
        <v>2.5</v>
      </c>
      <c r="G4">
        <v>3.5</v>
      </c>
      <c r="H4">
        <v>4.5</v>
      </c>
      <c r="I4">
        <v>5.5</v>
      </c>
      <c r="J4">
        <v>6.5</v>
      </c>
      <c r="K4">
        <v>7.5</v>
      </c>
      <c r="L4">
        <v>8.5</v>
      </c>
      <c r="M4">
        <v>9.5</v>
      </c>
      <c r="N4">
        <v>10.5</v>
      </c>
      <c r="O4">
        <v>11.5</v>
      </c>
      <c r="P4">
        <v>12.5</v>
      </c>
      <c r="Q4">
        <v>13.5</v>
      </c>
      <c r="R4">
        <v>14.5</v>
      </c>
      <c r="S4">
        <v>15.5</v>
      </c>
      <c r="T4">
        <v>16.5</v>
      </c>
      <c r="U4">
        <v>17.5</v>
      </c>
      <c r="V4">
        <v>18.5</v>
      </c>
      <c r="W4">
        <v>19.5</v>
      </c>
      <c r="X4">
        <v>25</v>
      </c>
    </row>
    <row r="5" spans="1:24" x14ac:dyDescent="0.25">
      <c r="A5">
        <v>6</v>
      </c>
      <c r="B5" t="s">
        <v>104</v>
      </c>
      <c r="C5" s="25" t="s">
        <v>105</v>
      </c>
      <c r="E5" s="25" t="s">
        <v>106</v>
      </c>
      <c r="F5" s="25" t="s">
        <v>107</v>
      </c>
      <c r="G5" s="25" t="s">
        <v>108</v>
      </c>
      <c r="H5" s="25" t="s">
        <v>109</v>
      </c>
      <c r="I5" s="25" t="s">
        <v>110</v>
      </c>
      <c r="J5" s="25" t="s">
        <v>111</v>
      </c>
      <c r="K5" s="25" t="s">
        <v>112</v>
      </c>
      <c r="L5" s="25" t="s">
        <v>113</v>
      </c>
      <c r="M5" s="25" t="s">
        <v>114</v>
      </c>
      <c r="N5" s="25" t="s">
        <v>115</v>
      </c>
      <c r="O5" s="25" t="s">
        <v>116</v>
      </c>
      <c r="P5" s="25" t="s">
        <v>117</v>
      </c>
      <c r="Q5" s="25" t="s">
        <v>118</v>
      </c>
      <c r="R5" s="25" t="s">
        <v>119</v>
      </c>
    </row>
    <row r="6" spans="1:24" x14ac:dyDescent="0.25">
      <c r="B6" t="s">
        <v>120</v>
      </c>
      <c r="C6" s="25">
        <v>0</v>
      </c>
      <c r="D6" s="21">
        <f>AVERAGE(C6,E6)</f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>
        <f>R6</f>
        <v>0</v>
      </c>
      <c r="T6">
        <f t="shared" ref="T6:W6" si="0">S6</f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>W6</f>
        <v>0</v>
      </c>
    </row>
    <row r="7" spans="1:24" x14ac:dyDescent="0.25">
      <c r="B7" t="s">
        <v>121</v>
      </c>
      <c r="C7" s="25">
        <v>0.09</v>
      </c>
      <c r="D7" s="21">
        <f t="shared" ref="D7:D15" si="1">AVERAGE(C7,E7)</f>
        <v>0.14000000000000001</v>
      </c>
      <c r="E7" s="25">
        <v>0.19</v>
      </c>
      <c r="F7" s="25">
        <v>0.28000000000000003</v>
      </c>
      <c r="G7" s="25">
        <v>0.28000000000000003</v>
      </c>
      <c r="H7" s="25">
        <v>0.28000000000000003</v>
      </c>
      <c r="I7" s="25">
        <v>0.28000000000000003</v>
      </c>
      <c r="J7" s="25">
        <v>0.28000000000000003</v>
      </c>
      <c r="K7" s="25">
        <v>0.28000000000000003</v>
      </c>
      <c r="L7" s="25">
        <v>0.42</v>
      </c>
      <c r="M7" s="25">
        <v>0.56999999999999995</v>
      </c>
      <c r="N7" s="25">
        <v>0.73</v>
      </c>
      <c r="O7" s="25">
        <v>0.9</v>
      </c>
      <c r="P7" s="25">
        <v>1.08</v>
      </c>
      <c r="Q7" s="25">
        <v>1.28</v>
      </c>
      <c r="R7" s="25">
        <v>1.28</v>
      </c>
      <c r="S7">
        <f t="shared" ref="S7:W15" si="2">R7</f>
        <v>1.28</v>
      </c>
      <c r="T7">
        <f t="shared" si="2"/>
        <v>1.28</v>
      </c>
      <c r="U7">
        <f t="shared" si="2"/>
        <v>1.28</v>
      </c>
      <c r="V7">
        <f t="shared" si="2"/>
        <v>1.28</v>
      </c>
      <c r="W7">
        <f t="shared" si="2"/>
        <v>1.28</v>
      </c>
      <c r="X7">
        <f t="shared" ref="X7" si="3">W7</f>
        <v>1.28</v>
      </c>
    </row>
    <row r="8" spans="1:24" x14ac:dyDescent="0.25">
      <c r="B8" t="s">
        <v>122</v>
      </c>
      <c r="C8" s="25">
        <v>0.13</v>
      </c>
      <c r="D8" s="21">
        <f t="shared" si="1"/>
        <v>0.22</v>
      </c>
      <c r="E8" s="25">
        <v>0.31</v>
      </c>
      <c r="F8" s="25">
        <v>0.5</v>
      </c>
      <c r="G8" s="25">
        <v>0.75</v>
      </c>
      <c r="H8" s="25">
        <v>1.02</v>
      </c>
      <c r="I8" s="25">
        <v>1.3</v>
      </c>
      <c r="J8" s="25">
        <v>1.6</v>
      </c>
      <c r="K8" s="25">
        <v>1.91</v>
      </c>
      <c r="L8" s="25">
        <v>2.1800000000000002</v>
      </c>
      <c r="M8" s="25">
        <v>2.46</v>
      </c>
      <c r="N8" s="25">
        <v>2.69</v>
      </c>
      <c r="O8" s="25">
        <v>2.93</v>
      </c>
      <c r="P8" s="25">
        <v>3.19</v>
      </c>
      <c r="Q8" s="25">
        <v>3.38</v>
      </c>
      <c r="R8" s="25">
        <v>3.58</v>
      </c>
      <c r="S8">
        <f t="shared" si="2"/>
        <v>3.58</v>
      </c>
      <c r="T8">
        <f t="shared" si="2"/>
        <v>3.58</v>
      </c>
      <c r="U8">
        <f t="shared" si="2"/>
        <v>3.58</v>
      </c>
      <c r="V8">
        <f t="shared" si="2"/>
        <v>3.58</v>
      </c>
      <c r="W8">
        <f t="shared" si="2"/>
        <v>3.58</v>
      </c>
      <c r="X8">
        <f t="shared" ref="X8" si="4">W8</f>
        <v>3.58</v>
      </c>
    </row>
    <row r="9" spans="1:24" x14ac:dyDescent="0.25">
      <c r="B9" t="s">
        <v>123</v>
      </c>
      <c r="C9" s="25">
        <v>0.42</v>
      </c>
      <c r="D9" s="21">
        <f t="shared" si="1"/>
        <v>0.66500000000000004</v>
      </c>
      <c r="E9" s="25">
        <v>0.91</v>
      </c>
      <c r="F9" s="25">
        <v>1.57</v>
      </c>
      <c r="G9" s="25">
        <v>2.23</v>
      </c>
      <c r="H9" s="25">
        <v>2.74</v>
      </c>
      <c r="I9" s="25">
        <v>3.13</v>
      </c>
      <c r="J9" s="25">
        <v>3.49</v>
      </c>
      <c r="K9" s="25">
        <v>3.88</v>
      </c>
      <c r="L9" s="25">
        <v>4.24</v>
      </c>
      <c r="M9" s="25">
        <v>4.6399999999999997</v>
      </c>
      <c r="N9" s="25">
        <v>5.07</v>
      </c>
      <c r="O9" s="25">
        <v>5.54</v>
      </c>
      <c r="P9" s="25">
        <v>5.95</v>
      </c>
      <c r="Q9" s="25">
        <v>6.51</v>
      </c>
      <c r="R9" s="25">
        <v>7.01</v>
      </c>
      <c r="S9">
        <f t="shared" si="2"/>
        <v>7.01</v>
      </c>
      <c r="T9">
        <f t="shared" si="2"/>
        <v>7.01</v>
      </c>
      <c r="U9">
        <f t="shared" si="2"/>
        <v>7.01</v>
      </c>
      <c r="V9">
        <f t="shared" si="2"/>
        <v>7.01</v>
      </c>
      <c r="W9">
        <f t="shared" si="2"/>
        <v>7.01</v>
      </c>
      <c r="X9">
        <f t="shared" ref="X9" si="5">W9</f>
        <v>7.01</v>
      </c>
    </row>
    <row r="10" spans="1:24" x14ac:dyDescent="0.25">
      <c r="B10" t="s">
        <v>124</v>
      </c>
      <c r="C10" s="25">
        <v>0.71</v>
      </c>
      <c r="D10" s="21">
        <f t="shared" si="1"/>
        <v>1.24</v>
      </c>
      <c r="E10" s="25">
        <v>1.77</v>
      </c>
      <c r="F10" s="25">
        <v>2.92</v>
      </c>
      <c r="G10" s="25">
        <v>4.08</v>
      </c>
      <c r="H10" s="25">
        <v>4.95</v>
      </c>
      <c r="I10" s="25">
        <v>5.55</v>
      </c>
      <c r="J10" s="25">
        <v>6.2</v>
      </c>
      <c r="K10" s="25">
        <v>6.61</v>
      </c>
      <c r="L10" s="25">
        <v>6.84</v>
      </c>
      <c r="M10" s="25">
        <v>7.08</v>
      </c>
      <c r="N10" s="25">
        <v>7.49</v>
      </c>
      <c r="O10" s="25">
        <v>7.93</v>
      </c>
      <c r="P10" s="25">
        <v>8.09</v>
      </c>
      <c r="Q10" s="25">
        <v>8.09</v>
      </c>
      <c r="R10" s="25">
        <v>8.09</v>
      </c>
      <c r="S10">
        <f t="shared" si="2"/>
        <v>8.09</v>
      </c>
      <c r="T10">
        <f t="shared" si="2"/>
        <v>8.09</v>
      </c>
      <c r="U10">
        <f t="shared" si="2"/>
        <v>8.09</v>
      </c>
      <c r="V10">
        <f t="shared" si="2"/>
        <v>8.09</v>
      </c>
      <c r="W10">
        <f t="shared" si="2"/>
        <v>8.09</v>
      </c>
      <c r="X10">
        <f t="shared" ref="X10" si="6">W10</f>
        <v>8.09</v>
      </c>
    </row>
    <row r="11" spans="1:24" x14ac:dyDescent="0.25">
      <c r="B11" t="s">
        <v>125</v>
      </c>
      <c r="C11" s="25">
        <v>2.5</v>
      </c>
      <c r="D11" s="21">
        <f t="shared" si="1"/>
        <v>4.1400000000000006</v>
      </c>
      <c r="E11" s="25">
        <v>5.78</v>
      </c>
      <c r="F11" s="25">
        <v>8.49</v>
      </c>
      <c r="G11" s="25">
        <v>10.18</v>
      </c>
      <c r="H11" s="25">
        <v>11.49</v>
      </c>
      <c r="I11" s="25">
        <v>13.01</v>
      </c>
      <c r="J11" s="25">
        <v>13.49</v>
      </c>
      <c r="K11" s="25">
        <v>14.14</v>
      </c>
      <c r="L11" s="25">
        <v>14.86</v>
      </c>
      <c r="M11" s="25">
        <v>15.66</v>
      </c>
      <c r="N11" s="25">
        <v>16.2</v>
      </c>
      <c r="O11" s="25">
        <v>16.600000000000001</v>
      </c>
      <c r="P11" s="25">
        <v>17.05</v>
      </c>
      <c r="Q11" s="25">
        <v>17.3</v>
      </c>
      <c r="R11" s="25">
        <v>17.3</v>
      </c>
      <c r="S11">
        <f t="shared" si="2"/>
        <v>17.3</v>
      </c>
      <c r="T11">
        <f t="shared" si="2"/>
        <v>17.3</v>
      </c>
      <c r="U11">
        <f t="shared" si="2"/>
        <v>17.3</v>
      </c>
      <c r="V11">
        <f t="shared" si="2"/>
        <v>17.3</v>
      </c>
      <c r="W11">
        <f t="shared" si="2"/>
        <v>17.3</v>
      </c>
      <c r="X11">
        <f t="shared" ref="X11" si="7">W11</f>
        <v>17.3</v>
      </c>
    </row>
    <row r="12" spans="1:24" x14ac:dyDescent="0.25">
      <c r="B12" t="s">
        <v>126</v>
      </c>
      <c r="C12" s="25">
        <v>23.84</v>
      </c>
      <c r="D12" s="21">
        <f t="shared" si="1"/>
        <v>27.134999999999998</v>
      </c>
      <c r="E12" s="25">
        <v>30.43</v>
      </c>
      <c r="F12" s="25">
        <v>34.74</v>
      </c>
      <c r="G12" s="25">
        <v>36.04</v>
      </c>
      <c r="H12" s="25">
        <v>37.340000000000003</v>
      </c>
      <c r="I12" s="25">
        <v>38.659999999999997</v>
      </c>
      <c r="J12" s="25">
        <v>40.659999999999997</v>
      </c>
      <c r="K12" s="25">
        <v>41.36</v>
      </c>
      <c r="L12" s="25">
        <v>42.08</v>
      </c>
      <c r="M12" s="25">
        <v>42.85</v>
      </c>
      <c r="N12" s="25">
        <v>42.85</v>
      </c>
      <c r="O12" s="25">
        <v>42.85</v>
      </c>
      <c r="P12" s="25">
        <v>42.85</v>
      </c>
      <c r="Q12" s="25">
        <v>42.85</v>
      </c>
      <c r="R12" s="25">
        <v>42.85</v>
      </c>
      <c r="S12">
        <f t="shared" si="2"/>
        <v>42.85</v>
      </c>
      <c r="T12">
        <f t="shared" si="2"/>
        <v>42.85</v>
      </c>
      <c r="U12">
        <f t="shared" si="2"/>
        <v>42.85</v>
      </c>
      <c r="V12">
        <f t="shared" si="2"/>
        <v>42.85</v>
      </c>
      <c r="W12">
        <f t="shared" si="2"/>
        <v>42.85</v>
      </c>
      <c r="X12">
        <f t="shared" ref="X12" si="8">W12</f>
        <v>42.85</v>
      </c>
    </row>
    <row r="13" spans="1:24" x14ac:dyDescent="0.25">
      <c r="B13" t="s">
        <v>127</v>
      </c>
      <c r="C13" s="25">
        <v>0.23</v>
      </c>
      <c r="D13" s="21">
        <f t="shared" si="1"/>
        <v>0.36499999999999999</v>
      </c>
      <c r="E13" s="25">
        <v>0.5</v>
      </c>
      <c r="F13" s="25">
        <v>0.85</v>
      </c>
      <c r="G13" s="25">
        <v>1.19</v>
      </c>
      <c r="H13" s="25">
        <v>1.47</v>
      </c>
      <c r="I13" s="25">
        <v>1.72</v>
      </c>
      <c r="J13" s="25">
        <v>1.95</v>
      </c>
      <c r="K13" s="25">
        <v>2.2000000000000002</v>
      </c>
      <c r="L13" s="25">
        <v>2.4500000000000002</v>
      </c>
      <c r="M13" s="25">
        <v>2.71</v>
      </c>
      <c r="N13" s="25">
        <v>2.96</v>
      </c>
      <c r="O13" s="25">
        <v>3.23</v>
      </c>
      <c r="P13" s="25">
        <v>3.49</v>
      </c>
      <c r="Q13" s="25">
        <v>3.76</v>
      </c>
      <c r="R13" s="25">
        <v>3.99</v>
      </c>
      <c r="S13">
        <f t="shared" si="2"/>
        <v>3.99</v>
      </c>
      <c r="T13">
        <f t="shared" si="2"/>
        <v>3.99</v>
      </c>
      <c r="U13">
        <f t="shared" si="2"/>
        <v>3.99</v>
      </c>
      <c r="V13">
        <f t="shared" si="2"/>
        <v>3.99</v>
      </c>
      <c r="W13">
        <f t="shared" si="2"/>
        <v>3.99</v>
      </c>
      <c r="X13">
        <f t="shared" ref="X13" si="9">W13</f>
        <v>3.99</v>
      </c>
    </row>
    <row r="14" spans="1:24" x14ac:dyDescent="0.25">
      <c r="B14" t="s">
        <v>128</v>
      </c>
      <c r="C14" s="25">
        <v>2.7</v>
      </c>
      <c r="D14" s="21">
        <f t="shared" si="1"/>
        <v>3.8400000000000003</v>
      </c>
      <c r="E14" s="25">
        <v>4.9800000000000004</v>
      </c>
      <c r="F14" s="25">
        <v>6.96</v>
      </c>
      <c r="G14" s="25">
        <v>8.34</v>
      </c>
      <c r="H14" s="25">
        <v>9.42</v>
      </c>
      <c r="I14" s="25">
        <v>10.46</v>
      </c>
      <c r="J14" s="25">
        <v>11.14</v>
      </c>
      <c r="K14" s="25">
        <v>11.68</v>
      </c>
      <c r="L14" s="25">
        <v>12.14</v>
      </c>
      <c r="M14" s="25">
        <v>12.66</v>
      </c>
      <c r="N14" s="25">
        <v>13.09</v>
      </c>
      <c r="O14" s="25">
        <v>13.48</v>
      </c>
      <c r="P14" s="25">
        <v>13.74</v>
      </c>
      <c r="Q14" s="25">
        <v>13.83</v>
      </c>
      <c r="R14" s="25">
        <v>13.83</v>
      </c>
      <c r="S14">
        <f t="shared" si="2"/>
        <v>13.83</v>
      </c>
      <c r="T14">
        <f t="shared" si="2"/>
        <v>13.83</v>
      </c>
      <c r="U14">
        <f t="shared" si="2"/>
        <v>13.83</v>
      </c>
      <c r="V14">
        <f t="shared" si="2"/>
        <v>13.83</v>
      </c>
      <c r="W14">
        <f t="shared" si="2"/>
        <v>13.83</v>
      </c>
      <c r="X14">
        <f t="shared" ref="X14" si="10">W14</f>
        <v>13.83</v>
      </c>
    </row>
    <row r="15" spans="1:24" x14ac:dyDescent="0.25">
      <c r="B15" t="s">
        <v>129</v>
      </c>
      <c r="C15" s="25">
        <v>1.03</v>
      </c>
      <c r="D15" s="21">
        <f t="shared" si="1"/>
        <v>1.4950000000000001</v>
      </c>
      <c r="E15" s="25">
        <v>1.96</v>
      </c>
      <c r="F15" s="25">
        <v>2.83</v>
      </c>
      <c r="G15" s="25">
        <v>3.5</v>
      </c>
      <c r="H15" s="25">
        <v>4.04</v>
      </c>
      <c r="I15" s="25">
        <v>4.5199999999999996</v>
      </c>
      <c r="J15" s="25">
        <v>4.9000000000000004</v>
      </c>
      <c r="K15" s="25">
        <v>5.23</v>
      </c>
      <c r="L15" s="25">
        <v>5.54</v>
      </c>
      <c r="M15" s="25">
        <v>5.88</v>
      </c>
      <c r="N15" s="25">
        <v>6.18</v>
      </c>
      <c r="O15" s="25">
        <v>6.48</v>
      </c>
      <c r="P15" s="25">
        <v>6.73</v>
      </c>
      <c r="Q15" s="25">
        <v>6.96</v>
      </c>
      <c r="R15" s="25">
        <v>7.13</v>
      </c>
      <c r="S15">
        <f t="shared" si="2"/>
        <v>7.13</v>
      </c>
      <c r="T15">
        <f t="shared" si="2"/>
        <v>7.13</v>
      </c>
      <c r="U15">
        <f t="shared" si="2"/>
        <v>7.13</v>
      </c>
      <c r="V15">
        <f t="shared" si="2"/>
        <v>7.13</v>
      </c>
      <c r="W15">
        <f t="shared" si="2"/>
        <v>7.13</v>
      </c>
      <c r="X15">
        <f t="shared" ref="X15" si="11">W15</f>
        <v>7.13</v>
      </c>
    </row>
    <row r="17" spans="1:24" x14ac:dyDescent="0.25">
      <c r="B17" t="s">
        <v>138</v>
      </c>
      <c r="C17" s="14">
        <f ca="1">(OFFSET(C$5,$A$5,0)/100)</f>
        <v>2.5000000000000001E-2</v>
      </c>
      <c r="D17" s="14">
        <f t="shared" ref="D17:X17" ca="1" si="12">(OFFSET(D$5,$A$5,0)/100)</f>
        <v>4.1400000000000006E-2</v>
      </c>
      <c r="E17" s="14">
        <f t="shared" ca="1" si="12"/>
        <v>5.7800000000000004E-2</v>
      </c>
      <c r="F17" s="14">
        <f t="shared" ca="1" si="12"/>
        <v>8.4900000000000003E-2</v>
      </c>
      <c r="G17" s="14">
        <f t="shared" ca="1" si="12"/>
        <v>0.1018</v>
      </c>
      <c r="H17" s="14">
        <f t="shared" ca="1" si="12"/>
        <v>0.1149</v>
      </c>
      <c r="I17" s="14">
        <f t="shared" ca="1" si="12"/>
        <v>0.13009999999999999</v>
      </c>
      <c r="J17" s="14">
        <f t="shared" ca="1" si="12"/>
        <v>0.13489999999999999</v>
      </c>
      <c r="K17" s="14">
        <f t="shared" ca="1" si="12"/>
        <v>0.1414</v>
      </c>
      <c r="L17" s="14">
        <f t="shared" ca="1" si="12"/>
        <v>0.14859999999999998</v>
      </c>
      <c r="M17" s="14">
        <f t="shared" ca="1" si="12"/>
        <v>0.15659999999999999</v>
      </c>
      <c r="N17" s="14">
        <f t="shared" ca="1" si="12"/>
        <v>0.16200000000000001</v>
      </c>
      <c r="O17" s="14">
        <f t="shared" ca="1" si="12"/>
        <v>0.16600000000000001</v>
      </c>
      <c r="P17" s="14">
        <f t="shared" ca="1" si="12"/>
        <v>0.17050000000000001</v>
      </c>
      <c r="Q17" s="14">
        <f t="shared" ca="1" si="12"/>
        <v>0.17300000000000001</v>
      </c>
      <c r="R17" s="14">
        <f t="shared" ca="1" si="12"/>
        <v>0.17300000000000001</v>
      </c>
      <c r="S17" s="14">
        <f t="shared" ca="1" si="12"/>
        <v>0.17300000000000001</v>
      </c>
      <c r="T17" s="14">
        <f t="shared" ca="1" si="12"/>
        <v>0.17300000000000001</v>
      </c>
      <c r="U17" s="14">
        <f t="shared" ca="1" si="12"/>
        <v>0.17300000000000001</v>
      </c>
      <c r="V17" s="14">
        <f t="shared" ca="1" si="12"/>
        <v>0.17300000000000001</v>
      </c>
      <c r="W17" s="14">
        <f t="shared" ca="1" si="12"/>
        <v>0.17300000000000001</v>
      </c>
      <c r="X17" s="14">
        <f t="shared" ca="1" si="12"/>
        <v>0.17300000000000001</v>
      </c>
    </row>
    <row r="18" spans="1:24" x14ac:dyDescent="0.25">
      <c r="A18" t="s">
        <v>134</v>
      </c>
      <c r="B18" s="22" t="s">
        <v>135</v>
      </c>
    </row>
    <row r="19" spans="1:24" x14ac:dyDescent="0.25">
      <c r="A19">
        <v>2</v>
      </c>
      <c r="B19" t="s">
        <v>130</v>
      </c>
      <c r="C19" t="s">
        <v>131</v>
      </c>
      <c r="D19" t="s">
        <v>132</v>
      </c>
      <c r="E19" t="s">
        <v>133</v>
      </c>
    </row>
    <row r="20" spans="1:24" x14ac:dyDescent="0.25">
      <c r="B20">
        <v>1</v>
      </c>
      <c r="C20">
        <v>0</v>
      </c>
      <c r="D20">
        <v>15</v>
      </c>
      <c r="E20">
        <f>AVERAGE(C20:D20)</f>
        <v>7.5</v>
      </c>
    </row>
    <row r="21" spans="1:24" x14ac:dyDescent="0.25">
      <c r="B21">
        <v>2</v>
      </c>
      <c r="C21">
        <v>15</v>
      </c>
      <c r="D21">
        <v>30</v>
      </c>
      <c r="E21">
        <f t="shared" ref="E21:E25" si="13">AVERAGE(C21:D21)</f>
        <v>22.5</v>
      </c>
    </row>
    <row r="22" spans="1:24" x14ac:dyDescent="0.25">
      <c r="B22">
        <v>3</v>
      </c>
      <c r="C22">
        <v>30</v>
      </c>
      <c r="D22">
        <v>45</v>
      </c>
      <c r="E22">
        <f t="shared" si="13"/>
        <v>37.5</v>
      </c>
    </row>
    <row r="23" spans="1:24" x14ac:dyDescent="0.25">
      <c r="B23">
        <v>4</v>
      </c>
      <c r="C23">
        <v>45</v>
      </c>
      <c r="D23">
        <v>60</v>
      </c>
      <c r="E23">
        <f t="shared" si="13"/>
        <v>52.5</v>
      </c>
    </row>
    <row r="24" spans="1:24" x14ac:dyDescent="0.25">
      <c r="B24">
        <v>5</v>
      </c>
      <c r="C24">
        <v>60</v>
      </c>
      <c r="D24">
        <v>75</v>
      </c>
      <c r="E24">
        <f t="shared" si="13"/>
        <v>67.5</v>
      </c>
    </row>
    <row r="25" spans="1:24" x14ac:dyDescent="0.25">
      <c r="B25">
        <v>6</v>
      </c>
      <c r="C25">
        <v>75</v>
      </c>
      <c r="D25">
        <v>100</v>
      </c>
      <c r="E25">
        <f t="shared" si="13"/>
        <v>87.5</v>
      </c>
    </row>
  </sheetData>
  <hyperlinks>
    <hyperlink ref="B18" r:id="rId1" xr:uid="{BCD324D1-5165-4930-B167-2FB8D81EB033}"/>
    <hyperlink ref="B2" r:id="rId2" xr:uid="{990DA760-11FB-4129-B575-0154989D343F}"/>
  </hyperlinks>
  <pageMargins left="0.7" right="0.7" top="0.75" bottom="0.75" header="0.3" footer="0.3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Drop Down 1">
              <controlPr defaultSize="0" autoLine="0" autoPict="0">
                <anchor moveWithCells="1">
                  <from>
                    <xdr:col>5</xdr:col>
                    <xdr:colOff>333375</xdr:colOff>
                    <xdr:row>19</xdr:row>
                    <xdr:rowOff>19050</xdr:rowOff>
                  </from>
                  <to>
                    <xdr:col>6</xdr:col>
                    <xdr:colOff>400050</xdr:colOff>
                    <xdr:row>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Drop Down 2">
              <controlPr defaultSize="0" autoLine="0" autoPict="0">
                <anchor moveWithCells="1">
                  <from>
                    <xdr:col>6</xdr:col>
                    <xdr:colOff>581025</xdr:colOff>
                    <xdr:row>19</xdr:row>
                    <xdr:rowOff>47625</xdr:rowOff>
                  </from>
                  <to>
                    <xdr:col>8</xdr:col>
                    <xdr:colOff>142875</xdr:colOff>
                    <xdr:row>20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4 2 z a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4 2 z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s 2 l i H q c G i W g E A A A Y D A A A T A B w A R m 9 y b X V s Y X M v U 2 V j d G l v b j E u b S C i G A A o o B Q A A A A A A A A A A A A A A A A A A A A A A A A A A A B t k U t v w j A M g M + r 1 P 8 Q d Z c i V R U p g z 1 Q D 1 D 2 u k y M s s N E d 0 h b D y q l M U r S q Q z x 3 5 e p T E x b c k n 8 2 b L 9 K Q o K X a E g a X f T s e u 4 j t o w C S X R O W e D f j q / 5 5 g z H v W j A Y k J B + 0 6 x J w U G 1 m A I Y n 6 C G d Y N D U I 7 d 9 V H M I E h T a B 8 r 3 k J n t R I F W W M M l R k Y Q p L T G b S d z m 2 G a P i 8 V 0 m h W N V D j 5 Y O K T l Z h B W w D P / s 8 O d a u 9 X r C a A a / q S o O M v T M v I A n y p h Y q p q O A 3 I o C y 0 q s Y x o N o 4 A 8 N 6 g h 1 T s O 8 e k Z P q G A t 1 7 Q S Z x 7 c 4 m 1 y Z X k A V h p N v W M 0 Z L l p v C Y O X K / 8 w 3 I 6 s g n n K c F 4 0 y q W M v m d 8 t k w 8 T a d F z u t n B q t 5 R M q H e U d b f x d 1 L 5 l v n B f u 8 t m D Y a x k 6 b K q K h 1 Y e A 7 L 1 X + o N E U + c g O x j Z 4 M A G L 2 x w a I M j G 7 y 0 w S s b v L Z B 2 r d S q x O 1 S l G r F b V q 0 b 9 e h 5 7 r V M L 6 R + M v U E s B A i 0 A F A A C A A g A 4 2 z a W P F q 3 7 K k A A A A 9 g A A A B I A A A A A A A A A A A A A A A A A A A A A A E N v b m Z p Z y 9 Q Y W N r Y W d l L n h t b F B L A Q I t A B Q A A g A I A O N s 2 l g P y u m r p A A A A O k A A A A T A A A A A A A A A A A A A A A A A P A A A A B b Q 2 9 u d G V u d F 9 U e X B l c 1 0 u e G 1 s U E s B A i 0 A F A A C A A g A 4 2 z a W I e p w a J a A Q A A B g M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E A A A A A A A B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G E z M F N Q R 2 x v Y m F s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1 M T N k M G Q y L W Z k N D g t N D J k N y 0 4 N D M x L T A 4 Y m Y x Y z I 2 Y 2 I 1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l Q x O D o z O D o z O C 4 1 M T g 0 O T c 5 W i I g L z 4 8 R W 5 0 c n k g V H l w Z T 0 i R m l s b E N v b H V t b l R 5 c G V z I i B W Y W x 1 Z T 0 i c 0 J n V U Z C U V V G Q l F V R k J R V U Z C U V V G Q l E 9 P S I g L z 4 8 R W 5 0 c n k g V H l w Z T 0 i R m l s b E N v b H V t b k 5 h b W V z I i B W Y W x 1 Z T 0 i c 1 s m c X V v d D t S Y X R p b m c m c X V v d D s s J n F 1 b 3 Q 7 W T E m c X V v d D s s J n F 1 b 3 Q 7 W T I m c X V v d D s s J n F 1 b 3 Q 7 W T M m c X V v d D s s J n F 1 b 3 Q 7 W T Q m c X V v d D s s J n F 1 b 3 Q 7 W T U m c X V v d D s s J n F 1 b 3 Q 7 W T Y m c X V v d D s s J n F 1 b 3 Q 7 W T c m c X V v d D s s J n F 1 b 3 Q 7 W T g m c X V v d D s s J n F 1 b 3 Q 7 W T k m c X V v d D s s J n F 1 b 3 Q 7 W T E w J n F 1 b 3 Q 7 L C Z x d W 9 0 O 1 k x M S Z x d W 9 0 O y w m c X V v d D t Z M T I m c X V v d D s s J n F 1 b 3 Q 7 W T E z J n F 1 b 3 Q 7 L C Z x d W 9 0 O 1 k x N C Z x d W 9 0 O y w m c X V v d D t Z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Y T M w U 1 B H b G 9 i Y W w y M D I z L 0 F 1 d G 9 S Z W 1 v d m V k Q 2 9 s d W 1 u c z E u e 1 J h d G l u Z y w w f S Z x d W 9 0 O y w m c X V v d D t T Z W N 0 a W 9 u M S 9 0 Y m x h M z B T U E d s b 2 J h b D I w M j M v Q X V 0 b 1 J l b W 9 2 Z W R D b 2 x 1 b W 5 z M S 5 7 W T E s M X 0 m c X V v d D s s J n F 1 b 3 Q 7 U 2 V j d G l v b j E v d G J s Y T M w U 1 B H b G 9 i Y W w y M D I z L 0 F 1 d G 9 S Z W 1 v d m V k Q 2 9 s d W 1 u c z E u e 1 k y L D J 9 J n F 1 b 3 Q 7 L C Z x d W 9 0 O 1 N l Y 3 R p b 2 4 x L 3 R i b G E z M F N Q R 2 x v Y m F s M j A y M y 9 B d X R v U m V t b 3 Z l Z E N v b H V t b n M x L n t Z M y w z f S Z x d W 9 0 O y w m c X V v d D t T Z W N 0 a W 9 u M S 9 0 Y m x h M z B T U E d s b 2 J h b D I w M j M v Q X V 0 b 1 J l b W 9 2 Z W R D b 2 x 1 b W 5 z M S 5 7 W T Q s N H 0 m c X V v d D s s J n F 1 b 3 Q 7 U 2 V j d G l v b j E v d G J s Y T M w U 1 B H b G 9 i Y W w y M D I z L 0 F 1 d G 9 S Z W 1 v d m V k Q 2 9 s d W 1 u c z E u e 1 k 1 L D V 9 J n F 1 b 3 Q 7 L C Z x d W 9 0 O 1 N l Y 3 R p b 2 4 x L 3 R i b G E z M F N Q R 2 x v Y m F s M j A y M y 9 B d X R v U m V t b 3 Z l Z E N v b H V t b n M x L n t Z N i w 2 f S Z x d W 9 0 O y w m c X V v d D t T Z W N 0 a W 9 u M S 9 0 Y m x h M z B T U E d s b 2 J h b D I w M j M v Q X V 0 b 1 J l b W 9 2 Z W R D b 2 x 1 b W 5 z M S 5 7 W T c s N 3 0 m c X V v d D s s J n F 1 b 3 Q 7 U 2 V j d G l v b j E v d G J s Y T M w U 1 B H b G 9 i Y W w y M D I z L 0 F 1 d G 9 S Z W 1 v d m V k Q 2 9 s d W 1 u c z E u e 1 k 4 L D h 9 J n F 1 b 3 Q 7 L C Z x d W 9 0 O 1 N l Y 3 R p b 2 4 x L 3 R i b G E z M F N Q R 2 x v Y m F s M j A y M y 9 B d X R v U m V t b 3 Z l Z E N v b H V t b n M x L n t Z O S w 5 f S Z x d W 9 0 O y w m c X V v d D t T Z W N 0 a W 9 u M S 9 0 Y m x h M z B T U E d s b 2 J h b D I w M j M v Q X V 0 b 1 J l b W 9 2 Z W R D b 2 x 1 b W 5 z M S 5 7 W T E w L D E w f S Z x d W 9 0 O y w m c X V v d D t T Z W N 0 a W 9 u M S 9 0 Y m x h M z B T U E d s b 2 J h b D I w M j M v Q X V 0 b 1 J l b W 9 2 Z W R D b 2 x 1 b W 5 z M S 5 7 W T E x L D E x f S Z x d W 9 0 O y w m c X V v d D t T Z W N 0 a W 9 u M S 9 0 Y m x h M z B T U E d s b 2 J h b D I w M j M v Q X V 0 b 1 J l b W 9 2 Z W R D b 2 x 1 b W 5 z M S 5 7 W T E y L D E y f S Z x d W 9 0 O y w m c X V v d D t T Z W N 0 a W 9 u M S 9 0 Y m x h M z B T U E d s b 2 J h b D I w M j M v Q X V 0 b 1 J l b W 9 2 Z W R D b 2 x 1 b W 5 z M S 5 7 W T E z L D E z f S Z x d W 9 0 O y w m c X V v d D t T Z W N 0 a W 9 u M S 9 0 Y m x h M z B T U E d s b 2 J h b D I w M j M v Q X V 0 b 1 J l b W 9 2 Z W R D b 2 x 1 b W 5 z M S 5 7 W T E 0 L D E 0 f S Z x d W 9 0 O y w m c X V v d D t T Z W N 0 a W 9 u M S 9 0 Y m x h M z B T U E d s b 2 J h b D I w M j M v Q X V 0 b 1 J l b W 9 2 Z W R D b 2 x 1 b W 5 z M S 5 7 W T E 1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d G J s Y T M w U 1 B H b G 9 i Y W w y M D I z L 0 F 1 d G 9 S Z W 1 v d m V k Q 2 9 s d W 1 u c z E u e 1 J h d G l u Z y w w f S Z x d W 9 0 O y w m c X V v d D t T Z W N 0 a W 9 u M S 9 0 Y m x h M z B T U E d s b 2 J h b D I w M j M v Q X V 0 b 1 J l b W 9 2 Z W R D b 2 x 1 b W 5 z M S 5 7 W T E s M X 0 m c X V v d D s s J n F 1 b 3 Q 7 U 2 V j d G l v b j E v d G J s Y T M w U 1 B H b G 9 i Y W w y M D I z L 0 F 1 d G 9 S Z W 1 v d m V k Q 2 9 s d W 1 u c z E u e 1 k y L D J 9 J n F 1 b 3 Q 7 L C Z x d W 9 0 O 1 N l Y 3 R p b 2 4 x L 3 R i b G E z M F N Q R 2 x v Y m F s M j A y M y 9 B d X R v U m V t b 3 Z l Z E N v b H V t b n M x L n t Z M y w z f S Z x d W 9 0 O y w m c X V v d D t T Z W N 0 a W 9 u M S 9 0 Y m x h M z B T U E d s b 2 J h b D I w M j M v Q X V 0 b 1 J l b W 9 2 Z W R D b 2 x 1 b W 5 z M S 5 7 W T Q s N H 0 m c X V v d D s s J n F 1 b 3 Q 7 U 2 V j d G l v b j E v d G J s Y T M w U 1 B H b G 9 i Y W w y M D I z L 0 F 1 d G 9 S Z W 1 v d m V k Q 2 9 s d W 1 u c z E u e 1 k 1 L D V 9 J n F 1 b 3 Q 7 L C Z x d W 9 0 O 1 N l Y 3 R p b 2 4 x L 3 R i b G E z M F N Q R 2 x v Y m F s M j A y M y 9 B d X R v U m V t b 3 Z l Z E N v b H V t b n M x L n t Z N i w 2 f S Z x d W 9 0 O y w m c X V v d D t T Z W N 0 a W 9 u M S 9 0 Y m x h M z B T U E d s b 2 J h b D I w M j M v Q X V 0 b 1 J l b W 9 2 Z W R D b 2 x 1 b W 5 z M S 5 7 W T c s N 3 0 m c X V v d D s s J n F 1 b 3 Q 7 U 2 V j d G l v b j E v d G J s Y T M w U 1 B H b G 9 i Y W w y M D I z L 0 F 1 d G 9 S Z W 1 v d m V k Q 2 9 s d W 1 u c z E u e 1 k 4 L D h 9 J n F 1 b 3 Q 7 L C Z x d W 9 0 O 1 N l Y 3 R p b 2 4 x L 3 R i b G E z M F N Q R 2 x v Y m F s M j A y M y 9 B d X R v U m V t b 3 Z l Z E N v b H V t b n M x L n t Z O S w 5 f S Z x d W 9 0 O y w m c X V v d D t T Z W N 0 a W 9 u M S 9 0 Y m x h M z B T U E d s b 2 J h b D I w M j M v Q X V 0 b 1 J l b W 9 2 Z W R D b 2 x 1 b W 5 z M S 5 7 W T E w L D E w f S Z x d W 9 0 O y w m c X V v d D t T Z W N 0 a W 9 u M S 9 0 Y m x h M z B T U E d s b 2 J h b D I w M j M v Q X V 0 b 1 J l b W 9 2 Z W R D b 2 x 1 b W 5 z M S 5 7 W T E x L D E x f S Z x d W 9 0 O y w m c X V v d D t T Z W N 0 a W 9 u M S 9 0 Y m x h M z B T U E d s b 2 J h b D I w M j M v Q X V 0 b 1 J l b W 9 2 Z W R D b 2 x 1 b W 5 z M S 5 7 W T E y L D E y f S Z x d W 9 0 O y w m c X V v d D t T Z W N 0 a W 9 u M S 9 0 Y m x h M z B T U E d s b 2 J h b D I w M j M v Q X V 0 b 1 J l b W 9 2 Z W R D b 2 x 1 b W 5 z M S 5 7 W T E z L D E z f S Z x d W 9 0 O y w m c X V v d D t T Z W N 0 a W 9 u M S 9 0 Y m x h M z B T U E d s b 2 J h b D I w M j M v Q X V 0 b 1 J l b W 9 2 Z W R D b 2 x 1 b W 5 z M S 5 7 W T E 0 L D E 0 f S Z x d W 9 0 O y w m c X V v d D t T Z W N 0 a W 9 u M S 9 0 Y m x h M z B T U E d s b 2 J h b D I w M j M v Q X V 0 b 1 J l b W 9 2 Z W R D b 2 x 1 b W 5 z M S 5 7 W T E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Y T M w U 1 B H b G 9 i Y W w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G E z M F N Q R 2 x v Y m F s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h M z B T U E d s b 2 J h b D I w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v c m B N O i 3 0 e w a q H e F R a C f A A A A A A C A A A A A A A Q Z g A A A A E A A C A A A A C j L 3 m l d 3 O X p D J Q 2 n Q Z J V i G / T k 6 2 I i A p B 4 8 C m r A f o B 2 T A A A A A A O g A A A A A I A A C A A A A A U Z I z 4 t f L a W S m I 7 w a Y M 9 5 h I I Y n A o f Y Z p y P t 9 M d M z C W a 1 A A A A C 4 w J u n i c y j / S P v R m E d 7 8 h H i h v j c x V Q + U X i F m L s w z I B J H 9 P u W t u 6 u m q j / a 9 r x h j d w a 8 B p V 0 i p U / e I E w 0 k 9 r 8 Y y f K 2 w W B s K w i O N S m t U 9 R O 5 8 t 0 A A A A C 6 W t 7 J j K Q 1 W 7 M j p 3 q D P I L r r b / V I W y k U g s H A L r X 0 9 J I Z K s p N M J Q l b M m q J V T a E m 5 W d 1 G O I w 7 0 g t O 8 A H 5 J / 6 0 t 5 R A < / D a t a M a s h u p > 
</file>

<file path=customXml/itemProps1.xml><?xml version="1.0" encoding="utf-8"?>
<ds:datastoreItem xmlns:ds="http://schemas.openxmlformats.org/officeDocument/2006/customXml" ds:itemID="{39668C77-CF86-470F-9289-F36F508CB3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Roncalli73</vt:lpstr>
      <vt:lpstr>Tasas de Interes Curvas</vt:lpstr>
      <vt:lpstr>PerfilEntidad</vt:lpstr>
      <vt:lpstr>tbl30SPGlobal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Linking data sas nit 901253313 Carlos Castro-Iragorri</dc:creator>
  <cp:lastModifiedBy>Linking data sas nit 901253313 Carlos Castro-Iragorri</cp:lastModifiedBy>
  <dcterms:created xsi:type="dcterms:W3CDTF">2024-06-17T16:02:35Z</dcterms:created>
  <dcterms:modified xsi:type="dcterms:W3CDTF">2024-07-04T14:08:37Z</dcterms:modified>
</cp:coreProperties>
</file>