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trlProps/ctrlProp2.xml" ContentType="application/vnd.ms-excel.controlproperti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6.xml" ContentType="application/vnd.openxmlformats-officedocument.drawing+xml"/>
  <Override PartName="/xl/ctrlProps/ctrlProp3.xml" ContentType="application/vnd.ms-excel.controlproperti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trlProps/ctrlProp4.xml" ContentType="application/vnd.ms-excel.controlpropertie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drawings/drawing8.xml" ContentType="application/vnd.openxmlformats-officedocument.drawing+xml"/>
  <Override PartName="/xl/ctrlProps/ctrlProp5.xml" ContentType="application/vnd.ms-excel.controlproperties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drawings/drawing9.xml" ContentType="application/vnd.openxmlformats-officedocument.drawing+xml"/>
  <Override PartName="/xl/ctrlProps/ctrlProp6.xml" ContentType="application/vnd.ms-excel.controlproperties+xml"/>
  <Override PartName="/xl/comments6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\Downloads\"/>
    </mc:Choice>
  </mc:AlternateContent>
  <xr:revisionPtr revIDLastSave="0" documentId="13_ncr:1_{69E791A9-5EE8-4E62-BBE5-DF732F5CC9C1}" xr6:coauthVersionLast="47" xr6:coauthVersionMax="47" xr10:uidLastSave="{00000000-0000-0000-0000-000000000000}"/>
  <bookViews>
    <workbookView xWindow="-80" yWindow="-80" windowWidth="19360" windowHeight="10240" firstSheet="9" activeTab="9" xr2:uid="{00000000-000D-0000-FFFF-FFFF00000000}"/>
  </bookViews>
  <sheets>
    <sheet name="Tasas de Interes Curvas" sheetId="11" r:id="rId1"/>
    <sheet name="Castagna2018" sheetId="1" r:id="rId2"/>
    <sheet name="Balance y flujos" sheetId="2" r:id="rId3"/>
    <sheet name="Metrics and Escenarios" sheetId="3" r:id="rId4"/>
    <sheet name="MonteCarloDeltaVE" sheetId="4" r:id="rId5"/>
    <sheet name="GapRisk yield" sheetId="8" r:id="rId6"/>
    <sheet name="GapRisk repricing" sheetId="6" r:id="rId7"/>
    <sheet name="Panel6.1Example Newson 2021" sheetId="9" r:id="rId8"/>
    <sheet name="BasisRisk" sheetId="7" r:id="rId9"/>
    <sheet name="GapRepricingSwapCurva" sheetId="10" r:id="rId10"/>
    <sheet name="GapRepricingSwapIBR1mes" sheetId="12" r:id="rId11"/>
    <sheet name="GapRepricingSwapIBR1mes (fl)" sheetId="14" r:id="rId12"/>
    <sheet name="Swap CF" sheetId="13" r:id="rId13"/>
  </sheets>
  <definedNames>
    <definedName name="curva_ibr">'Swap CF'!$I$3:$O$458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3" l="1"/>
  <c r="T27" i="13" s="1"/>
  <c r="S23" i="13" s="1"/>
  <c r="S3" i="13"/>
  <c r="S27" i="13" s="1"/>
  <c r="S22" i="13" s="1"/>
  <c r="R3" i="13"/>
  <c r="R27" i="13" s="1"/>
  <c r="S21" i="13" s="1"/>
  <c r="S5" i="13"/>
  <c r="T5" i="13"/>
  <c r="T28" i="13" s="1"/>
  <c r="T23" i="13" s="1"/>
  <c r="E12" i="14" s="1"/>
  <c r="S6" i="13"/>
  <c r="T6" i="13"/>
  <c r="S7" i="13"/>
  <c r="S29" i="13" s="1"/>
  <c r="U22" i="13" s="1"/>
  <c r="F11" i="14" s="1"/>
  <c r="T7" i="13"/>
  <c r="T29" i="13" s="1"/>
  <c r="U23" i="13" s="1"/>
  <c r="F12" i="14" s="1"/>
  <c r="S8" i="13"/>
  <c r="T8" i="13"/>
  <c r="S9" i="13"/>
  <c r="S30" i="13" s="1"/>
  <c r="V22" i="13" s="1"/>
  <c r="G11" i="14" s="1"/>
  <c r="T9" i="13"/>
  <c r="T30" i="13" s="1"/>
  <c r="V23" i="13" s="1"/>
  <c r="G12" i="14" s="1"/>
  <c r="S10" i="13"/>
  <c r="T10" i="13"/>
  <c r="S11" i="13"/>
  <c r="T11" i="13"/>
  <c r="S12" i="13"/>
  <c r="S31" i="13" s="1"/>
  <c r="W22" i="13" s="1"/>
  <c r="H11" i="14" s="1"/>
  <c r="T12" i="13"/>
  <c r="S13" i="13"/>
  <c r="T13" i="13"/>
  <c r="T31" i="13" s="1"/>
  <c r="W23" i="13" s="1"/>
  <c r="H12" i="14" s="1"/>
  <c r="H21" i="14" s="1"/>
  <c r="S14" i="13"/>
  <c r="T14" i="13"/>
  <c r="S15" i="13"/>
  <c r="S32" i="13" s="1"/>
  <c r="X22" i="13" s="1"/>
  <c r="I11" i="14" s="1"/>
  <c r="T15" i="13"/>
  <c r="T32" i="13" s="1"/>
  <c r="X23" i="13" s="1"/>
  <c r="I12" i="14" s="1"/>
  <c r="S16" i="13"/>
  <c r="S17" i="13" s="1"/>
  <c r="T16" i="13"/>
  <c r="T17" i="13" s="1"/>
  <c r="T4" i="13"/>
  <c r="S4" i="13"/>
  <c r="S28" i="13" s="1"/>
  <c r="T22" i="13" s="1"/>
  <c r="E11" i="14" s="1"/>
  <c r="O4" i="13" a="1"/>
  <c r="O4" i="13" s="1"/>
  <c r="O5" i="13" a="1"/>
  <c r="O5" i="13" s="1"/>
  <c r="O6" i="13" a="1"/>
  <c r="O6" i="13"/>
  <c r="O7" i="13" a="1"/>
  <c r="O7" i="13"/>
  <c r="O8" i="13" a="1"/>
  <c r="O8" i="13" s="1"/>
  <c r="O9" i="13" a="1"/>
  <c r="O9" i="13" s="1"/>
  <c r="N9" i="13" s="1"/>
  <c r="O10" i="13" a="1"/>
  <c r="O10" i="13"/>
  <c r="O11" i="13" a="1"/>
  <c r="O11" i="13"/>
  <c r="O12" i="13" a="1"/>
  <c r="O12" i="13" s="1"/>
  <c r="O13" i="13" a="1"/>
  <c r="O13" i="13" s="1"/>
  <c r="O14" i="13" a="1"/>
  <c r="O14" i="13"/>
  <c r="O15" i="13" a="1"/>
  <c r="O15" i="13"/>
  <c r="O16" i="13" a="1"/>
  <c r="O16" i="13" s="1"/>
  <c r="O17" i="13" a="1"/>
  <c r="O17" i="13" s="1"/>
  <c r="O18" i="13" a="1"/>
  <c r="O18" i="13" s="1"/>
  <c r="O19" i="13" a="1"/>
  <c r="O19" i="13"/>
  <c r="O20" i="13" a="1"/>
  <c r="O20" i="13" s="1"/>
  <c r="O21" i="13" a="1"/>
  <c r="O21" i="13" s="1"/>
  <c r="O22" i="13" a="1"/>
  <c r="O22" i="13" s="1"/>
  <c r="N22" i="13" s="1"/>
  <c r="O23" i="13" a="1"/>
  <c r="O23" i="13" s="1"/>
  <c r="O24" i="13" a="1"/>
  <c r="O24" i="13" s="1"/>
  <c r="O25" i="13" a="1"/>
  <c r="O25" i="13" s="1"/>
  <c r="N25" i="13" s="1"/>
  <c r="O26" i="13" a="1"/>
  <c r="O26" i="13" s="1"/>
  <c r="O27" i="13" a="1"/>
  <c r="O27" i="13" s="1"/>
  <c r="O28" i="13" a="1"/>
  <c r="O28" i="13" s="1"/>
  <c r="O29" i="13" a="1"/>
  <c r="O29" i="13" s="1"/>
  <c r="O30" i="13" a="1"/>
  <c r="O30" i="13"/>
  <c r="O31" i="13" a="1"/>
  <c r="O31" i="13" s="1"/>
  <c r="O32" i="13" a="1"/>
  <c r="O32" i="13" s="1"/>
  <c r="O33" i="13" a="1"/>
  <c r="O33" i="13" s="1"/>
  <c r="O34" i="13" a="1"/>
  <c r="O34" i="13" s="1"/>
  <c r="O35" i="13" a="1"/>
  <c r="O35" i="13"/>
  <c r="O36" i="13" a="1"/>
  <c r="O36" i="13" s="1"/>
  <c r="O37" i="13" a="1"/>
  <c r="O37" i="13" s="1"/>
  <c r="O38" i="13" a="1"/>
  <c r="O38" i="13" s="1"/>
  <c r="N38" i="13" s="1"/>
  <c r="O39" i="13" a="1"/>
  <c r="O39" i="13" s="1"/>
  <c r="O40" i="13" a="1"/>
  <c r="O40" i="13" s="1"/>
  <c r="O41" i="13" a="1"/>
  <c r="O41" i="13" s="1"/>
  <c r="N41" i="13" s="1"/>
  <c r="O42" i="13" a="1"/>
  <c r="O42" i="13" s="1"/>
  <c r="N42" i="13" s="1"/>
  <c r="O43" i="13" a="1"/>
  <c r="O43" i="13" s="1"/>
  <c r="O44" i="13" a="1"/>
  <c r="O44" i="13" s="1"/>
  <c r="O45" i="13" a="1"/>
  <c r="O45" i="13" s="1"/>
  <c r="O46" i="13" a="1"/>
  <c r="O46" i="13"/>
  <c r="O47" i="13" a="1"/>
  <c r="O47" i="13" s="1"/>
  <c r="O48" i="13" a="1"/>
  <c r="O48" i="13" s="1"/>
  <c r="O49" i="13" a="1"/>
  <c r="O49" i="13" s="1"/>
  <c r="O50" i="13" a="1"/>
  <c r="O50" i="13" s="1"/>
  <c r="O51" i="13" a="1"/>
  <c r="O51" i="13"/>
  <c r="O52" i="13" a="1"/>
  <c r="O52" i="13" s="1"/>
  <c r="O53" i="13" a="1"/>
  <c r="O53" i="13" s="1"/>
  <c r="O54" i="13" a="1"/>
  <c r="O54" i="13" s="1"/>
  <c r="N54" i="13" s="1"/>
  <c r="O55" i="13" a="1"/>
  <c r="O55" i="13" s="1"/>
  <c r="O56" i="13" a="1"/>
  <c r="O56" i="13" s="1"/>
  <c r="O57" i="13" a="1"/>
  <c r="O57" i="13" s="1"/>
  <c r="N57" i="13" s="1"/>
  <c r="O58" i="13" a="1"/>
  <c r="O58" i="13" s="1"/>
  <c r="O59" i="13" a="1"/>
  <c r="O59" i="13" s="1"/>
  <c r="O60" i="13" a="1"/>
  <c r="O60" i="13" s="1"/>
  <c r="O61" i="13" a="1"/>
  <c r="O61" i="13" s="1"/>
  <c r="O62" i="13" a="1"/>
  <c r="O62" i="13"/>
  <c r="O63" i="13" a="1"/>
  <c r="O63" i="13" s="1"/>
  <c r="N63" i="13" s="1"/>
  <c r="O64" i="13" a="1"/>
  <c r="O64" i="13" s="1"/>
  <c r="O65" i="13" a="1"/>
  <c r="O65" i="13" s="1"/>
  <c r="O66" i="13" a="1"/>
  <c r="O66" i="13" s="1"/>
  <c r="O67" i="13" a="1"/>
  <c r="O67" i="13"/>
  <c r="O68" i="13" a="1"/>
  <c r="O68" i="13" s="1"/>
  <c r="O69" i="13" a="1"/>
  <c r="O69" i="13" s="1"/>
  <c r="O70" i="13" a="1"/>
  <c r="O70" i="13"/>
  <c r="O71" i="13" a="1"/>
  <c r="O71" i="13"/>
  <c r="O72" i="13" a="1"/>
  <c r="O72" i="13" s="1"/>
  <c r="N72" i="13" s="1"/>
  <c r="O73" i="13" a="1"/>
  <c r="O73" i="13" s="1"/>
  <c r="O74" i="13" a="1"/>
  <c r="O74" i="13" s="1"/>
  <c r="O75" i="13" a="1"/>
  <c r="O75" i="13" s="1"/>
  <c r="O76" i="13" a="1"/>
  <c r="O76" i="13"/>
  <c r="O77" i="13" a="1"/>
  <c r="O77" i="13" s="1"/>
  <c r="O78" i="13" a="1"/>
  <c r="O78" i="13" s="1"/>
  <c r="N78" i="13" s="1"/>
  <c r="O79" i="13" a="1"/>
  <c r="O79" i="13"/>
  <c r="O80" i="13" a="1"/>
  <c r="O80" i="13"/>
  <c r="O81" i="13" a="1"/>
  <c r="O81" i="13" s="1"/>
  <c r="N81" i="13" s="1"/>
  <c r="O82" i="13" a="1"/>
  <c r="O82" i="13" s="1"/>
  <c r="O83" i="13" a="1"/>
  <c r="O83" i="13" s="1"/>
  <c r="O84" i="13" a="1"/>
  <c r="O84" i="13" s="1"/>
  <c r="O85" i="13" a="1"/>
  <c r="O85" i="13" s="1"/>
  <c r="O86" i="13" a="1"/>
  <c r="O86" i="13" s="1"/>
  <c r="N86" i="13" s="1"/>
  <c r="O87" i="13" a="1"/>
  <c r="O87" i="13" s="1"/>
  <c r="O88" i="13" a="1"/>
  <c r="O88" i="13"/>
  <c r="O89" i="13" a="1"/>
  <c r="O89" i="13" s="1"/>
  <c r="O90" i="13" a="1"/>
  <c r="O90" i="13"/>
  <c r="O91" i="13" a="1"/>
  <c r="O91" i="13" s="1"/>
  <c r="O92" i="13" a="1"/>
  <c r="O92" i="13" s="1"/>
  <c r="O93" i="13" a="1"/>
  <c r="O93" i="13" s="1"/>
  <c r="O94" i="13" a="1"/>
  <c r="O94" i="13"/>
  <c r="O95" i="13" a="1"/>
  <c r="O95" i="13" s="1"/>
  <c r="O96" i="13" a="1"/>
  <c r="O96" i="13" s="1"/>
  <c r="N96" i="13" s="1"/>
  <c r="O97" i="13" a="1"/>
  <c r="O97" i="13" s="1"/>
  <c r="O98" i="13" a="1"/>
  <c r="O98" i="13" s="1"/>
  <c r="O99" i="13" a="1"/>
  <c r="O99" i="13"/>
  <c r="O100" i="13" a="1"/>
  <c r="O100" i="13" s="1"/>
  <c r="O101" i="13" a="1"/>
  <c r="O101" i="13" s="1"/>
  <c r="O102" i="13" a="1"/>
  <c r="O102" i="13"/>
  <c r="O103" i="13" a="1"/>
  <c r="O103" i="13"/>
  <c r="O104" i="13" a="1"/>
  <c r="O104" i="13" s="1"/>
  <c r="N104" i="13" s="1"/>
  <c r="O105" i="13" a="1"/>
  <c r="O105" i="13" s="1"/>
  <c r="O106" i="13" a="1"/>
  <c r="O106" i="13" s="1"/>
  <c r="O107" i="13" a="1"/>
  <c r="O107" i="13" s="1"/>
  <c r="N107" i="13" s="1"/>
  <c r="O108" i="13" a="1"/>
  <c r="O108" i="13"/>
  <c r="O109" i="13" a="1"/>
  <c r="O109" i="13" s="1"/>
  <c r="O110" i="13" a="1"/>
  <c r="O110" i="13" s="1"/>
  <c r="N110" i="13" s="1"/>
  <c r="O111" i="13" a="1"/>
  <c r="O111" i="13"/>
  <c r="O112" i="13" a="1"/>
  <c r="O112" i="13"/>
  <c r="O113" i="13" a="1"/>
  <c r="O113" i="13" s="1"/>
  <c r="N113" i="13" s="1"/>
  <c r="O114" i="13" a="1"/>
  <c r="O114" i="13" s="1"/>
  <c r="O115" i="13" a="1"/>
  <c r="O115" i="13" s="1"/>
  <c r="O116" i="13" a="1"/>
  <c r="O116" i="13" s="1"/>
  <c r="O117" i="13" a="1"/>
  <c r="O117" i="13" s="1"/>
  <c r="O118" i="13" a="1"/>
  <c r="O118" i="13" s="1"/>
  <c r="N118" i="13" s="1"/>
  <c r="O119" i="13" a="1"/>
  <c r="O119" i="13" s="1"/>
  <c r="O120" i="13" a="1"/>
  <c r="O120" i="13"/>
  <c r="O121" i="13" a="1"/>
  <c r="O121" i="13" s="1"/>
  <c r="O122" i="13" a="1"/>
  <c r="O122" i="13"/>
  <c r="O123" i="13" a="1"/>
  <c r="O123" i="13" s="1"/>
  <c r="O124" i="13" a="1"/>
  <c r="O124" i="13" s="1"/>
  <c r="O125" i="13" a="1"/>
  <c r="O125" i="13" s="1"/>
  <c r="O126" i="13" a="1"/>
  <c r="O126" i="13"/>
  <c r="O127" i="13" a="1"/>
  <c r="O127" i="13" s="1"/>
  <c r="O128" i="13" a="1"/>
  <c r="O128" i="13" s="1"/>
  <c r="N128" i="13" s="1"/>
  <c r="O129" i="13" a="1"/>
  <c r="O129" i="13" s="1"/>
  <c r="O130" i="13" a="1"/>
  <c r="O130" i="13" s="1"/>
  <c r="O131" i="13" a="1"/>
  <c r="O131" i="13"/>
  <c r="O132" i="13" a="1"/>
  <c r="O132" i="13" s="1"/>
  <c r="N132" i="13" s="1"/>
  <c r="O133" i="13" a="1"/>
  <c r="O133" i="13" s="1"/>
  <c r="O134" i="13" a="1"/>
  <c r="O134" i="13"/>
  <c r="O135" i="13" a="1"/>
  <c r="O135" i="13"/>
  <c r="O136" i="13" a="1"/>
  <c r="O136" i="13" s="1"/>
  <c r="N136" i="13" s="1"/>
  <c r="O137" i="13" a="1"/>
  <c r="O137" i="13" s="1"/>
  <c r="O138" i="13" a="1"/>
  <c r="O138" i="13" s="1"/>
  <c r="N138" i="13" s="1"/>
  <c r="O139" i="13" a="1"/>
  <c r="O139" i="13" s="1"/>
  <c r="O140" i="13" a="1"/>
  <c r="O140" i="13"/>
  <c r="O141" i="13" a="1"/>
  <c r="O141" i="13" s="1"/>
  <c r="O142" i="13" a="1"/>
  <c r="O142" i="13" s="1"/>
  <c r="N142" i="13" s="1"/>
  <c r="O143" i="13" a="1"/>
  <c r="O143" i="13"/>
  <c r="O144" i="13" a="1"/>
  <c r="O144" i="13"/>
  <c r="O145" i="13" a="1"/>
  <c r="O145" i="13" s="1"/>
  <c r="N145" i="13" s="1"/>
  <c r="O146" i="13" a="1"/>
  <c r="O146" i="13" s="1"/>
  <c r="O147" i="13" a="1"/>
  <c r="O147" i="13" s="1"/>
  <c r="O148" i="13" a="1"/>
  <c r="O148" i="13" s="1"/>
  <c r="O149" i="13" a="1"/>
  <c r="O149" i="13" s="1"/>
  <c r="O150" i="13" a="1"/>
  <c r="O150" i="13" s="1"/>
  <c r="N150" i="13" s="1"/>
  <c r="O151" i="13" a="1"/>
  <c r="O151" i="13" s="1"/>
  <c r="O152" i="13" a="1"/>
  <c r="O152" i="13"/>
  <c r="O153" i="13" a="1"/>
  <c r="O153" i="13" s="1"/>
  <c r="O154" i="13" a="1"/>
  <c r="O154" i="13"/>
  <c r="O155" i="13" a="1"/>
  <c r="O155" i="13" s="1"/>
  <c r="O156" i="13" a="1"/>
  <c r="O156" i="13" s="1"/>
  <c r="O157" i="13" a="1"/>
  <c r="O157" i="13" s="1"/>
  <c r="O158" i="13" a="1"/>
  <c r="O158" i="13"/>
  <c r="O159" i="13" a="1"/>
  <c r="O159" i="13" s="1"/>
  <c r="O160" i="13" a="1"/>
  <c r="O160" i="13" s="1"/>
  <c r="N160" i="13" s="1"/>
  <c r="O161" i="13" a="1"/>
  <c r="O161" i="13" s="1"/>
  <c r="O162" i="13" a="1"/>
  <c r="O162" i="13" s="1"/>
  <c r="O163" i="13" a="1"/>
  <c r="O163" i="13"/>
  <c r="N163" i="13" s="1"/>
  <c r="O164" i="13" a="1"/>
  <c r="O164" i="13" s="1"/>
  <c r="O165" i="13" a="1"/>
  <c r="O165" i="13" s="1"/>
  <c r="O166" i="13" a="1"/>
  <c r="O166" i="13"/>
  <c r="O167" i="13" a="1"/>
  <c r="O167" i="13"/>
  <c r="O168" i="13" a="1"/>
  <c r="O168" i="13" s="1"/>
  <c r="N168" i="13" s="1"/>
  <c r="O169" i="13" a="1"/>
  <c r="O169" i="13" s="1"/>
  <c r="O170" i="13" a="1"/>
  <c r="O170" i="13" s="1"/>
  <c r="O171" i="13" a="1"/>
  <c r="O171" i="13" s="1"/>
  <c r="O172" i="13" a="1"/>
  <c r="O172" i="13"/>
  <c r="O173" i="13" a="1"/>
  <c r="O173" i="13" s="1"/>
  <c r="O174" i="13" a="1"/>
  <c r="O174" i="13" s="1"/>
  <c r="N174" i="13" s="1"/>
  <c r="O175" i="13" a="1"/>
  <c r="O175" i="13"/>
  <c r="O176" i="13" a="1"/>
  <c r="O176" i="13"/>
  <c r="O177" i="13" a="1"/>
  <c r="O177" i="13" s="1"/>
  <c r="N177" i="13" s="1"/>
  <c r="O178" i="13" a="1"/>
  <c r="O178" i="13" s="1"/>
  <c r="O179" i="13" a="1"/>
  <c r="O179" i="13" s="1"/>
  <c r="O180" i="13" a="1"/>
  <c r="O180" i="13" s="1"/>
  <c r="O181" i="13" a="1"/>
  <c r="O181" i="13" s="1"/>
  <c r="O182" i="13" a="1"/>
  <c r="O182" i="13" s="1"/>
  <c r="N182" i="13" s="1"/>
  <c r="O183" i="13" a="1"/>
  <c r="O183" i="13" s="1"/>
  <c r="O184" i="13" a="1"/>
  <c r="O184" i="13"/>
  <c r="O185" i="13" a="1"/>
  <c r="O185" i="13" s="1"/>
  <c r="O186" i="13" a="1"/>
  <c r="O186" i="13"/>
  <c r="O187" i="13" a="1"/>
  <c r="O187" i="13" s="1"/>
  <c r="O188" i="13" a="1"/>
  <c r="O188" i="13" s="1"/>
  <c r="O189" i="13" a="1"/>
  <c r="O189" i="13" s="1"/>
  <c r="O190" i="13" a="1"/>
  <c r="O190" i="13"/>
  <c r="O191" i="13" a="1"/>
  <c r="O191" i="13" s="1"/>
  <c r="O192" i="13" a="1"/>
  <c r="O192" i="13" s="1"/>
  <c r="N192" i="13" s="1"/>
  <c r="O193" i="13" a="1"/>
  <c r="O193" i="13" s="1"/>
  <c r="O194" i="13" a="1"/>
  <c r="O194" i="13" s="1"/>
  <c r="O195" i="13" a="1"/>
  <c r="O195" i="13"/>
  <c r="O196" i="13" a="1"/>
  <c r="O196" i="13" s="1"/>
  <c r="O197" i="13" a="1"/>
  <c r="O197" i="13" s="1"/>
  <c r="O198" i="13" a="1"/>
  <c r="O198" i="13"/>
  <c r="O199" i="13" a="1"/>
  <c r="O199" i="13"/>
  <c r="O200" i="13" a="1"/>
  <c r="O200" i="13" s="1"/>
  <c r="N200" i="13" s="1"/>
  <c r="O201" i="13" a="1"/>
  <c r="O201" i="13" s="1"/>
  <c r="O202" i="13" a="1"/>
  <c r="O202" i="13" s="1"/>
  <c r="O203" i="13" a="1"/>
  <c r="O203" i="13" s="1"/>
  <c r="O204" i="13" a="1"/>
  <c r="O204" i="13"/>
  <c r="O205" i="13" a="1"/>
  <c r="O205" i="13" s="1"/>
  <c r="O206" i="13" a="1"/>
  <c r="O206" i="13" s="1"/>
  <c r="N206" i="13" s="1"/>
  <c r="O207" i="13" a="1"/>
  <c r="O207" i="13"/>
  <c r="O208" i="13" a="1"/>
  <c r="O208" i="13"/>
  <c r="O209" i="13" a="1"/>
  <c r="O209" i="13" s="1"/>
  <c r="N209" i="13" s="1"/>
  <c r="O210" i="13" a="1"/>
  <c r="O210" i="13" s="1"/>
  <c r="O211" i="13" a="1"/>
  <c r="O211" i="13" s="1"/>
  <c r="O212" i="13" a="1"/>
  <c r="O212" i="13" s="1"/>
  <c r="O213" i="13" a="1"/>
  <c r="O213" i="13" s="1"/>
  <c r="O214" i="13" a="1"/>
  <c r="O214" i="13" s="1"/>
  <c r="N214" i="13" s="1"/>
  <c r="O215" i="13" a="1"/>
  <c r="O215" i="13" s="1"/>
  <c r="O216" i="13" a="1"/>
  <c r="O216" i="13"/>
  <c r="O217" i="13" a="1"/>
  <c r="O217" i="13" s="1"/>
  <c r="O218" i="13" a="1"/>
  <c r="O218" i="13"/>
  <c r="O219" i="13" a="1"/>
  <c r="O219" i="13" s="1"/>
  <c r="O220" i="13" a="1"/>
  <c r="O220" i="13" s="1"/>
  <c r="O221" i="13" a="1"/>
  <c r="O221" i="13" s="1"/>
  <c r="O222" i="13" a="1"/>
  <c r="O222" i="13"/>
  <c r="O223" i="13" a="1"/>
  <c r="O223" i="13" s="1"/>
  <c r="O224" i="13" a="1"/>
  <c r="O224" i="13" s="1"/>
  <c r="N224" i="13" s="1"/>
  <c r="O225" i="13" a="1"/>
  <c r="O225" i="13" s="1"/>
  <c r="O226" i="13" a="1"/>
  <c r="O226" i="13" s="1"/>
  <c r="O227" i="13" a="1"/>
  <c r="O227" i="13"/>
  <c r="O228" i="13" a="1"/>
  <c r="O228" i="13" s="1"/>
  <c r="O229" i="13" a="1"/>
  <c r="O229" i="13" s="1"/>
  <c r="O230" i="13" a="1"/>
  <c r="O230" i="13"/>
  <c r="O231" i="13" a="1"/>
  <c r="O231" i="13"/>
  <c r="O232" i="13" a="1"/>
  <c r="O232" i="13" s="1"/>
  <c r="N232" i="13" s="1"/>
  <c r="O233" i="13" a="1"/>
  <c r="O233" i="13" s="1"/>
  <c r="O234" i="13" a="1"/>
  <c r="O234" i="13" s="1"/>
  <c r="O235" i="13" a="1"/>
  <c r="O235" i="13" s="1"/>
  <c r="O236" i="13" a="1"/>
  <c r="O236" i="13"/>
  <c r="O237" i="13" a="1"/>
  <c r="O237" i="13" s="1"/>
  <c r="O238" i="13" a="1"/>
  <c r="O238" i="13" s="1"/>
  <c r="N238" i="13" s="1"/>
  <c r="O239" i="13" a="1"/>
  <c r="O239" i="13"/>
  <c r="O240" i="13" a="1"/>
  <c r="O240" i="13"/>
  <c r="O241" i="13" a="1"/>
  <c r="O241" i="13" s="1"/>
  <c r="N241" i="13" s="1"/>
  <c r="O242" i="13" a="1"/>
  <c r="O242" i="13" s="1"/>
  <c r="O243" i="13" a="1"/>
  <c r="O243" i="13" s="1"/>
  <c r="O244" i="13" a="1"/>
  <c r="O244" i="13" s="1"/>
  <c r="O245" i="13" a="1"/>
  <c r="O245" i="13" s="1"/>
  <c r="O246" i="13" a="1"/>
  <c r="O246" i="13" s="1"/>
  <c r="N246" i="13" s="1"/>
  <c r="O247" i="13" a="1"/>
  <c r="O247" i="13" s="1"/>
  <c r="O248" i="13" a="1"/>
  <c r="O248" i="13"/>
  <c r="O249" i="13" a="1"/>
  <c r="O249" i="13" s="1"/>
  <c r="O250" i="13" a="1"/>
  <c r="O250" i="13"/>
  <c r="N250" i="13" s="1"/>
  <c r="O251" i="13" a="1"/>
  <c r="O251" i="13" s="1"/>
  <c r="O252" i="13" a="1"/>
  <c r="O252" i="13" s="1"/>
  <c r="O253" i="13" a="1"/>
  <c r="O253" i="13" s="1"/>
  <c r="O254" i="13" a="1"/>
  <c r="O254" i="13"/>
  <c r="O255" i="13" a="1"/>
  <c r="O255" i="13" s="1"/>
  <c r="O256" i="13" a="1"/>
  <c r="O256" i="13" s="1"/>
  <c r="N256" i="13" s="1"/>
  <c r="O257" i="13" a="1"/>
  <c r="O257" i="13" s="1"/>
  <c r="O258" i="13" a="1"/>
  <c r="O258" i="13" s="1"/>
  <c r="O259" i="13" a="1"/>
  <c r="O259" i="13"/>
  <c r="O260" i="13" a="1"/>
  <c r="O260" i="13" s="1"/>
  <c r="O261" i="13" a="1"/>
  <c r="O261" i="13" s="1"/>
  <c r="O262" i="13" a="1"/>
  <c r="O262" i="13"/>
  <c r="O263" i="13" a="1"/>
  <c r="O263" i="13"/>
  <c r="O264" i="13" a="1"/>
  <c r="O264" i="13" s="1"/>
  <c r="N264" i="13" s="1"/>
  <c r="O265" i="13" a="1"/>
  <c r="O265" i="13" s="1"/>
  <c r="O266" i="13" a="1"/>
  <c r="O266" i="13" s="1"/>
  <c r="O267" i="13" a="1"/>
  <c r="O267" i="13" s="1"/>
  <c r="O268" i="13" a="1"/>
  <c r="O268" i="13"/>
  <c r="O269" i="13" a="1"/>
  <c r="O269" i="13" s="1"/>
  <c r="N269" i="13" s="1"/>
  <c r="O270" i="13" a="1"/>
  <c r="O270" i="13" s="1"/>
  <c r="N270" i="13" s="1"/>
  <c r="O271" i="13" a="1"/>
  <c r="O271" i="13"/>
  <c r="O272" i="13" a="1"/>
  <c r="O272" i="13"/>
  <c r="O273" i="13" a="1"/>
  <c r="O273" i="13" s="1"/>
  <c r="N273" i="13" s="1"/>
  <c r="O274" i="13" a="1"/>
  <c r="O274" i="13" s="1"/>
  <c r="O275" i="13" a="1"/>
  <c r="O275" i="13" s="1"/>
  <c r="O276" i="13" a="1"/>
  <c r="O276" i="13" s="1"/>
  <c r="O277" i="13" a="1"/>
  <c r="O277" i="13" s="1"/>
  <c r="O278" i="13" a="1"/>
  <c r="O278" i="13" s="1"/>
  <c r="N278" i="13" s="1"/>
  <c r="O279" i="13" a="1"/>
  <c r="O279" i="13" s="1"/>
  <c r="O280" i="13" a="1"/>
  <c r="O280" i="13"/>
  <c r="O281" i="13" a="1"/>
  <c r="O281" i="13" s="1"/>
  <c r="O282" i="13" a="1"/>
  <c r="O282" i="13"/>
  <c r="O283" i="13" a="1"/>
  <c r="O283" i="13" s="1"/>
  <c r="O284" i="13" a="1"/>
  <c r="O284" i="13" s="1"/>
  <c r="O285" i="13" a="1"/>
  <c r="O285" i="13" s="1"/>
  <c r="N285" i="13" s="1"/>
  <c r="O286" i="13" a="1"/>
  <c r="O286" i="13"/>
  <c r="O287" i="13" a="1"/>
  <c r="O287" i="13" s="1"/>
  <c r="O288" i="13" a="1"/>
  <c r="O288" i="13" s="1"/>
  <c r="N288" i="13" s="1"/>
  <c r="O289" i="13" a="1"/>
  <c r="O289" i="13" s="1"/>
  <c r="O290" i="13" a="1"/>
  <c r="O290" i="13" s="1"/>
  <c r="O291" i="13" a="1"/>
  <c r="O291" i="13"/>
  <c r="O292" i="13" a="1"/>
  <c r="O292" i="13" s="1"/>
  <c r="O293" i="13" a="1"/>
  <c r="O293" i="13" s="1"/>
  <c r="O294" i="13" a="1"/>
  <c r="O294" i="13"/>
  <c r="O295" i="13" a="1"/>
  <c r="O295" i="13"/>
  <c r="O296" i="13" a="1"/>
  <c r="O296" i="13" s="1"/>
  <c r="N296" i="13" s="1"/>
  <c r="O297" i="13" a="1"/>
  <c r="O297" i="13" s="1"/>
  <c r="N297" i="13" s="1"/>
  <c r="O298" i="13" a="1"/>
  <c r="O298" i="13" s="1"/>
  <c r="O299" i="13" a="1"/>
  <c r="O299" i="13" s="1"/>
  <c r="O300" i="13" a="1"/>
  <c r="O300" i="13"/>
  <c r="N300" i="13" s="1"/>
  <c r="O301" i="13" a="1"/>
  <c r="O301" i="13" s="1"/>
  <c r="N301" i="13" s="1"/>
  <c r="O302" i="13" a="1"/>
  <c r="O302" i="13" s="1"/>
  <c r="N302" i="13" s="1"/>
  <c r="O303" i="13" a="1"/>
  <c r="O303" i="13"/>
  <c r="O304" i="13" a="1"/>
  <c r="O304" i="13"/>
  <c r="O305" i="13" a="1"/>
  <c r="O305" i="13" s="1"/>
  <c r="N305" i="13" s="1"/>
  <c r="O306" i="13" a="1"/>
  <c r="O306" i="13" s="1"/>
  <c r="O307" i="13" a="1"/>
  <c r="O307" i="13" s="1"/>
  <c r="O308" i="13" a="1"/>
  <c r="O308" i="13" s="1"/>
  <c r="O309" i="13" a="1"/>
  <c r="O309" i="13" s="1"/>
  <c r="O310" i="13" a="1"/>
  <c r="O310" i="13" s="1"/>
  <c r="N310" i="13" s="1"/>
  <c r="O311" i="13" a="1"/>
  <c r="O311" i="13" s="1"/>
  <c r="O312" i="13" a="1"/>
  <c r="O312" i="13"/>
  <c r="N312" i="13" s="1"/>
  <c r="O313" i="13" a="1"/>
  <c r="O313" i="13" s="1"/>
  <c r="O314" i="13" a="1"/>
  <c r="O314" i="13"/>
  <c r="O315" i="13" a="1"/>
  <c r="O315" i="13" s="1"/>
  <c r="O316" i="13" a="1"/>
  <c r="O316" i="13" s="1"/>
  <c r="O317" i="13" a="1"/>
  <c r="O317" i="13" s="1"/>
  <c r="N317" i="13" s="1"/>
  <c r="O318" i="13" a="1"/>
  <c r="O318" i="13"/>
  <c r="O319" i="13" a="1"/>
  <c r="O319" i="13" s="1"/>
  <c r="N319" i="13" s="1"/>
  <c r="O320" i="13" a="1"/>
  <c r="O320" i="13" s="1"/>
  <c r="N320" i="13" s="1"/>
  <c r="O321" i="13" a="1"/>
  <c r="O321" i="13" s="1"/>
  <c r="O322" i="13" a="1"/>
  <c r="O322" i="13" s="1"/>
  <c r="O323" i="13" a="1"/>
  <c r="O323" i="13"/>
  <c r="O324" i="13" a="1"/>
  <c r="O324" i="13" s="1"/>
  <c r="O325" i="13" a="1"/>
  <c r="O325" i="13" s="1"/>
  <c r="O326" i="13" a="1"/>
  <c r="O326" i="13"/>
  <c r="O327" i="13" a="1"/>
  <c r="O327" i="13"/>
  <c r="O328" i="13" a="1"/>
  <c r="O328" i="13" s="1"/>
  <c r="N328" i="13" s="1"/>
  <c r="O329" i="13" a="1"/>
  <c r="O329" i="13" s="1"/>
  <c r="N329" i="13" s="1"/>
  <c r="O330" i="13" a="1"/>
  <c r="O330" i="13" s="1"/>
  <c r="O331" i="13" a="1"/>
  <c r="O331" i="13" s="1"/>
  <c r="O332" i="13" a="1"/>
  <c r="O332" i="13"/>
  <c r="O333" i="13" a="1"/>
  <c r="O333" i="13" s="1"/>
  <c r="N333" i="13" s="1"/>
  <c r="O334" i="13" a="1"/>
  <c r="O334" i="13" s="1"/>
  <c r="N334" i="13" s="1"/>
  <c r="O335" i="13" a="1"/>
  <c r="O335" i="13"/>
  <c r="O336" i="13" a="1"/>
  <c r="O336" i="13"/>
  <c r="O337" i="13" a="1"/>
  <c r="O337" i="13" s="1"/>
  <c r="N337" i="13" s="1"/>
  <c r="O338" i="13" a="1"/>
  <c r="O338" i="13" s="1"/>
  <c r="O339" i="13" a="1"/>
  <c r="O339" i="13" s="1"/>
  <c r="O340" i="13" a="1"/>
  <c r="O340" i="13" s="1"/>
  <c r="O341" i="13" a="1"/>
  <c r="O341" i="13" s="1"/>
  <c r="O342" i="13" a="1"/>
  <c r="O342" i="13" s="1"/>
  <c r="N342" i="13" s="1"/>
  <c r="O343" i="13" a="1"/>
  <c r="O343" i="13" s="1"/>
  <c r="O344" i="13" a="1"/>
  <c r="O344" i="13"/>
  <c r="N344" i="13" s="1"/>
  <c r="O345" i="13" a="1"/>
  <c r="O345" i="13"/>
  <c r="O346" i="13" a="1"/>
  <c r="O346" i="13" s="1"/>
  <c r="O347" i="13" a="1"/>
  <c r="O347" i="13" s="1"/>
  <c r="O348" i="13" a="1"/>
  <c r="O348" i="13"/>
  <c r="O349" i="13" a="1"/>
  <c r="O349" i="13"/>
  <c r="O350" i="13" a="1"/>
  <c r="O350" i="13" s="1"/>
  <c r="N350" i="13" s="1"/>
  <c r="O351" i="13" a="1"/>
  <c r="O351" i="13" s="1"/>
  <c r="O352" i="13" a="1"/>
  <c r="O352" i="13"/>
  <c r="N352" i="13" s="1"/>
  <c r="O353" i="13" a="1"/>
  <c r="O353" i="13"/>
  <c r="O354" i="13" a="1"/>
  <c r="O354" i="13" s="1"/>
  <c r="O355" i="13" a="1"/>
  <c r="O355" i="13" s="1"/>
  <c r="N355" i="13" s="1"/>
  <c r="O356" i="13" a="1"/>
  <c r="O356" i="13"/>
  <c r="O357" i="13" a="1"/>
  <c r="O357" i="13"/>
  <c r="O358" i="13" a="1"/>
  <c r="O358" i="13" s="1"/>
  <c r="N358" i="13" s="1"/>
  <c r="O359" i="13" a="1"/>
  <c r="O359" i="13" s="1"/>
  <c r="O360" i="13" a="1"/>
  <c r="O360" i="13"/>
  <c r="N360" i="13" s="1"/>
  <c r="O361" i="13" a="1"/>
  <c r="O361" i="13"/>
  <c r="O362" i="13" a="1"/>
  <c r="O362" i="13" s="1"/>
  <c r="O363" i="13" a="1"/>
  <c r="O363" i="13" s="1"/>
  <c r="O364" i="13" a="1"/>
  <c r="O364" i="13"/>
  <c r="O365" i="13" a="1"/>
  <c r="O365" i="13"/>
  <c r="O366" i="13" a="1"/>
  <c r="O366" i="13" s="1"/>
  <c r="N366" i="13" s="1"/>
  <c r="O367" i="13" a="1"/>
  <c r="O367" i="13" s="1"/>
  <c r="O368" i="13" a="1"/>
  <c r="O368" i="13"/>
  <c r="N368" i="13" s="1"/>
  <c r="O369" i="13" a="1"/>
  <c r="O369" i="13"/>
  <c r="O370" i="13" a="1"/>
  <c r="O370" i="13" s="1"/>
  <c r="O371" i="13" a="1"/>
  <c r="O371" i="13" s="1"/>
  <c r="O372" i="13" a="1"/>
  <c r="O372" i="13"/>
  <c r="O373" i="13" a="1"/>
  <c r="O373" i="13"/>
  <c r="O374" i="13" a="1"/>
  <c r="O374" i="13" s="1"/>
  <c r="N374" i="13" s="1"/>
  <c r="O375" i="13" a="1"/>
  <c r="O375" i="13" s="1"/>
  <c r="O376" i="13" a="1"/>
  <c r="O376" i="13"/>
  <c r="N376" i="13" s="1"/>
  <c r="O377" i="13" a="1"/>
  <c r="O377" i="13"/>
  <c r="O378" i="13" a="1"/>
  <c r="O378" i="13" s="1"/>
  <c r="N378" i="13" s="1"/>
  <c r="O379" i="13" a="1"/>
  <c r="O379" i="13" s="1"/>
  <c r="O380" i="13" a="1"/>
  <c r="O380" i="13"/>
  <c r="O381" i="13" a="1"/>
  <c r="O381" i="13"/>
  <c r="O382" i="13" a="1"/>
  <c r="O382" i="13" s="1"/>
  <c r="N382" i="13" s="1"/>
  <c r="O383" i="13" a="1"/>
  <c r="O383" i="13" s="1"/>
  <c r="O384" i="13" a="1"/>
  <c r="O384" i="13"/>
  <c r="N384" i="13" s="1"/>
  <c r="O385" i="13" a="1"/>
  <c r="O385" i="13"/>
  <c r="O386" i="13" a="1"/>
  <c r="O386" i="13" s="1"/>
  <c r="O387" i="13" a="1"/>
  <c r="O387" i="13" s="1"/>
  <c r="N387" i="13" s="1"/>
  <c r="O388" i="13" a="1"/>
  <c r="O388" i="13"/>
  <c r="O389" i="13" a="1"/>
  <c r="O389" i="13"/>
  <c r="O390" i="13" a="1"/>
  <c r="O390" i="13" s="1"/>
  <c r="N390" i="13" s="1"/>
  <c r="O391" i="13" a="1"/>
  <c r="O391" i="13" s="1"/>
  <c r="O392" i="13" a="1"/>
  <c r="O392" i="13"/>
  <c r="N392" i="13" s="1"/>
  <c r="O393" i="13" a="1"/>
  <c r="O393" i="13" s="1"/>
  <c r="N393" i="13" s="1"/>
  <c r="O394" i="13" a="1"/>
  <c r="O394" i="13" s="1"/>
  <c r="O395" i="13" a="1"/>
  <c r="O395" i="13" s="1"/>
  <c r="O396" i="13" a="1"/>
  <c r="O396" i="13"/>
  <c r="O397" i="13" a="1"/>
  <c r="O397" i="13" s="1"/>
  <c r="N397" i="13" s="1"/>
  <c r="O398" i="13" a="1"/>
  <c r="O398" i="13" s="1"/>
  <c r="N398" i="13" s="1"/>
  <c r="O399" i="13" a="1"/>
  <c r="O399" i="13" s="1"/>
  <c r="N399" i="13" s="1"/>
  <c r="O400" i="13" a="1"/>
  <c r="O400" i="13"/>
  <c r="N400" i="13" s="1"/>
  <c r="O401" i="13" a="1"/>
  <c r="O401" i="13" s="1"/>
  <c r="N401" i="13" s="1"/>
  <c r="O402" i="13" a="1"/>
  <c r="O402" i="13" s="1"/>
  <c r="O403" i="13" a="1"/>
  <c r="O403" i="13" s="1"/>
  <c r="O404" i="13" a="1"/>
  <c r="O404" i="13"/>
  <c r="O405" i="13" a="1"/>
  <c r="O405" i="13" s="1"/>
  <c r="N405" i="13" s="1"/>
  <c r="O406" i="13" a="1"/>
  <c r="O406" i="13" s="1"/>
  <c r="N406" i="13" s="1"/>
  <c r="O407" i="13" a="1"/>
  <c r="O407" i="13" s="1"/>
  <c r="O408" i="13" a="1"/>
  <c r="O408" i="13"/>
  <c r="N408" i="13" s="1"/>
  <c r="O409" i="13" a="1"/>
  <c r="O409" i="13" s="1"/>
  <c r="N409" i="13" s="1"/>
  <c r="O410" i="13" a="1"/>
  <c r="O410" i="13" s="1"/>
  <c r="O411" i="13" a="1"/>
  <c r="O411" i="13" s="1"/>
  <c r="O412" i="13" a="1"/>
  <c r="O412" i="13"/>
  <c r="O413" i="13" a="1"/>
  <c r="O413" i="13" s="1"/>
  <c r="N413" i="13" s="1"/>
  <c r="O414" i="13" a="1"/>
  <c r="O414" i="13" s="1"/>
  <c r="N414" i="13" s="1"/>
  <c r="O415" i="13" a="1"/>
  <c r="O415" i="13" s="1"/>
  <c r="O416" i="13" a="1"/>
  <c r="O416" i="13"/>
  <c r="N416" i="13" s="1"/>
  <c r="O417" i="13" a="1"/>
  <c r="O417" i="13" s="1"/>
  <c r="N417" i="13" s="1"/>
  <c r="O418" i="13" a="1"/>
  <c r="O418" i="13" s="1"/>
  <c r="N418" i="13" s="1"/>
  <c r="O419" i="13" a="1"/>
  <c r="O419" i="13" s="1"/>
  <c r="N419" i="13" s="1"/>
  <c r="O420" i="13" a="1"/>
  <c r="O420" i="13"/>
  <c r="O421" i="13" a="1"/>
  <c r="O421" i="13" s="1"/>
  <c r="N421" i="13" s="1"/>
  <c r="O422" i="13" a="1"/>
  <c r="O422" i="13" s="1"/>
  <c r="N422" i="13" s="1"/>
  <c r="O423" i="13" a="1"/>
  <c r="O423" i="13" s="1"/>
  <c r="O424" i="13" a="1"/>
  <c r="O424" i="13"/>
  <c r="N424" i="13" s="1"/>
  <c r="O425" i="13" a="1"/>
  <c r="O425" i="13" s="1"/>
  <c r="N425" i="13" s="1"/>
  <c r="O426" i="13" a="1"/>
  <c r="O426" i="13" s="1"/>
  <c r="O427" i="13" a="1"/>
  <c r="O427" i="13" s="1"/>
  <c r="O428" i="13" a="1"/>
  <c r="O428" i="13"/>
  <c r="O429" i="13" a="1"/>
  <c r="O429" i="13" s="1"/>
  <c r="N429" i="13" s="1"/>
  <c r="O430" i="13" a="1"/>
  <c r="O430" i="13" s="1"/>
  <c r="N430" i="13" s="1"/>
  <c r="O431" i="13" a="1"/>
  <c r="O431" i="13" s="1"/>
  <c r="N431" i="13" s="1"/>
  <c r="O432" i="13" a="1"/>
  <c r="O432" i="13"/>
  <c r="N432" i="13" s="1"/>
  <c r="O433" i="13" a="1"/>
  <c r="O433" i="13" s="1"/>
  <c r="N433" i="13" s="1"/>
  <c r="O434" i="13" a="1"/>
  <c r="O434" i="13" s="1"/>
  <c r="O435" i="13" a="1"/>
  <c r="O435" i="13" s="1"/>
  <c r="O436" i="13" a="1"/>
  <c r="O436" i="13"/>
  <c r="O437" i="13" a="1"/>
  <c r="O437" i="13" s="1"/>
  <c r="N437" i="13" s="1"/>
  <c r="O438" i="13" a="1"/>
  <c r="O438" i="13" s="1"/>
  <c r="N438" i="13" s="1"/>
  <c r="O439" i="13" a="1"/>
  <c r="O439" i="13" s="1"/>
  <c r="N439" i="13" s="1"/>
  <c r="O440" i="13" a="1"/>
  <c r="O440" i="13"/>
  <c r="N440" i="13" s="1"/>
  <c r="O441" i="13" a="1"/>
  <c r="O441" i="13" s="1"/>
  <c r="N441" i="13" s="1"/>
  <c r="O442" i="13" a="1"/>
  <c r="O442" i="13" s="1"/>
  <c r="O443" i="13" a="1"/>
  <c r="O443" i="13" s="1"/>
  <c r="O444" i="13" a="1"/>
  <c r="O444" i="13"/>
  <c r="O445" i="13" a="1"/>
  <c r="O445" i="13" s="1"/>
  <c r="N445" i="13" s="1"/>
  <c r="O446" i="13" a="1"/>
  <c r="O446" i="13" s="1"/>
  <c r="N446" i="13" s="1"/>
  <c r="O447" i="13" a="1"/>
  <c r="O447" i="13" s="1"/>
  <c r="O448" i="13" a="1"/>
  <c r="O448" i="13"/>
  <c r="N448" i="13" s="1"/>
  <c r="O449" i="13" a="1"/>
  <c r="O449" i="13" s="1"/>
  <c r="N449" i="13" s="1"/>
  <c r="O450" i="13" a="1"/>
  <c r="O450" i="13" s="1"/>
  <c r="N450" i="13" s="1"/>
  <c r="O451" i="13" a="1"/>
  <c r="O451" i="13" s="1"/>
  <c r="N451" i="13" s="1"/>
  <c r="O452" i="13" a="1"/>
  <c r="O452" i="13"/>
  <c r="O453" i="13" a="1"/>
  <c r="O453" i="13" s="1"/>
  <c r="N453" i="13" s="1"/>
  <c r="O454" i="13" a="1"/>
  <c r="O454" i="13" s="1"/>
  <c r="O455" i="13" a="1"/>
  <c r="O455" i="13" s="1"/>
  <c r="O456" i="13" a="1"/>
  <c r="O456" i="13"/>
  <c r="N456" i="13" s="1"/>
  <c r="O457" i="13" a="1"/>
  <c r="O457" i="13" s="1"/>
  <c r="N457" i="13" s="1"/>
  <c r="O458" i="13" a="1"/>
  <c r="O458" i="13" s="1"/>
  <c r="N4" i="13"/>
  <c r="N5" i="13"/>
  <c r="N6" i="13"/>
  <c r="N7" i="13"/>
  <c r="N8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3" i="13"/>
  <c r="N24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9" i="13"/>
  <c r="N40" i="13"/>
  <c r="N43" i="13"/>
  <c r="N44" i="13"/>
  <c r="N45" i="13"/>
  <c r="N46" i="13"/>
  <c r="N47" i="13"/>
  <c r="N48" i="13"/>
  <c r="N49" i="13"/>
  <c r="N50" i="13"/>
  <c r="N51" i="13"/>
  <c r="N52" i="13"/>
  <c r="N53" i="13"/>
  <c r="N55" i="13"/>
  <c r="N56" i="13"/>
  <c r="N58" i="13"/>
  <c r="N59" i="13"/>
  <c r="N60" i="13"/>
  <c r="N61" i="13"/>
  <c r="N62" i="13"/>
  <c r="N64" i="13"/>
  <c r="N65" i="13"/>
  <c r="N66" i="13"/>
  <c r="N67" i="13"/>
  <c r="N68" i="13"/>
  <c r="N69" i="13"/>
  <c r="N70" i="13"/>
  <c r="N71" i="13"/>
  <c r="N73" i="13"/>
  <c r="N74" i="13"/>
  <c r="N75" i="13"/>
  <c r="N76" i="13"/>
  <c r="N77" i="13"/>
  <c r="N79" i="13"/>
  <c r="N80" i="13"/>
  <c r="N82" i="13"/>
  <c r="N83" i="13"/>
  <c r="N84" i="13"/>
  <c r="N85" i="13"/>
  <c r="N87" i="13"/>
  <c r="N88" i="13"/>
  <c r="N89" i="13"/>
  <c r="N90" i="13"/>
  <c r="N91" i="13"/>
  <c r="N92" i="13"/>
  <c r="N93" i="13"/>
  <c r="N94" i="13"/>
  <c r="N95" i="13"/>
  <c r="N97" i="13"/>
  <c r="N98" i="13"/>
  <c r="N99" i="13"/>
  <c r="N100" i="13"/>
  <c r="N101" i="13"/>
  <c r="N102" i="13"/>
  <c r="N103" i="13"/>
  <c r="N105" i="13"/>
  <c r="N106" i="13"/>
  <c r="N108" i="13"/>
  <c r="N109" i="13"/>
  <c r="N111" i="13"/>
  <c r="N112" i="13"/>
  <c r="N114" i="13"/>
  <c r="N115" i="13"/>
  <c r="N116" i="13"/>
  <c r="N117" i="13"/>
  <c r="N119" i="13"/>
  <c r="N120" i="13"/>
  <c r="N121" i="13"/>
  <c r="N122" i="13"/>
  <c r="N123" i="13"/>
  <c r="N124" i="13"/>
  <c r="N125" i="13"/>
  <c r="N126" i="13"/>
  <c r="N127" i="13"/>
  <c r="N129" i="13"/>
  <c r="N130" i="13"/>
  <c r="N131" i="13"/>
  <c r="N133" i="13"/>
  <c r="N134" i="13"/>
  <c r="N135" i="13"/>
  <c r="N137" i="13"/>
  <c r="N139" i="13"/>
  <c r="N140" i="13"/>
  <c r="N141" i="13"/>
  <c r="N143" i="13"/>
  <c r="N144" i="13"/>
  <c r="N146" i="13"/>
  <c r="N147" i="13"/>
  <c r="N148" i="13"/>
  <c r="N149" i="13"/>
  <c r="N151" i="13"/>
  <c r="N152" i="13"/>
  <c r="N153" i="13"/>
  <c r="N154" i="13"/>
  <c r="N155" i="13"/>
  <c r="N156" i="13"/>
  <c r="N157" i="13"/>
  <c r="N158" i="13"/>
  <c r="N159" i="13"/>
  <c r="N161" i="13"/>
  <c r="N162" i="13"/>
  <c r="N164" i="13"/>
  <c r="N165" i="13"/>
  <c r="N166" i="13"/>
  <c r="N167" i="13"/>
  <c r="N169" i="13"/>
  <c r="N170" i="13"/>
  <c r="N171" i="13"/>
  <c r="N172" i="13"/>
  <c r="N173" i="13"/>
  <c r="N175" i="13"/>
  <c r="N176" i="13"/>
  <c r="N178" i="13"/>
  <c r="N179" i="13"/>
  <c r="N180" i="13"/>
  <c r="N181" i="13"/>
  <c r="N183" i="13"/>
  <c r="N184" i="13"/>
  <c r="N185" i="13"/>
  <c r="N186" i="13"/>
  <c r="N187" i="13"/>
  <c r="N188" i="13"/>
  <c r="N189" i="13"/>
  <c r="N190" i="13"/>
  <c r="N191" i="13"/>
  <c r="N193" i="13"/>
  <c r="N194" i="13"/>
  <c r="N195" i="13"/>
  <c r="N196" i="13"/>
  <c r="N197" i="13"/>
  <c r="N198" i="13"/>
  <c r="N199" i="13"/>
  <c r="N201" i="13"/>
  <c r="N202" i="13"/>
  <c r="N203" i="13"/>
  <c r="N204" i="13"/>
  <c r="N205" i="13"/>
  <c r="N207" i="13"/>
  <c r="N208" i="13"/>
  <c r="N210" i="13"/>
  <c r="N211" i="13"/>
  <c r="N212" i="13"/>
  <c r="N213" i="13"/>
  <c r="N215" i="13"/>
  <c r="N216" i="13"/>
  <c r="N217" i="13"/>
  <c r="N218" i="13"/>
  <c r="N219" i="13"/>
  <c r="N220" i="13"/>
  <c r="N221" i="13"/>
  <c r="N222" i="13"/>
  <c r="N223" i="13"/>
  <c r="N225" i="13"/>
  <c r="N226" i="13"/>
  <c r="N227" i="13"/>
  <c r="N228" i="13"/>
  <c r="N229" i="13"/>
  <c r="N230" i="13"/>
  <c r="N231" i="13"/>
  <c r="N233" i="13"/>
  <c r="N234" i="13"/>
  <c r="N235" i="13"/>
  <c r="N236" i="13"/>
  <c r="N237" i="13"/>
  <c r="N239" i="13"/>
  <c r="N240" i="13"/>
  <c r="N242" i="13"/>
  <c r="N243" i="13"/>
  <c r="N244" i="13"/>
  <c r="N245" i="13"/>
  <c r="N247" i="13"/>
  <c r="N248" i="13"/>
  <c r="N249" i="13"/>
  <c r="N251" i="13"/>
  <c r="N252" i="13"/>
  <c r="N253" i="13"/>
  <c r="N254" i="13"/>
  <c r="N255" i="13"/>
  <c r="N257" i="13"/>
  <c r="N258" i="13"/>
  <c r="N259" i="13"/>
  <c r="N260" i="13"/>
  <c r="N261" i="13"/>
  <c r="N262" i="13"/>
  <c r="N263" i="13"/>
  <c r="N265" i="13"/>
  <c r="N266" i="13"/>
  <c r="N267" i="13"/>
  <c r="N268" i="13"/>
  <c r="N271" i="13"/>
  <c r="N272" i="13"/>
  <c r="N274" i="13"/>
  <c r="N275" i="13"/>
  <c r="N276" i="13"/>
  <c r="N277" i="13"/>
  <c r="N279" i="13"/>
  <c r="N280" i="13"/>
  <c r="N281" i="13"/>
  <c r="N282" i="13"/>
  <c r="N283" i="13"/>
  <c r="N284" i="13"/>
  <c r="N286" i="13"/>
  <c r="N287" i="13"/>
  <c r="N289" i="13"/>
  <c r="N290" i="13"/>
  <c r="N291" i="13"/>
  <c r="N292" i="13"/>
  <c r="N293" i="13"/>
  <c r="N294" i="13"/>
  <c r="N295" i="13"/>
  <c r="N298" i="13"/>
  <c r="N299" i="13"/>
  <c r="N303" i="13"/>
  <c r="N304" i="13"/>
  <c r="N306" i="13"/>
  <c r="N307" i="13"/>
  <c r="N308" i="13"/>
  <c r="N309" i="13"/>
  <c r="N311" i="13"/>
  <c r="N313" i="13"/>
  <c r="N314" i="13"/>
  <c r="N315" i="13"/>
  <c r="N316" i="13"/>
  <c r="N318" i="13"/>
  <c r="N321" i="13"/>
  <c r="N322" i="13"/>
  <c r="N323" i="13"/>
  <c r="N324" i="13"/>
  <c r="N325" i="13"/>
  <c r="N326" i="13"/>
  <c r="N327" i="13"/>
  <c r="N330" i="13"/>
  <c r="N331" i="13"/>
  <c r="N332" i="13"/>
  <c r="N335" i="13"/>
  <c r="N336" i="13"/>
  <c r="N338" i="13"/>
  <c r="N339" i="13"/>
  <c r="N340" i="13"/>
  <c r="N341" i="13"/>
  <c r="N343" i="13"/>
  <c r="N345" i="13"/>
  <c r="N346" i="13"/>
  <c r="N347" i="13"/>
  <c r="N348" i="13"/>
  <c r="N349" i="13"/>
  <c r="N351" i="13"/>
  <c r="N353" i="13"/>
  <c r="N354" i="13"/>
  <c r="N356" i="13"/>
  <c r="N357" i="13"/>
  <c r="N359" i="13"/>
  <c r="N361" i="13"/>
  <c r="N362" i="13"/>
  <c r="N363" i="13"/>
  <c r="N364" i="13"/>
  <c r="N365" i="13"/>
  <c r="N367" i="13"/>
  <c r="N369" i="13"/>
  <c r="N370" i="13"/>
  <c r="N371" i="13"/>
  <c r="N372" i="13"/>
  <c r="N373" i="13"/>
  <c r="N375" i="13"/>
  <c r="N377" i="13"/>
  <c r="N379" i="13"/>
  <c r="N380" i="13"/>
  <c r="N381" i="13"/>
  <c r="N383" i="13"/>
  <c r="N385" i="13"/>
  <c r="N386" i="13"/>
  <c r="N388" i="13"/>
  <c r="N389" i="13"/>
  <c r="N391" i="13"/>
  <c r="N394" i="13"/>
  <c r="N395" i="13"/>
  <c r="N396" i="13"/>
  <c r="N402" i="13"/>
  <c r="N403" i="13"/>
  <c r="N404" i="13"/>
  <c r="N407" i="13"/>
  <c r="N410" i="13"/>
  <c r="N411" i="13"/>
  <c r="N412" i="13"/>
  <c r="N415" i="13"/>
  <c r="N420" i="13"/>
  <c r="N423" i="13"/>
  <c r="N426" i="13"/>
  <c r="N427" i="13"/>
  <c r="N428" i="13"/>
  <c r="N434" i="13"/>
  <c r="N435" i="13"/>
  <c r="N436" i="13"/>
  <c r="N442" i="13"/>
  <c r="N443" i="13"/>
  <c r="N444" i="13"/>
  <c r="N447" i="13"/>
  <c r="N452" i="13"/>
  <c r="N454" i="13"/>
  <c r="N455" i="13"/>
  <c r="N458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29" i="13"/>
  <c r="L230" i="13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L258" i="13"/>
  <c r="L259" i="13"/>
  <c r="L260" i="13"/>
  <c r="L261" i="13"/>
  <c r="L262" i="13"/>
  <c r="L263" i="13"/>
  <c r="L264" i="13"/>
  <c r="L265" i="13"/>
  <c r="L266" i="13"/>
  <c r="L267" i="13"/>
  <c r="L268" i="13"/>
  <c r="L269" i="13"/>
  <c r="L270" i="13"/>
  <c r="L271" i="13"/>
  <c r="L272" i="13"/>
  <c r="L273" i="13"/>
  <c r="L274" i="13"/>
  <c r="L275" i="13"/>
  <c r="L276" i="13"/>
  <c r="L277" i="13"/>
  <c r="L278" i="13"/>
  <c r="L279" i="13"/>
  <c r="L280" i="13"/>
  <c r="L281" i="13"/>
  <c r="L282" i="13"/>
  <c r="L283" i="13"/>
  <c r="L284" i="13"/>
  <c r="L285" i="13"/>
  <c r="L286" i="13"/>
  <c r="L287" i="13"/>
  <c r="L288" i="13"/>
  <c r="L289" i="13"/>
  <c r="L290" i="13"/>
  <c r="L291" i="13"/>
  <c r="L292" i="13"/>
  <c r="L293" i="13"/>
  <c r="L294" i="13"/>
  <c r="L295" i="13"/>
  <c r="L296" i="13"/>
  <c r="L297" i="13"/>
  <c r="L298" i="13"/>
  <c r="L299" i="13"/>
  <c r="L300" i="13"/>
  <c r="L301" i="13"/>
  <c r="L302" i="13"/>
  <c r="L303" i="13"/>
  <c r="L304" i="13"/>
  <c r="L305" i="13"/>
  <c r="L306" i="13"/>
  <c r="L307" i="13"/>
  <c r="L308" i="13"/>
  <c r="L309" i="13"/>
  <c r="L310" i="13"/>
  <c r="L311" i="13"/>
  <c r="L312" i="13"/>
  <c r="L313" i="13"/>
  <c r="L314" i="13"/>
  <c r="L315" i="13"/>
  <c r="L316" i="13"/>
  <c r="L317" i="13"/>
  <c r="L318" i="13"/>
  <c r="L319" i="13"/>
  <c r="L320" i="13"/>
  <c r="L321" i="13"/>
  <c r="L322" i="13"/>
  <c r="L323" i="13"/>
  <c r="L324" i="13"/>
  <c r="L325" i="13"/>
  <c r="L326" i="13"/>
  <c r="L327" i="13"/>
  <c r="L328" i="13"/>
  <c r="L329" i="13"/>
  <c r="L330" i="13"/>
  <c r="L331" i="13"/>
  <c r="L332" i="13"/>
  <c r="L333" i="13"/>
  <c r="L334" i="13"/>
  <c r="L335" i="13"/>
  <c r="L336" i="13"/>
  <c r="L337" i="13"/>
  <c r="L338" i="13"/>
  <c r="L339" i="13"/>
  <c r="L340" i="13"/>
  <c r="L341" i="13"/>
  <c r="L342" i="13"/>
  <c r="L343" i="13"/>
  <c r="L344" i="13"/>
  <c r="L345" i="13"/>
  <c r="L346" i="13"/>
  <c r="L347" i="13"/>
  <c r="L348" i="13"/>
  <c r="L349" i="13"/>
  <c r="L350" i="13"/>
  <c r="L351" i="13"/>
  <c r="L352" i="13"/>
  <c r="L353" i="13"/>
  <c r="L354" i="13"/>
  <c r="L355" i="13"/>
  <c r="L356" i="13"/>
  <c r="L357" i="13"/>
  <c r="L358" i="13"/>
  <c r="L359" i="13"/>
  <c r="L360" i="13"/>
  <c r="L361" i="13"/>
  <c r="L362" i="13"/>
  <c r="L363" i="13"/>
  <c r="L364" i="13"/>
  <c r="L365" i="13"/>
  <c r="L366" i="13"/>
  <c r="L367" i="13"/>
  <c r="L368" i="13"/>
  <c r="L369" i="13"/>
  <c r="L370" i="13"/>
  <c r="L371" i="13"/>
  <c r="L372" i="13"/>
  <c r="L373" i="13"/>
  <c r="L374" i="13"/>
  <c r="L375" i="13"/>
  <c r="L376" i="13"/>
  <c r="L377" i="13"/>
  <c r="L378" i="13"/>
  <c r="L379" i="13"/>
  <c r="L380" i="13"/>
  <c r="L381" i="13"/>
  <c r="L382" i="13"/>
  <c r="L383" i="13"/>
  <c r="L384" i="13"/>
  <c r="L385" i="13"/>
  <c r="L386" i="13"/>
  <c r="L387" i="13"/>
  <c r="L388" i="13"/>
  <c r="L389" i="13"/>
  <c r="L390" i="13"/>
  <c r="L391" i="13"/>
  <c r="L392" i="13"/>
  <c r="L393" i="13"/>
  <c r="L394" i="13"/>
  <c r="L395" i="13"/>
  <c r="L396" i="13"/>
  <c r="L397" i="13"/>
  <c r="L398" i="13"/>
  <c r="L399" i="13"/>
  <c r="L400" i="13"/>
  <c r="L401" i="13"/>
  <c r="L402" i="13"/>
  <c r="L403" i="13"/>
  <c r="L404" i="13"/>
  <c r="L405" i="13"/>
  <c r="L406" i="13"/>
  <c r="L407" i="13"/>
  <c r="L408" i="13"/>
  <c r="L409" i="13"/>
  <c r="L410" i="13"/>
  <c r="L411" i="13"/>
  <c r="L412" i="13"/>
  <c r="L413" i="13"/>
  <c r="L414" i="13"/>
  <c r="L415" i="13"/>
  <c r="L416" i="13"/>
  <c r="L417" i="13"/>
  <c r="L418" i="13"/>
  <c r="L419" i="13"/>
  <c r="L420" i="13"/>
  <c r="L421" i="13"/>
  <c r="L422" i="13"/>
  <c r="L423" i="13"/>
  <c r="L424" i="13"/>
  <c r="L425" i="13"/>
  <c r="L426" i="13"/>
  <c r="L427" i="13"/>
  <c r="L428" i="13"/>
  <c r="L429" i="13"/>
  <c r="L430" i="13"/>
  <c r="L431" i="13"/>
  <c r="L432" i="13"/>
  <c r="L433" i="13"/>
  <c r="L434" i="13"/>
  <c r="L435" i="13"/>
  <c r="L436" i="13"/>
  <c r="L437" i="13"/>
  <c r="L438" i="13"/>
  <c r="L439" i="13"/>
  <c r="L440" i="13"/>
  <c r="L441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457" i="13"/>
  <c r="L458" i="13"/>
  <c r="L3" i="13"/>
  <c r="N3" i="13"/>
  <c r="G13" i="13"/>
  <c r="G14" i="13"/>
  <c r="G15" i="13"/>
  <c r="G16" i="13"/>
  <c r="G17" i="13"/>
  <c r="G18" i="13"/>
  <c r="G12" i="13"/>
  <c r="O3" i="13" a="1"/>
  <c r="O3" i="13" s="1"/>
  <c r="F13" i="13"/>
  <c r="F14" i="13"/>
  <c r="M20" i="13" s="1" a="1"/>
  <c r="M20" i="13" s="1"/>
  <c r="F15" i="13"/>
  <c r="F16" i="13"/>
  <c r="M138" i="13" s="1" a="1"/>
  <c r="M138" i="13" s="1"/>
  <c r="F17" i="13"/>
  <c r="M273" i="13" s="1" a="1"/>
  <c r="M273" i="13" s="1"/>
  <c r="F18" i="13"/>
  <c r="F12" i="13"/>
  <c r="M3" i="13" s="1" a="1"/>
  <c r="M3" i="13" s="1"/>
  <c r="M19" i="13" a="1"/>
  <c r="M19" i="13" s="1"/>
  <c r="M21" i="13" a="1"/>
  <c r="M21" i="13" s="1"/>
  <c r="M24" i="13" a="1"/>
  <c r="M24" i="13" s="1"/>
  <c r="M27" i="13" a="1"/>
  <c r="M27" i="13" s="1"/>
  <c r="M29" i="13" a="1"/>
  <c r="M29" i="13" s="1"/>
  <c r="M32" i="13" a="1"/>
  <c r="M32" i="13" s="1"/>
  <c r="M35" i="13" a="1"/>
  <c r="M35" i="13" s="1"/>
  <c r="M36" i="13" a="1"/>
  <c r="M36" i="13" s="1"/>
  <c r="M37" i="13" a="1"/>
  <c r="M37" i="13" s="1"/>
  <c r="M39" i="13" a="1"/>
  <c r="M39" i="13" s="1"/>
  <c r="M40" i="13" a="1"/>
  <c r="M40" i="13" s="1"/>
  <c r="M43" i="13" a="1"/>
  <c r="M43" i="13" s="1"/>
  <c r="M44" i="13" a="1"/>
  <c r="M44" i="13" s="1"/>
  <c r="M45" i="13" a="1"/>
  <c r="M45" i="13" s="1"/>
  <c r="M47" i="13" a="1"/>
  <c r="M47" i="13" s="1"/>
  <c r="M48" i="13" a="1"/>
  <c r="M48" i="13" s="1"/>
  <c r="M51" i="13" a="1"/>
  <c r="M51" i="13" s="1"/>
  <c r="M52" i="13" a="1"/>
  <c r="M52" i="13" s="1"/>
  <c r="M53" i="13" a="1"/>
  <c r="M53" i="13" s="1"/>
  <c r="M55" i="13" a="1"/>
  <c r="M55" i="13" s="1"/>
  <c r="M56" i="13" a="1"/>
  <c r="M56" i="13" s="1"/>
  <c r="M59" i="13" a="1"/>
  <c r="M59" i="13" s="1"/>
  <c r="M60" i="13" a="1"/>
  <c r="M60" i="13" s="1"/>
  <c r="M61" i="13" a="1"/>
  <c r="M61" i="13" s="1"/>
  <c r="M63" i="13" a="1"/>
  <c r="M63" i="13" s="1"/>
  <c r="M64" i="13" a="1"/>
  <c r="M64" i="13" s="1"/>
  <c r="M67" i="13" a="1"/>
  <c r="M67" i="13" s="1"/>
  <c r="M68" i="13" a="1"/>
  <c r="M68" i="13" s="1"/>
  <c r="M69" i="13" a="1"/>
  <c r="M69" i="13" s="1"/>
  <c r="M71" i="13" a="1"/>
  <c r="M71" i="13" s="1"/>
  <c r="M72" i="13" a="1"/>
  <c r="M72" i="13" s="1"/>
  <c r="M75" i="13" a="1"/>
  <c r="M75" i="13" s="1"/>
  <c r="M76" i="13" a="1"/>
  <c r="M76" i="13" s="1"/>
  <c r="M77" i="13" a="1"/>
  <c r="M77" i="13" s="1"/>
  <c r="M79" i="13" a="1"/>
  <c r="M79" i="13" s="1"/>
  <c r="M80" i="13" a="1"/>
  <c r="M80" i="13" s="1"/>
  <c r="M83" i="13" a="1"/>
  <c r="M83" i="13" s="1"/>
  <c r="M84" i="13" a="1"/>
  <c r="M84" i="13" s="1"/>
  <c r="M85" i="13" a="1"/>
  <c r="M85" i="13" s="1"/>
  <c r="M87" i="13" a="1"/>
  <c r="M87" i="13" s="1"/>
  <c r="M88" i="13" a="1"/>
  <c r="M88" i="13" s="1"/>
  <c r="M91" i="13" a="1"/>
  <c r="M91" i="13" s="1"/>
  <c r="M92" i="13" a="1"/>
  <c r="M92" i="13" s="1"/>
  <c r="M93" i="13" a="1"/>
  <c r="M93" i="13" s="1"/>
  <c r="M95" i="13" a="1"/>
  <c r="M95" i="13" s="1"/>
  <c r="M96" i="13" a="1"/>
  <c r="M96" i="13" s="1"/>
  <c r="M99" i="13" a="1"/>
  <c r="M99" i="13" s="1"/>
  <c r="M100" i="13" a="1"/>
  <c r="M100" i="13" s="1"/>
  <c r="M101" i="13" a="1"/>
  <c r="M101" i="13" s="1"/>
  <c r="M103" i="13" a="1"/>
  <c r="M103" i="13" s="1"/>
  <c r="M104" i="13" a="1"/>
  <c r="M104" i="13" s="1"/>
  <c r="M107" i="13" a="1"/>
  <c r="M107" i="13" s="1"/>
  <c r="M108" i="13" a="1"/>
  <c r="M108" i="13" s="1"/>
  <c r="M109" i="13" a="1"/>
  <c r="M109" i="13" s="1"/>
  <c r="M111" i="13" a="1"/>
  <c r="M111" i="13" s="1"/>
  <c r="M112" i="13" a="1"/>
  <c r="M112" i="13" s="1"/>
  <c r="M115" i="13" a="1"/>
  <c r="M115" i="13" s="1"/>
  <c r="M116" i="13" a="1"/>
  <c r="M116" i="13" s="1"/>
  <c r="M117" i="13" a="1"/>
  <c r="M117" i="13" s="1"/>
  <c r="M119" i="13" a="1"/>
  <c r="M119" i="13" s="1"/>
  <c r="M120" i="13" a="1"/>
  <c r="M120" i="13" s="1"/>
  <c r="M123" i="13" a="1"/>
  <c r="M123" i="13" s="1"/>
  <c r="M124" i="13" a="1"/>
  <c r="M124" i="13" s="1"/>
  <c r="M125" i="13" a="1"/>
  <c r="M125" i="13" s="1"/>
  <c r="M127" i="13" a="1"/>
  <c r="M127" i="13" s="1"/>
  <c r="M128" i="13" a="1"/>
  <c r="M128" i="13" s="1"/>
  <c r="M131" i="13" a="1"/>
  <c r="M131" i="13" s="1"/>
  <c r="M132" i="13" a="1"/>
  <c r="M132" i="13" s="1"/>
  <c r="M133" i="13" a="1"/>
  <c r="M133" i="13" s="1"/>
  <c r="M135" i="13" a="1"/>
  <c r="M135" i="13" s="1"/>
  <c r="M136" i="13" a="1"/>
  <c r="M136" i="13" s="1"/>
  <c r="M139" i="13" a="1"/>
  <c r="M139" i="13" s="1"/>
  <c r="M140" i="13" a="1"/>
  <c r="M140" i="13" s="1"/>
  <c r="M141" i="13" a="1"/>
  <c r="M141" i="13" s="1"/>
  <c r="M142" i="13" a="1"/>
  <c r="M142" i="13" s="1"/>
  <c r="M143" i="13" a="1"/>
  <c r="M143" i="13" s="1"/>
  <c r="M144" i="13" a="1"/>
  <c r="M144" i="13" s="1"/>
  <c r="M145" i="13" a="1"/>
  <c r="M145" i="13" s="1"/>
  <c r="M146" i="13" a="1"/>
  <c r="M146" i="13" s="1"/>
  <c r="M147" i="13" a="1"/>
  <c r="M147" i="13" s="1"/>
  <c r="M148" i="13" a="1"/>
  <c r="M148" i="13" s="1"/>
  <c r="M149" i="13" a="1"/>
  <c r="M149" i="13" s="1"/>
  <c r="M150" i="13" a="1"/>
  <c r="M150" i="13" s="1"/>
  <c r="M151" i="13" a="1"/>
  <c r="M151" i="13" s="1"/>
  <c r="M152" i="13" a="1"/>
  <c r="M152" i="13" s="1"/>
  <c r="M153" i="13" a="1"/>
  <c r="M153" i="13" s="1"/>
  <c r="M154" i="13" a="1"/>
  <c r="M154" i="13" s="1"/>
  <c r="M155" i="13" a="1"/>
  <c r="M155" i="13" s="1"/>
  <c r="M156" i="13" a="1"/>
  <c r="M156" i="13" s="1"/>
  <c r="M157" i="13" a="1"/>
  <c r="M157" i="13" s="1"/>
  <c r="M158" i="13" a="1"/>
  <c r="M158" i="13" s="1"/>
  <c r="M159" i="13" a="1"/>
  <c r="M159" i="13" s="1"/>
  <c r="M160" i="13" a="1"/>
  <c r="M160" i="13" s="1"/>
  <c r="M161" i="13" a="1"/>
  <c r="M161" i="13" s="1"/>
  <c r="M162" i="13" a="1"/>
  <c r="M162" i="13" s="1"/>
  <c r="M163" i="13" a="1"/>
  <c r="M163" i="13" s="1"/>
  <c r="M164" i="13" a="1"/>
  <c r="M164" i="13" s="1"/>
  <c r="M165" i="13" a="1"/>
  <c r="M165" i="13" s="1"/>
  <c r="M166" i="13" a="1"/>
  <c r="M166" i="13" s="1"/>
  <c r="M167" i="13" a="1"/>
  <c r="M167" i="13" s="1"/>
  <c r="M168" i="13" a="1"/>
  <c r="M168" i="13" s="1"/>
  <c r="M169" i="13" a="1"/>
  <c r="M169" i="13" s="1"/>
  <c r="M170" i="13" a="1"/>
  <c r="M170" i="13" s="1"/>
  <c r="M171" i="13" a="1"/>
  <c r="M171" i="13" s="1"/>
  <c r="M172" i="13" a="1"/>
  <c r="M172" i="13" s="1"/>
  <c r="M173" i="13" a="1"/>
  <c r="M173" i="13" s="1"/>
  <c r="M174" i="13" a="1"/>
  <c r="M174" i="13" s="1"/>
  <c r="M175" i="13" a="1"/>
  <c r="M175" i="13" s="1"/>
  <c r="M176" i="13" a="1"/>
  <c r="M176" i="13" s="1"/>
  <c r="M177" i="13" a="1"/>
  <c r="M177" i="13" s="1"/>
  <c r="M178" i="13" a="1"/>
  <c r="M178" i="13" s="1"/>
  <c r="M179" i="13" a="1"/>
  <c r="M179" i="13" s="1"/>
  <c r="M180" i="13" a="1"/>
  <c r="M180" i="13" s="1"/>
  <c r="M181" i="13" a="1"/>
  <c r="M181" i="13" s="1"/>
  <c r="M182" i="13" a="1"/>
  <c r="M182" i="13" s="1"/>
  <c r="M183" i="13" a="1"/>
  <c r="M183" i="13" s="1"/>
  <c r="M184" i="13" a="1"/>
  <c r="M184" i="13" s="1"/>
  <c r="M185" i="13" a="1"/>
  <c r="M185" i="13" s="1"/>
  <c r="M186" i="13" a="1"/>
  <c r="M186" i="13" s="1"/>
  <c r="M187" i="13" a="1"/>
  <c r="M187" i="13" s="1"/>
  <c r="M188" i="13" a="1"/>
  <c r="M188" i="13" s="1"/>
  <c r="M189" i="13" a="1"/>
  <c r="M189" i="13" s="1"/>
  <c r="M190" i="13" a="1"/>
  <c r="M190" i="13" s="1"/>
  <c r="M191" i="13" a="1"/>
  <c r="M191" i="13" s="1"/>
  <c r="M192" i="13" a="1"/>
  <c r="M192" i="13" s="1"/>
  <c r="M193" i="13" a="1"/>
  <c r="M193" i="13" s="1"/>
  <c r="M194" i="13" a="1"/>
  <c r="M194" i="13" s="1"/>
  <c r="M195" i="13" a="1"/>
  <c r="M195" i="13" s="1"/>
  <c r="M196" i="13" a="1"/>
  <c r="M196" i="13" s="1"/>
  <c r="M197" i="13" a="1"/>
  <c r="M197" i="13" s="1"/>
  <c r="M198" i="13" a="1"/>
  <c r="M198" i="13" s="1"/>
  <c r="M199" i="13" a="1"/>
  <c r="M199" i="13" s="1"/>
  <c r="M200" i="13" a="1"/>
  <c r="M200" i="13" s="1"/>
  <c r="M201" i="13" a="1"/>
  <c r="M201" i="13" s="1"/>
  <c r="M202" i="13" a="1"/>
  <c r="M202" i="13" s="1"/>
  <c r="M203" i="13" a="1"/>
  <c r="M203" i="13" s="1"/>
  <c r="M204" i="13" a="1"/>
  <c r="M204" i="13" s="1"/>
  <c r="M205" i="13" a="1"/>
  <c r="M205" i="13" s="1"/>
  <c r="M206" i="13" a="1"/>
  <c r="M206" i="13" s="1"/>
  <c r="M207" i="13" a="1"/>
  <c r="M207" i="13" s="1"/>
  <c r="M208" i="13" a="1"/>
  <c r="M208" i="13" s="1"/>
  <c r="M209" i="13" a="1"/>
  <c r="M209" i="13" s="1"/>
  <c r="M210" i="13" a="1"/>
  <c r="M210" i="13" s="1"/>
  <c r="M211" i="13" a="1"/>
  <c r="M211" i="13" s="1"/>
  <c r="M212" i="13" a="1"/>
  <c r="M212" i="13" s="1"/>
  <c r="M213" i="13" a="1"/>
  <c r="M213" i="13" s="1"/>
  <c r="M214" i="13" a="1"/>
  <c r="M214" i="13" s="1"/>
  <c r="M215" i="13" a="1"/>
  <c r="M215" i="13" s="1"/>
  <c r="M216" i="13" a="1"/>
  <c r="M216" i="13" s="1"/>
  <c r="M217" i="13" a="1"/>
  <c r="M217" i="13" s="1"/>
  <c r="M218" i="13" a="1"/>
  <c r="M218" i="13" s="1"/>
  <c r="M219" i="13" a="1"/>
  <c r="M219" i="13" s="1"/>
  <c r="M220" i="13" a="1"/>
  <c r="M220" i="13" s="1"/>
  <c r="M221" i="13" a="1"/>
  <c r="M221" i="13" s="1"/>
  <c r="M222" i="13" a="1"/>
  <c r="M222" i="13" s="1"/>
  <c r="M223" i="13" a="1"/>
  <c r="M223" i="13" s="1"/>
  <c r="M224" i="13" a="1"/>
  <c r="M224" i="13" s="1"/>
  <c r="M225" i="13" a="1"/>
  <c r="M225" i="13" s="1"/>
  <c r="M226" i="13" a="1"/>
  <c r="M226" i="13" s="1"/>
  <c r="M227" i="13" a="1"/>
  <c r="M227" i="13" s="1"/>
  <c r="M228" i="13" a="1"/>
  <c r="M228" i="13" s="1"/>
  <c r="M229" i="13" a="1"/>
  <c r="M229" i="13" s="1"/>
  <c r="M258" i="13" a="1"/>
  <c r="M258" i="13" s="1"/>
  <c r="M266" i="13" a="1"/>
  <c r="M266" i="13" s="1"/>
  <c r="M281" i="13" a="1"/>
  <c r="M281" i="13" s="1"/>
  <c r="M289" i="13" a="1"/>
  <c r="M289" i="13" s="1"/>
  <c r="M321" i="13" a="1"/>
  <c r="M321" i="13" s="1"/>
  <c r="M329" i="13" a="1"/>
  <c r="M329" i="13" s="1"/>
  <c r="M345" i="13" a="1"/>
  <c r="M345" i="13" s="1"/>
  <c r="M353" i="13" a="1"/>
  <c r="M353" i="13" s="1"/>
  <c r="M385" i="13" a="1"/>
  <c r="M385" i="13" s="1"/>
  <c r="M393" i="13" a="1"/>
  <c r="M393" i="13" s="1"/>
  <c r="M409" i="13" a="1"/>
  <c r="M409" i="13" s="1"/>
  <c r="M417" i="13" a="1"/>
  <c r="M417" i="13" s="1"/>
  <c r="M449" i="13" a="1"/>
  <c r="M449" i="13" s="1"/>
  <c r="M457" i="13" a="1"/>
  <c r="M457" i="13" s="1"/>
  <c r="M458" i="13" a="1"/>
  <c r="M458" i="13" s="1"/>
  <c r="K453" i="13" a="1"/>
  <c r="K453" i="13" s="1"/>
  <c r="K414" i="13" a="1"/>
  <c r="K414" i="13" s="1"/>
  <c r="K384" i="13" a="1"/>
  <c r="K384" i="13" s="1"/>
  <c r="K355" i="13" a="1"/>
  <c r="K355" i="13" s="1"/>
  <c r="K300" i="13" a="1"/>
  <c r="K300" i="13" s="1"/>
  <c r="J300" i="13" s="1"/>
  <c r="K233" i="13" a="1"/>
  <c r="K233" i="13" s="1"/>
  <c r="K225" i="13" a="1"/>
  <c r="K225" i="13" s="1"/>
  <c r="K224" i="13" a="1"/>
  <c r="K224" i="13" s="1"/>
  <c r="K223" i="13" a="1"/>
  <c r="K223" i="13" s="1"/>
  <c r="K218" i="13" a="1"/>
  <c r="K218" i="13" s="1"/>
  <c r="K217" i="13" a="1"/>
  <c r="K217" i="13" s="1"/>
  <c r="K216" i="13" a="1"/>
  <c r="K216" i="13" s="1"/>
  <c r="K215" i="13" a="1"/>
  <c r="K215" i="13" s="1"/>
  <c r="K212" i="13" a="1"/>
  <c r="K212" i="13" s="1"/>
  <c r="K211" i="13" a="1"/>
  <c r="K211" i="13" s="1"/>
  <c r="K210" i="13" a="1"/>
  <c r="K210" i="13" s="1"/>
  <c r="K209" i="13" a="1"/>
  <c r="K209" i="13" s="1"/>
  <c r="K206" i="13" a="1"/>
  <c r="K206" i="13" s="1"/>
  <c r="K205" i="13" a="1"/>
  <c r="K205" i="13" s="1"/>
  <c r="K203" i="13" a="1"/>
  <c r="K203" i="13" s="1"/>
  <c r="K202" i="13" a="1"/>
  <c r="K202" i="13" s="1"/>
  <c r="K199" i="13" a="1"/>
  <c r="K199" i="13" s="1"/>
  <c r="K198" i="13" a="1"/>
  <c r="K198" i="13" s="1"/>
  <c r="K196" i="13" a="1"/>
  <c r="K196" i="13" s="1"/>
  <c r="K193" i="13" a="1"/>
  <c r="K193" i="13"/>
  <c r="K191" i="13" a="1"/>
  <c r="K191" i="13" s="1"/>
  <c r="K190" i="13" a="1"/>
  <c r="K190" i="13" s="1"/>
  <c r="K186" i="13" a="1"/>
  <c r="K186" i="13" s="1"/>
  <c r="K185" i="13" a="1"/>
  <c r="K185" i="13" s="1"/>
  <c r="K184" i="13" a="1"/>
  <c r="K184" i="13" s="1"/>
  <c r="K183" i="13" a="1"/>
  <c r="K183" i="13" s="1"/>
  <c r="K180" i="13" a="1"/>
  <c r="K180" i="13" s="1"/>
  <c r="K179" i="13" a="1"/>
  <c r="K179" i="13" s="1"/>
  <c r="K178" i="13" a="1"/>
  <c r="K178" i="13" s="1"/>
  <c r="K177" i="13" a="1"/>
  <c r="K177" i="13" s="1"/>
  <c r="K174" i="13" a="1"/>
  <c r="K174" i="13" s="1"/>
  <c r="K173" i="13" a="1"/>
  <c r="K173" i="13" s="1"/>
  <c r="K171" i="13" a="1"/>
  <c r="K171" i="13" s="1"/>
  <c r="K170" i="13" a="1"/>
  <c r="K170" i="13" s="1"/>
  <c r="K167" i="13" a="1"/>
  <c r="K167" i="13" s="1"/>
  <c r="K166" i="13" a="1"/>
  <c r="K166" i="13" s="1"/>
  <c r="K164" i="13" a="1"/>
  <c r="K164" i="13" s="1"/>
  <c r="K161" i="13" a="1"/>
  <c r="K161" i="13"/>
  <c r="K159" i="13" a="1"/>
  <c r="K159" i="13" s="1"/>
  <c r="K158" i="13" a="1"/>
  <c r="K158" i="13" s="1"/>
  <c r="K154" i="13" a="1"/>
  <c r="K154" i="13" s="1"/>
  <c r="K153" i="13" a="1"/>
  <c r="K153" i="13" s="1"/>
  <c r="K152" i="13" a="1"/>
  <c r="K152" i="13" s="1"/>
  <c r="K151" i="13" a="1"/>
  <c r="K151" i="13" s="1"/>
  <c r="K148" i="13" a="1"/>
  <c r="K148" i="13" s="1"/>
  <c r="K147" i="13" a="1"/>
  <c r="K147" i="13" s="1"/>
  <c r="K146" i="13" a="1"/>
  <c r="K146" i="13" s="1"/>
  <c r="K145" i="13" a="1"/>
  <c r="K145" i="13" s="1"/>
  <c r="K142" i="13" a="1"/>
  <c r="K142" i="13" s="1"/>
  <c r="K141" i="13" a="1"/>
  <c r="K141" i="13" s="1"/>
  <c r="K139" i="13" a="1"/>
  <c r="K139" i="13" s="1"/>
  <c r="K138" i="13" a="1"/>
  <c r="K138" i="13" s="1"/>
  <c r="K135" i="13" a="1"/>
  <c r="K135" i="13" s="1"/>
  <c r="K134" i="13" a="1"/>
  <c r="K134" i="13" s="1"/>
  <c r="K132" i="13" a="1"/>
  <c r="K132" i="13" s="1"/>
  <c r="K129" i="13" a="1"/>
  <c r="K129" i="13"/>
  <c r="K127" i="13" a="1"/>
  <c r="K127" i="13" s="1"/>
  <c r="K126" i="13" a="1"/>
  <c r="K126" i="13" s="1"/>
  <c r="K122" i="13" a="1"/>
  <c r="K122" i="13" s="1"/>
  <c r="K120" i="13" a="1"/>
  <c r="K120" i="13" s="1"/>
  <c r="K116" i="13" a="1"/>
  <c r="K116" i="13"/>
  <c r="K114" i="13" a="1"/>
  <c r="K114" i="13" s="1"/>
  <c r="K113" i="13" a="1"/>
  <c r="K113" i="13" s="1"/>
  <c r="K110" i="13" a="1"/>
  <c r="K110" i="13" s="1"/>
  <c r="K109" i="13" a="1"/>
  <c r="K109" i="13" s="1"/>
  <c r="K107" i="13" a="1"/>
  <c r="K107" i="13" s="1"/>
  <c r="K103" i="13" a="1"/>
  <c r="K103" i="13" s="1"/>
  <c r="K101" i="13" a="1"/>
  <c r="K101" i="13" s="1"/>
  <c r="K100" i="13" a="1"/>
  <c r="K100" i="13" s="1"/>
  <c r="K97" i="13" a="1"/>
  <c r="K97" i="13" s="1"/>
  <c r="K96" i="13" a="1"/>
  <c r="K96" i="13" s="1"/>
  <c r="K95" i="13" a="1"/>
  <c r="K95" i="13" s="1"/>
  <c r="K94" i="13" a="1"/>
  <c r="K94" i="13" s="1"/>
  <c r="K91" i="13" a="1"/>
  <c r="K91" i="13" s="1"/>
  <c r="K90" i="13" a="1"/>
  <c r="K90" i="13" s="1"/>
  <c r="K88" i="13" a="1"/>
  <c r="K88" i="13"/>
  <c r="K84" i="13" a="1"/>
  <c r="K84" i="13"/>
  <c r="K82" i="13" a="1"/>
  <c r="K82" i="13" s="1"/>
  <c r="K81" i="13" a="1"/>
  <c r="K81" i="13" s="1"/>
  <c r="K78" i="13" a="1"/>
  <c r="K78" i="13" s="1"/>
  <c r="K77" i="13" a="1"/>
  <c r="K77" i="13" s="1"/>
  <c r="K75" i="13" a="1"/>
  <c r="K75" i="13" s="1"/>
  <c r="K71" i="13" a="1"/>
  <c r="K71" i="13" s="1"/>
  <c r="K69" i="13" a="1"/>
  <c r="K69" i="13" s="1"/>
  <c r="K68" i="13" a="1"/>
  <c r="K68" i="13" s="1"/>
  <c r="K65" i="13" a="1"/>
  <c r="K65" i="13" s="1"/>
  <c r="K64" i="13" a="1"/>
  <c r="K64" i="13" s="1"/>
  <c r="K63" i="13" a="1"/>
  <c r="K63" i="13" s="1"/>
  <c r="K62" i="13" a="1"/>
  <c r="K62" i="13" s="1"/>
  <c r="K11" i="13" a="1"/>
  <c r="K11" i="13" s="1"/>
  <c r="J11" i="13" s="1"/>
  <c r="K4" i="13" a="1"/>
  <c r="K4" i="13" s="1"/>
  <c r="J4" i="13" s="1"/>
  <c r="E13" i="13"/>
  <c r="K43" i="13" s="1" a="1"/>
  <c r="K43" i="13" s="1"/>
  <c r="E14" i="13"/>
  <c r="K137" i="13" s="1" a="1"/>
  <c r="K137" i="13" s="1"/>
  <c r="E15" i="13"/>
  <c r="K227" i="13" s="1" a="1"/>
  <c r="K227" i="13" s="1"/>
  <c r="E16" i="13"/>
  <c r="K281" i="13" s="1" a="1"/>
  <c r="K281" i="13" s="1"/>
  <c r="J281" i="13" s="1"/>
  <c r="E17" i="13"/>
  <c r="K422" i="13" s="1" a="1"/>
  <c r="K422" i="13" s="1"/>
  <c r="E18" i="13"/>
  <c r="K458" i="13" s="1" a="1"/>
  <c r="K458" i="13" s="1"/>
  <c r="E12" i="13"/>
  <c r="K16" i="13" s="1" a="1"/>
  <c r="K16" i="13" s="1"/>
  <c r="J16" i="13" s="1"/>
  <c r="B13" i="13"/>
  <c r="B14" i="13"/>
  <c r="B12" i="13"/>
  <c r="K24" i="13" l="1" a="1"/>
  <c r="K24" i="13" s="1"/>
  <c r="K6" i="13" a="1"/>
  <c r="K6" i="13" s="1"/>
  <c r="K12" i="13" a="1"/>
  <c r="K12" i="13" s="1"/>
  <c r="K19" i="13" a="1"/>
  <c r="K19" i="13" s="1"/>
  <c r="K25" i="13" a="1"/>
  <c r="K25" i="13" s="1"/>
  <c r="J25" i="13" s="1"/>
  <c r="K38" i="13" a="1"/>
  <c r="K38" i="13" s="1"/>
  <c r="K44" i="13" a="1"/>
  <c r="K44" i="13" s="1"/>
  <c r="K51" i="13" a="1"/>
  <c r="K51" i="13" s="1"/>
  <c r="K57" i="13" a="1"/>
  <c r="K57" i="13" s="1"/>
  <c r="K70" i="13" a="1"/>
  <c r="K70" i="13" s="1"/>
  <c r="K76" i="13" a="1"/>
  <c r="K76" i="13" s="1"/>
  <c r="K83" i="13" a="1"/>
  <c r="K83" i="13" s="1"/>
  <c r="K89" i="13" a="1"/>
  <c r="K89" i="13" s="1"/>
  <c r="K102" i="13" a="1"/>
  <c r="K102" i="13" s="1"/>
  <c r="K108" i="13" a="1"/>
  <c r="K108" i="13" s="1"/>
  <c r="K115" i="13" a="1"/>
  <c r="K115" i="13" s="1"/>
  <c r="K121" i="13" a="1"/>
  <c r="K121" i="13" s="1"/>
  <c r="K128" i="13" a="1"/>
  <c r="K128" i="13" s="1"/>
  <c r="K133" i="13" a="1"/>
  <c r="K133" i="13" s="1"/>
  <c r="K140" i="13" a="1"/>
  <c r="K140" i="13" s="1"/>
  <c r="K160" i="13" a="1"/>
  <c r="K160" i="13" s="1"/>
  <c r="J160" i="13" s="1"/>
  <c r="K165" i="13" a="1"/>
  <c r="K165" i="13" s="1"/>
  <c r="K172" i="13" a="1"/>
  <c r="K172" i="13" s="1"/>
  <c r="K192" i="13" a="1"/>
  <c r="K192" i="13" s="1"/>
  <c r="K197" i="13" a="1"/>
  <c r="K197" i="13" s="1"/>
  <c r="K204" i="13" a="1"/>
  <c r="K204" i="13" s="1"/>
  <c r="K236" i="13" a="1"/>
  <c r="K236" i="13" s="1"/>
  <c r="K251" i="13" a="1"/>
  <c r="K251" i="13" s="1"/>
  <c r="K303" i="13" a="1"/>
  <c r="K303" i="13" s="1"/>
  <c r="J303" i="13" s="1"/>
  <c r="K329" i="13" a="1"/>
  <c r="K329" i="13" s="1"/>
  <c r="K358" i="13" a="1"/>
  <c r="K358" i="13" s="1"/>
  <c r="K387" i="13" a="1"/>
  <c r="K387" i="13" s="1"/>
  <c r="K417" i="13" a="1"/>
  <c r="K417" i="13" s="1"/>
  <c r="M401" i="13" a="1"/>
  <c r="M401" i="13" s="1"/>
  <c r="M337" i="13" a="1"/>
  <c r="M337" i="13" s="1"/>
  <c r="K37" i="13" a="1"/>
  <c r="K37" i="13" s="1"/>
  <c r="K237" i="13" a="1"/>
  <c r="K237" i="13" s="1"/>
  <c r="J237" i="13" s="1"/>
  <c r="K256" i="13" a="1"/>
  <c r="K256" i="13" s="1"/>
  <c r="K333" i="13" a="1"/>
  <c r="K333" i="13" s="1"/>
  <c r="K362" i="13" a="1"/>
  <c r="K362" i="13" s="1"/>
  <c r="K391" i="13" a="1"/>
  <c r="K391" i="13" s="1"/>
  <c r="J391" i="13" s="1"/>
  <c r="K36" i="13" a="1"/>
  <c r="K36" i="13" s="1"/>
  <c r="K18" i="13" a="1"/>
  <c r="K18" i="13" s="1"/>
  <c r="K56" i="13" a="1"/>
  <c r="K56" i="13" s="1"/>
  <c r="K7" i="13" a="1"/>
  <c r="K7" i="13" s="1"/>
  <c r="J7" i="13" s="1"/>
  <c r="K32" i="13" a="1"/>
  <c r="K32" i="13" s="1"/>
  <c r="J233" i="13"/>
  <c r="K457" i="13" a="1"/>
  <c r="K457" i="13" s="1"/>
  <c r="K443" i="13" a="1"/>
  <c r="K443" i="13" s="1"/>
  <c r="K435" i="13" a="1"/>
  <c r="K435" i="13" s="1"/>
  <c r="K456" i="13" a="1"/>
  <c r="K456" i="13" s="1"/>
  <c r="K450" i="13" a="1"/>
  <c r="K450" i="13" s="1"/>
  <c r="J450" i="13" s="1"/>
  <c r="K442" i="13" a="1"/>
  <c r="K442" i="13" s="1"/>
  <c r="J442" i="13" s="1"/>
  <c r="K434" i="13" a="1"/>
  <c r="K434" i="13" s="1"/>
  <c r="K427" i="13" a="1"/>
  <c r="K427" i="13" s="1"/>
  <c r="K421" i="13" a="1"/>
  <c r="K421" i="13" s="1"/>
  <c r="K413" i="13" a="1"/>
  <c r="K413" i="13" s="1"/>
  <c r="K405" i="13" a="1"/>
  <c r="K405" i="13" s="1"/>
  <c r="K397" i="13" a="1"/>
  <c r="K397" i="13" s="1"/>
  <c r="K383" i="13" a="1"/>
  <c r="K383" i="13" s="1"/>
  <c r="J383" i="13" s="1"/>
  <c r="K375" i="13" a="1"/>
  <c r="K375" i="13" s="1"/>
  <c r="K367" i="13" a="1"/>
  <c r="K367" i="13" s="1"/>
  <c r="K361" i="13" a="1"/>
  <c r="K361" i="13" s="1"/>
  <c r="K354" i="13" a="1"/>
  <c r="K354" i="13" s="1"/>
  <c r="K347" i="13" a="1"/>
  <c r="K347" i="13" s="1"/>
  <c r="K340" i="13" a="1"/>
  <c r="K340" i="13" s="1"/>
  <c r="K332" i="13" a="1"/>
  <c r="K332" i="13" s="1"/>
  <c r="K326" i="13" a="1"/>
  <c r="K326" i="13" s="1"/>
  <c r="J326" i="13" s="1"/>
  <c r="K455" i="13" a="1"/>
  <c r="K455" i="13" s="1"/>
  <c r="K449" i="13" a="1"/>
  <c r="K449" i="13" s="1"/>
  <c r="J449" i="13" s="1"/>
  <c r="K441" i="13" a="1"/>
  <c r="K441" i="13" s="1"/>
  <c r="K433" i="13" a="1"/>
  <c r="K433" i="13" s="1"/>
  <c r="K420" i="13" a="1"/>
  <c r="K420" i="13" s="1"/>
  <c r="K412" i="13" a="1"/>
  <c r="K412" i="13" s="1"/>
  <c r="K404" i="13" a="1"/>
  <c r="K404" i="13" s="1"/>
  <c r="J404" i="13" s="1"/>
  <c r="K396" i="13" a="1"/>
  <c r="K396" i="13" s="1"/>
  <c r="K390" i="13" a="1"/>
  <c r="K390" i="13" s="1"/>
  <c r="K382" i="13" a="1"/>
  <c r="K382" i="13" s="1"/>
  <c r="K374" i="13" a="1"/>
  <c r="K374" i="13" s="1"/>
  <c r="K360" i="13" a="1"/>
  <c r="K360" i="13" s="1"/>
  <c r="K353" i="13" a="1"/>
  <c r="K353" i="13" s="1"/>
  <c r="K339" i="13" a="1"/>
  <c r="K339" i="13" s="1"/>
  <c r="K331" i="13" a="1"/>
  <c r="K331" i="13" s="1"/>
  <c r="K325" i="13" a="1"/>
  <c r="K325" i="13" s="1"/>
  <c r="J325" i="13" s="1"/>
  <c r="K448" i="13" a="1"/>
  <c r="K448" i="13" s="1"/>
  <c r="K440" i="13" a="1"/>
  <c r="K440" i="13" s="1"/>
  <c r="K432" i="13" a="1"/>
  <c r="K432" i="13" s="1"/>
  <c r="K426" i="13" a="1"/>
  <c r="K426" i="13" s="1"/>
  <c r="K419" i="13" a="1"/>
  <c r="K419" i="13" s="1"/>
  <c r="K411" i="13" a="1"/>
  <c r="K411" i="13" s="1"/>
  <c r="J411" i="13" s="1"/>
  <c r="K403" i="13" a="1"/>
  <c r="K403" i="13" s="1"/>
  <c r="K395" i="13" a="1"/>
  <c r="K395" i="13" s="1"/>
  <c r="J395" i="13" s="1"/>
  <c r="K389" i="13" a="1"/>
  <c r="K389" i="13" s="1"/>
  <c r="K381" i="13" a="1"/>
  <c r="K381" i="13" s="1"/>
  <c r="K373" i="13" a="1"/>
  <c r="K373" i="13" s="1"/>
  <c r="K366" i="13" a="1"/>
  <c r="K366" i="13" s="1"/>
  <c r="J366" i="13" s="1"/>
  <c r="K359" i="13" a="1"/>
  <c r="K359" i="13" s="1"/>
  <c r="K352" i="13" a="1"/>
  <c r="K352" i="13" s="1"/>
  <c r="K346" i="13" a="1"/>
  <c r="K346" i="13" s="1"/>
  <c r="K338" i="13" a="1"/>
  <c r="K338" i="13" s="1"/>
  <c r="J338" i="13" s="1"/>
  <c r="K324" i="13" a="1"/>
  <c r="K324" i="13" s="1"/>
  <c r="K454" i="13" a="1"/>
  <c r="K454" i="13" s="1"/>
  <c r="K447" i="13" a="1"/>
  <c r="K447" i="13" s="1"/>
  <c r="K439" i="13" a="1"/>
  <c r="K439" i="13" s="1"/>
  <c r="K431" i="13" a="1"/>
  <c r="K431" i="13" s="1"/>
  <c r="K425" i="13" a="1"/>
  <c r="K425" i="13" s="1"/>
  <c r="K418" i="13" a="1"/>
  <c r="K418" i="13" s="1"/>
  <c r="K410" i="13" a="1"/>
  <c r="K410" i="13" s="1"/>
  <c r="J410" i="13" s="1"/>
  <c r="K402" i="13" a="1"/>
  <c r="K402" i="13" s="1"/>
  <c r="K388" i="13" a="1"/>
  <c r="K388" i="13" s="1"/>
  <c r="K380" i="13" a="1"/>
  <c r="K380" i="13" s="1"/>
  <c r="K372" i="13" a="1"/>
  <c r="K372" i="13" s="1"/>
  <c r="K365" i="13" a="1"/>
  <c r="K365" i="13" s="1"/>
  <c r="K351" i="13" a="1"/>
  <c r="K351" i="13" s="1"/>
  <c r="K345" i="13" a="1"/>
  <c r="K345" i="13" s="1"/>
  <c r="K337" i="13" a="1"/>
  <c r="K337" i="13" s="1"/>
  <c r="K330" i="13" a="1"/>
  <c r="K330" i="13" s="1"/>
  <c r="K323" i="13" a="1"/>
  <c r="K323" i="13" s="1"/>
  <c r="K452" i="13" a="1"/>
  <c r="K452" i="13" s="1"/>
  <c r="K445" i="13" a="1"/>
  <c r="K445" i="13" s="1"/>
  <c r="K437" i="13" a="1"/>
  <c r="K437" i="13" s="1"/>
  <c r="K430" i="13" a="1"/>
  <c r="K430" i="13" s="1"/>
  <c r="K423" i="13" a="1"/>
  <c r="K423" i="13" s="1"/>
  <c r="K416" i="13" a="1"/>
  <c r="K416" i="13" s="1"/>
  <c r="J416" i="13" s="1"/>
  <c r="K408" i="13" a="1"/>
  <c r="K408" i="13" s="1"/>
  <c r="K400" i="13" a="1"/>
  <c r="K400" i="13" s="1"/>
  <c r="K393" i="13" a="1"/>
  <c r="K393" i="13" s="1"/>
  <c r="K386" i="13" a="1"/>
  <c r="K386" i="13" s="1"/>
  <c r="K378" i="13" a="1"/>
  <c r="K378" i="13" s="1"/>
  <c r="K370" i="13" a="1"/>
  <c r="K370" i="13" s="1"/>
  <c r="K363" i="13" a="1"/>
  <c r="K363" i="13" s="1"/>
  <c r="K357" i="13" a="1"/>
  <c r="K357" i="13" s="1"/>
  <c r="J357" i="13" s="1"/>
  <c r="K350" i="13" a="1"/>
  <c r="K350" i="13" s="1"/>
  <c r="K343" i="13" a="1"/>
  <c r="K343" i="13" s="1"/>
  <c r="K335" i="13" a="1"/>
  <c r="K335" i="13" s="1"/>
  <c r="K328" i="13" a="1"/>
  <c r="K328" i="13" s="1"/>
  <c r="K321" i="13" a="1"/>
  <c r="K321" i="13" s="1"/>
  <c r="K451" i="13" a="1"/>
  <c r="K451" i="13" s="1"/>
  <c r="K444" i="13" a="1"/>
  <c r="K444" i="13" s="1"/>
  <c r="K436" i="13" a="1"/>
  <c r="K436" i="13" s="1"/>
  <c r="J436" i="13" s="1"/>
  <c r="K429" i="13" a="1"/>
  <c r="K429" i="13" s="1"/>
  <c r="K415" i="13" a="1"/>
  <c r="K415" i="13" s="1"/>
  <c r="K407" i="13" a="1"/>
  <c r="K407" i="13" s="1"/>
  <c r="K399" i="13" a="1"/>
  <c r="K399" i="13" s="1"/>
  <c r="K392" i="13" a="1"/>
  <c r="K392" i="13" s="1"/>
  <c r="K385" i="13" a="1"/>
  <c r="K385" i="13" s="1"/>
  <c r="K377" i="13" a="1"/>
  <c r="K377" i="13" s="1"/>
  <c r="K369" i="13" a="1"/>
  <c r="K369" i="13" s="1"/>
  <c r="J369" i="13" s="1"/>
  <c r="K356" i="13" a="1"/>
  <c r="K356" i="13" s="1"/>
  <c r="K349" i="13" a="1"/>
  <c r="K349" i="13" s="1"/>
  <c r="K342" i="13" a="1"/>
  <c r="K342" i="13" s="1"/>
  <c r="K334" i="13" a="1"/>
  <c r="K334" i="13" s="1"/>
  <c r="K327" i="13" a="1"/>
  <c r="K327" i="13" s="1"/>
  <c r="K27" i="13" a="1"/>
  <c r="K27" i="13" s="1"/>
  <c r="K283" i="13" a="1"/>
  <c r="K283" i="13" s="1"/>
  <c r="K394" i="13" a="1"/>
  <c r="K394" i="13" s="1"/>
  <c r="J394" i="13" s="1"/>
  <c r="M237" i="13" a="1"/>
  <c r="M237" i="13" s="1"/>
  <c r="M245" i="13" a="1"/>
  <c r="M245" i="13" s="1"/>
  <c r="M253" i="13" a="1"/>
  <c r="M253" i="13" s="1"/>
  <c r="M261" i="13" a="1"/>
  <c r="M261" i="13" s="1"/>
  <c r="M269" i="13" a="1"/>
  <c r="M269" i="13" s="1"/>
  <c r="M276" i="13" a="1"/>
  <c r="M276" i="13" s="1"/>
  <c r="M284" i="13" a="1"/>
  <c r="M284" i="13" s="1"/>
  <c r="M292" i="13" a="1"/>
  <c r="M292" i="13" s="1"/>
  <c r="M300" i="13" a="1"/>
  <c r="M300" i="13" s="1"/>
  <c r="M308" i="13" a="1"/>
  <c r="M308" i="13" s="1"/>
  <c r="M316" i="13" a="1"/>
  <c r="M316" i="13" s="1"/>
  <c r="M324" i="13" a="1"/>
  <c r="M324" i="13" s="1"/>
  <c r="M332" i="13" a="1"/>
  <c r="M332" i="13" s="1"/>
  <c r="M340" i="13" a="1"/>
  <c r="M340" i="13" s="1"/>
  <c r="M348" i="13" a="1"/>
  <c r="M348" i="13" s="1"/>
  <c r="M356" i="13" a="1"/>
  <c r="M356" i="13" s="1"/>
  <c r="M364" i="13" a="1"/>
  <c r="M364" i="13" s="1"/>
  <c r="M372" i="13" a="1"/>
  <c r="M372" i="13" s="1"/>
  <c r="M380" i="13" a="1"/>
  <c r="M380" i="13" s="1"/>
  <c r="M388" i="13" a="1"/>
  <c r="M388" i="13" s="1"/>
  <c r="M396" i="13" a="1"/>
  <c r="M396" i="13" s="1"/>
  <c r="M404" i="13" a="1"/>
  <c r="M404" i="13" s="1"/>
  <c r="M412" i="13" a="1"/>
  <c r="M412" i="13" s="1"/>
  <c r="M420" i="13" a="1"/>
  <c r="M420" i="13" s="1"/>
  <c r="M428" i="13" a="1"/>
  <c r="M428" i="13" s="1"/>
  <c r="M436" i="13" a="1"/>
  <c r="M436" i="13" s="1"/>
  <c r="M444" i="13" a="1"/>
  <c r="M444" i="13" s="1"/>
  <c r="M452" i="13" a="1"/>
  <c r="M452" i="13" s="1"/>
  <c r="M230" i="13" a="1"/>
  <c r="M230" i="13" s="1"/>
  <c r="M238" i="13" a="1"/>
  <c r="M238" i="13" s="1"/>
  <c r="M246" i="13" a="1"/>
  <c r="M246" i="13" s="1"/>
  <c r="M254" i="13" a="1"/>
  <c r="M254" i="13" s="1"/>
  <c r="M262" i="13" a="1"/>
  <c r="M262" i="13" s="1"/>
  <c r="M270" i="13" a="1"/>
  <c r="M270" i="13" s="1"/>
  <c r="M277" i="13" a="1"/>
  <c r="M277" i="13" s="1"/>
  <c r="M285" i="13" a="1"/>
  <c r="M285" i="13" s="1"/>
  <c r="M293" i="13" a="1"/>
  <c r="M293" i="13" s="1"/>
  <c r="M301" i="13" a="1"/>
  <c r="M301" i="13" s="1"/>
  <c r="M309" i="13" a="1"/>
  <c r="M309" i="13" s="1"/>
  <c r="M317" i="13" a="1"/>
  <c r="M317" i="13" s="1"/>
  <c r="M325" i="13" a="1"/>
  <c r="M325" i="13" s="1"/>
  <c r="M333" i="13" a="1"/>
  <c r="M333" i="13" s="1"/>
  <c r="M341" i="13" a="1"/>
  <c r="M341" i="13" s="1"/>
  <c r="M349" i="13" a="1"/>
  <c r="M349" i="13" s="1"/>
  <c r="M357" i="13" a="1"/>
  <c r="M357" i="13" s="1"/>
  <c r="M365" i="13" a="1"/>
  <c r="M365" i="13" s="1"/>
  <c r="M373" i="13" a="1"/>
  <c r="M373" i="13" s="1"/>
  <c r="M381" i="13" a="1"/>
  <c r="M381" i="13" s="1"/>
  <c r="M389" i="13" a="1"/>
  <c r="M389" i="13" s="1"/>
  <c r="M397" i="13" a="1"/>
  <c r="M397" i="13" s="1"/>
  <c r="M405" i="13" a="1"/>
  <c r="M405" i="13" s="1"/>
  <c r="M413" i="13" a="1"/>
  <c r="M413" i="13" s="1"/>
  <c r="M421" i="13" a="1"/>
  <c r="M421" i="13" s="1"/>
  <c r="M429" i="13" a="1"/>
  <c r="M429" i="13" s="1"/>
  <c r="M437" i="13" a="1"/>
  <c r="M437" i="13" s="1"/>
  <c r="M445" i="13" a="1"/>
  <c r="M445" i="13" s="1"/>
  <c r="M453" i="13" a="1"/>
  <c r="M453" i="13" s="1"/>
  <c r="M231" i="13" a="1"/>
  <c r="M231" i="13" s="1"/>
  <c r="M239" i="13" a="1"/>
  <c r="M239" i="13" s="1"/>
  <c r="M247" i="13" a="1"/>
  <c r="M247" i="13" s="1"/>
  <c r="M255" i="13" a="1"/>
  <c r="M255" i="13" s="1"/>
  <c r="M263" i="13" a="1"/>
  <c r="M263" i="13" s="1"/>
  <c r="M271" i="13" a="1"/>
  <c r="M271" i="13" s="1"/>
  <c r="M278" i="13" a="1"/>
  <c r="M278" i="13" s="1"/>
  <c r="M286" i="13" a="1"/>
  <c r="M286" i="13" s="1"/>
  <c r="M294" i="13" a="1"/>
  <c r="M294" i="13" s="1"/>
  <c r="M302" i="13" a="1"/>
  <c r="M302" i="13" s="1"/>
  <c r="M310" i="13" a="1"/>
  <c r="M310" i="13" s="1"/>
  <c r="M318" i="13" a="1"/>
  <c r="M318" i="13" s="1"/>
  <c r="M326" i="13" a="1"/>
  <c r="M326" i="13" s="1"/>
  <c r="M334" i="13" a="1"/>
  <c r="M334" i="13" s="1"/>
  <c r="M342" i="13" a="1"/>
  <c r="M342" i="13" s="1"/>
  <c r="M350" i="13" a="1"/>
  <c r="M350" i="13" s="1"/>
  <c r="M358" i="13" a="1"/>
  <c r="M358" i="13" s="1"/>
  <c r="M366" i="13" a="1"/>
  <c r="M366" i="13" s="1"/>
  <c r="M374" i="13" a="1"/>
  <c r="M374" i="13" s="1"/>
  <c r="M382" i="13" a="1"/>
  <c r="M382" i="13" s="1"/>
  <c r="M390" i="13" a="1"/>
  <c r="M390" i="13" s="1"/>
  <c r="M398" i="13" a="1"/>
  <c r="M398" i="13" s="1"/>
  <c r="M406" i="13" a="1"/>
  <c r="M406" i="13" s="1"/>
  <c r="M414" i="13" a="1"/>
  <c r="M414" i="13" s="1"/>
  <c r="M422" i="13" a="1"/>
  <c r="M422" i="13" s="1"/>
  <c r="M430" i="13" a="1"/>
  <c r="M430" i="13" s="1"/>
  <c r="M438" i="13" a="1"/>
  <c r="M438" i="13" s="1"/>
  <c r="M446" i="13" a="1"/>
  <c r="M446" i="13" s="1"/>
  <c r="M454" i="13" a="1"/>
  <c r="M454" i="13" s="1"/>
  <c r="M232" i="13" a="1"/>
  <c r="M232" i="13" s="1"/>
  <c r="M240" i="13" a="1"/>
  <c r="M240" i="13" s="1"/>
  <c r="M248" i="13" a="1"/>
  <c r="M248" i="13" s="1"/>
  <c r="M256" i="13" a="1"/>
  <c r="M256" i="13" s="1"/>
  <c r="M264" i="13" a="1"/>
  <c r="M264" i="13" s="1"/>
  <c r="M279" i="13" a="1"/>
  <c r="M279" i="13" s="1"/>
  <c r="M287" i="13" a="1"/>
  <c r="M287" i="13" s="1"/>
  <c r="M295" i="13" a="1"/>
  <c r="M295" i="13" s="1"/>
  <c r="M303" i="13" a="1"/>
  <c r="M303" i="13" s="1"/>
  <c r="M311" i="13" a="1"/>
  <c r="M311" i="13" s="1"/>
  <c r="M319" i="13" a="1"/>
  <c r="M319" i="13" s="1"/>
  <c r="M327" i="13" a="1"/>
  <c r="M327" i="13" s="1"/>
  <c r="M335" i="13" a="1"/>
  <c r="M335" i="13" s="1"/>
  <c r="M343" i="13" a="1"/>
  <c r="M343" i="13" s="1"/>
  <c r="M351" i="13" a="1"/>
  <c r="M351" i="13" s="1"/>
  <c r="M359" i="13" a="1"/>
  <c r="M359" i="13" s="1"/>
  <c r="M367" i="13" a="1"/>
  <c r="M367" i="13" s="1"/>
  <c r="M375" i="13" a="1"/>
  <c r="M375" i="13" s="1"/>
  <c r="M383" i="13" a="1"/>
  <c r="M383" i="13" s="1"/>
  <c r="M391" i="13" a="1"/>
  <c r="M391" i="13" s="1"/>
  <c r="M399" i="13" a="1"/>
  <c r="M399" i="13" s="1"/>
  <c r="M407" i="13" a="1"/>
  <c r="M407" i="13" s="1"/>
  <c r="M415" i="13" a="1"/>
  <c r="M415" i="13" s="1"/>
  <c r="M423" i="13" a="1"/>
  <c r="M423" i="13" s="1"/>
  <c r="M431" i="13" a="1"/>
  <c r="M431" i="13" s="1"/>
  <c r="M439" i="13" a="1"/>
  <c r="M439" i="13" s="1"/>
  <c r="M447" i="13" a="1"/>
  <c r="M447" i="13" s="1"/>
  <c r="M455" i="13" a="1"/>
  <c r="M455" i="13" s="1"/>
  <c r="M233" i="13" a="1"/>
  <c r="M233" i="13" s="1"/>
  <c r="M241" i="13" a="1"/>
  <c r="M241" i="13" s="1"/>
  <c r="M249" i="13" a="1"/>
  <c r="M249" i="13" s="1"/>
  <c r="M257" i="13" a="1"/>
  <c r="M257" i="13" s="1"/>
  <c r="M265" i="13" a="1"/>
  <c r="M265" i="13" s="1"/>
  <c r="M272" i="13" a="1"/>
  <c r="M272" i="13" s="1"/>
  <c r="M280" i="13" a="1"/>
  <c r="M280" i="13" s="1"/>
  <c r="M288" i="13" a="1"/>
  <c r="M288" i="13" s="1"/>
  <c r="M296" i="13" a="1"/>
  <c r="M296" i="13" s="1"/>
  <c r="M304" i="13" a="1"/>
  <c r="M304" i="13" s="1"/>
  <c r="M312" i="13" a="1"/>
  <c r="M312" i="13" s="1"/>
  <c r="M320" i="13" a="1"/>
  <c r="M320" i="13" s="1"/>
  <c r="M328" i="13" a="1"/>
  <c r="M328" i="13" s="1"/>
  <c r="M336" i="13" a="1"/>
  <c r="M336" i="13" s="1"/>
  <c r="M344" i="13" a="1"/>
  <c r="M344" i="13" s="1"/>
  <c r="M352" i="13" a="1"/>
  <c r="M352" i="13" s="1"/>
  <c r="M360" i="13" a="1"/>
  <c r="M360" i="13" s="1"/>
  <c r="M368" i="13" a="1"/>
  <c r="M368" i="13" s="1"/>
  <c r="M376" i="13" a="1"/>
  <c r="M376" i="13" s="1"/>
  <c r="M384" i="13" a="1"/>
  <c r="M384" i="13" s="1"/>
  <c r="M392" i="13" a="1"/>
  <c r="M392" i="13" s="1"/>
  <c r="M400" i="13" a="1"/>
  <c r="M400" i="13" s="1"/>
  <c r="M408" i="13" a="1"/>
  <c r="M408" i="13" s="1"/>
  <c r="M416" i="13" a="1"/>
  <c r="M416" i="13" s="1"/>
  <c r="M424" i="13" a="1"/>
  <c r="M424" i="13" s="1"/>
  <c r="M432" i="13" a="1"/>
  <c r="M432" i="13" s="1"/>
  <c r="M440" i="13" a="1"/>
  <c r="M440" i="13" s="1"/>
  <c r="M448" i="13" a="1"/>
  <c r="M448" i="13" s="1"/>
  <c r="M456" i="13" a="1"/>
  <c r="M456" i="13" s="1"/>
  <c r="M235" i="13" a="1"/>
  <c r="M235" i="13" s="1"/>
  <c r="M243" i="13" a="1"/>
  <c r="M243" i="13" s="1"/>
  <c r="M251" i="13" a="1"/>
  <c r="M251" i="13" s="1"/>
  <c r="M259" i="13" a="1"/>
  <c r="M259" i="13" s="1"/>
  <c r="M267" i="13" a="1"/>
  <c r="M267" i="13" s="1"/>
  <c r="M274" i="13" a="1"/>
  <c r="M274" i="13" s="1"/>
  <c r="M282" i="13" a="1"/>
  <c r="M282" i="13" s="1"/>
  <c r="M290" i="13" a="1"/>
  <c r="M290" i="13" s="1"/>
  <c r="M298" i="13" a="1"/>
  <c r="M298" i="13" s="1"/>
  <c r="M306" i="13" a="1"/>
  <c r="M306" i="13" s="1"/>
  <c r="M314" i="13" a="1"/>
  <c r="M314" i="13" s="1"/>
  <c r="M322" i="13" a="1"/>
  <c r="M322" i="13" s="1"/>
  <c r="M330" i="13" a="1"/>
  <c r="M330" i="13" s="1"/>
  <c r="M338" i="13" a="1"/>
  <c r="M338" i="13" s="1"/>
  <c r="M346" i="13" a="1"/>
  <c r="M346" i="13" s="1"/>
  <c r="M354" i="13" a="1"/>
  <c r="M354" i="13" s="1"/>
  <c r="M362" i="13" a="1"/>
  <c r="M362" i="13" s="1"/>
  <c r="M370" i="13" a="1"/>
  <c r="M370" i="13" s="1"/>
  <c r="M378" i="13" a="1"/>
  <c r="M378" i="13" s="1"/>
  <c r="M386" i="13" a="1"/>
  <c r="M386" i="13" s="1"/>
  <c r="M394" i="13" a="1"/>
  <c r="M394" i="13" s="1"/>
  <c r="M402" i="13" a="1"/>
  <c r="M402" i="13" s="1"/>
  <c r="M410" i="13" a="1"/>
  <c r="M410" i="13" s="1"/>
  <c r="M418" i="13" a="1"/>
  <c r="M418" i="13" s="1"/>
  <c r="M426" i="13" a="1"/>
  <c r="M426" i="13" s="1"/>
  <c r="M434" i="13" a="1"/>
  <c r="M434" i="13" s="1"/>
  <c r="M442" i="13" a="1"/>
  <c r="M442" i="13" s="1"/>
  <c r="M450" i="13" a="1"/>
  <c r="M450" i="13" s="1"/>
  <c r="M236" i="13" a="1"/>
  <c r="M236" i="13" s="1"/>
  <c r="M244" i="13" a="1"/>
  <c r="M244" i="13" s="1"/>
  <c r="M252" i="13" a="1"/>
  <c r="M252" i="13" s="1"/>
  <c r="M260" i="13" a="1"/>
  <c r="M260" i="13" s="1"/>
  <c r="M268" i="13" a="1"/>
  <c r="M268" i="13" s="1"/>
  <c r="M275" i="13" a="1"/>
  <c r="M275" i="13" s="1"/>
  <c r="M283" i="13" a="1"/>
  <c r="M283" i="13" s="1"/>
  <c r="M291" i="13" a="1"/>
  <c r="M291" i="13" s="1"/>
  <c r="M299" i="13" a="1"/>
  <c r="M299" i="13" s="1"/>
  <c r="M307" i="13" a="1"/>
  <c r="M307" i="13" s="1"/>
  <c r="M315" i="13" a="1"/>
  <c r="M315" i="13" s="1"/>
  <c r="M323" i="13" a="1"/>
  <c r="M323" i="13" s="1"/>
  <c r="M331" i="13" a="1"/>
  <c r="M331" i="13" s="1"/>
  <c r="M339" i="13" a="1"/>
  <c r="M339" i="13" s="1"/>
  <c r="M347" i="13" a="1"/>
  <c r="M347" i="13" s="1"/>
  <c r="M355" i="13" a="1"/>
  <c r="M355" i="13" s="1"/>
  <c r="M363" i="13" a="1"/>
  <c r="M363" i="13" s="1"/>
  <c r="M371" i="13" a="1"/>
  <c r="M371" i="13" s="1"/>
  <c r="M379" i="13" a="1"/>
  <c r="M379" i="13" s="1"/>
  <c r="M387" i="13" a="1"/>
  <c r="M387" i="13" s="1"/>
  <c r="M395" i="13" a="1"/>
  <c r="M395" i="13" s="1"/>
  <c r="M403" i="13" a="1"/>
  <c r="M403" i="13" s="1"/>
  <c r="M411" i="13" a="1"/>
  <c r="M411" i="13" s="1"/>
  <c r="M419" i="13" a="1"/>
  <c r="M419" i="13" s="1"/>
  <c r="M427" i="13" a="1"/>
  <c r="M427" i="13" s="1"/>
  <c r="M435" i="13" a="1"/>
  <c r="M435" i="13" s="1"/>
  <c r="M443" i="13" a="1"/>
  <c r="M443" i="13" s="1"/>
  <c r="M451" i="13" a="1"/>
  <c r="M451" i="13" s="1"/>
  <c r="K30" i="13" a="1"/>
  <c r="K30" i="13" s="1"/>
  <c r="K5" i="13" a="1"/>
  <c r="K5" i="13" s="1"/>
  <c r="K31" i="13" a="1"/>
  <c r="K31" i="13" s="1"/>
  <c r="K13" i="13" a="1"/>
  <c r="K13" i="13" s="1"/>
  <c r="J13" i="13" s="1"/>
  <c r="K45" i="13" a="1"/>
  <c r="K45" i="13" s="1"/>
  <c r="K59" i="13" a="1"/>
  <c r="K59" i="13" s="1"/>
  <c r="K258" i="13" a="1"/>
  <c r="K258" i="13" s="1"/>
  <c r="J258" i="13" s="1"/>
  <c r="K364" i="13" a="1"/>
  <c r="K364" i="13" s="1"/>
  <c r="K312" i="13" a="1"/>
  <c r="K312" i="13" s="1"/>
  <c r="K306" i="13" a="1"/>
  <c r="K306" i="13" s="1"/>
  <c r="K299" i="13" a="1"/>
  <c r="K299" i="13" s="1"/>
  <c r="K287" i="13" a="1"/>
  <c r="K287" i="13" s="1"/>
  <c r="J287" i="13" s="1"/>
  <c r="K280" i="13" a="1"/>
  <c r="K280" i="13" s="1"/>
  <c r="K274" i="13" a="1"/>
  <c r="K274" i="13" s="1"/>
  <c r="K267" i="13" a="1"/>
  <c r="K267" i="13" s="1"/>
  <c r="K255" i="13" a="1"/>
  <c r="K255" i="13" s="1"/>
  <c r="K248" i="13" a="1"/>
  <c r="K248" i="13" s="1"/>
  <c r="K242" i="13" a="1"/>
  <c r="K242" i="13" s="1"/>
  <c r="J242" i="13" s="1"/>
  <c r="K235" i="13" a="1"/>
  <c r="K235" i="13" s="1"/>
  <c r="K318" i="13" a="1"/>
  <c r="K318" i="13" s="1"/>
  <c r="J318" i="13" s="1"/>
  <c r="K311" i="13" a="1"/>
  <c r="K311" i="13" s="1"/>
  <c r="K305" i="13" a="1"/>
  <c r="K305" i="13" s="1"/>
  <c r="J305" i="13" s="1"/>
  <c r="K292" i="13" a="1"/>
  <c r="K292" i="13" s="1"/>
  <c r="K286" i="13" a="1"/>
  <c r="K286" i="13" s="1"/>
  <c r="K279" i="13" a="1"/>
  <c r="K279" i="13" s="1"/>
  <c r="K273" i="13" a="1"/>
  <c r="K273" i="13" s="1"/>
  <c r="J273" i="13" s="1"/>
  <c r="K260" i="13" a="1"/>
  <c r="K260" i="13" s="1"/>
  <c r="K254" i="13" a="1"/>
  <c r="K254" i="13" s="1"/>
  <c r="J254" i="13" s="1"/>
  <c r="K247" i="13" a="1"/>
  <c r="K247" i="13" s="1"/>
  <c r="J247" i="13" s="1"/>
  <c r="K241" i="13" a="1"/>
  <c r="K241" i="13" s="1"/>
  <c r="K317" i="13" a="1"/>
  <c r="K317" i="13" s="1"/>
  <c r="K310" i="13" a="1"/>
  <c r="K310" i="13" s="1"/>
  <c r="J310" i="13" s="1"/>
  <c r="K298" i="13" a="1"/>
  <c r="K298" i="13" s="1"/>
  <c r="K291" i="13" a="1"/>
  <c r="K291" i="13" s="1"/>
  <c r="K285" i="13" a="1"/>
  <c r="K285" i="13" s="1"/>
  <c r="K278" i="13" a="1"/>
  <c r="K278" i="13" s="1"/>
  <c r="J278" i="13" s="1"/>
  <c r="K266" i="13" a="1"/>
  <c r="K266" i="13" s="1"/>
  <c r="J266" i="13" s="1"/>
  <c r="K259" i="13" a="1"/>
  <c r="K259" i="13" s="1"/>
  <c r="K253" i="13" a="1"/>
  <c r="K253" i="13" s="1"/>
  <c r="J253" i="13" s="1"/>
  <c r="K246" i="13" a="1"/>
  <c r="K246" i="13" s="1"/>
  <c r="K234" i="13" a="1"/>
  <c r="K234" i="13" s="1"/>
  <c r="J234" i="13" s="1"/>
  <c r="K316" i="13" a="1"/>
  <c r="K316" i="13" s="1"/>
  <c r="J316" i="13" s="1"/>
  <c r="K309" i="13" a="1"/>
  <c r="K309" i="13" s="1"/>
  <c r="K304" i="13" a="1"/>
  <c r="K304" i="13" s="1"/>
  <c r="J304" i="13" s="1"/>
  <c r="K297" i="13" a="1"/>
  <c r="K297" i="13" s="1"/>
  <c r="J297" i="13" s="1"/>
  <c r="K284" i="13" a="1"/>
  <c r="K284" i="13" s="1"/>
  <c r="J284" i="13" s="1"/>
  <c r="K277" i="13" a="1"/>
  <c r="K277" i="13" s="1"/>
  <c r="K272" i="13" a="1"/>
  <c r="K272" i="13" s="1"/>
  <c r="K265" i="13" a="1"/>
  <c r="K265" i="13" s="1"/>
  <c r="K252" i="13" a="1"/>
  <c r="K252" i="13" s="1"/>
  <c r="K308" i="13" a="1"/>
  <c r="K308" i="13" s="1"/>
  <c r="K302" i="13" a="1"/>
  <c r="K302" i="13" s="1"/>
  <c r="J302" i="13" s="1"/>
  <c r="K295" i="13" a="1"/>
  <c r="K295" i="13" s="1"/>
  <c r="K289" i="13" a="1"/>
  <c r="K289" i="13" s="1"/>
  <c r="J289" i="13" s="1"/>
  <c r="K276" i="13" a="1"/>
  <c r="K276" i="13" s="1"/>
  <c r="K270" i="13" a="1"/>
  <c r="K270" i="13" s="1"/>
  <c r="K263" i="13" a="1"/>
  <c r="K263" i="13" s="1"/>
  <c r="J263" i="13" s="1"/>
  <c r="K257" i="13" a="1"/>
  <c r="K257" i="13" s="1"/>
  <c r="K250" i="13" a="1"/>
  <c r="K250" i="13" s="1"/>
  <c r="J250" i="13" s="1"/>
  <c r="K244" i="13" a="1"/>
  <c r="K244" i="13" s="1"/>
  <c r="J244" i="13" s="1"/>
  <c r="K238" i="13" a="1"/>
  <c r="K238" i="13" s="1"/>
  <c r="K232" i="13" a="1"/>
  <c r="K232" i="13" s="1"/>
  <c r="K320" i="13" a="1"/>
  <c r="K320" i="13" s="1"/>
  <c r="K314" i="13" a="1"/>
  <c r="K314" i="13" s="1"/>
  <c r="K307" i="13" a="1"/>
  <c r="K307" i="13" s="1"/>
  <c r="K301" i="13" a="1"/>
  <c r="K301" i="13" s="1"/>
  <c r="K294" i="13" a="1"/>
  <c r="K294" i="13" s="1"/>
  <c r="J294" i="13" s="1"/>
  <c r="K282" i="13" a="1"/>
  <c r="K282" i="13" s="1"/>
  <c r="K275" i="13" a="1"/>
  <c r="K275" i="13" s="1"/>
  <c r="K269" i="13" a="1"/>
  <c r="K269" i="13" s="1"/>
  <c r="J269" i="13" s="1"/>
  <c r="K262" i="13" a="1"/>
  <c r="K262" i="13" s="1"/>
  <c r="K249" i="13" a="1"/>
  <c r="K249" i="13" s="1"/>
  <c r="K243" i="13" a="1"/>
  <c r="K243" i="13" s="1"/>
  <c r="K8" i="13" a="1"/>
  <c r="K8" i="13" s="1"/>
  <c r="K15" i="13" a="1"/>
  <c r="K15" i="13" s="1"/>
  <c r="K21" i="13" a="1"/>
  <c r="K21" i="13" s="1"/>
  <c r="K34" i="13" a="1"/>
  <c r="K34" i="13" s="1"/>
  <c r="K40" i="13" a="1"/>
  <c r="K40" i="13" s="1"/>
  <c r="K47" i="13" a="1"/>
  <c r="K47" i="13" s="1"/>
  <c r="K53" i="13" a="1"/>
  <c r="K53" i="13" s="1"/>
  <c r="K66" i="13" a="1"/>
  <c r="K66" i="13" s="1"/>
  <c r="K72" i="13" a="1"/>
  <c r="K72" i="13" s="1"/>
  <c r="K79" i="13" a="1"/>
  <c r="K79" i="13" s="1"/>
  <c r="K85" i="13" a="1"/>
  <c r="K85" i="13" s="1"/>
  <c r="K98" i="13" a="1"/>
  <c r="K98" i="13" s="1"/>
  <c r="K104" i="13" a="1"/>
  <c r="K104" i="13" s="1"/>
  <c r="K111" i="13" a="1"/>
  <c r="K111" i="13" s="1"/>
  <c r="K117" i="13" a="1"/>
  <c r="K117" i="13" s="1"/>
  <c r="K123" i="13" a="1"/>
  <c r="K123" i="13" s="1"/>
  <c r="K130" i="13" a="1"/>
  <c r="K130" i="13" s="1"/>
  <c r="K136" i="13" a="1"/>
  <c r="K136" i="13" s="1"/>
  <c r="K143" i="13" a="1"/>
  <c r="K143" i="13" s="1"/>
  <c r="J143" i="13" s="1"/>
  <c r="K155" i="13" a="1"/>
  <c r="K155" i="13" s="1"/>
  <c r="K162" i="13" a="1"/>
  <c r="K162" i="13" s="1"/>
  <c r="K168" i="13" a="1"/>
  <c r="K168" i="13" s="1"/>
  <c r="K175" i="13" a="1"/>
  <c r="K175" i="13" s="1"/>
  <c r="K187" i="13" a="1"/>
  <c r="K187" i="13" s="1"/>
  <c r="K194" i="13" a="1"/>
  <c r="K194" i="13" s="1"/>
  <c r="K200" i="13" a="1"/>
  <c r="K200" i="13" s="1"/>
  <c r="K207" i="13" a="1"/>
  <c r="K207" i="13" s="1"/>
  <c r="J207" i="13" s="1"/>
  <c r="K219" i="13" a="1"/>
  <c r="K219" i="13" s="1"/>
  <c r="K240" i="13" a="1"/>
  <c r="K240" i="13" s="1"/>
  <c r="K261" i="13" a="1"/>
  <c r="K261" i="13" s="1"/>
  <c r="K288" i="13" a="1"/>
  <c r="K288" i="13" s="1"/>
  <c r="K313" i="13" a="1"/>
  <c r="K313" i="13" s="1"/>
  <c r="J313" i="13" s="1"/>
  <c r="K341" i="13" a="1"/>
  <c r="K341" i="13" s="1"/>
  <c r="K368" i="13" a="1"/>
  <c r="K368" i="13" s="1"/>
  <c r="K398" i="13" a="1"/>
  <c r="K398" i="13" s="1"/>
  <c r="J398" i="13" s="1"/>
  <c r="K428" i="13" a="1"/>
  <c r="K428" i="13" s="1"/>
  <c r="M441" i="13" a="1"/>
  <c r="M441" i="13" s="1"/>
  <c r="M377" i="13" a="1"/>
  <c r="M377" i="13" s="1"/>
  <c r="M313" i="13" a="1"/>
  <c r="M313" i="13" s="1"/>
  <c r="M250" i="13" a="1"/>
  <c r="M250" i="13" s="1"/>
  <c r="K14" i="13" a="1"/>
  <c r="K14" i="13" s="1"/>
  <c r="K424" i="13" a="1"/>
  <c r="K424" i="13" s="1"/>
  <c r="K229" i="13" a="1"/>
  <c r="K229" i="13" s="1"/>
  <c r="K228" i="13" a="1"/>
  <c r="K228" i="13" s="1"/>
  <c r="K222" i="13" a="1"/>
  <c r="K222" i="13" s="1"/>
  <c r="K226" i="13" a="1"/>
  <c r="K226" i="13" s="1"/>
  <c r="K3" i="13" a="1"/>
  <c r="K3" i="13" s="1"/>
  <c r="K9" i="13" a="1"/>
  <c r="K9" i="13" s="1"/>
  <c r="K22" i="13" a="1"/>
  <c r="K22" i="13" s="1"/>
  <c r="K28" i="13" a="1"/>
  <c r="K28" i="13" s="1"/>
  <c r="K35" i="13" a="1"/>
  <c r="K35" i="13" s="1"/>
  <c r="K41" i="13" a="1"/>
  <c r="K41" i="13" s="1"/>
  <c r="K54" i="13" a="1"/>
  <c r="K54" i="13" s="1"/>
  <c r="K60" i="13" a="1"/>
  <c r="K60" i="13" s="1"/>
  <c r="K67" i="13" a="1"/>
  <c r="K67" i="13" s="1"/>
  <c r="K73" i="13" a="1"/>
  <c r="K73" i="13" s="1"/>
  <c r="K86" i="13" a="1"/>
  <c r="K86" i="13" s="1"/>
  <c r="K92" i="13" a="1"/>
  <c r="K92" i="13" s="1"/>
  <c r="K99" i="13" a="1"/>
  <c r="K99" i="13" s="1"/>
  <c r="J99" i="13" s="1"/>
  <c r="K105" i="13" a="1"/>
  <c r="K105" i="13" s="1"/>
  <c r="K118" i="13" a="1"/>
  <c r="K118" i="13" s="1"/>
  <c r="K124" i="13" a="1"/>
  <c r="K124" i="13" s="1"/>
  <c r="K144" i="13" a="1"/>
  <c r="K144" i="13" s="1"/>
  <c r="K149" i="13" a="1"/>
  <c r="K149" i="13" s="1"/>
  <c r="K156" i="13" a="1"/>
  <c r="K156" i="13" s="1"/>
  <c r="K176" i="13" a="1"/>
  <c r="K176" i="13" s="1"/>
  <c r="K181" i="13" a="1"/>
  <c r="K181" i="13" s="1"/>
  <c r="J181" i="13" s="1"/>
  <c r="K188" i="13" a="1"/>
  <c r="K188" i="13" s="1"/>
  <c r="K208" i="13" a="1"/>
  <c r="K208" i="13" s="1"/>
  <c r="J208" i="13" s="1"/>
  <c r="K213" i="13" a="1"/>
  <c r="K213" i="13" s="1"/>
  <c r="K220" i="13" a="1"/>
  <c r="K220" i="13" s="1"/>
  <c r="K230" i="13" a="1"/>
  <c r="K230" i="13" s="1"/>
  <c r="K264" i="13" a="1"/>
  <c r="K264" i="13" s="1"/>
  <c r="K290" i="13" a="1"/>
  <c r="K290" i="13" s="1"/>
  <c r="K315" i="13" a="1"/>
  <c r="K315" i="13" s="1"/>
  <c r="J315" i="13" s="1"/>
  <c r="K344" i="13" a="1"/>
  <c r="K344" i="13" s="1"/>
  <c r="K371" i="13" a="1"/>
  <c r="K371" i="13" s="1"/>
  <c r="K401" i="13" a="1"/>
  <c r="K401" i="13" s="1"/>
  <c r="M433" i="13" a="1"/>
  <c r="M433" i="13" s="1"/>
  <c r="M369" i="13" a="1"/>
  <c r="M369" i="13" s="1"/>
  <c r="M305" i="13" a="1"/>
  <c r="M305" i="13" s="1"/>
  <c r="M242" i="13" a="1"/>
  <c r="M242" i="13" s="1"/>
  <c r="K17" i="13" a="1"/>
  <c r="K17" i="13" s="1"/>
  <c r="K49" i="13" a="1"/>
  <c r="K49" i="13" s="1"/>
  <c r="K50" i="13" a="1"/>
  <c r="K50" i="13" s="1"/>
  <c r="K26" i="13" a="1"/>
  <c r="K26" i="13" s="1"/>
  <c r="K39" i="13" a="1"/>
  <c r="K39" i="13" s="1"/>
  <c r="K58" i="13" a="1"/>
  <c r="K58" i="13" s="1"/>
  <c r="K20" i="13" a="1"/>
  <c r="K20" i="13" s="1"/>
  <c r="J20" i="13" s="1"/>
  <c r="K33" i="13" a="1"/>
  <c r="K33" i="13" s="1"/>
  <c r="K46" i="13" a="1"/>
  <c r="K46" i="13" s="1"/>
  <c r="K52" i="13" a="1"/>
  <c r="K52" i="13" s="1"/>
  <c r="K239" i="13" a="1"/>
  <c r="K239" i="13" s="1"/>
  <c r="K336" i="13" a="1"/>
  <c r="K336" i="13" s="1"/>
  <c r="K10" i="13" a="1"/>
  <c r="K10" i="13" s="1"/>
  <c r="K23" i="13" a="1"/>
  <c r="K23" i="13" s="1"/>
  <c r="K29" i="13" a="1"/>
  <c r="K29" i="13" s="1"/>
  <c r="K42" i="13" a="1"/>
  <c r="K42" i="13" s="1"/>
  <c r="K48" i="13" a="1"/>
  <c r="K48" i="13" s="1"/>
  <c r="K55" i="13" a="1"/>
  <c r="K55" i="13" s="1"/>
  <c r="K61" i="13" a="1"/>
  <c r="K61" i="13" s="1"/>
  <c r="K74" i="13" a="1"/>
  <c r="K74" i="13" s="1"/>
  <c r="K80" i="13" a="1"/>
  <c r="K80" i="13" s="1"/>
  <c r="K87" i="13" a="1"/>
  <c r="K87" i="13" s="1"/>
  <c r="K93" i="13" a="1"/>
  <c r="K93" i="13" s="1"/>
  <c r="K106" i="13" a="1"/>
  <c r="K106" i="13" s="1"/>
  <c r="K112" i="13" a="1"/>
  <c r="K112" i="13" s="1"/>
  <c r="K119" i="13" a="1"/>
  <c r="K119" i="13" s="1"/>
  <c r="K125" i="13" a="1"/>
  <c r="K125" i="13" s="1"/>
  <c r="K131" i="13" a="1"/>
  <c r="K131" i="13" s="1"/>
  <c r="K150" i="13" a="1"/>
  <c r="K150" i="13" s="1"/>
  <c r="K157" i="13" a="1"/>
  <c r="K157" i="13" s="1"/>
  <c r="K163" i="13" a="1"/>
  <c r="K163" i="13" s="1"/>
  <c r="J163" i="13" s="1"/>
  <c r="K169" i="13" a="1"/>
  <c r="K169" i="13" s="1"/>
  <c r="K182" i="13" a="1"/>
  <c r="K182" i="13" s="1"/>
  <c r="K189" i="13" a="1"/>
  <c r="K189" i="13" s="1"/>
  <c r="K195" i="13" a="1"/>
  <c r="K195" i="13" s="1"/>
  <c r="K201" i="13" a="1"/>
  <c r="K201" i="13" s="1"/>
  <c r="K214" i="13" a="1"/>
  <c r="K214" i="13" s="1"/>
  <c r="K221" i="13" a="1"/>
  <c r="K221" i="13" s="1"/>
  <c r="K231" i="13" a="1"/>
  <c r="K231" i="13" s="1"/>
  <c r="J231" i="13" s="1"/>
  <c r="K268" i="13" a="1"/>
  <c r="K268" i="13" s="1"/>
  <c r="K293" i="13" a="1"/>
  <c r="K293" i="13" s="1"/>
  <c r="K319" i="13" a="1"/>
  <c r="K319" i="13" s="1"/>
  <c r="K348" i="13" a="1"/>
  <c r="K348" i="13" s="1"/>
  <c r="K376" i="13" a="1"/>
  <c r="K376" i="13" s="1"/>
  <c r="K406" i="13" a="1"/>
  <c r="K406" i="13" s="1"/>
  <c r="K438" i="13" a="1"/>
  <c r="K438" i="13" s="1"/>
  <c r="M425" i="13" a="1"/>
  <c r="M425" i="13" s="1"/>
  <c r="M361" i="13" a="1"/>
  <c r="M361" i="13" s="1"/>
  <c r="M297" i="13" a="1"/>
  <c r="M297" i="13" s="1"/>
  <c r="M234" i="13" a="1"/>
  <c r="M234" i="13" s="1"/>
  <c r="K245" i="13" a="1"/>
  <c r="K245" i="13" s="1"/>
  <c r="K271" i="13" a="1"/>
  <c r="K271" i="13" s="1"/>
  <c r="K296" i="13" a="1"/>
  <c r="K296" i="13" s="1"/>
  <c r="K322" i="13" a="1"/>
  <c r="K322" i="13" s="1"/>
  <c r="K379" i="13" a="1"/>
  <c r="K379" i="13" s="1"/>
  <c r="J379" i="13" s="1"/>
  <c r="K409" i="13" a="1"/>
  <c r="K409" i="13" s="1"/>
  <c r="K446" i="13" a="1"/>
  <c r="K446" i="13" s="1"/>
  <c r="M15" i="13" a="1"/>
  <c r="M15" i="13" s="1"/>
  <c r="M14" i="13" a="1"/>
  <c r="M14" i="13" s="1"/>
  <c r="M9" i="13" a="1"/>
  <c r="M9" i="13" s="1"/>
  <c r="M7" i="13" a="1"/>
  <c r="M7" i="13" s="1"/>
  <c r="M11" i="13" a="1"/>
  <c r="M11" i="13" s="1"/>
  <c r="M8" i="13" a="1"/>
  <c r="M8" i="13" s="1"/>
  <c r="M130" i="13" a="1"/>
  <c r="M130" i="13" s="1"/>
  <c r="M122" i="13" a="1"/>
  <c r="M122" i="13" s="1"/>
  <c r="M114" i="13" a="1"/>
  <c r="M114" i="13" s="1"/>
  <c r="M106" i="13" a="1"/>
  <c r="M106" i="13" s="1"/>
  <c r="M98" i="13" a="1"/>
  <c r="M98" i="13" s="1"/>
  <c r="M90" i="13" a="1"/>
  <c r="M90" i="13" s="1"/>
  <c r="M82" i="13" a="1"/>
  <c r="M82" i="13" s="1"/>
  <c r="M74" i="13" a="1"/>
  <c r="M74" i="13" s="1"/>
  <c r="M66" i="13" a="1"/>
  <c r="M66" i="13" s="1"/>
  <c r="M58" i="13" a="1"/>
  <c r="M58" i="13" s="1"/>
  <c r="M50" i="13" a="1"/>
  <c r="M50" i="13" s="1"/>
  <c r="M42" i="13" a="1"/>
  <c r="M42" i="13" s="1"/>
  <c r="M34" i="13" a="1"/>
  <c r="M34" i="13" s="1"/>
  <c r="M26" i="13" a="1"/>
  <c r="M26" i="13" s="1"/>
  <c r="M18" i="13" a="1"/>
  <c r="M18" i="13" s="1"/>
  <c r="M13" i="13" a="1"/>
  <c r="M13" i="13" s="1"/>
  <c r="M137" i="13" a="1"/>
  <c r="M137" i="13" s="1"/>
  <c r="M129" i="13" a="1"/>
  <c r="M129" i="13" s="1"/>
  <c r="M121" i="13" a="1"/>
  <c r="M121" i="13" s="1"/>
  <c r="M113" i="13" a="1"/>
  <c r="M113" i="13" s="1"/>
  <c r="M105" i="13" a="1"/>
  <c r="M105" i="13" s="1"/>
  <c r="M97" i="13" a="1"/>
  <c r="M97" i="13" s="1"/>
  <c r="M89" i="13" a="1"/>
  <c r="M89" i="13" s="1"/>
  <c r="M81" i="13" a="1"/>
  <c r="M81" i="13" s="1"/>
  <c r="M73" i="13" a="1"/>
  <c r="M73" i="13" s="1"/>
  <c r="M65" i="13" a="1"/>
  <c r="M65" i="13" s="1"/>
  <c r="M57" i="13" a="1"/>
  <c r="M57" i="13" s="1"/>
  <c r="M49" i="13" a="1"/>
  <c r="M49" i="13" s="1"/>
  <c r="M41" i="13" a="1"/>
  <c r="M41" i="13" s="1"/>
  <c r="M33" i="13" a="1"/>
  <c r="M33" i="13" s="1"/>
  <c r="M25" i="13" a="1"/>
  <c r="M25" i="13" s="1"/>
  <c r="M17" i="13" a="1"/>
  <c r="M17" i="13" s="1"/>
  <c r="M31" i="13" a="1"/>
  <c r="M31" i="13" s="1"/>
  <c r="M23" i="13" a="1"/>
  <c r="M23" i="13" s="1"/>
  <c r="M134" i="13" a="1"/>
  <c r="M134" i="13" s="1"/>
  <c r="M126" i="13" a="1"/>
  <c r="M126" i="13" s="1"/>
  <c r="M118" i="13" a="1"/>
  <c r="M118" i="13" s="1"/>
  <c r="M110" i="13" a="1"/>
  <c r="M110" i="13" s="1"/>
  <c r="M102" i="13" a="1"/>
  <c r="M102" i="13" s="1"/>
  <c r="M94" i="13" a="1"/>
  <c r="M94" i="13" s="1"/>
  <c r="M86" i="13" a="1"/>
  <c r="M86" i="13" s="1"/>
  <c r="M78" i="13" a="1"/>
  <c r="M78" i="13" s="1"/>
  <c r="M70" i="13" a="1"/>
  <c r="M70" i="13" s="1"/>
  <c r="M62" i="13" a="1"/>
  <c r="M62" i="13" s="1"/>
  <c r="M54" i="13" a="1"/>
  <c r="M54" i="13" s="1"/>
  <c r="M46" i="13" a="1"/>
  <c r="M46" i="13" s="1"/>
  <c r="M38" i="13" a="1"/>
  <c r="M38" i="13" s="1"/>
  <c r="M30" i="13" a="1"/>
  <c r="M30" i="13" s="1"/>
  <c r="M22" i="13" a="1"/>
  <c r="M22" i="13" s="1"/>
  <c r="M28" i="13" a="1"/>
  <c r="M28" i="13" s="1"/>
  <c r="M6" i="13" a="1"/>
  <c r="M6" i="13" s="1"/>
  <c r="M4" i="13" a="1"/>
  <c r="M4" i="13" s="1"/>
  <c r="M12" i="13" a="1"/>
  <c r="M12" i="13" s="1"/>
  <c r="M5" i="13" a="1"/>
  <c r="M5" i="13" s="1"/>
  <c r="M10" i="13" a="1"/>
  <c r="M10" i="13" s="1"/>
  <c r="M16" i="13" a="1"/>
  <c r="M16" i="13" s="1"/>
  <c r="J419" i="13"/>
  <c r="J69" i="13"/>
  <c r="J28" i="13"/>
  <c r="J52" i="13"/>
  <c r="J447" i="13"/>
  <c r="J352" i="13"/>
  <c r="J51" i="13"/>
  <c r="J6" i="13"/>
  <c r="J431" i="13"/>
  <c r="J321" i="13"/>
  <c r="J210" i="13"/>
  <c r="J30" i="13"/>
  <c r="J132" i="13"/>
  <c r="J44" i="13"/>
  <c r="J8" i="13"/>
  <c r="J171" i="13"/>
  <c r="J107" i="13"/>
  <c r="J14" i="13"/>
  <c r="J5" i="13"/>
  <c r="J445" i="13"/>
  <c r="J406" i="13"/>
  <c r="J344" i="13"/>
  <c r="J311" i="13"/>
  <c r="J295" i="13"/>
  <c r="J279" i="13"/>
  <c r="J264" i="13"/>
  <c r="J248" i="13"/>
  <c r="J232" i="13"/>
  <c r="J146" i="13"/>
  <c r="J12" i="13"/>
  <c r="J3" i="13"/>
  <c r="J439" i="13"/>
  <c r="J397" i="13"/>
  <c r="J331" i="13"/>
  <c r="J308" i="13"/>
  <c r="J292" i="13"/>
  <c r="J276" i="13"/>
  <c r="J261" i="13"/>
  <c r="J245" i="13"/>
  <c r="J224" i="13"/>
  <c r="J121" i="13"/>
  <c r="J10" i="13"/>
  <c r="J15" i="13"/>
  <c r="J425" i="13"/>
  <c r="J375" i="13"/>
  <c r="J319" i="13"/>
  <c r="J256" i="13"/>
  <c r="J240" i="13"/>
  <c r="J199" i="13"/>
  <c r="J93" i="13"/>
  <c r="J9" i="13"/>
  <c r="J456" i="13"/>
  <c r="J424" i="13"/>
  <c r="J373" i="13"/>
  <c r="J286" i="13"/>
  <c r="J271" i="13"/>
  <c r="J255" i="13"/>
  <c r="J239" i="13"/>
  <c r="J185" i="13"/>
  <c r="J75" i="13"/>
  <c r="J223" i="13"/>
  <c r="J209" i="13"/>
  <c r="J195" i="13"/>
  <c r="J184" i="13"/>
  <c r="J170" i="13"/>
  <c r="J156" i="13"/>
  <c r="J145" i="13"/>
  <c r="J131" i="13"/>
  <c r="J117" i="13"/>
  <c r="J106" i="13"/>
  <c r="J91" i="13"/>
  <c r="J70" i="13"/>
  <c r="J441" i="13"/>
  <c r="J421" i="13"/>
  <c r="J402" i="13"/>
  <c r="J368" i="13"/>
  <c r="J336" i="13"/>
  <c r="J317" i="13"/>
  <c r="J309" i="13"/>
  <c r="J301" i="13"/>
  <c r="J293" i="13"/>
  <c r="J285" i="13"/>
  <c r="J277" i="13"/>
  <c r="J270" i="13"/>
  <c r="J262" i="13"/>
  <c r="J246" i="13"/>
  <c r="J238" i="13"/>
  <c r="J230" i="13"/>
  <c r="J219" i="13"/>
  <c r="J194" i="13"/>
  <c r="J183" i="13"/>
  <c r="J169" i="13"/>
  <c r="J155" i="13"/>
  <c r="J141" i="13"/>
  <c r="J130" i="13"/>
  <c r="J116" i="13"/>
  <c r="J105" i="13"/>
  <c r="J90" i="13"/>
  <c r="J68" i="13"/>
  <c r="J46" i="13"/>
  <c r="J22" i="13"/>
  <c r="J21" i="13"/>
  <c r="J218" i="13"/>
  <c r="J193" i="13"/>
  <c r="J168" i="13"/>
  <c r="J129" i="13"/>
  <c r="J115" i="13"/>
  <c r="J67" i="13"/>
  <c r="J454" i="13"/>
  <c r="J437" i="13"/>
  <c r="J417" i="13"/>
  <c r="J359" i="13"/>
  <c r="J329" i="13"/>
  <c r="J307" i="13"/>
  <c r="J299" i="13"/>
  <c r="J291" i="13"/>
  <c r="J283" i="13"/>
  <c r="J275" i="13"/>
  <c r="J268" i="13"/>
  <c r="J260" i="13"/>
  <c r="J252" i="13"/>
  <c r="J236" i="13"/>
  <c r="J228" i="13"/>
  <c r="J217" i="13"/>
  <c r="J203" i="13"/>
  <c r="J192" i="13"/>
  <c r="J178" i="13"/>
  <c r="J167" i="13"/>
  <c r="J153" i="13"/>
  <c r="J139" i="13"/>
  <c r="J125" i="13"/>
  <c r="J114" i="13"/>
  <c r="J100" i="13"/>
  <c r="J83" i="13"/>
  <c r="J62" i="13"/>
  <c r="J43" i="13"/>
  <c r="J19" i="13"/>
  <c r="J229" i="13"/>
  <c r="J179" i="13"/>
  <c r="J154" i="13"/>
  <c r="J140" i="13"/>
  <c r="J101" i="13"/>
  <c r="J435" i="13"/>
  <c r="J414" i="13"/>
  <c r="J390" i="13"/>
  <c r="J354" i="13"/>
  <c r="J323" i="13"/>
  <c r="J314" i="13"/>
  <c r="J306" i="13"/>
  <c r="J298" i="13"/>
  <c r="J290" i="13"/>
  <c r="J282" i="13"/>
  <c r="J274" i="13"/>
  <c r="J267" i="13"/>
  <c r="J259" i="13"/>
  <c r="J251" i="13"/>
  <c r="J243" i="13"/>
  <c r="J235" i="13"/>
  <c r="J227" i="13"/>
  <c r="J216" i="13"/>
  <c r="J202" i="13"/>
  <c r="J191" i="13"/>
  <c r="J177" i="13"/>
  <c r="J152" i="13"/>
  <c r="J138" i="13"/>
  <c r="J124" i="13"/>
  <c r="J113" i="13"/>
  <c r="J82" i="13"/>
  <c r="J60" i="13"/>
  <c r="J38" i="13"/>
  <c r="J324" i="13"/>
  <c r="J215" i="13"/>
  <c r="J187" i="13"/>
  <c r="J176" i="13"/>
  <c r="J162" i="13"/>
  <c r="J148" i="13"/>
  <c r="J123" i="13"/>
  <c r="J109" i="13"/>
  <c r="J98" i="13"/>
  <c r="J78" i="13"/>
  <c r="J59" i="13"/>
  <c r="J36" i="13"/>
  <c r="J226" i="13"/>
  <c r="J201" i="13"/>
  <c r="J137" i="13"/>
  <c r="J428" i="13"/>
  <c r="J409" i="13"/>
  <c r="J381" i="13"/>
  <c r="J346" i="13"/>
  <c r="J320" i="13"/>
  <c r="J312" i="13"/>
  <c r="J296" i="13"/>
  <c r="J288" i="13"/>
  <c r="J280" i="13"/>
  <c r="J272" i="13"/>
  <c r="J265" i="13"/>
  <c r="J257" i="13"/>
  <c r="J249" i="13"/>
  <c r="J241" i="13"/>
  <c r="J225" i="13"/>
  <c r="J211" i="13"/>
  <c r="J200" i="13"/>
  <c r="J186" i="13"/>
  <c r="J175" i="13"/>
  <c r="J161" i="13"/>
  <c r="J147" i="13"/>
  <c r="J133" i="13"/>
  <c r="J122" i="13"/>
  <c r="J108" i="13"/>
  <c r="J97" i="13"/>
  <c r="J76" i="13"/>
  <c r="J54" i="13"/>
  <c r="J89" i="13"/>
  <c r="J81" i="13"/>
  <c r="J74" i="13"/>
  <c r="J66" i="13"/>
  <c r="J58" i="13"/>
  <c r="J50" i="13"/>
  <c r="J42" i="13"/>
  <c r="J34" i="13"/>
  <c r="J27" i="13"/>
  <c r="J18" i="13"/>
  <c r="J222" i="13"/>
  <c r="J214" i="13"/>
  <c r="J206" i="13"/>
  <c r="J198" i="13"/>
  <c r="J190" i="13"/>
  <c r="J182" i="13"/>
  <c r="J174" i="13"/>
  <c r="J166" i="13"/>
  <c r="J159" i="13"/>
  <c r="J151" i="13"/>
  <c r="J144" i="13"/>
  <c r="J136" i="13"/>
  <c r="J128" i="13"/>
  <c r="J120" i="13"/>
  <c r="J112" i="13"/>
  <c r="J104" i="13"/>
  <c r="J96" i="13"/>
  <c r="J88" i="13"/>
  <c r="J80" i="13"/>
  <c r="J73" i="13"/>
  <c r="J65" i="13"/>
  <c r="J57" i="13"/>
  <c r="J49" i="13"/>
  <c r="J41" i="13"/>
  <c r="J33" i="13"/>
  <c r="J26" i="13"/>
  <c r="J17" i="13"/>
  <c r="J221" i="13"/>
  <c r="J213" i="13"/>
  <c r="J205" i="13"/>
  <c r="J197" i="13"/>
  <c r="J189" i="13"/>
  <c r="J173" i="13"/>
  <c r="J165" i="13"/>
  <c r="J158" i="13"/>
  <c r="J150" i="13"/>
  <c r="J135" i="13"/>
  <c r="J127" i="13"/>
  <c r="J119" i="13"/>
  <c r="J111" i="13"/>
  <c r="J103" i="13"/>
  <c r="J95" i="13"/>
  <c r="J87" i="13"/>
  <c r="J72" i="13"/>
  <c r="J64" i="13"/>
  <c r="J56" i="13"/>
  <c r="J48" i="13"/>
  <c r="J40" i="13"/>
  <c r="J32" i="13"/>
  <c r="J23" i="13"/>
  <c r="J220" i="13"/>
  <c r="J212" i="13"/>
  <c r="J204" i="13"/>
  <c r="J196" i="13"/>
  <c r="J188" i="13"/>
  <c r="J180" i="13"/>
  <c r="J172" i="13"/>
  <c r="J164" i="13"/>
  <c r="J157" i="13"/>
  <c r="J149" i="13"/>
  <c r="J142" i="13"/>
  <c r="J134" i="13"/>
  <c r="J126" i="13"/>
  <c r="J118" i="13"/>
  <c r="J110" i="13"/>
  <c r="J102" i="13"/>
  <c r="J94" i="13"/>
  <c r="J86" i="13"/>
  <c r="J79" i="13"/>
  <c r="J71" i="13"/>
  <c r="J63" i="13"/>
  <c r="J55" i="13"/>
  <c r="J47" i="13"/>
  <c r="J39" i="13"/>
  <c r="J31" i="13"/>
  <c r="J24" i="13"/>
  <c r="J92" i="13"/>
  <c r="J84" i="13"/>
  <c r="J77" i="13"/>
  <c r="J61" i="13"/>
  <c r="J53" i="13"/>
  <c r="J45" i="13"/>
  <c r="J37" i="13"/>
  <c r="J29" i="13"/>
  <c r="J453" i="13"/>
  <c r="J446" i="13"/>
  <c r="J438" i="13"/>
  <c r="J432" i="13"/>
  <c r="J418" i="13"/>
  <c r="J403" i="13"/>
  <c r="J396" i="13"/>
  <c r="J389" i="13"/>
  <c r="J382" i="13"/>
  <c r="J374" i="13"/>
  <c r="J367" i="13"/>
  <c r="J360" i="13"/>
  <c r="J353" i="13"/>
  <c r="J345" i="13"/>
  <c r="J337" i="13"/>
  <c r="J330" i="13"/>
  <c r="J322" i="13"/>
  <c r="J458" i="13"/>
  <c r="J444" i="13"/>
  <c r="J430" i="13"/>
  <c r="J423" i="13"/>
  <c r="J408" i="13"/>
  <c r="J401" i="13"/>
  <c r="J388" i="13"/>
  <c r="J380" i="13"/>
  <c r="J372" i="13"/>
  <c r="J365" i="13"/>
  <c r="J358" i="13"/>
  <c r="J351" i="13"/>
  <c r="J343" i="13"/>
  <c r="J328" i="13"/>
  <c r="J452" i="13"/>
  <c r="J457" i="13"/>
  <c r="J451" i="13"/>
  <c r="J443" i="13"/>
  <c r="J429" i="13"/>
  <c r="J422" i="13"/>
  <c r="J415" i="13"/>
  <c r="J407" i="13"/>
  <c r="J393" i="13"/>
  <c r="J387" i="13"/>
  <c r="J371" i="13"/>
  <c r="J364" i="13"/>
  <c r="J350" i="13"/>
  <c r="J342" i="13"/>
  <c r="J335" i="13"/>
  <c r="J327" i="13"/>
  <c r="J400" i="13"/>
  <c r="J386" i="13"/>
  <c r="J378" i="13"/>
  <c r="J370" i="13"/>
  <c r="J363" i="13"/>
  <c r="J349" i="13"/>
  <c r="J341" i="13"/>
  <c r="J334" i="13"/>
  <c r="J434" i="13"/>
  <c r="J427" i="13"/>
  <c r="J413" i="13"/>
  <c r="J405" i="13"/>
  <c r="J399" i="13"/>
  <c r="J392" i="13"/>
  <c r="J385" i="13"/>
  <c r="J377" i="13"/>
  <c r="J362" i="13"/>
  <c r="J356" i="13"/>
  <c r="J348" i="13"/>
  <c r="J340" i="13"/>
  <c r="J333" i="13"/>
  <c r="J455" i="13"/>
  <c r="J448" i="13"/>
  <c r="J440" i="13"/>
  <c r="J433" i="13"/>
  <c r="J426" i="13"/>
  <c r="J420" i="13"/>
  <c r="J412" i="13"/>
  <c r="J384" i="13"/>
  <c r="J376" i="13"/>
  <c r="J361" i="13"/>
  <c r="J355" i="13"/>
  <c r="J347" i="13"/>
  <c r="J339" i="13"/>
  <c r="J332" i="13"/>
  <c r="J85" i="13" l="1"/>
  <c r="J35" i="13"/>
  <c r="Q4" i="13" l="1"/>
  <c r="H31" i="14"/>
  <c r="G31" i="14"/>
  <c r="B31" i="14"/>
  <c r="H29" i="14"/>
  <c r="H30" i="14" s="1"/>
  <c r="G29" i="14"/>
  <c r="G30" i="14" s="1"/>
  <c r="G33" i="14" s="1"/>
  <c r="I24" i="14"/>
  <c r="D21" i="14"/>
  <c r="D22" i="14" s="1"/>
  <c r="C21" i="14"/>
  <c r="C22" i="14" s="1"/>
  <c r="B18" i="14"/>
  <c r="I16" i="14"/>
  <c r="H16" i="14"/>
  <c r="G16" i="14"/>
  <c r="F16" i="14"/>
  <c r="E16" i="14"/>
  <c r="D16" i="14"/>
  <c r="C16" i="14"/>
  <c r="I15" i="14"/>
  <c r="H15" i="14"/>
  <c r="G15" i="14"/>
  <c r="F15" i="14"/>
  <c r="E15" i="14"/>
  <c r="D15" i="14"/>
  <c r="C15" i="14"/>
  <c r="D14" i="14"/>
  <c r="C14" i="14"/>
  <c r="I8" i="14"/>
  <c r="H8" i="14"/>
  <c r="G8" i="14"/>
  <c r="F8" i="14"/>
  <c r="E8" i="14"/>
  <c r="D8" i="14"/>
  <c r="C8" i="14"/>
  <c r="D8" i="12"/>
  <c r="F19" i="14" l="1"/>
  <c r="E19" i="14"/>
  <c r="H19" i="14"/>
  <c r="G19" i="14"/>
  <c r="R4" i="13"/>
  <c r="Q5" i="13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C19" i="14"/>
  <c r="C24" i="14" s="1"/>
  <c r="C34" i="14" s="1"/>
  <c r="R14" i="13"/>
  <c r="R5" i="13"/>
  <c r="H33" i="14"/>
  <c r="D19" i="14"/>
  <c r="D24" i="14" s="1"/>
  <c r="D34" i="14" s="1"/>
  <c r="R28" i="13" l="1"/>
  <c r="T21" i="13" s="1"/>
  <c r="E10" i="14" s="1"/>
  <c r="R9" i="13"/>
  <c r="R10" i="13"/>
  <c r="R13" i="13"/>
  <c r="R6" i="13"/>
  <c r="R15" i="13"/>
  <c r="R11" i="13"/>
  <c r="R7" i="13"/>
  <c r="R12" i="13"/>
  <c r="R31" i="13" s="1"/>
  <c r="W21" i="13" s="1"/>
  <c r="H10" i="14" s="1"/>
  <c r="R8" i="13"/>
  <c r="Q17" i="13"/>
  <c r="R16" i="13" s="1"/>
  <c r="D25" i="14"/>
  <c r="C25" i="14"/>
  <c r="R29" i="13" l="1"/>
  <c r="U21" i="13" s="1"/>
  <c r="R30" i="13"/>
  <c r="V21" i="13" s="1"/>
  <c r="R17" i="13"/>
  <c r="R32" i="13" s="1"/>
  <c r="X21" i="13" s="1"/>
  <c r="I10" i="14" s="1"/>
  <c r="H14" i="14"/>
  <c r="E14" i="14"/>
  <c r="E21" i="14"/>
  <c r="D35" i="14"/>
  <c r="C35" i="14"/>
  <c r="G21" i="14" l="1"/>
  <c r="G10" i="14"/>
  <c r="G14" i="14" s="1"/>
  <c r="F21" i="14"/>
  <c r="F10" i="14"/>
  <c r="F14" i="14" s="1"/>
  <c r="H23" i="14"/>
  <c r="H24" i="14" s="1"/>
  <c r="H34" i="14" s="1"/>
  <c r="I21" i="14"/>
  <c r="I14" i="14"/>
  <c r="E22" i="14"/>
  <c r="E24" i="14" s="1"/>
  <c r="G23" i="14" l="1"/>
  <c r="G24" i="14" s="1"/>
  <c r="F22" i="14"/>
  <c r="F24" i="14" s="1"/>
  <c r="F34" i="14" s="1"/>
  <c r="E34" i="14"/>
  <c r="F25" i="14"/>
  <c r="E25" i="14"/>
  <c r="G34" i="14" l="1"/>
  <c r="G35" i="14" s="1"/>
  <c r="H25" i="14"/>
  <c r="J24" i="14" s="1"/>
  <c r="G25" i="14"/>
  <c r="F35" i="14"/>
  <c r="E35" i="14"/>
  <c r="H35" i="14" l="1"/>
  <c r="J36" i="14" s="1"/>
  <c r="D14" i="10"/>
  <c r="D20" i="10" s="1"/>
  <c r="C21" i="12"/>
  <c r="D21" i="10"/>
  <c r="H14" i="10"/>
  <c r="D42" i="10" l="1"/>
  <c r="H42" i="10"/>
  <c r="C42" i="10"/>
  <c r="B42" i="10"/>
  <c r="E42" i="10" s="1"/>
  <c r="H29" i="12"/>
  <c r="G29" i="12"/>
  <c r="B31" i="12"/>
  <c r="H31" i="12" s="1"/>
  <c r="I24" i="12"/>
  <c r="D21" i="12"/>
  <c r="D22" i="12" s="1"/>
  <c r="C22" i="12"/>
  <c r="B18" i="12"/>
  <c r="G19" i="12" s="1"/>
  <c r="I16" i="12"/>
  <c r="H16" i="12"/>
  <c r="H20" i="12" s="1"/>
  <c r="G16" i="12"/>
  <c r="F16" i="12"/>
  <c r="E16" i="12"/>
  <c r="E20" i="12" s="1"/>
  <c r="D16" i="12"/>
  <c r="C16" i="12"/>
  <c r="C20" i="12" s="1"/>
  <c r="I15" i="12"/>
  <c r="H15" i="12"/>
  <c r="G15" i="12"/>
  <c r="F15" i="12"/>
  <c r="E15" i="12"/>
  <c r="D15" i="12"/>
  <c r="C15" i="12"/>
  <c r="I14" i="12"/>
  <c r="H14" i="12"/>
  <c r="G14" i="12"/>
  <c r="F14" i="12"/>
  <c r="E14" i="12"/>
  <c r="D14" i="12"/>
  <c r="C14" i="12"/>
  <c r="I8" i="12"/>
  <c r="H8" i="12"/>
  <c r="G8" i="12"/>
  <c r="F8" i="12"/>
  <c r="E8" i="12"/>
  <c r="C8" i="12"/>
  <c r="G31" i="10"/>
  <c r="C21" i="10"/>
  <c r="C22" i="10" s="1"/>
  <c r="D40" i="10" l="1"/>
  <c r="D41" i="10" s="1"/>
  <c r="D44" i="10" s="1"/>
  <c r="D22" i="10"/>
  <c r="I20" i="12"/>
  <c r="D20" i="12"/>
  <c r="E21" i="12" s="1"/>
  <c r="G42" i="10"/>
  <c r="F42" i="10"/>
  <c r="F20" i="12"/>
  <c r="G20" i="12"/>
  <c r="C40" i="10"/>
  <c r="C41" i="10" s="1"/>
  <c r="C44" i="10" s="1"/>
  <c r="G31" i="12"/>
  <c r="C19" i="12"/>
  <c r="C24" i="12" s="1"/>
  <c r="C25" i="12" s="1"/>
  <c r="H19" i="12"/>
  <c r="D19" i="12"/>
  <c r="D24" i="12" s="1"/>
  <c r="D34" i="12" s="1"/>
  <c r="E19" i="12"/>
  <c r="F19" i="12"/>
  <c r="F21" i="12" l="1"/>
  <c r="F22" i="12" s="1"/>
  <c r="F24" i="12" s="1"/>
  <c r="F34" i="12" s="1"/>
  <c r="H21" i="12"/>
  <c r="H23" i="12" s="1"/>
  <c r="H24" i="12" s="1"/>
  <c r="G21" i="12"/>
  <c r="G23" i="12" s="1"/>
  <c r="G24" i="12" s="1"/>
  <c r="I21" i="12"/>
  <c r="E22" i="12"/>
  <c r="E24" i="12" s="1"/>
  <c r="C34" i="12"/>
  <c r="G30" i="12"/>
  <c r="G33" i="12" s="1"/>
  <c r="D25" i="12"/>
  <c r="H30" i="12"/>
  <c r="H33" i="12" s="1"/>
  <c r="C15" i="10"/>
  <c r="D15" i="10"/>
  <c r="E15" i="10"/>
  <c r="F15" i="10"/>
  <c r="G15" i="10"/>
  <c r="H15" i="10"/>
  <c r="I15" i="10"/>
  <c r="C16" i="10"/>
  <c r="D16" i="10"/>
  <c r="E16" i="10"/>
  <c r="F16" i="10"/>
  <c r="G16" i="10"/>
  <c r="H16" i="10"/>
  <c r="I16" i="10"/>
  <c r="C14" i="10"/>
  <c r="C20" i="10" s="1"/>
  <c r="E14" i="10"/>
  <c r="E20" i="10" s="1"/>
  <c r="F14" i="10"/>
  <c r="F20" i="10" s="1"/>
  <c r="F21" i="10" s="1"/>
  <c r="G14" i="10"/>
  <c r="G20" i="10" s="1"/>
  <c r="G21" i="10" s="1"/>
  <c r="H20" i="10"/>
  <c r="I14" i="10"/>
  <c r="I20" i="10" s="1"/>
  <c r="D40" i="7"/>
  <c r="D30" i="7"/>
  <c r="D31" i="7" s="1"/>
  <c r="D32" i="7" s="1"/>
  <c r="E30" i="7"/>
  <c r="E31" i="7" s="1"/>
  <c r="E32" i="7" s="1"/>
  <c r="F30" i="7"/>
  <c r="F31" i="7" s="1"/>
  <c r="F32" i="7" s="1"/>
  <c r="G30" i="7"/>
  <c r="G31" i="7" s="1"/>
  <c r="G32" i="7" s="1"/>
  <c r="H30" i="7"/>
  <c r="H31" i="7" s="1"/>
  <c r="H32" i="7" s="1"/>
  <c r="C30" i="7"/>
  <c r="C31" i="7" s="1"/>
  <c r="C32" i="7" s="1"/>
  <c r="D29" i="7"/>
  <c r="S29" i="7"/>
  <c r="B29" i="7"/>
  <c r="D25" i="7"/>
  <c r="E25" i="7"/>
  <c r="C25" i="7"/>
  <c r="C26" i="7" s="1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C21" i="7"/>
  <c r="C29" i="7" s="1"/>
  <c r="D21" i="7"/>
  <c r="E21" i="7"/>
  <c r="E29" i="7" s="1"/>
  <c r="F21" i="7"/>
  <c r="F29" i="7" s="1"/>
  <c r="G21" i="7"/>
  <c r="G29" i="7" s="1"/>
  <c r="H21" i="7"/>
  <c r="H29" i="7" s="1"/>
  <c r="I21" i="7"/>
  <c r="I29" i="7" s="1"/>
  <c r="J21" i="7"/>
  <c r="J29" i="7" s="1"/>
  <c r="K21" i="7"/>
  <c r="K29" i="7" s="1"/>
  <c r="L21" i="7"/>
  <c r="L29" i="7" s="1"/>
  <c r="M21" i="7"/>
  <c r="M29" i="7" s="1"/>
  <c r="N21" i="7"/>
  <c r="N29" i="7" s="1"/>
  <c r="O21" i="7"/>
  <c r="O29" i="7" s="1"/>
  <c r="P21" i="7"/>
  <c r="P29" i="7" s="1"/>
  <c r="Q21" i="7"/>
  <c r="Q29" i="7" s="1"/>
  <c r="R21" i="7"/>
  <c r="R29" i="7" s="1"/>
  <c r="S21" i="7"/>
  <c r="T21" i="7"/>
  <c r="T29" i="7" s="1"/>
  <c r="U21" i="7"/>
  <c r="U29" i="7" s="1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C19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D17" i="7"/>
  <c r="D24" i="7" s="1"/>
  <c r="E17" i="7"/>
  <c r="E24" i="7" s="1"/>
  <c r="F17" i="7"/>
  <c r="F24" i="7" s="1"/>
  <c r="G17" i="7"/>
  <c r="G24" i="7" s="1"/>
  <c r="H17" i="7"/>
  <c r="H24" i="7" s="1"/>
  <c r="I17" i="7"/>
  <c r="I24" i="7" s="1"/>
  <c r="J17" i="7"/>
  <c r="J24" i="7" s="1"/>
  <c r="K17" i="7"/>
  <c r="K24" i="7" s="1"/>
  <c r="L17" i="7"/>
  <c r="L24" i="7" s="1"/>
  <c r="M17" i="7"/>
  <c r="M24" i="7" s="1"/>
  <c r="M25" i="7" s="1"/>
  <c r="N17" i="7"/>
  <c r="N24" i="7" s="1"/>
  <c r="O17" i="7"/>
  <c r="O24" i="7" s="1"/>
  <c r="P17" i="7"/>
  <c r="P24" i="7" s="1"/>
  <c r="Q17" i="7"/>
  <c r="Q24" i="7" s="1"/>
  <c r="R17" i="7"/>
  <c r="R24" i="7" s="1"/>
  <c r="S17" i="7"/>
  <c r="S24" i="7" s="1"/>
  <c r="T17" i="7"/>
  <c r="T24" i="7" s="1"/>
  <c r="U17" i="7"/>
  <c r="U24" i="7" s="1"/>
  <c r="C16" i="7"/>
  <c r="C17" i="7"/>
  <c r="C24" i="7" s="1"/>
  <c r="C15" i="7"/>
  <c r="H15" i="11"/>
  <c r="D35" i="12" l="1"/>
  <c r="E21" i="10"/>
  <c r="E40" i="10" s="1"/>
  <c r="E41" i="10" s="1"/>
  <c r="E44" i="10" s="1"/>
  <c r="F40" i="10"/>
  <c r="F41" i="10" s="1"/>
  <c r="F44" i="10" s="1"/>
  <c r="I21" i="10"/>
  <c r="H21" i="10"/>
  <c r="H40" i="10" s="1"/>
  <c r="H41" i="10" s="1"/>
  <c r="C35" i="12"/>
  <c r="F25" i="12"/>
  <c r="E25" i="12"/>
  <c r="H34" i="12"/>
  <c r="G34" i="12"/>
  <c r="E34" i="12"/>
  <c r="H25" i="12"/>
  <c r="J24" i="12" s="1"/>
  <c r="G25" i="12"/>
  <c r="C27" i="7"/>
  <c r="K30" i="7"/>
  <c r="K31" i="7" s="1"/>
  <c r="K32" i="7" s="1"/>
  <c r="S30" i="7"/>
  <c r="S31" i="7" s="1"/>
  <c r="O30" i="7"/>
  <c r="O31" i="7" s="1"/>
  <c r="O32" i="7" s="1"/>
  <c r="I30" i="7"/>
  <c r="I31" i="7" s="1"/>
  <c r="I32" i="7" s="1"/>
  <c r="J30" i="7"/>
  <c r="J31" i="7" s="1"/>
  <c r="J32" i="7" s="1"/>
  <c r="Q30" i="7"/>
  <c r="Q31" i="7" s="1"/>
  <c r="Q32" i="7" s="1"/>
  <c r="R30" i="7"/>
  <c r="R31" i="7" s="1"/>
  <c r="R32" i="7" s="1"/>
  <c r="P30" i="7"/>
  <c r="P31" i="7" s="1"/>
  <c r="P32" i="7" s="1"/>
  <c r="N30" i="7"/>
  <c r="N31" i="7" s="1"/>
  <c r="N32" i="7" s="1"/>
  <c r="U30" i="7"/>
  <c r="U31" i="7" s="1"/>
  <c r="M30" i="7"/>
  <c r="M31" i="7" s="1"/>
  <c r="M32" i="7" s="1"/>
  <c r="T30" i="7"/>
  <c r="T31" i="7" s="1"/>
  <c r="L30" i="7"/>
  <c r="L31" i="7" s="1"/>
  <c r="L32" i="7" s="1"/>
  <c r="N25" i="7"/>
  <c r="T25" i="7"/>
  <c r="G25" i="7"/>
  <c r="L25" i="7"/>
  <c r="F25" i="7"/>
  <c r="R25" i="7"/>
  <c r="J25" i="7"/>
  <c r="U25" i="7"/>
  <c r="S25" i="7"/>
  <c r="K25" i="7"/>
  <c r="Q25" i="7"/>
  <c r="I25" i="7"/>
  <c r="P25" i="7"/>
  <c r="H25" i="7"/>
  <c r="O25" i="7"/>
  <c r="D19" i="11"/>
  <c r="D25" i="11" s="1"/>
  <c r="D35" i="11" s="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AC19" i="11"/>
  <c r="C19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AC18" i="11"/>
  <c r="C18" i="11"/>
  <c r="C17" i="11"/>
  <c r="C23" i="11" s="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AC17" i="11"/>
  <c r="AC15" i="11"/>
  <c r="S4" i="8"/>
  <c r="S14" i="11"/>
  <c r="S18" i="11" s="1"/>
  <c r="R15" i="11"/>
  <c r="Q15" i="11"/>
  <c r="P15" i="11"/>
  <c r="O15" i="11"/>
  <c r="N15" i="11"/>
  <c r="M15" i="11"/>
  <c r="L15" i="11"/>
  <c r="K15" i="11"/>
  <c r="J15" i="11"/>
  <c r="I15" i="11"/>
  <c r="G15" i="11"/>
  <c r="F15" i="11"/>
  <c r="E15" i="11"/>
  <c r="D15" i="11"/>
  <c r="C15" i="11"/>
  <c r="C8" i="10"/>
  <c r="D8" i="10"/>
  <c r="H35" i="12" l="1"/>
  <c r="J36" i="12" s="1"/>
  <c r="G40" i="10"/>
  <c r="G41" i="10" s="1"/>
  <c r="G44" i="10" s="1"/>
  <c r="G23" i="10"/>
  <c r="G29" i="10"/>
  <c r="G30" i="10" s="1"/>
  <c r="G33" i="10" s="1"/>
  <c r="G35" i="12"/>
  <c r="F35" i="12"/>
  <c r="E35" i="12"/>
  <c r="N29" i="11"/>
  <c r="N25" i="11"/>
  <c r="N35" i="11" s="1"/>
  <c r="R27" i="11"/>
  <c r="R23" i="11"/>
  <c r="R33" i="11" s="1"/>
  <c r="R20" i="11"/>
  <c r="R30" i="11" s="1"/>
  <c r="J27" i="11"/>
  <c r="J20" i="11"/>
  <c r="J30" i="11" s="1"/>
  <c r="J23" i="11"/>
  <c r="J33" i="11" s="1"/>
  <c r="C28" i="11"/>
  <c r="C24" i="11"/>
  <c r="C34" i="11" s="1"/>
  <c r="C21" i="11"/>
  <c r="L28" i="11"/>
  <c r="L21" i="11"/>
  <c r="L31" i="11" s="1"/>
  <c r="L24" i="11"/>
  <c r="L34" i="11" s="1"/>
  <c r="D28" i="11"/>
  <c r="D21" i="11"/>
  <c r="D24" i="11"/>
  <c r="D34" i="11" s="1"/>
  <c r="M29" i="11"/>
  <c r="M25" i="11"/>
  <c r="M35" i="11" s="1"/>
  <c r="E29" i="11"/>
  <c r="E25" i="11"/>
  <c r="E35" i="11" s="1"/>
  <c r="AC27" i="11"/>
  <c r="AC20" i="11"/>
  <c r="AC30" i="11" s="1"/>
  <c r="AC23" i="11"/>
  <c r="AC33" i="11" s="1"/>
  <c r="M28" i="11"/>
  <c r="M21" i="11"/>
  <c r="M31" i="11" s="1"/>
  <c r="M24" i="11"/>
  <c r="M34" i="11" s="1"/>
  <c r="P27" i="11"/>
  <c r="P20" i="11"/>
  <c r="P30" i="11" s="1"/>
  <c r="P23" i="11"/>
  <c r="P33" i="11" s="1"/>
  <c r="H27" i="11"/>
  <c r="H20" i="11"/>
  <c r="H30" i="11" s="1"/>
  <c r="H23" i="11"/>
  <c r="H33" i="11" s="1"/>
  <c r="R28" i="11"/>
  <c r="R21" i="11"/>
  <c r="R31" i="11" s="1"/>
  <c r="R24" i="11"/>
  <c r="R34" i="11" s="1"/>
  <c r="J28" i="11"/>
  <c r="J21" i="11"/>
  <c r="J31" i="11" s="1"/>
  <c r="J24" i="11"/>
  <c r="J34" i="11" s="1"/>
  <c r="AC29" i="11"/>
  <c r="AC25" i="11"/>
  <c r="AC35" i="11" s="1"/>
  <c r="K29" i="11"/>
  <c r="K25" i="11"/>
  <c r="K35" i="11" s="1"/>
  <c r="O27" i="11"/>
  <c r="O20" i="11"/>
  <c r="O30" i="11" s="1"/>
  <c r="O23" i="11"/>
  <c r="O33" i="11" s="1"/>
  <c r="G27" i="11"/>
  <c r="G20" i="11"/>
  <c r="G30" i="11" s="1"/>
  <c r="G23" i="11"/>
  <c r="G33" i="11" s="1"/>
  <c r="Q28" i="11"/>
  <c r="Q21" i="11"/>
  <c r="Q31" i="11" s="1"/>
  <c r="Q24" i="11"/>
  <c r="Q34" i="11" s="1"/>
  <c r="I28" i="11"/>
  <c r="I21" i="11"/>
  <c r="I31" i="11" s="1"/>
  <c r="I24" i="11"/>
  <c r="I34" i="11" s="1"/>
  <c r="R29" i="11"/>
  <c r="R25" i="11"/>
  <c r="R35" i="11" s="1"/>
  <c r="J29" i="11"/>
  <c r="J25" i="11"/>
  <c r="J35" i="11" s="1"/>
  <c r="K27" i="11"/>
  <c r="K23" i="11"/>
  <c r="K33" i="11" s="1"/>
  <c r="K20" i="11"/>
  <c r="K30" i="11" s="1"/>
  <c r="AC28" i="11"/>
  <c r="AC24" i="11"/>
  <c r="AC34" i="11" s="1"/>
  <c r="AC21" i="11"/>
  <c r="AC31" i="11" s="1"/>
  <c r="C29" i="11"/>
  <c r="C22" i="11"/>
  <c r="C32" i="11" s="1"/>
  <c r="C25" i="11"/>
  <c r="C35" i="11" s="1"/>
  <c r="S28" i="11"/>
  <c r="S21" i="11"/>
  <c r="S31" i="11" s="1"/>
  <c r="S24" i="11"/>
  <c r="S34" i="11" s="1"/>
  <c r="N27" i="11"/>
  <c r="N20" i="11"/>
  <c r="N30" i="11" s="1"/>
  <c r="N23" i="11"/>
  <c r="N33" i="11" s="1"/>
  <c r="F27" i="11"/>
  <c r="F20" i="11"/>
  <c r="F30" i="11" s="1"/>
  <c r="F23" i="11"/>
  <c r="F33" i="11" s="1"/>
  <c r="P28" i="11"/>
  <c r="P21" i="11"/>
  <c r="P31" i="11" s="1"/>
  <c r="P24" i="11"/>
  <c r="P34" i="11" s="1"/>
  <c r="H28" i="11"/>
  <c r="H21" i="11"/>
  <c r="H31" i="11" s="1"/>
  <c r="H24" i="11"/>
  <c r="H34" i="11" s="1"/>
  <c r="Q29" i="11"/>
  <c r="Q25" i="11"/>
  <c r="Q35" i="11" s="1"/>
  <c r="I29" i="11"/>
  <c r="I25" i="11"/>
  <c r="I35" i="11" s="1"/>
  <c r="C27" i="11"/>
  <c r="C20" i="11"/>
  <c r="C33" i="11"/>
  <c r="F29" i="11"/>
  <c r="F25" i="11"/>
  <c r="F35" i="11" s="1"/>
  <c r="Q27" i="11"/>
  <c r="Q20" i="11"/>
  <c r="Q30" i="11" s="1"/>
  <c r="Q23" i="11"/>
  <c r="Q33" i="11" s="1"/>
  <c r="I27" i="11"/>
  <c r="I20" i="11"/>
  <c r="I30" i="11" s="1"/>
  <c r="I23" i="11"/>
  <c r="I33" i="11" s="1"/>
  <c r="L29" i="11"/>
  <c r="L25" i="11"/>
  <c r="L35" i="11" s="1"/>
  <c r="M27" i="11"/>
  <c r="M20" i="11"/>
  <c r="M30" i="11" s="1"/>
  <c r="M23" i="11"/>
  <c r="M33" i="11" s="1"/>
  <c r="E27" i="11"/>
  <c r="E20" i="11"/>
  <c r="E23" i="11"/>
  <c r="E33" i="11" s="1"/>
  <c r="O28" i="11"/>
  <c r="O24" i="11"/>
  <c r="O34" i="11" s="1"/>
  <c r="O21" i="11"/>
  <c r="O31" i="11" s="1"/>
  <c r="G28" i="11"/>
  <c r="G21" i="11"/>
  <c r="G31" i="11" s="1"/>
  <c r="G24" i="11"/>
  <c r="G34" i="11" s="1"/>
  <c r="P29" i="11"/>
  <c r="P25" i="11"/>
  <c r="P35" i="11" s="1"/>
  <c r="H29" i="11"/>
  <c r="H25" i="11"/>
  <c r="H35" i="11" s="1"/>
  <c r="E28" i="11"/>
  <c r="E24" i="11"/>
  <c r="E34" i="11" s="1"/>
  <c r="E21" i="11"/>
  <c r="K28" i="11"/>
  <c r="K21" i="11"/>
  <c r="K31" i="11" s="1"/>
  <c r="K24" i="11"/>
  <c r="K34" i="11" s="1"/>
  <c r="L27" i="11"/>
  <c r="L20" i="11"/>
  <c r="L30" i="11" s="1"/>
  <c r="L23" i="11"/>
  <c r="L33" i="11" s="1"/>
  <c r="D27" i="11"/>
  <c r="D23" i="11"/>
  <c r="D33" i="11" s="1"/>
  <c r="D20" i="11"/>
  <c r="N28" i="11"/>
  <c r="N24" i="11"/>
  <c r="N34" i="11" s="1"/>
  <c r="N21" i="11"/>
  <c r="N31" i="11" s="1"/>
  <c r="F28" i="11"/>
  <c r="F24" i="11"/>
  <c r="F34" i="11" s="1"/>
  <c r="F21" i="11"/>
  <c r="F31" i="11" s="1"/>
  <c r="O29" i="11"/>
  <c r="O25" i="11"/>
  <c r="O35" i="11" s="1"/>
  <c r="G29" i="11"/>
  <c r="G25" i="11"/>
  <c r="G35" i="11" s="1"/>
  <c r="G22" i="11"/>
  <c r="G32" i="11" s="1"/>
  <c r="L22" i="11"/>
  <c r="L32" i="11" s="1"/>
  <c r="S17" i="11"/>
  <c r="F22" i="11"/>
  <c r="F32" i="11" s="1"/>
  <c r="T14" i="11"/>
  <c r="U14" i="11" s="1"/>
  <c r="V14" i="11" s="1"/>
  <c r="V18" i="11" s="1"/>
  <c r="S19" i="11"/>
  <c r="O22" i="11"/>
  <c r="O32" i="11" s="1"/>
  <c r="S15" i="11"/>
  <c r="N22" i="11"/>
  <c r="N32" i="11" s="1"/>
  <c r="D22" i="11"/>
  <c r="D32" i="11" s="1"/>
  <c r="D29" i="11"/>
  <c r="AC22" i="11"/>
  <c r="AC32" i="11" s="1"/>
  <c r="M22" i="11"/>
  <c r="M32" i="11" s="1"/>
  <c r="E22" i="11"/>
  <c r="E32" i="11" s="1"/>
  <c r="K22" i="11"/>
  <c r="K32" i="11" s="1"/>
  <c r="R22" i="11"/>
  <c r="R32" i="11" s="1"/>
  <c r="J22" i="11"/>
  <c r="J32" i="11" s="1"/>
  <c r="Q22" i="11"/>
  <c r="Q32" i="11" s="1"/>
  <c r="I22" i="11"/>
  <c r="I32" i="11" s="1"/>
  <c r="P22" i="11"/>
  <c r="P32" i="11" s="1"/>
  <c r="H22" i="11"/>
  <c r="H32" i="11" s="1"/>
  <c r="P26" i="7"/>
  <c r="P27" i="7" s="1"/>
  <c r="Q26" i="7"/>
  <c r="Q27" i="7" s="1"/>
  <c r="S26" i="7"/>
  <c r="S27" i="7" s="1"/>
  <c r="H26" i="7"/>
  <c r="H27" i="7" s="1"/>
  <c r="R26" i="7"/>
  <c r="R27" i="7" s="1"/>
  <c r="N26" i="7"/>
  <c r="N27" i="7" s="1"/>
  <c r="L26" i="7"/>
  <c r="L27" i="7" s="1"/>
  <c r="O26" i="7"/>
  <c r="O27" i="7" s="1"/>
  <c r="M26" i="7"/>
  <c r="M27" i="7" s="1"/>
  <c r="K26" i="7"/>
  <c r="K27" i="7" s="1"/>
  <c r="J26" i="7"/>
  <c r="J27" i="7" s="1"/>
  <c r="I26" i="7"/>
  <c r="I27" i="7" s="1"/>
  <c r="G26" i="7"/>
  <c r="G27" i="7" s="1"/>
  <c r="F26" i="7"/>
  <c r="F27" i="7" s="1"/>
  <c r="E26" i="7"/>
  <c r="E27" i="7" s="1"/>
  <c r="D26" i="7"/>
  <c r="D27" i="7" s="1"/>
  <c r="D30" i="11" l="1"/>
  <c r="D37" i="11"/>
  <c r="D31" i="11"/>
  <c r="D38" i="11"/>
  <c r="E30" i="11"/>
  <c r="E37" i="11"/>
  <c r="C30" i="11"/>
  <c r="C37" i="11"/>
  <c r="E31" i="11"/>
  <c r="E38" i="11"/>
  <c r="C31" i="11"/>
  <c r="C38" i="11"/>
  <c r="T15" i="11"/>
  <c r="V28" i="11"/>
  <c r="V24" i="11"/>
  <c r="V34" i="11" s="1"/>
  <c r="V21" i="11"/>
  <c r="V31" i="11" s="1"/>
  <c r="S27" i="11"/>
  <c r="S23" i="11"/>
  <c r="S33" i="11" s="1"/>
  <c r="S20" i="11"/>
  <c r="S30" i="11" s="1"/>
  <c r="T18" i="11"/>
  <c r="S29" i="11"/>
  <c r="S25" i="11"/>
  <c r="S35" i="11" s="1"/>
  <c r="V15" i="11"/>
  <c r="U15" i="11"/>
  <c r="V19" i="11"/>
  <c r="V25" i="11" s="1"/>
  <c r="V35" i="11" s="1"/>
  <c r="U18" i="11"/>
  <c r="T17" i="11"/>
  <c r="U19" i="11"/>
  <c r="S22" i="11"/>
  <c r="S32" i="11" s="1"/>
  <c r="T19" i="11"/>
  <c r="U17" i="11"/>
  <c r="W14" i="11"/>
  <c r="V17" i="11"/>
  <c r="V29" i="11"/>
  <c r="C39" i="11"/>
  <c r="D39" i="11"/>
  <c r="E39" i="11"/>
  <c r="T26" i="7"/>
  <c r="U26" i="7"/>
  <c r="I24" i="10"/>
  <c r="B18" i="10"/>
  <c r="D19" i="10" s="1"/>
  <c r="I8" i="10"/>
  <c r="H8" i="10"/>
  <c r="G8" i="10"/>
  <c r="F8" i="10"/>
  <c r="E8" i="10"/>
  <c r="M20" i="2"/>
  <c r="C30" i="1"/>
  <c r="B24" i="7"/>
  <c r="B41" i="7" s="1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C35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C4" i="8"/>
  <c r="D32" i="9"/>
  <c r="E32" i="9"/>
  <c r="F32" i="9"/>
  <c r="G32" i="9"/>
  <c r="C32" i="9"/>
  <c r="D14" i="9"/>
  <c r="G26" i="9"/>
  <c r="D26" i="9"/>
  <c r="E26" i="9"/>
  <c r="F26" i="9"/>
  <c r="C26" i="9"/>
  <c r="G24" i="9"/>
  <c r="D24" i="9"/>
  <c r="E24" i="9"/>
  <c r="F24" i="9"/>
  <c r="F28" i="9" s="1"/>
  <c r="F34" i="9" s="1"/>
  <c r="C24" i="9"/>
  <c r="D15" i="9"/>
  <c r="D13" i="9"/>
  <c r="G7" i="9"/>
  <c r="D7" i="9"/>
  <c r="E7" i="9"/>
  <c r="F7" i="9"/>
  <c r="C7" i="9"/>
  <c r="G5" i="9"/>
  <c r="D5" i="9"/>
  <c r="E5" i="9"/>
  <c r="F5" i="9"/>
  <c r="C5" i="9"/>
  <c r="B12" i="6"/>
  <c r="C13" i="6" s="1"/>
  <c r="B10" i="6"/>
  <c r="C11" i="6" s="1"/>
  <c r="D6" i="3"/>
  <c r="I29" i="8"/>
  <c r="M28" i="8"/>
  <c r="D28" i="8"/>
  <c r="E28" i="8"/>
  <c r="F28" i="8"/>
  <c r="G28" i="8"/>
  <c r="H28" i="8"/>
  <c r="I28" i="8"/>
  <c r="J28" i="8"/>
  <c r="K28" i="8"/>
  <c r="L28" i="8"/>
  <c r="C28" i="8"/>
  <c r="U26" i="8"/>
  <c r="U29" i="8" s="1"/>
  <c r="D26" i="8"/>
  <c r="E26" i="8"/>
  <c r="F26" i="8"/>
  <c r="F29" i="8" s="1"/>
  <c r="G26" i="8"/>
  <c r="G29" i="8" s="1"/>
  <c r="H26" i="8"/>
  <c r="I26" i="8"/>
  <c r="J26" i="8"/>
  <c r="K26" i="8"/>
  <c r="L26" i="8"/>
  <c r="M26" i="8"/>
  <c r="N26" i="8"/>
  <c r="N29" i="8" s="1"/>
  <c r="O26" i="8"/>
  <c r="O29" i="8" s="1"/>
  <c r="P26" i="8"/>
  <c r="P29" i="8" s="1"/>
  <c r="Q26" i="8"/>
  <c r="Q29" i="8" s="1"/>
  <c r="R26" i="8"/>
  <c r="R29" i="8" s="1"/>
  <c r="S26" i="8"/>
  <c r="S29" i="8" s="1"/>
  <c r="T26" i="8"/>
  <c r="T29" i="8" s="1"/>
  <c r="C26" i="8"/>
  <c r="D9" i="8"/>
  <c r="D13" i="8" s="1"/>
  <c r="E9" i="8"/>
  <c r="E13" i="8" s="1"/>
  <c r="F9" i="8"/>
  <c r="F13" i="8" s="1"/>
  <c r="G9" i="8"/>
  <c r="G13" i="8" s="1"/>
  <c r="H9" i="8"/>
  <c r="H13" i="8" s="1"/>
  <c r="I9" i="8"/>
  <c r="I13" i="8" s="1"/>
  <c r="J9" i="8"/>
  <c r="J14" i="8" s="1"/>
  <c r="K9" i="8"/>
  <c r="K14" i="8" s="1"/>
  <c r="L9" i="8"/>
  <c r="L13" i="8" s="1"/>
  <c r="M9" i="8"/>
  <c r="M13" i="8" s="1"/>
  <c r="N9" i="8"/>
  <c r="N13" i="8" s="1"/>
  <c r="O9" i="8"/>
  <c r="O13" i="8" s="1"/>
  <c r="P9" i="8"/>
  <c r="P13" i="8" s="1"/>
  <c r="Q9" i="8"/>
  <c r="Q13" i="8" s="1"/>
  <c r="R9" i="8"/>
  <c r="R14" i="8" s="1"/>
  <c r="S9" i="8"/>
  <c r="S14" i="8" s="1"/>
  <c r="T9" i="8"/>
  <c r="T13" i="8" s="1"/>
  <c r="U9" i="8"/>
  <c r="U13" i="8" s="1"/>
  <c r="C9" i="8"/>
  <c r="C19" i="10" l="1"/>
  <c r="H37" i="11"/>
  <c r="P37" i="11"/>
  <c r="J37" i="11"/>
  <c r="R37" i="11"/>
  <c r="T37" i="11"/>
  <c r="I37" i="11"/>
  <c r="Q37" i="11"/>
  <c r="K37" i="11"/>
  <c r="M37" i="11"/>
  <c r="U37" i="11"/>
  <c r="AC37" i="11"/>
  <c r="N37" i="11"/>
  <c r="F37" i="11"/>
  <c r="G37" i="11"/>
  <c r="O37" i="11"/>
  <c r="S37" i="11"/>
  <c r="L37" i="11"/>
  <c r="H38" i="11"/>
  <c r="P38" i="11"/>
  <c r="J38" i="11"/>
  <c r="S38" i="11"/>
  <c r="I38" i="11"/>
  <c r="Q38" i="11"/>
  <c r="R38" i="11"/>
  <c r="K38" i="11"/>
  <c r="L38" i="11"/>
  <c r="M38" i="11"/>
  <c r="AC38" i="11"/>
  <c r="O38" i="11"/>
  <c r="N38" i="11"/>
  <c r="V38" i="11"/>
  <c r="F38" i="11"/>
  <c r="G38" i="11"/>
  <c r="T38" i="11"/>
  <c r="V22" i="11"/>
  <c r="V32" i="11" s="1"/>
  <c r="T22" i="11"/>
  <c r="T32" i="11" s="1"/>
  <c r="T39" i="11" s="1"/>
  <c r="T25" i="11"/>
  <c r="T35" i="11" s="1"/>
  <c r="U29" i="11"/>
  <c r="U25" i="11"/>
  <c r="U35" i="11" s="1"/>
  <c r="T28" i="11"/>
  <c r="T21" i="11"/>
  <c r="T31" i="11" s="1"/>
  <c r="T24" i="11"/>
  <c r="T34" i="11" s="1"/>
  <c r="T27" i="11"/>
  <c r="T20" i="11"/>
  <c r="T30" i="11" s="1"/>
  <c r="T23" i="11"/>
  <c r="T33" i="11" s="1"/>
  <c r="U28" i="11"/>
  <c r="U24" i="11"/>
  <c r="U34" i="11" s="1"/>
  <c r="U21" i="11"/>
  <c r="U31" i="11" s="1"/>
  <c r="U38" i="11" s="1"/>
  <c r="V27" i="11"/>
  <c r="V20" i="11"/>
  <c r="V30" i="11" s="1"/>
  <c r="V37" i="11" s="1"/>
  <c r="V23" i="11"/>
  <c r="V33" i="11" s="1"/>
  <c r="U27" i="11"/>
  <c r="U20" i="11"/>
  <c r="U30" i="11" s="1"/>
  <c r="U23" i="11"/>
  <c r="U33" i="11" s="1"/>
  <c r="U22" i="11"/>
  <c r="U32" i="11" s="1"/>
  <c r="T29" i="11"/>
  <c r="W17" i="11"/>
  <c r="W18" i="11"/>
  <c r="W15" i="11"/>
  <c r="W19" i="11"/>
  <c r="W25" i="11" s="1"/>
  <c r="W35" i="11" s="1"/>
  <c r="X14" i="11"/>
  <c r="M39" i="11"/>
  <c r="U39" i="11"/>
  <c r="AC39" i="11"/>
  <c r="N39" i="11"/>
  <c r="V39" i="11"/>
  <c r="H39" i="11"/>
  <c r="O39" i="11"/>
  <c r="I39" i="11"/>
  <c r="G39" i="11"/>
  <c r="P39" i="11"/>
  <c r="J39" i="11"/>
  <c r="S39" i="11"/>
  <c r="F39" i="11"/>
  <c r="Q39" i="11"/>
  <c r="K39" i="11"/>
  <c r="R39" i="11"/>
  <c r="L39" i="11"/>
  <c r="J29" i="8"/>
  <c r="J31" i="8" s="1"/>
  <c r="H29" i="8"/>
  <c r="C28" i="9"/>
  <c r="C34" i="9" s="1"/>
  <c r="C35" i="9" s="1"/>
  <c r="H23" i="10"/>
  <c r="C9" i="9"/>
  <c r="C10" i="9" s="1"/>
  <c r="F22" i="10"/>
  <c r="E22" i="10"/>
  <c r="P32" i="8"/>
  <c r="H32" i="8"/>
  <c r="L29" i="8"/>
  <c r="L32" i="8" s="1"/>
  <c r="D29" i="8"/>
  <c r="D32" i="8" s="1"/>
  <c r="T32" i="8"/>
  <c r="M29" i="8"/>
  <c r="M32" i="8" s="1"/>
  <c r="C29" i="8"/>
  <c r="C31" i="8" s="1"/>
  <c r="E29" i="8"/>
  <c r="E32" i="8" s="1"/>
  <c r="K29" i="8"/>
  <c r="K33" i="8" s="1"/>
  <c r="U32" i="8"/>
  <c r="G32" i="8"/>
  <c r="N32" i="8"/>
  <c r="H31" i="10"/>
  <c r="O32" i="8"/>
  <c r="S33" i="8"/>
  <c r="F32" i="8"/>
  <c r="R33" i="8"/>
  <c r="Q32" i="8"/>
  <c r="I32" i="8"/>
  <c r="C13" i="8"/>
  <c r="E19" i="10"/>
  <c r="F19" i="10"/>
  <c r="G19" i="10"/>
  <c r="H19" i="10"/>
  <c r="H13" i="6"/>
  <c r="E13" i="6"/>
  <c r="C33" i="7"/>
  <c r="S33" i="7"/>
  <c r="S36" i="7" s="1"/>
  <c r="G28" i="9"/>
  <c r="G34" i="9" s="1"/>
  <c r="D28" i="9"/>
  <c r="D34" i="9" s="1"/>
  <c r="E28" i="9"/>
  <c r="E34" i="9" s="1"/>
  <c r="F9" i="9"/>
  <c r="E9" i="9"/>
  <c r="G9" i="9"/>
  <c r="D9" i="9"/>
  <c r="D10" i="9" s="1"/>
  <c r="C15" i="6"/>
  <c r="G13" i="6"/>
  <c r="F13" i="6"/>
  <c r="D13" i="6"/>
  <c r="H11" i="6"/>
  <c r="G11" i="6"/>
  <c r="F11" i="6"/>
  <c r="E11" i="6"/>
  <c r="D11" i="6"/>
  <c r="S31" i="8"/>
  <c r="R31" i="8"/>
  <c r="Q31" i="8"/>
  <c r="I31" i="8"/>
  <c r="P31" i="8"/>
  <c r="H31" i="8"/>
  <c r="O31" i="8"/>
  <c r="G31" i="8"/>
  <c r="N31" i="8"/>
  <c r="F31" i="8"/>
  <c r="U31" i="8"/>
  <c r="T31" i="8"/>
  <c r="L31" i="8"/>
  <c r="D31" i="8"/>
  <c r="T23" i="8"/>
  <c r="T39" i="8" s="1"/>
  <c r="S23" i="8"/>
  <c r="S39" i="8" s="1"/>
  <c r="L23" i="8"/>
  <c r="K23" i="8"/>
  <c r="R23" i="8"/>
  <c r="R39" i="8" s="1"/>
  <c r="J23" i="8"/>
  <c r="P23" i="8"/>
  <c r="P39" i="8" s="1"/>
  <c r="H23" i="8"/>
  <c r="H39" i="8" s="1"/>
  <c r="O23" i="8"/>
  <c r="O39" i="8" s="1"/>
  <c r="G23" i="8"/>
  <c r="G39" i="8" s="1"/>
  <c r="I23" i="8"/>
  <c r="I39" i="8" s="1"/>
  <c r="N23" i="8"/>
  <c r="N39" i="8" s="1"/>
  <c r="F23" i="8"/>
  <c r="F39" i="8" s="1"/>
  <c r="Q23" i="8"/>
  <c r="Q39" i="8" s="1"/>
  <c r="U23" i="8"/>
  <c r="U39" i="8" s="1"/>
  <c r="M23" i="8"/>
  <c r="E23" i="8"/>
  <c r="D23" i="8"/>
  <c r="C23" i="8"/>
  <c r="S22" i="8"/>
  <c r="S38" i="8" s="1"/>
  <c r="K22" i="8"/>
  <c r="D22" i="8"/>
  <c r="R22" i="8"/>
  <c r="R38" i="8" s="1"/>
  <c r="J22" i="8"/>
  <c r="Q22" i="8"/>
  <c r="Q38" i="8" s="1"/>
  <c r="I22" i="8"/>
  <c r="I38" i="8" s="1"/>
  <c r="P22" i="8"/>
  <c r="P38" i="8" s="1"/>
  <c r="H22" i="8"/>
  <c r="H38" i="8" s="1"/>
  <c r="O22" i="8"/>
  <c r="O38" i="8" s="1"/>
  <c r="G22" i="8"/>
  <c r="G38" i="8" s="1"/>
  <c r="N22" i="8"/>
  <c r="N38" i="8" s="1"/>
  <c r="F22" i="8"/>
  <c r="F38" i="8" s="1"/>
  <c r="U22" i="8"/>
  <c r="U38" i="8" s="1"/>
  <c r="M22" i="8"/>
  <c r="E22" i="8"/>
  <c r="T22" i="8"/>
  <c r="T38" i="8" s="1"/>
  <c r="L22" i="8"/>
  <c r="L38" i="8" s="1"/>
  <c r="C22" i="8"/>
  <c r="Q17" i="8"/>
  <c r="Q35" i="8" s="1"/>
  <c r="Q20" i="8"/>
  <c r="Q37" i="8" s="1"/>
  <c r="I20" i="8"/>
  <c r="I37" i="8" s="1"/>
  <c r="K19" i="8"/>
  <c r="I17" i="8"/>
  <c r="I35" i="8" s="1"/>
  <c r="P20" i="8"/>
  <c r="P37" i="8" s="1"/>
  <c r="H20" i="8"/>
  <c r="H37" i="8" s="1"/>
  <c r="R19" i="8"/>
  <c r="R36" i="8" s="1"/>
  <c r="J19" i="8"/>
  <c r="J36" i="8" s="1"/>
  <c r="S19" i="8"/>
  <c r="S36" i="8" s="1"/>
  <c r="S16" i="8"/>
  <c r="S34" i="8" s="1"/>
  <c r="O20" i="8"/>
  <c r="O37" i="8" s="1"/>
  <c r="G20" i="8"/>
  <c r="G37" i="8" s="1"/>
  <c r="Q19" i="8"/>
  <c r="Q36" i="8" s="1"/>
  <c r="I19" i="8"/>
  <c r="I36" i="8" s="1"/>
  <c r="K16" i="8"/>
  <c r="N20" i="8"/>
  <c r="N37" i="8" s="1"/>
  <c r="F20" i="8"/>
  <c r="F37" i="8" s="1"/>
  <c r="P19" i="8"/>
  <c r="P36" i="8" s="1"/>
  <c r="H19" i="8"/>
  <c r="H36" i="8" s="1"/>
  <c r="U20" i="8"/>
  <c r="U37" i="8" s="1"/>
  <c r="M20" i="8"/>
  <c r="E20" i="8"/>
  <c r="O19" i="8"/>
  <c r="O36" i="8" s="1"/>
  <c r="G19" i="8"/>
  <c r="G36" i="8" s="1"/>
  <c r="T20" i="8"/>
  <c r="T37" i="8" s="1"/>
  <c r="L20" i="8"/>
  <c r="L37" i="8" s="1"/>
  <c r="D20" i="8"/>
  <c r="N19" i="8"/>
  <c r="N36" i="8" s="1"/>
  <c r="F19" i="8"/>
  <c r="F36" i="8" s="1"/>
  <c r="S20" i="8"/>
  <c r="S37" i="8" s="1"/>
  <c r="K20" i="8"/>
  <c r="U19" i="8"/>
  <c r="U36" i="8" s="1"/>
  <c r="M19" i="8"/>
  <c r="E19" i="8"/>
  <c r="Q14" i="8"/>
  <c r="Q33" i="8" s="1"/>
  <c r="R20" i="8"/>
  <c r="R37" i="8" s="1"/>
  <c r="J20" i="8"/>
  <c r="T19" i="8"/>
  <c r="T36" i="8" s="1"/>
  <c r="L19" i="8"/>
  <c r="L36" i="8" s="1"/>
  <c r="D19" i="8"/>
  <c r="D36" i="8" s="1"/>
  <c r="I14" i="8"/>
  <c r="I33" i="8" s="1"/>
  <c r="P17" i="8"/>
  <c r="P35" i="8" s="1"/>
  <c r="H17" i="8"/>
  <c r="H35" i="8" s="1"/>
  <c r="R16" i="8"/>
  <c r="R34" i="8" s="1"/>
  <c r="J16" i="8"/>
  <c r="S13" i="8"/>
  <c r="S32" i="8" s="1"/>
  <c r="O17" i="8"/>
  <c r="O35" i="8" s="1"/>
  <c r="G17" i="8"/>
  <c r="G35" i="8" s="1"/>
  <c r="Q16" i="8"/>
  <c r="Q34" i="8" s="1"/>
  <c r="I16" i="8"/>
  <c r="I34" i="8" s="1"/>
  <c r="K13" i="8"/>
  <c r="N17" i="8"/>
  <c r="N35" i="8" s="1"/>
  <c r="F17" i="8"/>
  <c r="F35" i="8" s="1"/>
  <c r="P16" i="8"/>
  <c r="P34" i="8" s="1"/>
  <c r="H16" i="8"/>
  <c r="H34" i="8" s="1"/>
  <c r="U17" i="8"/>
  <c r="U35" i="8" s="1"/>
  <c r="M17" i="8"/>
  <c r="E17" i="8"/>
  <c r="O16" i="8"/>
  <c r="O34" i="8" s="1"/>
  <c r="G16" i="8"/>
  <c r="G34" i="8" s="1"/>
  <c r="T17" i="8"/>
  <c r="T35" i="8" s="1"/>
  <c r="L17" i="8"/>
  <c r="L35" i="8" s="1"/>
  <c r="D17" i="8"/>
  <c r="N16" i="8"/>
  <c r="N34" i="8" s="1"/>
  <c r="F16" i="8"/>
  <c r="F34" i="8" s="1"/>
  <c r="S17" i="8"/>
  <c r="S35" i="8" s="1"/>
  <c r="K17" i="8"/>
  <c r="U16" i="8"/>
  <c r="U34" i="8" s="1"/>
  <c r="M16" i="8"/>
  <c r="E16" i="8"/>
  <c r="R17" i="8"/>
  <c r="R35" i="8" s="1"/>
  <c r="J17" i="8"/>
  <c r="J35" i="8" s="1"/>
  <c r="T16" i="8"/>
  <c r="T34" i="8" s="1"/>
  <c r="L16" i="8"/>
  <c r="L34" i="8" s="1"/>
  <c r="D16" i="8"/>
  <c r="P14" i="8"/>
  <c r="P33" i="8" s="1"/>
  <c r="H14" i="8"/>
  <c r="H33" i="8" s="1"/>
  <c r="R13" i="8"/>
  <c r="R32" i="8" s="1"/>
  <c r="J13" i="8"/>
  <c r="O14" i="8"/>
  <c r="O33" i="8" s="1"/>
  <c r="G14" i="8"/>
  <c r="G33" i="8" s="1"/>
  <c r="N14" i="8"/>
  <c r="N33" i="8" s="1"/>
  <c r="F14" i="8"/>
  <c r="F33" i="8" s="1"/>
  <c r="U14" i="8"/>
  <c r="U33" i="8" s="1"/>
  <c r="M14" i="8"/>
  <c r="E14" i="8"/>
  <c r="E33" i="8" s="1"/>
  <c r="T14" i="8"/>
  <c r="T33" i="8" s="1"/>
  <c r="L14" i="8"/>
  <c r="L33" i="8" s="1"/>
  <c r="D14" i="8"/>
  <c r="C20" i="8"/>
  <c r="C19" i="8"/>
  <c r="C17" i="8"/>
  <c r="C16" i="8"/>
  <c r="C1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T4" i="8"/>
  <c r="U4" i="8"/>
  <c r="C36" i="8" l="1"/>
  <c r="K32" i="8"/>
  <c r="K31" i="8"/>
  <c r="K35" i="8"/>
  <c r="C37" i="8"/>
  <c r="J38" i="8"/>
  <c r="G35" i="9"/>
  <c r="C38" i="9" s="1"/>
  <c r="D38" i="9" s="1"/>
  <c r="J33" i="8"/>
  <c r="K37" i="8"/>
  <c r="K34" i="8"/>
  <c r="C38" i="8"/>
  <c r="J39" i="8"/>
  <c r="C33" i="8"/>
  <c r="K38" i="8"/>
  <c r="C32" i="8"/>
  <c r="C34" i="8"/>
  <c r="J34" i="8"/>
  <c r="J37" i="8"/>
  <c r="K39" i="8"/>
  <c r="E31" i="8"/>
  <c r="J32" i="8"/>
  <c r="C35" i="8"/>
  <c r="C39" i="8"/>
  <c r="K36" i="8"/>
  <c r="D24" i="10"/>
  <c r="W28" i="11"/>
  <c r="W24" i="11"/>
  <c r="W34" i="11" s="1"/>
  <c r="W21" i="11"/>
  <c r="W31" i="11" s="1"/>
  <c r="W38" i="11" s="1"/>
  <c r="W27" i="11"/>
  <c r="W20" i="11"/>
  <c r="W30" i="11" s="1"/>
  <c r="W37" i="11" s="1"/>
  <c r="W23" i="11"/>
  <c r="W33" i="11" s="1"/>
  <c r="X19" i="11"/>
  <c r="X25" i="11" s="1"/>
  <c r="X35" i="11" s="1"/>
  <c r="X15" i="11"/>
  <c r="Y14" i="11"/>
  <c r="X17" i="11"/>
  <c r="X18" i="11"/>
  <c r="W29" i="11"/>
  <c r="W22" i="11"/>
  <c r="D33" i="8"/>
  <c r="M35" i="8"/>
  <c r="M36" i="8"/>
  <c r="M39" i="8"/>
  <c r="H24" i="10"/>
  <c r="D38" i="8"/>
  <c r="H29" i="10"/>
  <c r="H44" i="10" s="1"/>
  <c r="M34" i="8"/>
  <c r="D35" i="8"/>
  <c r="M33" i="8"/>
  <c r="M37" i="8"/>
  <c r="L39" i="8"/>
  <c r="M31" i="8"/>
  <c r="D34" i="8"/>
  <c r="D37" i="8"/>
  <c r="M38" i="8"/>
  <c r="D39" i="8"/>
  <c r="G24" i="10"/>
  <c r="E24" i="10"/>
  <c r="E34" i="8"/>
  <c r="E37" i="8"/>
  <c r="E38" i="8"/>
  <c r="E35" i="8"/>
  <c r="E36" i="8"/>
  <c r="E39" i="8"/>
  <c r="E35" i="9"/>
  <c r="F35" i="9"/>
  <c r="D35" i="9"/>
  <c r="F24" i="10"/>
  <c r="C36" i="7"/>
  <c r="C34" i="7"/>
  <c r="I33" i="7"/>
  <c r="I36" i="7" s="1"/>
  <c r="P33" i="7"/>
  <c r="P36" i="7" s="1"/>
  <c r="G33" i="7"/>
  <c r="G36" i="7" s="1"/>
  <c r="M33" i="7"/>
  <c r="M36" i="7" s="1"/>
  <c r="K33" i="7"/>
  <c r="K36" i="7" s="1"/>
  <c r="Q33" i="7"/>
  <c r="Q36" i="7" s="1"/>
  <c r="F33" i="7"/>
  <c r="F36" i="7" s="1"/>
  <c r="E33" i="7"/>
  <c r="E36" i="7" s="1"/>
  <c r="H33" i="7"/>
  <c r="H36" i="7" s="1"/>
  <c r="O33" i="7"/>
  <c r="O36" i="7" s="1"/>
  <c r="D33" i="7"/>
  <c r="D36" i="7" s="1"/>
  <c r="J33" i="7"/>
  <c r="J36" i="7" s="1"/>
  <c r="L33" i="7"/>
  <c r="L36" i="7" s="1"/>
  <c r="R33" i="7"/>
  <c r="R36" i="7" s="1"/>
  <c r="N33" i="7"/>
  <c r="N36" i="7" s="1"/>
  <c r="G10" i="9"/>
  <c r="E10" i="9"/>
  <c r="F10" i="9"/>
  <c r="G15" i="6"/>
  <c r="H15" i="6"/>
  <c r="C16" i="6"/>
  <c r="D15" i="6"/>
  <c r="D16" i="6" s="1"/>
  <c r="E15" i="6"/>
  <c r="F15" i="6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6" i="4"/>
  <c r="D4" i="4"/>
  <c r="E4" i="4"/>
  <c r="F4" i="4"/>
  <c r="G4" i="4"/>
  <c r="H4" i="4"/>
  <c r="I4" i="4"/>
  <c r="J4" i="4"/>
  <c r="K4" i="4"/>
  <c r="L4" i="4"/>
  <c r="C4" i="4"/>
  <c r="J30" i="1"/>
  <c r="H30" i="1"/>
  <c r="H29" i="1"/>
  <c r="I31" i="1"/>
  <c r="J31" i="1" s="1"/>
  <c r="G31" i="1"/>
  <c r="H31" i="1" s="1"/>
  <c r="I29" i="1"/>
  <c r="J29" i="1" s="1"/>
  <c r="V32" i="8" l="1"/>
  <c r="V31" i="8"/>
  <c r="W31" i="8" s="1"/>
  <c r="G34" i="10"/>
  <c r="G45" i="10"/>
  <c r="F34" i="10"/>
  <c r="F45" i="10"/>
  <c r="H45" i="10"/>
  <c r="E34" i="10"/>
  <c r="E45" i="10"/>
  <c r="D34" i="10"/>
  <c r="D45" i="10"/>
  <c r="C24" i="10"/>
  <c r="H30" i="10"/>
  <c r="H33" i="10" s="1"/>
  <c r="H34" i="10" s="1"/>
  <c r="W32" i="11"/>
  <c r="W39" i="11" s="1"/>
  <c r="X28" i="11"/>
  <c r="X21" i="11"/>
  <c r="X31" i="11" s="1"/>
  <c r="X38" i="11" s="1"/>
  <c r="X24" i="11"/>
  <c r="X34" i="11" s="1"/>
  <c r="X27" i="11"/>
  <c r="X20" i="11"/>
  <c r="X30" i="11" s="1"/>
  <c r="X37" i="11" s="1"/>
  <c r="X23" i="11"/>
  <c r="X33" i="11" s="1"/>
  <c r="V36" i="8"/>
  <c r="V34" i="8"/>
  <c r="V33" i="8"/>
  <c r="Y17" i="11"/>
  <c r="Z14" i="11"/>
  <c r="Y19" i="11"/>
  <c r="Y25" i="11" s="1"/>
  <c r="Y35" i="11" s="1"/>
  <c r="Y15" i="11"/>
  <c r="Y18" i="11"/>
  <c r="X29" i="11"/>
  <c r="X22" i="11"/>
  <c r="V39" i="8"/>
  <c r="V35" i="8"/>
  <c r="V38" i="8"/>
  <c r="V37" i="8"/>
  <c r="W37" i="8" s="1"/>
  <c r="E962" i="4"/>
  <c r="E974" i="4"/>
  <c r="I1000" i="4"/>
  <c r="I976" i="4"/>
  <c r="E784" i="4"/>
  <c r="G999" i="4"/>
  <c r="K940" i="4"/>
  <c r="G963" i="4"/>
  <c r="S37" i="7"/>
  <c r="C41" i="7" s="1"/>
  <c r="D41" i="7" s="1"/>
  <c r="S34" i="7"/>
  <c r="E37" i="7"/>
  <c r="M37" i="7"/>
  <c r="F37" i="7"/>
  <c r="G37" i="7"/>
  <c r="O37" i="7"/>
  <c r="J37" i="7"/>
  <c r="H37" i="7"/>
  <c r="P37" i="7"/>
  <c r="N37" i="7"/>
  <c r="I37" i="7"/>
  <c r="Q37" i="7"/>
  <c r="R37" i="7"/>
  <c r="K37" i="7"/>
  <c r="L37" i="7"/>
  <c r="C37" i="7"/>
  <c r="D37" i="7"/>
  <c r="E34" i="7"/>
  <c r="M34" i="7"/>
  <c r="D34" i="7"/>
  <c r="O34" i="7"/>
  <c r="P34" i="7"/>
  <c r="L34" i="7"/>
  <c r="H34" i="7"/>
  <c r="K34" i="7"/>
  <c r="G34" i="7"/>
  <c r="R34" i="7"/>
  <c r="N34" i="7"/>
  <c r="J34" i="7"/>
  <c r="F34" i="7"/>
  <c r="Q34" i="7"/>
  <c r="I34" i="7"/>
  <c r="H16" i="6"/>
  <c r="B19" i="6" s="1"/>
  <c r="G16" i="6"/>
  <c r="F16" i="6"/>
  <c r="E16" i="6"/>
  <c r="G927" i="4"/>
  <c r="G879" i="4"/>
  <c r="E867" i="4"/>
  <c r="C855" i="4"/>
  <c r="C961" i="4"/>
  <c r="C997" i="4"/>
  <c r="C985" i="4"/>
  <c r="C949" i="4"/>
  <c r="C979" i="4"/>
  <c r="C843" i="4"/>
  <c r="K831" i="4"/>
  <c r="K819" i="4"/>
  <c r="C807" i="4"/>
  <c r="E926" i="4"/>
  <c r="E914" i="4"/>
  <c r="D902" i="4"/>
  <c r="J830" i="4"/>
  <c r="C925" i="4"/>
  <c r="C913" i="4"/>
  <c r="K877" i="4"/>
  <c r="C984" i="4"/>
  <c r="K995" i="4"/>
  <c r="E873" i="4"/>
  <c r="K849" i="4"/>
  <c r="J753" i="4"/>
  <c r="C943" i="4"/>
  <c r="J859" i="4"/>
  <c r="C795" i="4"/>
  <c r="C783" i="4"/>
  <c r="C771" i="4"/>
  <c r="G759" i="4"/>
  <c r="G711" i="4"/>
  <c r="L699" i="4"/>
  <c r="E663" i="4"/>
  <c r="C865" i="4"/>
  <c r="I853" i="4"/>
  <c r="G841" i="4"/>
  <c r="K769" i="4"/>
  <c r="F745" i="4"/>
  <c r="C936" i="4"/>
  <c r="I900" i="4"/>
  <c r="F876" i="4"/>
  <c r="C912" i="4"/>
  <c r="K983" i="4"/>
  <c r="K947" i="4"/>
  <c r="K923" i="4"/>
  <c r="E899" i="4"/>
  <c r="K851" i="4"/>
  <c r="E827" i="4"/>
  <c r="G791" i="4"/>
  <c r="C972" i="4"/>
  <c r="K971" i="4"/>
  <c r="K959" i="4"/>
  <c r="K935" i="4"/>
  <c r="K911" i="4"/>
  <c r="G863" i="4"/>
  <c r="C839" i="4"/>
  <c r="E6" i="4"/>
  <c r="I970" i="4"/>
  <c r="I946" i="4"/>
  <c r="I934" i="4"/>
  <c r="C850" i="4"/>
  <c r="C22" i="4"/>
  <c r="I861" i="4"/>
  <c r="C813" i="4"/>
  <c r="C777" i="4"/>
  <c r="D717" i="4"/>
  <c r="C9" i="4"/>
  <c r="G993" i="4"/>
  <c r="G921" i="4"/>
  <c r="I885" i="4"/>
  <c r="E884" i="4"/>
  <c r="I928" i="4"/>
  <c r="I847" i="4"/>
  <c r="G823" i="4"/>
  <c r="I763" i="4"/>
  <c r="C751" i="4"/>
  <c r="L727" i="4"/>
  <c r="G957" i="4"/>
  <c r="I799" i="4"/>
  <c r="C978" i="4"/>
  <c r="I882" i="4"/>
  <c r="I858" i="4"/>
  <c r="I964" i="4"/>
  <c r="G986" i="4"/>
  <c r="I897" i="4"/>
  <c r="C871" i="4"/>
  <c r="H835" i="4"/>
  <c r="I811" i="4"/>
  <c r="I775" i="4"/>
  <c r="C942" i="4"/>
  <c r="L894" i="4"/>
  <c r="K977" i="4"/>
  <c r="K941" i="4"/>
  <c r="D881" i="4"/>
  <c r="D857" i="4"/>
  <c r="C873" i="4"/>
  <c r="H871" i="4"/>
  <c r="L861" i="4"/>
  <c r="G855" i="4"/>
  <c r="K1000" i="4"/>
  <c r="K843" i="4"/>
  <c r="E979" i="4"/>
  <c r="I823" i="4"/>
  <c r="K964" i="4"/>
  <c r="C819" i="4"/>
  <c r="E943" i="4"/>
  <c r="K928" i="4"/>
  <c r="K897" i="4"/>
  <c r="L885" i="4"/>
  <c r="L753" i="4"/>
  <c r="H950" i="4"/>
  <c r="I950" i="4"/>
  <c r="J950" i="4"/>
  <c r="K950" i="4"/>
  <c r="L950" i="4"/>
  <c r="C950" i="4"/>
  <c r="D950" i="4"/>
  <c r="F950" i="4"/>
  <c r="C818" i="4"/>
  <c r="D818" i="4"/>
  <c r="E818" i="4"/>
  <c r="F818" i="4"/>
  <c r="G818" i="4"/>
  <c r="H818" i="4"/>
  <c r="J818" i="4"/>
  <c r="L818" i="4"/>
  <c r="I818" i="4"/>
  <c r="K818" i="4"/>
  <c r="D948" i="4"/>
  <c r="E948" i="4"/>
  <c r="F948" i="4"/>
  <c r="G948" i="4"/>
  <c r="H948" i="4"/>
  <c r="I948" i="4"/>
  <c r="J948" i="4"/>
  <c r="K948" i="4"/>
  <c r="L948" i="4"/>
  <c r="J864" i="4"/>
  <c r="D864" i="4"/>
  <c r="C864" i="4"/>
  <c r="E864" i="4"/>
  <c r="F864" i="4"/>
  <c r="G864" i="4"/>
  <c r="H864" i="4"/>
  <c r="I864" i="4"/>
  <c r="K864" i="4"/>
  <c r="L864" i="4"/>
  <c r="J780" i="4"/>
  <c r="K780" i="4"/>
  <c r="L780" i="4"/>
  <c r="C780" i="4"/>
  <c r="D780" i="4"/>
  <c r="E780" i="4"/>
  <c r="F780" i="4"/>
  <c r="H780" i="4"/>
  <c r="G780" i="4"/>
  <c r="I780" i="4"/>
  <c r="K696" i="4"/>
  <c r="L696" i="4"/>
  <c r="C696" i="4"/>
  <c r="D696" i="4"/>
  <c r="E696" i="4"/>
  <c r="G696" i="4"/>
  <c r="I696" i="4"/>
  <c r="F696" i="4"/>
  <c r="H696" i="4"/>
  <c r="J696" i="4"/>
  <c r="I576" i="4"/>
  <c r="J576" i="4"/>
  <c r="K576" i="4"/>
  <c r="L576" i="4"/>
  <c r="C576" i="4"/>
  <c r="D576" i="4"/>
  <c r="E576" i="4"/>
  <c r="G576" i="4"/>
  <c r="F576" i="4"/>
  <c r="H576" i="4"/>
  <c r="L958" i="4"/>
  <c r="C958" i="4"/>
  <c r="D958" i="4"/>
  <c r="E958" i="4"/>
  <c r="F958" i="4"/>
  <c r="G958" i="4"/>
  <c r="H958" i="4"/>
  <c r="J958" i="4"/>
  <c r="F886" i="4"/>
  <c r="J886" i="4"/>
  <c r="L886" i="4"/>
  <c r="E886" i="4"/>
  <c r="G886" i="4"/>
  <c r="H886" i="4"/>
  <c r="I886" i="4"/>
  <c r="K886" i="4"/>
  <c r="C886" i="4"/>
  <c r="D886" i="4"/>
  <c r="J969" i="4"/>
  <c r="K969" i="4"/>
  <c r="L969" i="4"/>
  <c r="C969" i="4"/>
  <c r="D969" i="4"/>
  <c r="E969" i="4"/>
  <c r="F969" i="4"/>
  <c r="H969" i="4"/>
  <c r="J933" i="4"/>
  <c r="K933" i="4"/>
  <c r="L933" i="4"/>
  <c r="C933" i="4"/>
  <c r="D933" i="4"/>
  <c r="E933" i="4"/>
  <c r="F933" i="4"/>
  <c r="H933" i="4"/>
  <c r="I993" i="4"/>
  <c r="I957" i="4"/>
  <c r="G950" i="4"/>
  <c r="I921" i="4"/>
  <c r="G914" i="4"/>
  <c r="H992" i="4"/>
  <c r="I992" i="4"/>
  <c r="J992" i="4"/>
  <c r="K992" i="4"/>
  <c r="L992" i="4"/>
  <c r="C992" i="4"/>
  <c r="D992" i="4"/>
  <c r="F992" i="4"/>
  <c r="H980" i="4"/>
  <c r="I980" i="4"/>
  <c r="J980" i="4"/>
  <c r="K980" i="4"/>
  <c r="L980" i="4"/>
  <c r="C980" i="4"/>
  <c r="D980" i="4"/>
  <c r="F980" i="4"/>
  <c r="H956" i="4"/>
  <c r="I956" i="4"/>
  <c r="J956" i="4"/>
  <c r="K956" i="4"/>
  <c r="L956" i="4"/>
  <c r="C956" i="4"/>
  <c r="D956" i="4"/>
  <c r="F956" i="4"/>
  <c r="H944" i="4"/>
  <c r="I944" i="4"/>
  <c r="J944" i="4"/>
  <c r="K944" i="4"/>
  <c r="L944" i="4"/>
  <c r="C944" i="4"/>
  <c r="D944" i="4"/>
  <c r="F944" i="4"/>
  <c r="H932" i="4"/>
  <c r="I932" i="4"/>
  <c r="J932" i="4"/>
  <c r="K932" i="4"/>
  <c r="L932" i="4"/>
  <c r="C932" i="4"/>
  <c r="D932" i="4"/>
  <c r="F932" i="4"/>
  <c r="H920" i="4"/>
  <c r="I920" i="4"/>
  <c r="J920" i="4"/>
  <c r="K920" i="4"/>
  <c r="L920" i="4"/>
  <c r="C920" i="4"/>
  <c r="D920" i="4"/>
  <c r="F920" i="4"/>
  <c r="F908" i="4"/>
  <c r="E908" i="4"/>
  <c r="G908" i="4"/>
  <c r="H908" i="4"/>
  <c r="I908" i="4"/>
  <c r="J908" i="4"/>
  <c r="K908" i="4"/>
  <c r="L908" i="4"/>
  <c r="C908" i="4"/>
  <c r="D908" i="4"/>
  <c r="F896" i="4"/>
  <c r="J896" i="4"/>
  <c r="K896" i="4"/>
  <c r="L896" i="4"/>
  <c r="C896" i="4"/>
  <c r="D896" i="4"/>
  <c r="E896" i="4"/>
  <c r="H896" i="4"/>
  <c r="I896" i="4"/>
  <c r="F884" i="4"/>
  <c r="H884" i="4"/>
  <c r="J884" i="4"/>
  <c r="K884" i="4"/>
  <c r="L884" i="4"/>
  <c r="C884" i="4"/>
  <c r="D884" i="4"/>
  <c r="G884" i="4"/>
  <c r="I884" i="4"/>
  <c r="F872" i="4"/>
  <c r="H872" i="4"/>
  <c r="C872" i="4"/>
  <c r="D872" i="4"/>
  <c r="E872" i="4"/>
  <c r="G872" i="4"/>
  <c r="I872" i="4"/>
  <c r="J872" i="4"/>
  <c r="K872" i="4"/>
  <c r="L872" i="4"/>
  <c r="F860" i="4"/>
  <c r="H860" i="4"/>
  <c r="J860" i="4"/>
  <c r="K860" i="4"/>
  <c r="L860" i="4"/>
  <c r="C860" i="4"/>
  <c r="D860" i="4"/>
  <c r="G860" i="4"/>
  <c r="I860" i="4"/>
  <c r="C848" i="4"/>
  <c r="F848" i="4"/>
  <c r="H848" i="4"/>
  <c r="J848" i="4"/>
  <c r="K848" i="4"/>
  <c r="L848" i="4"/>
  <c r="D848" i="4"/>
  <c r="G848" i="4"/>
  <c r="I848" i="4"/>
  <c r="C836" i="4"/>
  <c r="E836" i="4"/>
  <c r="F836" i="4"/>
  <c r="G836" i="4"/>
  <c r="H836" i="4"/>
  <c r="L836" i="4"/>
  <c r="D836" i="4"/>
  <c r="J836" i="4"/>
  <c r="K836" i="4"/>
  <c r="C824" i="4"/>
  <c r="E824" i="4"/>
  <c r="F824" i="4"/>
  <c r="G824" i="4"/>
  <c r="H824" i="4"/>
  <c r="J824" i="4"/>
  <c r="L824" i="4"/>
  <c r="I824" i="4"/>
  <c r="K824" i="4"/>
  <c r="D824" i="4"/>
  <c r="C812" i="4"/>
  <c r="D812" i="4"/>
  <c r="E812" i="4"/>
  <c r="F812" i="4"/>
  <c r="G812" i="4"/>
  <c r="H812" i="4"/>
  <c r="I812" i="4"/>
  <c r="J812" i="4"/>
  <c r="L812" i="4"/>
  <c r="K812" i="4"/>
  <c r="C800" i="4"/>
  <c r="D800" i="4"/>
  <c r="E800" i="4"/>
  <c r="F800" i="4"/>
  <c r="G800" i="4"/>
  <c r="H800" i="4"/>
  <c r="I800" i="4"/>
  <c r="J800" i="4"/>
  <c r="L800" i="4"/>
  <c r="K800" i="4"/>
  <c r="C788" i="4"/>
  <c r="D788" i="4"/>
  <c r="E788" i="4"/>
  <c r="F788" i="4"/>
  <c r="G788" i="4"/>
  <c r="H788" i="4"/>
  <c r="I788" i="4"/>
  <c r="J788" i="4"/>
  <c r="L788" i="4"/>
  <c r="K788" i="4"/>
  <c r="C776" i="4"/>
  <c r="D776" i="4"/>
  <c r="E776" i="4"/>
  <c r="F776" i="4"/>
  <c r="G776" i="4"/>
  <c r="H776" i="4"/>
  <c r="I776" i="4"/>
  <c r="J776" i="4"/>
  <c r="L776" i="4"/>
  <c r="K776" i="4"/>
  <c r="C764" i="4"/>
  <c r="D764" i="4"/>
  <c r="E764" i="4"/>
  <c r="F764" i="4"/>
  <c r="G764" i="4"/>
  <c r="H764" i="4"/>
  <c r="I764" i="4"/>
  <c r="J764" i="4"/>
  <c r="L764" i="4"/>
  <c r="K764" i="4"/>
  <c r="C752" i="4"/>
  <c r="G752" i="4"/>
  <c r="I752" i="4"/>
  <c r="J752" i="4"/>
  <c r="K752" i="4"/>
  <c r="L752" i="4"/>
  <c r="D752" i="4"/>
  <c r="F752" i="4"/>
  <c r="E752" i="4"/>
  <c r="H752" i="4"/>
  <c r="C740" i="4"/>
  <c r="G740" i="4"/>
  <c r="D740" i="4"/>
  <c r="E740" i="4"/>
  <c r="F740" i="4"/>
  <c r="H740" i="4"/>
  <c r="I740" i="4"/>
  <c r="K740" i="4"/>
  <c r="J740" i="4"/>
  <c r="L740" i="4"/>
  <c r="C728" i="4"/>
  <c r="D728" i="4"/>
  <c r="G728" i="4"/>
  <c r="I728" i="4"/>
  <c r="H728" i="4"/>
  <c r="J728" i="4"/>
  <c r="K728" i="4"/>
  <c r="L728" i="4"/>
  <c r="E728" i="4"/>
  <c r="F728" i="4"/>
  <c r="C716" i="4"/>
  <c r="D716" i="4"/>
  <c r="F716" i="4"/>
  <c r="G716" i="4"/>
  <c r="I716" i="4"/>
  <c r="K716" i="4"/>
  <c r="E716" i="4"/>
  <c r="H716" i="4"/>
  <c r="J716" i="4"/>
  <c r="L716" i="4"/>
  <c r="C704" i="4"/>
  <c r="D704" i="4"/>
  <c r="F704" i="4"/>
  <c r="G704" i="4"/>
  <c r="H704" i="4"/>
  <c r="I704" i="4"/>
  <c r="K704" i="4"/>
  <c r="E704" i="4"/>
  <c r="J704" i="4"/>
  <c r="L704" i="4"/>
  <c r="C692" i="4"/>
  <c r="D692" i="4"/>
  <c r="E692" i="4"/>
  <c r="F692" i="4"/>
  <c r="G692" i="4"/>
  <c r="H692" i="4"/>
  <c r="I692" i="4"/>
  <c r="K692" i="4"/>
  <c r="J692" i="4"/>
  <c r="L692" i="4"/>
  <c r="E680" i="4"/>
  <c r="L680" i="4"/>
  <c r="C680" i="4"/>
  <c r="D680" i="4"/>
  <c r="F680" i="4"/>
  <c r="G680" i="4"/>
  <c r="H680" i="4"/>
  <c r="J680" i="4"/>
  <c r="I680" i="4"/>
  <c r="K680" i="4"/>
  <c r="E668" i="4"/>
  <c r="C668" i="4"/>
  <c r="D668" i="4"/>
  <c r="F668" i="4"/>
  <c r="G668" i="4"/>
  <c r="H668" i="4"/>
  <c r="I668" i="4"/>
  <c r="J668" i="4"/>
  <c r="K668" i="4"/>
  <c r="L668" i="4"/>
  <c r="E656" i="4"/>
  <c r="G656" i="4"/>
  <c r="L656" i="4"/>
  <c r="C656" i="4"/>
  <c r="D656" i="4"/>
  <c r="F656" i="4"/>
  <c r="H656" i="4"/>
  <c r="J656" i="4"/>
  <c r="I656" i="4"/>
  <c r="K656" i="4"/>
  <c r="E644" i="4"/>
  <c r="G644" i="4"/>
  <c r="D644" i="4"/>
  <c r="F644" i="4"/>
  <c r="H644" i="4"/>
  <c r="I644" i="4"/>
  <c r="J644" i="4"/>
  <c r="K644" i="4"/>
  <c r="L644" i="4"/>
  <c r="D632" i="4"/>
  <c r="E632" i="4"/>
  <c r="G632" i="4"/>
  <c r="C632" i="4"/>
  <c r="F632" i="4"/>
  <c r="H632" i="4"/>
  <c r="I632" i="4"/>
  <c r="K632" i="4"/>
  <c r="J632" i="4"/>
  <c r="L632" i="4"/>
  <c r="D620" i="4"/>
  <c r="E620" i="4"/>
  <c r="F620" i="4"/>
  <c r="G620" i="4"/>
  <c r="C620" i="4"/>
  <c r="H620" i="4"/>
  <c r="I620" i="4"/>
  <c r="J620" i="4"/>
  <c r="L620" i="4"/>
  <c r="K620" i="4"/>
  <c r="C608" i="4"/>
  <c r="D608" i="4"/>
  <c r="E608" i="4"/>
  <c r="F608" i="4"/>
  <c r="G608" i="4"/>
  <c r="I608" i="4"/>
  <c r="K608" i="4"/>
  <c r="H608" i="4"/>
  <c r="J608" i="4"/>
  <c r="L608" i="4"/>
  <c r="C596" i="4"/>
  <c r="D596" i="4"/>
  <c r="E596" i="4"/>
  <c r="F596" i="4"/>
  <c r="G596" i="4"/>
  <c r="H596" i="4"/>
  <c r="I596" i="4"/>
  <c r="K596" i="4"/>
  <c r="J596" i="4"/>
  <c r="L596" i="4"/>
  <c r="C584" i="4"/>
  <c r="D584" i="4"/>
  <c r="E584" i="4"/>
  <c r="F584" i="4"/>
  <c r="G584" i="4"/>
  <c r="H584" i="4"/>
  <c r="I584" i="4"/>
  <c r="K584" i="4"/>
  <c r="J584" i="4"/>
  <c r="L584" i="4"/>
  <c r="C572" i="4"/>
  <c r="D572" i="4"/>
  <c r="E572" i="4"/>
  <c r="F572" i="4"/>
  <c r="G572" i="4"/>
  <c r="H572" i="4"/>
  <c r="I572" i="4"/>
  <c r="K572" i="4"/>
  <c r="J572" i="4"/>
  <c r="L572" i="4"/>
  <c r="I560" i="4"/>
  <c r="H560" i="4"/>
  <c r="J560" i="4"/>
  <c r="K560" i="4"/>
  <c r="L560" i="4"/>
  <c r="C560" i="4"/>
  <c r="D560" i="4"/>
  <c r="F560" i="4"/>
  <c r="E560" i="4"/>
  <c r="G560" i="4"/>
  <c r="I548" i="4"/>
  <c r="C548" i="4"/>
  <c r="D548" i="4"/>
  <c r="E548" i="4"/>
  <c r="F548" i="4"/>
  <c r="G548" i="4"/>
  <c r="H548" i="4"/>
  <c r="K548" i="4"/>
  <c r="J548" i="4"/>
  <c r="L548" i="4"/>
  <c r="I536" i="4"/>
  <c r="D536" i="4"/>
  <c r="E536" i="4"/>
  <c r="F536" i="4"/>
  <c r="G536" i="4"/>
  <c r="H536" i="4"/>
  <c r="J536" i="4"/>
  <c r="K536" i="4"/>
  <c r="L536" i="4"/>
  <c r="C536" i="4"/>
  <c r="I524" i="4"/>
  <c r="J524" i="4"/>
  <c r="K524" i="4"/>
  <c r="L524" i="4"/>
  <c r="C524" i="4"/>
  <c r="F524" i="4"/>
  <c r="G524" i="4"/>
  <c r="H524" i="4"/>
  <c r="D524" i="4"/>
  <c r="E524" i="4"/>
  <c r="I512" i="4"/>
  <c r="J512" i="4"/>
  <c r="K512" i="4"/>
  <c r="L512" i="4"/>
  <c r="C512" i="4"/>
  <c r="H512" i="4"/>
  <c r="D512" i="4"/>
  <c r="F512" i="4"/>
  <c r="E512" i="4"/>
  <c r="G512" i="4"/>
  <c r="I500" i="4"/>
  <c r="J500" i="4"/>
  <c r="K500" i="4"/>
  <c r="L500" i="4"/>
  <c r="C500" i="4"/>
  <c r="D500" i="4"/>
  <c r="E500" i="4"/>
  <c r="F500" i="4"/>
  <c r="H500" i="4"/>
  <c r="G500" i="4"/>
  <c r="I488" i="4"/>
  <c r="J488" i="4"/>
  <c r="K488" i="4"/>
  <c r="L488" i="4"/>
  <c r="C488" i="4"/>
  <c r="D488" i="4"/>
  <c r="E488" i="4"/>
  <c r="F488" i="4"/>
  <c r="G488" i="4"/>
  <c r="H488" i="4"/>
  <c r="I476" i="4"/>
  <c r="J476" i="4"/>
  <c r="K476" i="4"/>
  <c r="L476" i="4"/>
  <c r="C476" i="4"/>
  <c r="D476" i="4"/>
  <c r="E476" i="4"/>
  <c r="F476" i="4"/>
  <c r="G476" i="4"/>
  <c r="H476" i="4"/>
  <c r="E986" i="4"/>
  <c r="E950" i="4"/>
  <c r="H998" i="4"/>
  <c r="I998" i="4"/>
  <c r="J998" i="4"/>
  <c r="K998" i="4"/>
  <c r="L998" i="4"/>
  <c r="C998" i="4"/>
  <c r="D998" i="4"/>
  <c r="F998" i="4"/>
  <c r="C854" i="4"/>
  <c r="F854" i="4"/>
  <c r="H854" i="4"/>
  <c r="D854" i="4"/>
  <c r="E854" i="4"/>
  <c r="G854" i="4"/>
  <c r="I854" i="4"/>
  <c r="J854" i="4"/>
  <c r="K854" i="4"/>
  <c r="L854" i="4"/>
  <c r="D924" i="4"/>
  <c r="E924" i="4"/>
  <c r="F924" i="4"/>
  <c r="G924" i="4"/>
  <c r="H924" i="4"/>
  <c r="I924" i="4"/>
  <c r="J924" i="4"/>
  <c r="K924" i="4"/>
  <c r="L924" i="4"/>
  <c r="J804" i="4"/>
  <c r="K804" i="4"/>
  <c r="L804" i="4"/>
  <c r="C804" i="4"/>
  <c r="D804" i="4"/>
  <c r="E804" i="4"/>
  <c r="F804" i="4"/>
  <c r="H804" i="4"/>
  <c r="G804" i="4"/>
  <c r="I804" i="4"/>
  <c r="I660" i="4"/>
  <c r="C660" i="4"/>
  <c r="E660" i="4"/>
  <c r="F660" i="4"/>
  <c r="G660" i="4"/>
  <c r="H660" i="4"/>
  <c r="J660" i="4"/>
  <c r="K660" i="4"/>
  <c r="L660" i="4"/>
  <c r="D660" i="4"/>
  <c r="L994" i="4"/>
  <c r="C994" i="4"/>
  <c r="D994" i="4"/>
  <c r="E994" i="4"/>
  <c r="F994" i="4"/>
  <c r="G994" i="4"/>
  <c r="H994" i="4"/>
  <c r="J994" i="4"/>
  <c r="F898" i="4"/>
  <c r="J898" i="4"/>
  <c r="D898" i="4"/>
  <c r="E898" i="4"/>
  <c r="G898" i="4"/>
  <c r="H898" i="4"/>
  <c r="I898" i="4"/>
  <c r="K898" i="4"/>
  <c r="L898" i="4"/>
  <c r="C898" i="4"/>
  <c r="J957" i="4"/>
  <c r="K957" i="4"/>
  <c r="L957" i="4"/>
  <c r="C957" i="4"/>
  <c r="D957" i="4"/>
  <c r="E957" i="4"/>
  <c r="F957" i="4"/>
  <c r="H957" i="4"/>
  <c r="H1004" i="4"/>
  <c r="I1004" i="4"/>
  <c r="J1004" i="4"/>
  <c r="K1004" i="4"/>
  <c r="L1004" i="4"/>
  <c r="C1004" i="4"/>
  <c r="D1004" i="4"/>
  <c r="F1004" i="4"/>
  <c r="H968" i="4"/>
  <c r="I968" i="4"/>
  <c r="J968" i="4"/>
  <c r="K968" i="4"/>
  <c r="L968" i="4"/>
  <c r="C968" i="4"/>
  <c r="D968" i="4"/>
  <c r="F968" i="4"/>
  <c r="F1003" i="4"/>
  <c r="G1003" i="4"/>
  <c r="H1003" i="4"/>
  <c r="I1003" i="4"/>
  <c r="J1003" i="4"/>
  <c r="K1003" i="4"/>
  <c r="L1003" i="4"/>
  <c r="D1003" i="4"/>
  <c r="F991" i="4"/>
  <c r="G991" i="4"/>
  <c r="H991" i="4"/>
  <c r="I991" i="4"/>
  <c r="J991" i="4"/>
  <c r="K991" i="4"/>
  <c r="L991" i="4"/>
  <c r="D991" i="4"/>
  <c r="F979" i="4"/>
  <c r="G979" i="4"/>
  <c r="H979" i="4"/>
  <c r="I979" i="4"/>
  <c r="J979" i="4"/>
  <c r="K979" i="4"/>
  <c r="L979" i="4"/>
  <c r="D979" i="4"/>
  <c r="F967" i="4"/>
  <c r="G967" i="4"/>
  <c r="H967" i="4"/>
  <c r="I967" i="4"/>
  <c r="J967" i="4"/>
  <c r="K967" i="4"/>
  <c r="L967" i="4"/>
  <c r="D967" i="4"/>
  <c r="F955" i="4"/>
  <c r="G955" i="4"/>
  <c r="H955" i="4"/>
  <c r="I955" i="4"/>
  <c r="J955" i="4"/>
  <c r="K955" i="4"/>
  <c r="L955" i="4"/>
  <c r="D955" i="4"/>
  <c r="F943" i="4"/>
  <c r="G943" i="4"/>
  <c r="H943" i="4"/>
  <c r="I943" i="4"/>
  <c r="J943" i="4"/>
  <c r="K943" i="4"/>
  <c r="L943" i="4"/>
  <c r="D943" i="4"/>
  <c r="F931" i="4"/>
  <c r="G931" i="4"/>
  <c r="H931" i="4"/>
  <c r="I931" i="4"/>
  <c r="J931" i="4"/>
  <c r="K931" i="4"/>
  <c r="L931" i="4"/>
  <c r="D931" i="4"/>
  <c r="F919" i="4"/>
  <c r="G919" i="4"/>
  <c r="H919" i="4"/>
  <c r="I919" i="4"/>
  <c r="J919" i="4"/>
  <c r="K919" i="4"/>
  <c r="L919" i="4"/>
  <c r="D919" i="4"/>
  <c r="L907" i="4"/>
  <c r="D907" i="4"/>
  <c r="C907" i="4"/>
  <c r="E907" i="4"/>
  <c r="F907" i="4"/>
  <c r="G907" i="4"/>
  <c r="H907" i="4"/>
  <c r="I907" i="4"/>
  <c r="J907" i="4"/>
  <c r="L895" i="4"/>
  <c r="D895" i="4"/>
  <c r="F895" i="4"/>
  <c r="G895" i="4"/>
  <c r="H895" i="4"/>
  <c r="I895" i="4"/>
  <c r="J895" i="4"/>
  <c r="K895" i="4"/>
  <c r="C895" i="4"/>
  <c r="E895" i="4"/>
  <c r="L883" i="4"/>
  <c r="D883" i="4"/>
  <c r="F883" i="4"/>
  <c r="C883" i="4"/>
  <c r="E883" i="4"/>
  <c r="G883" i="4"/>
  <c r="H883" i="4"/>
  <c r="I883" i="4"/>
  <c r="J883" i="4"/>
  <c r="K883" i="4"/>
  <c r="I999" i="4"/>
  <c r="G992" i="4"/>
  <c r="E985" i="4"/>
  <c r="K970" i="4"/>
  <c r="I963" i="4"/>
  <c r="G956" i="4"/>
  <c r="E949" i="4"/>
  <c r="K934" i="4"/>
  <c r="I927" i="4"/>
  <c r="G920" i="4"/>
  <c r="E913" i="4"/>
  <c r="F902" i="4"/>
  <c r="H902" i="4"/>
  <c r="I902" i="4"/>
  <c r="J902" i="4"/>
  <c r="K902" i="4"/>
  <c r="L902" i="4"/>
  <c r="C902" i="4"/>
  <c r="E902" i="4"/>
  <c r="G902" i="4"/>
  <c r="D936" i="4"/>
  <c r="E936" i="4"/>
  <c r="F936" i="4"/>
  <c r="G936" i="4"/>
  <c r="H936" i="4"/>
  <c r="I936" i="4"/>
  <c r="J936" i="4"/>
  <c r="K936" i="4"/>
  <c r="L936" i="4"/>
  <c r="J792" i="4"/>
  <c r="K792" i="4"/>
  <c r="L792" i="4"/>
  <c r="C792" i="4"/>
  <c r="D792" i="4"/>
  <c r="E792" i="4"/>
  <c r="F792" i="4"/>
  <c r="H792" i="4"/>
  <c r="G792" i="4"/>
  <c r="I792" i="4"/>
  <c r="F874" i="4"/>
  <c r="J874" i="4"/>
  <c r="L874" i="4"/>
  <c r="C874" i="4"/>
  <c r="D874" i="4"/>
  <c r="E874" i="4"/>
  <c r="G874" i="4"/>
  <c r="H874" i="4"/>
  <c r="K874" i="4"/>
  <c r="J921" i="4"/>
  <c r="K921" i="4"/>
  <c r="L921" i="4"/>
  <c r="C921" i="4"/>
  <c r="D921" i="4"/>
  <c r="E921" i="4"/>
  <c r="F921" i="4"/>
  <c r="H921" i="4"/>
  <c r="D954" i="4"/>
  <c r="E954" i="4"/>
  <c r="F954" i="4"/>
  <c r="G954" i="4"/>
  <c r="H954" i="4"/>
  <c r="I954" i="4"/>
  <c r="J954" i="4"/>
  <c r="K954" i="4"/>
  <c r="L954" i="4"/>
  <c r="J882" i="4"/>
  <c r="D882" i="4"/>
  <c r="C882" i="4"/>
  <c r="E882" i="4"/>
  <c r="F882" i="4"/>
  <c r="G882" i="4"/>
  <c r="H882" i="4"/>
  <c r="K882" i="4"/>
  <c r="L882" i="4"/>
  <c r="J810" i="4"/>
  <c r="K810" i="4"/>
  <c r="L810" i="4"/>
  <c r="C810" i="4"/>
  <c r="D810" i="4"/>
  <c r="E810" i="4"/>
  <c r="F810" i="4"/>
  <c r="H810" i="4"/>
  <c r="G810" i="4"/>
  <c r="I810" i="4"/>
  <c r="K762" i="4"/>
  <c r="C762" i="4"/>
  <c r="I762" i="4"/>
  <c r="J762" i="4"/>
  <c r="L762" i="4"/>
  <c r="D762" i="4"/>
  <c r="E762" i="4"/>
  <c r="G762" i="4"/>
  <c r="F762" i="4"/>
  <c r="K738" i="4"/>
  <c r="C738" i="4"/>
  <c r="E738" i="4"/>
  <c r="D738" i="4"/>
  <c r="F738" i="4"/>
  <c r="G738" i="4"/>
  <c r="H738" i="4"/>
  <c r="I738" i="4"/>
  <c r="J738" i="4"/>
  <c r="L738" i="4"/>
  <c r="K726" i="4"/>
  <c r="L726" i="4"/>
  <c r="C726" i="4"/>
  <c r="E726" i="4"/>
  <c r="I726" i="4"/>
  <c r="J726" i="4"/>
  <c r="D726" i="4"/>
  <c r="G726" i="4"/>
  <c r="F726" i="4"/>
  <c r="K714" i="4"/>
  <c r="L714" i="4"/>
  <c r="C714" i="4"/>
  <c r="D714" i="4"/>
  <c r="E714" i="4"/>
  <c r="G714" i="4"/>
  <c r="F714" i="4"/>
  <c r="I714" i="4"/>
  <c r="H714" i="4"/>
  <c r="K702" i="4"/>
  <c r="L702" i="4"/>
  <c r="C702" i="4"/>
  <c r="D702" i="4"/>
  <c r="E702" i="4"/>
  <c r="G702" i="4"/>
  <c r="F702" i="4"/>
  <c r="H702" i="4"/>
  <c r="I702" i="4"/>
  <c r="J702" i="4"/>
  <c r="K690" i="4"/>
  <c r="L690" i="4"/>
  <c r="C690" i="4"/>
  <c r="D690" i="4"/>
  <c r="E690" i="4"/>
  <c r="F690" i="4"/>
  <c r="G690" i="4"/>
  <c r="I690" i="4"/>
  <c r="H690" i="4"/>
  <c r="J690" i="4"/>
  <c r="I678" i="4"/>
  <c r="D678" i="4"/>
  <c r="E678" i="4"/>
  <c r="F678" i="4"/>
  <c r="G678" i="4"/>
  <c r="H678" i="4"/>
  <c r="J678" i="4"/>
  <c r="K678" i="4"/>
  <c r="L678" i="4"/>
  <c r="C678" i="4"/>
  <c r="I666" i="4"/>
  <c r="C666" i="4"/>
  <c r="H666" i="4"/>
  <c r="J666" i="4"/>
  <c r="K666" i="4"/>
  <c r="L666" i="4"/>
  <c r="D666" i="4"/>
  <c r="F666" i="4"/>
  <c r="E666" i="4"/>
  <c r="G666" i="4"/>
  <c r="I654" i="4"/>
  <c r="C654" i="4"/>
  <c r="D654" i="4"/>
  <c r="E654" i="4"/>
  <c r="F654" i="4"/>
  <c r="G654" i="4"/>
  <c r="H654" i="4"/>
  <c r="J654" i="4"/>
  <c r="K654" i="4"/>
  <c r="L654" i="4"/>
  <c r="I642" i="4"/>
  <c r="C642" i="4"/>
  <c r="H642" i="4"/>
  <c r="J642" i="4"/>
  <c r="K642" i="4"/>
  <c r="L642" i="4"/>
  <c r="D642" i="4"/>
  <c r="F642" i="4"/>
  <c r="E642" i="4"/>
  <c r="G642" i="4"/>
  <c r="I630" i="4"/>
  <c r="J630" i="4"/>
  <c r="L630" i="4"/>
  <c r="C630" i="4"/>
  <c r="D630" i="4"/>
  <c r="E630" i="4"/>
  <c r="F630" i="4"/>
  <c r="H630" i="4"/>
  <c r="G630" i="4"/>
  <c r="K630" i="4"/>
  <c r="I618" i="4"/>
  <c r="J618" i="4"/>
  <c r="L618" i="4"/>
  <c r="C618" i="4"/>
  <c r="D618" i="4"/>
  <c r="E618" i="4"/>
  <c r="F618" i="4"/>
  <c r="H618" i="4"/>
  <c r="G618" i="4"/>
  <c r="K618" i="4"/>
  <c r="I606" i="4"/>
  <c r="J606" i="4"/>
  <c r="K606" i="4"/>
  <c r="L606" i="4"/>
  <c r="C606" i="4"/>
  <c r="E606" i="4"/>
  <c r="G606" i="4"/>
  <c r="D606" i="4"/>
  <c r="H606" i="4"/>
  <c r="F606" i="4"/>
  <c r="I594" i="4"/>
  <c r="J594" i="4"/>
  <c r="K594" i="4"/>
  <c r="L594" i="4"/>
  <c r="C594" i="4"/>
  <c r="D594" i="4"/>
  <c r="E594" i="4"/>
  <c r="G594" i="4"/>
  <c r="F594" i="4"/>
  <c r="H594" i="4"/>
  <c r="I582" i="4"/>
  <c r="J582" i="4"/>
  <c r="K582" i="4"/>
  <c r="L582" i="4"/>
  <c r="C582" i="4"/>
  <c r="D582" i="4"/>
  <c r="E582" i="4"/>
  <c r="G582" i="4"/>
  <c r="F582" i="4"/>
  <c r="H582" i="4"/>
  <c r="I570" i="4"/>
  <c r="J570" i="4"/>
  <c r="K570" i="4"/>
  <c r="L570" i="4"/>
  <c r="C570" i="4"/>
  <c r="D570" i="4"/>
  <c r="E570" i="4"/>
  <c r="G570" i="4"/>
  <c r="F570" i="4"/>
  <c r="H570" i="4"/>
  <c r="E558" i="4"/>
  <c r="I558" i="4"/>
  <c r="C558" i="4"/>
  <c r="D558" i="4"/>
  <c r="F558" i="4"/>
  <c r="G558" i="4"/>
  <c r="H558" i="4"/>
  <c r="J558" i="4"/>
  <c r="L558" i="4"/>
  <c r="K558" i="4"/>
  <c r="E546" i="4"/>
  <c r="I546" i="4"/>
  <c r="D546" i="4"/>
  <c r="F546" i="4"/>
  <c r="G546" i="4"/>
  <c r="H546" i="4"/>
  <c r="J546" i="4"/>
  <c r="K546" i="4"/>
  <c r="L546" i="4"/>
  <c r="C546" i="4"/>
  <c r="E534" i="4"/>
  <c r="F534" i="4"/>
  <c r="I534" i="4"/>
  <c r="H534" i="4"/>
  <c r="J534" i="4"/>
  <c r="K534" i="4"/>
  <c r="L534" i="4"/>
  <c r="D534" i="4"/>
  <c r="C534" i="4"/>
  <c r="G534" i="4"/>
  <c r="E522" i="4"/>
  <c r="F522" i="4"/>
  <c r="G522" i="4"/>
  <c r="H522" i="4"/>
  <c r="I522" i="4"/>
  <c r="J522" i="4"/>
  <c r="K522" i="4"/>
  <c r="C522" i="4"/>
  <c r="D522" i="4"/>
  <c r="L522" i="4"/>
  <c r="E510" i="4"/>
  <c r="F510" i="4"/>
  <c r="G510" i="4"/>
  <c r="H510" i="4"/>
  <c r="I510" i="4"/>
  <c r="J510" i="4"/>
  <c r="K510" i="4"/>
  <c r="C510" i="4"/>
  <c r="D510" i="4"/>
  <c r="L510" i="4"/>
  <c r="E498" i="4"/>
  <c r="F498" i="4"/>
  <c r="G498" i="4"/>
  <c r="H498" i="4"/>
  <c r="I498" i="4"/>
  <c r="J498" i="4"/>
  <c r="K498" i="4"/>
  <c r="D498" i="4"/>
  <c r="L498" i="4"/>
  <c r="C498" i="4"/>
  <c r="E486" i="4"/>
  <c r="F486" i="4"/>
  <c r="G486" i="4"/>
  <c r="H486" i="4"/>
  <c r="I486" i="4"/>
  <c r="J486" i="4"/>
  <c r="K486" i="4"/>
  <c r="L486" i="4"/>
  <c r="C486" i="4"/>
  <c r="D486" i="4"/>
  <c r="E474" i="4"/>
  <c r="F474" i="4"/>
  <c r="G474" i="4"/>
  <c r="H474" i="4"/>
  <c r="I474" i="4"/>
  <c r="J474" i="4"/>
  <c r="K474" i="4"/>
  <c r="L474" i="4"/>
  <c r="C474" i="4"/>
  <c r="D474" i="4"/>
  <c r="E462" i="4"/>
  <c r="F462" i="4"/>
  <c r="G462" i="4"/>
  <c r="H462" i="4"/>
  <c r="I462" i="4"/>
  <c r="J462" i="4"/>
  <c r="K462" i="4"/>
  <c r="L462" i="4"/>
  <c r="C462" i="4"/>
  <c r="D462" i="4"/>
  <c r="E992" i="4"/>
  <c r="E956" i="4"/>
  <c r="E920" i="4"/>
  <c r="E860" i="4"/>
  <c r="I836" i="4"/>
  <c r="H938" i="4"/>
  <c r="I938" i="4"/>
  <c r="J938" i="4"/>
  <c r="K938" i="4"/>
  <c r="L938" i="4"/>
  <c r="C938" i="4"/>
  <c r="D938" i="4"/>
  <c r="F938" i="4"/>
  <c r="C806" i="4"/>
  <c r="D806" i="4"/>
  <c r="E806" i="4"/>
  <c r="F806" i="4"/>
  <c r="G806" i="4"/>
  <c r="H806" i="4"/>
  <c r="I806" i="4"/>
  <c r="J806" i="4"/>
  <c r="L806" i="4"/>
  <c r="K806" i="4"/>
  <c r="D996" i="4"/>
  <c r="E996" i="4"/>
  <c r="F996" i="4"/>
  <c r="G996" i="4"/>
  <c r="H996" i="4"/>
  <c r="I996" i="4"/>
  <c r="J996" i="4"/>
  <c r="K996" i="4"/>
  <c r="L996" i="4"/>
  <c r="J900" i="4"/>
  <c r="C900" i="4"/>
  <c r="D900" i="4"/>
  <c r="E900" i="4"/>
  <c r="F900" i="4"/>
  <c r="G900" i="4"/>
  <c r="H900" i="4"/>
  <c r="K900" i="4"/>
  <c r="L900" i="4"/>
  <c r="J828" i="4"/>
  <c r="K828" i="4"/>
  <c r="C828" i="4"/>
  <c r="D828" i="4"/>
  <c r="F828" i="4"/>
  <c r="H828" i="4"/>
  <c r="E828" i="4"/>
  <c r="G828" i="4"/>
  <c r="I828" i="4"/>
  <c r="L828" i="4"/>
  <c r="J768" i="4"/>
  <c r="K768" i="4"/>
  <c r="L768" i="4"/>
  <c r="C768" i="4"/>
  <c r="D768" i="4"/>
  <c r="E768" i="4"/>
  <c r="F768" i="4"/>
  <c r="H768" i="4"/>
  <c r="G768" i="4"/>
  <c r="I768" i="4"/>
  <c r="I684" i="4"/>
  <c r="C684" i="4"/>
  <c r="D684" i="4"/>
  <c r="E684" i="4"/>
  <c r="F684" i="4"/>
  <c r="G684" i="4"/>
  <c r="H684" i="4"/>
  <c r="J684" i="4"/>
  <c r="K684" i="4"/>
  <c r="L684" i="4"/>
  <c r="I612" i="4"/>
  <c r="J612" i="4"/>
  <c r="L612" i="4"/>
  <c r="C612" i="4"/>
  <c r="D612" i="4"/>
  <c r="E612" i="4"/>
  <c r="F612" i="4"/>
  <c r="G612" i="4"/>
  <c r="H612" i="4"/>
  <c r="K612" i="4"/>
  <c r="L982" i="4"/>
  <c r="C982" i="4"/>
  <c r="D982" i="4"/>
  <c r="E982" i="4"/>
  <c r="F982" i="4"/>
  <c r="G982" i="4"/>
  <c r="H982" i="4"/>
  <c r="J982" i="4"/>
  <c r="L922" i="4"/>
  <c r="C922" i="4"/>
  <c r="D922" i="4"/>
  <c r="E922" i="4"/>
  <c r="F922" i="4"/>
  <c r="G922" i="4"/>
  <c r="H922" i="4"/>
  <c r="J922" i="4"/>
  <c r="J1005" i="4"/>
  <c r="K1005" i="4"/>
  <c r="L1005" i="4"/>
  <c r="C1005" i="4"/>
  <c r="D1005" i="4"/>
  <c r="E1005" i="4"/>
  <c r="F1005" i="4"/>
  <c r="H1005" i="4"/>
  <c r="D990" i="4"/>
  <c r="E990" i="4"/>
  <c r="F990" i="4"/>
  <c r="G990" i="4"/>
  <c r="H990" i="4"/>
  <c r="I990" i="4"/>
  <c r="J990" i="4"/>
  <c r="K990" i="4"/>
  <c r="L990" i="4"/>
  <c r="D942" i="4"/>
  <c r="E942" i="4"/>
  <c r="F942" i="4"/>
  <c r="G942" i="4"/>
  <c r="H942" i="4"/>
  <c r="I942" i="4"/>
  <c r="J942" i="4"/>
  <c r="K942" i="4"/>
  <c r="L942" i="4"/>
  <c r="D918" i="4"/>
  <c r="E918" i="4"/>
  <c r="F918" i="4"/>
  <c r="G918" i="4"/>
  <c r="H918" i="4"/>
  <c r="I918" i="4"/>
  <c r="J918" i="4"/>
  <c r="K918" i="4"/>
  <c r="L918" i="4"/>
  <c r="J870" i="4"/>
  <c r="D870" i="4"/>
  <c r="F870" i="4"/>
  <c r="G870" i="4"/>
  <c r="H870" i="4"/>
  <c r="I870" i="4"/>
  <c r="K870" i="4"/>
  <c r="L870" i="4"/>
  <c r="C870" i="4"/>
  <c r="E870" i="4"/>
  <c r="J834" i="4"/>
  <c r="K834" i="4"/>
  <c r="C834" i="4"/>
  <c r="D834" i="4"/>
  <c r="H834" i="4"/>
  <c r="F834" i="4"/>
  <c r="G834" i="4"/>
  <c r="I834" i="4"/>
  <c r="L834" i="4"/>
  <c r="E834" i="4"/>
  <c r="J774" i="4"/>
  <c r="K774" i="4"/>
  <c r="L774" i="4"/>
  <c r="C774" i="4"/>
  <c r="D774" i="4"/>
  <c r="E774" i="4"/>
  <c r="F774" i="4"/>
  <c r="H774" i="4"/>
  <c r="G774" i="4"/>
  <c r="I774" i="4"/>
  <c r="C1001" i="4"/>
  <c r="D1001" i="4"/>
  <c r="E1001" i="4"/>
  <c r="F1001" i="4"/>
  <c r="G1001" i="4"/>
  <c r="H1001" i="4"/>
  <c r="I1001" i="4"/>
  <c r="J1001" i="4"/>
  <c r="L1001" i="4"/>
  <c r="C965" i="4"/>
  <c r="D965" i="4"/>
  <c r="E965" i="4"/>
  <c r="F965" i="4"/>
  <c r="G965" i="4"/>
  <c r="H965" i="4"/>
  <c r="I965" i="4"/>
  <c r="J965" i="4"/>
  <c r="L965" i="4"/>
  <c r="C929" i="4"/>
  <c r="D929" i="4"/>
  <c r="E929" i="4"/>
  <c r="F929" i="4"/>
  <c r="G929" i="4"/>
  <c r="H929" i="4"/>
  <c r="I929" i="4"/>
  <c r="J929" i="4"/>
  <c r="L929" i="4"/>
  <c r="H905" i="4"/>
  <c r="L905" i="4"/>
  <c r="F905" i="4"/>
  <c r="G905" i="4"/>
  <c r="I905" i="4"/>
  <c r="J905" i="4"/>
  <c r="K905" i="4"/>
  <c r="D905" i="4"/>
  <c r="E905" i="4"/>
  <c r="H869" i="4"/>
  <c r="L869" i="4"/>
  <c r="C869" i="4"/>
  <c r="D869" i="4"/>
  <c r="E869" i="4"/>
  <c r="F869" i="4"/>
  <c r="G869" i="4"/>
  <c r="I869" i="4"/>
  <c r="J869" i="4"/>
  <c r="H845" i="4"/>
  <c r="I845" i="4"/>
  <c r="K845" i="4"/>
  <c r="L845" i="4"/>
  <c r="C845" i="4"/>
  <c r="D845" i="4"/>
  <c r="E845" i="4"/>
  <c r="F845" i="4"/>
  <c r="G845" i="4"/>
  <c r="J845" i="4"/>
  <c r="H833" i="4"/>
  <c r="I833" i="4"/>
  <c r="K833" i="4"/>
  <c r="L833" i="4"/>
  <c r="F833" i="4"/>
  <c r="C833" i="4"/>
  <c r="D833" i="4"/>
  <c r="E833" i="4"/>
  <c r="J833" i="4"/>
  <c r="H821" i="4"/>
  <c r="I821" i="4"/>
  <c r="J821" i="4"/>
  <c r="K821" i="4"/>
  <c r="L821" i="4"/>
  <c r="D821" i="4"/>
  <c r="F821" i="4"/>
  <c r="C821" i="4"/>
  <c r="E821" i="4"/>
  <c r="G821" i="4"/>
  <c r="H809" i="4"/>
  <c r="I809" i="4"/>
  <c r="J809" i="4"/>
  <c r="K809" i="4"/>
  <c r="L809" i="4"/>
  <c r="C809" i="4"/>
  <c r="D809" i="4"/>
  <c r="F809" i="4"/>
  <c r="E809" i="4"/>
  <c r="G809" i="4"/>
  <c r="H797" i="4"/>
  <c r="I797" i="4"/>
  <c r="J797" i="4"/>
  <c r="K797" i="4"/>
  <c r="L797" i="4"/>
  <c r="C797" i="4"/>
  <c r="D797" i="4"/>
  <c r="F797" i="4"/>
  <c r="E797" i="4"/>
  <c r="G797" i="4"/>
  <c r="H785" i="4"/>
  <c r="I785" i="4"/>
  <c r="J785" i="4"/>
  <c r="K785" i="4"/>
  <c r="L785" i="4"/>
  <c r="C785" i="4"/>
  <c r="D785" i="4"/>
  <c r="F785" i="4"/>
  <c r="E785" i="4"/>
  <c r="G785" i="4"/>
  <c r="H773" i="4"/>
  <c r="I773" i="4"/>
  <c r="J773" i="4"/>
  <c r="K773" i="4"/>
  <c r="L773" i="4"/>
  <c r="C773" i="4"/>
  <c r="D773" i="4"/>
  <c r="F773" i="4"/>
  <c r="E773" i="4"/>
  <c r="G773" i="4"/>
  <c r="I761" i="4"/>
  <c r="E761" i="4"/>
  <c r="F761" i="4"/>
  <c r="G761" i="4"/>
  <c r="H761" i="4"/>
  <c r="J761" i="4"/>
  <c r="K761" i="4"/>
  <c r="L761" i="4"/>
  <c r="C761" i="4"/>
  <c r="D761" i="4"/>
  <c r="I749" i="4"/>
  <c r="J749" i="4"/>
  <c r="K749" i="4"/>
  <c r="L749" i="4"/>
  <c r="C749" i="4"/>
  <c r="D749" i="4"/>
  <c r="E749" i="4"/>
  <c r="G749" i="4"/>
  <c r="F749" i="4"/>
  <c r="H749" i="4"/>
  <c r="I737" i="4"/>
  <c r="C737" i="4"/>
  <c r="D737" i="4"/>
  <c r="E737" i="4"/>
  <c r="F737" i="4"/>
  <c r="G737" i="4"/>
  <c r="H737" i="4"/>
  <c r="K737" i="4"/>
  <c r="J737" i="4"/>
  <c r="L737" i="4"/>
  <c r="I725" i="4"/>
  <c r="J725" i="4"/>
  <c r="C725" i="4"/>
  <c r="D725" i="4"/>
  <c r="E725" i="4"/>
  <c r="F725" i="4"/>
  <c r="G725" i="4"/>
  <c r="H725" i="4"/>
  <c r="K725" i="4"/>
  <c r="L725" i="4"/>
  <c r="I713" i="4"/>
  <c r="J713" i="4"/>
  <c r="L713" i="4"/>
  <c r="C713" i="4"/>
  <c r="E713" i="4"/>
  <c r="D713" i="4"/>
  <c r="F713" i="4"/>
  <c r="G713" i="4"/>
  <c r="H713" i="4"/>
  <c r="K713" i="4"/>
  <c r="I701" i="4"/>
  <c r="J701" i="4"/>
  <c r="K701" i="4"/>
  <c r="L701" i="4"/>
  <c r="C701" i="4"/>
  <c r="E701" i="4"/>
  <c r="D701" i="4"/>
  <c r="F701" i="4"/>
  <c r="G701" i="4"/>
  <c r="H701" i="4"/>
  <c r="G689" i="4"/>
  <c r="I689" i="4"/>
  <c r="J689" i="4"/>
  <c r="K689" i="4"/>
  <c r="L689" i="4"/>
  <c r="C689" i="4"/>
  <c r="D689" i="4"/>
  <c r="F689" i="4"/>
  <c r="E689" i="4"/>
  <c r="H689" i="4"/>
  <c r="G677" i="4"/>
  <c r="K677" i="4"/>
  <c r="C677" i="4"/>
  <c r="D677" i="4"/>
  <c r="E677" i="4"/>
  <c r="F677" i="4"/>
  <c r="H677" i="4"/>
  <c r="I677" i="4"/>
  <c r="L677" i="4"/>
  <c r="J677" i="4"/>
  <c r="G665" i="4"/>
  <c r="K665" i="4"/>
  <c r="C665" i="4"/>
  <c r="D665" i="4"/>
  <c r="E665" i="4"/>
  <c r="F665" i="4"/>
  <c r="H665" i="4"/>
  <c r="I665" i="4"/>
  <c r="J665" i="4"/>
  <c r="L665" i="4"/>
  <c r="G653" i="4"/>
  <c r="K653" i="4"/>
  <c r="J653" i="4"/>
  <c r="L653" i="4"/>
  <c r="C653" i="4"/>
  <c r="D653" i="4"/>
  <c r="E653" i="4"/>
  <c r="H653" i="4"/>
  <c r="F653" i="4"/>
  <c r="I653" i="4"/>
  <c r="G641" i="4"/>
  <c r="H641" i="4"/>
  <c r="K641" i="4"/>
  <c r="C641" i="4"/>
  <c r="D641" i="4"/>
  <c r="E641" i="4"/>
  <c r="F641" i="4"/>
  <c r="I641" i="4"/>
  <c r="J641" i="4"/>
  <c r="L641" i="4"/>
  <c r="G629" i="4"/>
  <c r="H629" i="4"/>
  <c r="J629" i="4"/>
  <c r="K629" i="4"/>
  <c r="L629" i="4"/>
  <c r="C629" i="4"/>
  <c r="D629" i="4"/>
  <c r="E629" i="4"/>
  <c r="F629" i="4"/>
  <c r="I629" i="4"/>
  <c r="G617" i="4"/>
  <c r="H617" i="4"/>
  <c r="J617" i="4"/>
  <c r="K617" i="4"/>
  <c r="L617" i="4"/>
  <c r="C617" i="4"/>
  <c r="D617" i="4"/>
  <c r="E617" i="4"/>
  <c r="F617" i="4"/>
  <c r="I617" i="4"/>
  <c r="G605" i="4"/>
  <c r="H605" i="4"/>
  <c r="I605" i="4"/>
  <c r="J605" i="4"/>
  <c r="K605" i="4"/>
  <c r="L605" i="4"/>
  <c r="C605" i="4"/>
  <c r="E605" i="4"/>
  <c r="D605" i="4"/>
  <c r="F605" i="4"/>
  <c r="G593" i="4"/>
  <c r="H593" i="4"/>
  <c r="I593" i="4"/>
  <c r="J593" i="4"/>
  <c r="K593" i="4"/>
  <c r="L593" i="4"/>
  <c r="C593" i="4"/>
  <c r="E593" i="4"/>
  <c r="D593" i="4"/>
  <c r="F593" i="4"/>
  <c r="G581" i="4"/>
  <c r="H581" i="4"/>
  <c r="I581" i="4"/>
  <c r="J581" i="4"/>
  <c r="K581" i="4"/>
  <c r="L581" i="4"/>
  <c r="C581" i="4"/>
  <c r="E581" i="4"/>
  <c r="D581" i="4"/>
  <c r="F581" i="4"/>
  <c r="G569" i="4"/>
  <c r="H569" i="4"/>
  <c r="I569" i="4"/>
  <c r="J569" i="4"/>
  <c r="K569" i="4"/>
  <c r="L569" i="4"/>
  <c r="C569" i="4"/>
  <c r="E569" i="4"/>
  <c r="D569" i="4"/>
  <c r="F569" i="4"/>
  <c r="C557" i="4"/>
  <c r="G557" i="4"/>
  <c r="J557" i="4"/>
  <c r="K557" i="4"/>
  <c r="L557" i="4"/>
  <c r="D557" i="4"/>
  <c r="E557" i="4"/>
  <c r="H557" i="4"/>
  <c r="F557" i="4"/>
  <c r="I557" i="4"/>
  <c r="C545" i="4"/>
  <c r="G545" i="4"/>
  <c r="D545" i="4"/>
  <c r="E545" i="4"/>
  <c r="F545" i="4"/>
  <c r="H545" i="4"/>
  <c r="I545" i="4"/>
  <c r="J545" i="4"/>
  <c r="L545" i="4"/>
  <c r="K545" i="4"/>
  <c r="C533" i="4"/>
  <c r="D533" i="4"/>
  <c r="F533" i="4"/>
  <c r="G533" i="4"/>
  <c r="E533" i="4"/>
  <c r="H533" i="4"/>
  <c r="I533" i="4"/>
  <c r="J533" i="4"/>
  <c r="K533" i="4"/>
  <c r="L533" i="4"/>
  <c r="C521" i="4"/>
  <c r="D521" i="4"/>
  <c r="E521" i="4"/>
  <c r="F521" i="4"/>
  <c r="G521" i="4"/>
  <c r="H521" i="4"/>
  <c r="I521" i="4"/>
  <c r="J521" i="4"/>
  <c r="K521" i="4"/>
  <c r="L521" i="4"/>
  <c r="C509" i="4"/>
  <c r="D509" i="4"/>
  <c r="E509" i="4"/>
  <c r="F509" i="4"/>
  <c r="G509" i="4"/>
  <c r="H509" i="4"/>
  <c r="I509" i="4"/>
  <c r="L509" i="4"/>
  <c r="J509" i="4"/>
  <c r="K509" i="4"/>
  <c r="C497" i="4"/>
  <c r="D497" i="4"/>
  <c r="E497" i="4"/>
  <c r="F497" i="4"/>
  <c r="G497" i="4"/>
  <c r="H497" i="4"/>
  <c r="I497" i="4"/>
  <c r="K497" i="4"/>
  <c r="L497" i="4"/>
  <c r="J497" i="4"/>
  <c r="C485" i="4"/>
  <c r="D485" i="4"/>
  <c r="E485" i="4"/>
  <c r="F485" i="4"/>
  <c r="G485" i="4"/>
  <c r="H485" i="4"/>
  <c r="I485" i="4"/>
  <c r="J485" i="4"/>
  <c r="K485" i="4"/>
  <c r="L485" i="4"/>
  <c r="C473" i="4"/>
  <c r="D473" i="4"/>
  <c r="E473" i="4"/>
  <c r="F473" i="4"/>
  <c r="G473" i="4"/>
  <c r="H473" i="4"/>
  <c r="I473" i="4"/>
  <c r="J473" i="4"/>
  <c r="K473" i="4"/>
  <c r="L473" i="4"/>
  <c r="C461" i="4"/>
  <c r="D461" i="4"/>
  <c r="E461" i="4"/>
  <c r="F461" i="4"/>
  <c r="G461" i="4"/>
  <c r="H461" i="4"/>
  <c r="I461" i="4"/>
  <c r="J461" i="4"/>
  <c r="K461" i="4"/>
  <c r="L461" i="4"/>
  <c r="D449" i="4"/>
  <c r="E449" i="4"/>
  <c r="F449" i="4"/>
  <c r="K449" i="4"/>
  <c r="L449" i="4"/>
  <c r="C449" i="4"/>
  <c r="G449" i="4"/>
  <c r="H449" i="4"/>
  <c r="I449" i="4"/>
  <c r="J449" i="4"/>
  <c r="C437" i="4"/>
  <c r="D437" i="4"/>
  <c r="E437" i="4"/>
  <c r="F437" i="4"/>
  <c r="G437" i="4"/>
  <c r="I437" i="4"/>
  <c r="J437" i="4"/>
  <c r="H437" i="4"/>
  <c r="K437" i="4"/>
  <c r="L437" i="4"/>
  <c r="C425" i="4"/>
  <c r="D425" i="4"/>
  <c r="E425" i="4"/>
  <c r="F425" i="4"/>
  <c r="G425" i="4"/>
  <c r="H425" i="4"/>
  <c r="I425" i="4"/>
  <c r="J425" i="4"/>
  <c r="K425" i="4"/>
  <c r="L425" i="4"/>
  <c r="C413" i="4"/>
  <c r="D413" i="4"/>
  <c r="E413" i="4"/>
  <c r="F413" i="4"/>
  <c r="G413" i="4"/>
  <c r="H413" i="4"/>
  <c r="I413" i="4"/>
  <c r="J413" i="4"/>
  <c r="K413" i="4"/>
  <c r="L413" i="4"/>
  <c r="C401" i="4"/>
  <c r="D401" i="4"/>
  <c r="E401" i="4"/>
  <c r="F401" i="4"/>
  <c r="G401" i="4"/>
  <c r="H401" i="4"/>
  <c r="I401" i="4"/>
  <c r="J401" i="4"/>
  <c r="K401" i="4"/>
  <c r="L401" i="4"/>
  <c r="C389" i="4"/>
  <c r="D389" i="4"/>
  <c r="E389" i="4"/>
  <c r="F389" i="4"/>
  <c r="G389" i="4"/>
  <c r="H389" i="4"/>
  <c r="I389" i="4"/>
  <c r="J389" i="4"/>
  <c r="K389" i="4"/>
  <c r="L389" i="4"/>
  <c r="F377" i="4"/>
  <c r="G377" i="4"/>
  <c r="C377" i="4"/>
  <c r="D377" i="4"/>
  <c r="E377" i="4"/>
  <c r="H377" i="4"/>
  <c r="I377" i="4"/>
  <c r="J377" i="4"/>
  <c r="K377" i="4"/>
  <c r="L377" i="4"/>
  <c r="D365" i="4"/>
  <c r="F365" i="4"/>
  <c r="G365" i="4"/>
  <c r="H365" i="4"/>
  <c r="I365" i="4"/>
  <c r="J365" i="4"/>
  <c r="K365" i="4"/>
  <c r="L365" i="4"/>
  <c r="C365" i="4"/>
  <c r="E365" i="4"/>
  <c r="D353" i="4"/>
  <c r="E353" i="4"/>
  <c r="F353" i="4"/>
  <c r="G353" i="4"/>
  <c r="H353" i="4"/>
  <c r="I353" i="4"/>
  <c r="L353" i="4"/>
  <c r="C353" i="4"/>
  <c r="J353" i="4"/>
  <c r="K353" i="4"/>
  <c r="D341" i="4"/>
  <c r="E341" i="4"/>
  <c r="F341" i="4"/>
  <c r="G341" i="4"/>
  <c r="H341" i="4"/>
  <c r="I341" i="4"/>
  <c r="J341" i="4"/>
  <c r="K341" i="4"/>
  <c r="L341" i="4"/>
  <c r="C341" i="4"/>
  <c r="D329" i="4"/>
  <c r="E329" i="4"/>
  <c r="F329" i="4"/>
  <c r="G329" i="4"/>
  <c r="H329" i="4"/>
  <c r="I329" i="4"/>
  <c r="J329" i="4"/>
  <c r="K329" i="4"/>
  <c r="L329" i="4"/>
  <c r="C329" i="4"/>
  <c r="D317" i="4"/>
  <c r="E317" i="4"/>
  <c r="F317" i="4"/>
  <c r="G317" i="4"/>
  <c r="H317" i="4"/>
  <c r="I317" i="4"/>
  <c r="J317" i="4"/>
  <c r="K317" i="4"/>
  <c r="L317" i="4"/>
  <c r="C317" i="4"/>
  <c r="D305" i="4"/>
  <c r="E305" i="4"/>
  <c r="F305" i="4"/>
  <c r="G305" i="4"/>
  <c r="H305" i="4"/>
  <c r="I305" i="4"/>
  <c r="J305" i="4"/>
  <c r="K305" i="4"/>
  <c r="L305" i="4"/>
  <c r="C305" i="4"/>
  <c r="G293" i="4"/>
  <c r="J293" i="4"/>
  <c r="K293" i="4"/>
  <c r="L293" i="4"/>
  <c r="C293" i="4"/>
  <c r="D293" i="4"/>
  <c r="E293" i="4"/>
  <c r="F293" i="4"/>
  <c r="H293" i="4"/>
  <c r="I293" i="4"/>
  <c r="G281" i="4"/>
  <c r="H281" i="4"/>
  <c r="I281" i="4"/>
  <c r="J281" i="4"/>
  <c r="K281" i="4"/>
  <c r="C281" i="4"/>
  <c r="D281" i="4"/>
  <c r="E281" i="4"/>
  <c r="F281" i="4"/>
  <c r="L281" i="4"/>
  <c r="I1005" i="4"/>
  <c r="G998" i="4"/>
  <c r="E991" i="4"/>
  <c r="K976" i="4"/>
  <c r="I969" i="4"/>
  <c r="G962" i="4"/>
  <c r="E955" i="4"/>
  <c r="C948" i="4"/>
  <c r="I933" i="4"/>
  <c r="G926" i="4"/>
  <c r="E919" i="4"/>
  <c r="G896" i="4"/>
  <c r="G833" i="4"/>
  <c r="H762" i="4"/>
  <c r="F878" i="4"/>
  <c r="H878" i="4"/>
  <c r="E878" i="4"/>
  <c r="G878" i="4"/>
  <c r="I878" i="4"/>
  <c r="J878" i="4"/>
  <c r="K878" i="4"/>
  <c r="L878" i="4"/>
  <c r="C878" i="4"/>
  <c r="D878" i="4"/>
  <c r="D960" i="4"/>
  <c r="E960" i="4"/>
  <c r="F960" i="4"/>
  <c r="G960" i="4"/>
  <c r="H960" i="4"/>
  <c r="I960" i="4"/>
  <c r="J960" i="4"/>
  <c r="K960" i="4"/>
  <c r="L960" i="4"/>
  <c r="J840" i="4"/>
  <c r="K840" i="4"/>
  <c r="C840" i="4"/>
  <c r="D840" i="4"/>
  <c r="E840" i="4"/>
  <c r="F840" i="4"/>
  <c r="G840" i="4"/>
  <c r="H840" i="4"/>
  <c r="I840" i="4"/>
  <c r="L840" i="4"/>
  <c r="K720" i="4"/>
  <c r="L720" i="4"/>
  <c r="C720" i="4"/>
  <c r="E720" i="4"/>
  <c r="D720" i="4"/>
  <c r="F720" i="4"/>
  <c r="G720" i="4"/>
  <c r="H720" i="4"/>
  <c r="I720" i="4"/>
  <c r="J720" i="4"/>
  <c r="I600" i="4"/>
  <c r="J600" i="4"/>
  <c r="K600" i="4"/>
  <c r="L600" i="4"/>
  <c r="C600" i="4"/>
  <c r="D600" i="4"/>
  <c r="E600" i="4"/>
  <c r="G600" i="4"/>
  <c r="F600" i="4"/>
  <c r="H600" i="4"/>
  <c r="L934" i="4"/>
  <c r="C934" i="4"/>
  <c r="D934" i="4"/>
  <c r="E934" i="4"/>
  <c r="F934" i="4"/>
  <c r="G934" i="4"/>
  <c r="H934" i="4"/>
  <c r="J934" i="4"/>
  <c r="J993" i="4"/>
  <c r="K993" i="4"/>
  <c r="L993" i="4"/>
  <c r="C993" i="4"/>
  <c r="D993" i="4"/>
  <c r="E993" i="4"/>
  <c r="F993" i="4"/>
  <c r="H993" i="4"/>
  <c r="D909" i="4"/>
  <c r="H909" i="4"/>
  <c r="J909" i="4"/>
  <c r="K909" i="4"/>
  <c r="L909" i="4"/>
  <c r="C909" i="4"/>
  <c r="E909" i="4"/>
  <c r="G909" i="4"/>
  <c r="I909" i="4"/>
  <c r="D978" i="4"/>
  <c r="E978" i="4"/>
  <c r="F978" i="4"/>
  <c r="G978" i="4"/>
  <c r="H978" i="4"/>
  <c r="I978" i="4"/>
  <c r="J978" i="4"/>
  <c r="K978" i="4"/>
  <c r="L978" i="4"/>
  <c r="J906" i="4"/>
  <c r="K906" i="4"/>
  <c r="L906" i="4"/>
  <c r="C906" i="4"/>
  <c r="D906" i="4"/>
  <c r="E906" i="4"/>
  <c r="F906" i="4"/>
  <c r="H906" i="4"/>
  <c r="I906" i="4"/>
  <c r="J846" i="4"/>
  <c r="K846" i="4"/>
  <c r="C846" i="4"/>
  <c r="D846" i="4"/>
  <c r="H846" i="4"/>
  <c r="I846" i="4"/>
  <c r="L846" i="4"/>
  <c r="F846" i="4"/>
  <c r="G846" i="4"/>
  <c r="J786" i="4"/>
  <c r="K786" i="4"/>
  <c r="L786" i="4"/>
  <c r="C786" i="4"/>
  <c r="D786" i="4"/>
  <c r="E786" i="4"/>
  <c r="F786" i="4"/>
  <c r="H786" i="4"/>
  <c r="G786" i="4"/>
  <c r="I786" i="4"/>
  <c r="C989" i="4"/>
  <c r="D989" i="4"/>
  <c r="E989" i="4"/>
  <c r="F989" i="4"/>
  <c r="G989" i="4"/>
  <c r="H989" i="4"/>
  <c r="I989" i="4"/>
  <c r="J989" i="4"/>
  <c r="L989" i="4"/>
  <c r="C941" i="4"/>
  <c r="D941" i="4"/>
  <c r="E941" i="4"/>
  <c r="F941" i="4"/>
  <c r="G941" i="4"/>
  <c r="H941" i="4"/>
  <c r="I941" i="4"/>
  <c r="J941" i="4"/>
  <c r="L941" i="4"/>
  <c r="H881" i="4"/>
  <c r="L881" i="4"/>
  <c r="G881" i="4"/>
  <c r="I881" i="4"/>
  <c r="J881" i="4"/>
  <c r="K881" i="4"/>
  <c r="C881" i="4"/>
  <c r="E881" i="4"/>
  <c r="F881" i="4"/>
  <c r="L1000" i="4"/>
  <c r="C1000" i="4"/>
  <c r="D1000" i="4"/>
  <c r="E1000" i="4"/>
  <c r="F1000" i="4"/>
  <c r="G1000" i="4"/>
  <c r="H1000" i="4"/>
  <c r="J1000" i="4"/>
  <c r="L964" i="4"/>
  <c r="C964" i="4"/>
  <c r="D964" i="4"/>
  <c r="E964" i="4"/>
  <c r="F964" i="4"/>
  <c r="G964" i="4"/>
  <c r="H964" i="4"/>
  <c r="J964" i="4"/>
  <c r="L940" i="4"/>
  <c r="C940" i="4"/>
  <c r="D940" i="4"/>
  <c r="E940" i="4"/>
  <c r="F940" i="4"/>
  <c r="G940" i="4"/>
  <c r="H940" i="4"/>
  <c r="J940" i="4"/>
  <c r="F904" i="4"/>
  <c r="J904" i="4"/>
  <c r="C904" i="4"/>
  <c r="D904" i="4"/>
  <c r="E904" i="4"/>
  <c r="G904" i="4"/>
  <c r="H904" i="4"/>
  <c r="I904" i="4"/>
  <c r="K904" i="4"/>
  <c r="L904" i="4"/>
  <c r="F868" i="4"/>
  <c r="J868" i="4"/>
  <c r="L868" i="4"/>
  <c r="I868" i="4"/>
  <c r="K868" i="4"/>
  <c r="C868" i="4"/>
  <c r="D868" i="4"/>
  <c r="G868" i="4"/>
  <c r="H868" i="4"/>
  <c r="F844" i="4"/>
  <c r="G844" i="4"/>
  <c r="I844" i="4"/>
  <c r="J844" i="4"/>
  <c r="K844" i="4"/>
  <c r="L844" i="4"/>
  <c r="D844" i="4"/>
  <c r="E844" i="4"/>
  <c r="H844" i="4"/>
  <c r="C844" i="4"/>
  <c r="F808" i="4"/>
  <c r="G808" i="4"/>
  <c r="H808" i="4"/>
  <c r="I808" i="4"/>
  <c r="J808" i="4"/>
  <c r="K808" i="4"/>
  <c r="L808" i="4"/>
  <c r="D808" i="4"/>
  <c r="C808" i="4"/>
  <c r="E808" i="4"/>
  <c r="F784" i="4"/>
  <c r="G784" i="4"/>
  <c r="H784" i="4"/>
  <c r="I784" i="4"/>
  <c r="J784" i="4"/>
  <c r="K784" i="4"/>
  <c r="L784" i="4"/>
  <c r="D784" i="4"/>
  <c r="C784" i="4"/>
  <c r="G748" i="4"/>
  <c r="K748" i="4"/>
  <c r="E748" i="4"/>
  <c r="F748" i="4"/>
  <c r="H748" i="4"/>
  <c r="I748" i="4"/>
  <c r="J748" i="4"/>
  <c r="L748" i="4"/>
  <c r="C748" i="4"/>
  <c r="D748" i="4"/>
  <c r="G724" i="4"/>
  <c r="H724" i="4"/>
  <c r="K724" i="4"/>
  <c r="L724" i="4"/>
  <c r="C724" i="4"/>
  <c r="D724" i="4"/>
  <c r="E724" i="4"/>
  <c r="I724" i="4"/>
  <c r="F724" i="4"/>
  <c r="J724" i="4"/>
  <c r="G700" i="4"/>
  <c r="H700" i="4"/>
  <c r="I700" i="4"/>
  <c r="J700" i="4"/>
  <c r="K700" i="4"/>
  <c r="L700" i="4"/>
  <c r="C700" i="4"/>
  <c r="E700" i="4"/>
  <c r="D700" i="4"/>
  <c r="F700" i="4"/>
  <c r="E676" i="4"/>
  <c r="I676" i="4"/>
  <c r="J676" i="4"/>
  <c r="K676" i="4"/>
  <c r="L676" i="4"/>
  <c r="C676" i="4"/>
  <c r="D676" i="4"/>
  <c r="G676" i="4"/>
  <c r="F676" i="4"/>
  <c r="H676" i="4"/>
  <c r="E664" i="4"/>
  <c r="I664" i="4"/>
  <c r="K664" i="4"/>
  <c r="C664" i="4"/>
  <c r="D664" i="4"/>
  <c r="F664" i="4"/>
  <c r="G664" i="4"/>
  <c r="J664" i="4"/>
  <c r="H664" i="4"/>
  <c r="L664" i="4"/>
  <c r="E652" i="4"/>
  <c r="I652" i="4"/>
  <c r="K652" i="4"/>
  <c r="D652" i="4"/>
  <c r="F652" i="4"/>
  <c r="G652" i="4"/>
  <c r="H652" i="4"/>
  <c r="J652" i="4"/>
  <c r="L652" i="4"/>
  <c r="C652" i="4"/>
  <c r="E640" i="4"/>
  <c r="F640" i="4"/>
  <c r="I640" i="4"/>
  <c r="K640" i="4"/>
  <c r="L640" i="4"/>
  <c r="C640" i="4"/>
  <c r="D640" i="4"/>
  <c r="H640" i="4"/>
  <c r="G640" i="4"/>
  <c r="J640" i="4"/>
  <c r="E628" i="4"/>
  <c r="F628" i="4"/>
  <c r="H628" i="4"/>
  <c r="I628" i="4"/>
  <c r="J628" i="4"/>
  <c r="K628" i="4"/>
  <c r="L628" i="4"/>
  <c r="D628" i="4"/>
  <c r="C628" i="4"/>
  <c r="G628" i="4"/>
  <c r="E616" i="4"/>
  <c r="F616" i="4"/>
  <c r="H616" i="4"/>
  <c r="I616" i="4"/>
  <c r="J616" i="4"/>
  <c r="K616" i="4"/>
  <c r="L616" i="4"/>
  <c r="D616" i="4"/>
  <c r="C616" i="4"/>
  <c r="G616" i="4"/>
  <c r="E604" i="4"/>
  <c r="F604" i="4"/>
  <c r="G604" i="4"/>
  <c r="H604" i="4"/>
  <c r="I604" i="4"/>
  <c r="J604" i="4"/>
  <c r="K604" i="4"/>
  <c r="C604" i="4"/>
  <c r="D604" i="4"/>
  <c r="L604" i="4"/>
  <c r="E592" i="4"/>
  <c r="F592" i="4"/>
  <c r="G592" i="4"/>
  <c r="H592" i="4"/>
  <c r="I592" i="4"/>
  <c r="J592" i="4"/>
  <c r="K592" i="4"/>
  <c r="L592" i="4"/>
  <c r="C592" i="4"/>
  <c r="D592" i="4"/>
  <c r="E580" i="4"/>
  <c r="F580" i="4"/>
  <c r="G580" i="4"/>
  <c r="H580" i="4"/>
  <c r="I580" i="4"/>
  <c r="J580" i="4"/>
  <c r="K580" i="4"/>
  <c r="L580" i="4"/>
  <c r="C580" i="4"/>
  <c r="D580" i="4"/>
  <c r="E568" i="4"/>
  <c r="F568" i="4"/>
  <c r="G568" i="4"/>
  <c r="H568" i="4"/>
  <c r="I568" i="4"/>
  <c r="J568" i="4"/>
  <c r="K568" i="4"/>
  <c r="L568" i="4"/>
  <c r="C568" i="4"/>
  <c r="D568" i="4"/>
  <c r="E556" i="4"/>
  <c r="F556" i="4"/>
  <c r="G556" i="4"/>
  <c r="H556" i="4"/>
  <c r="I556" i="4"/>
  <c r="J556" i="4"/>
  <c r="K556" i="4"/>
  <c r="L556" i="4"/>
  <c r="C556" i="4"/>
  <c r="D556" i="4"/>
  <c r="E544" i="4"/>
  <c r="J544" i="4"/>
  <c r="K544" i="4"/>
  <c r="L544" i="4"/>
  <c r="C544" i="4"/>
  <c r="D544" i="4"/>
  <c r="F544" i="4"/>
  <c r="H544" i="4"/>
  <c r="G544" i="4"/>
  <c r="I544" i="4"/>
  <c r="D532" i="4"/>
  <c r="E532" i="4"/>
  <c r="J532" i="4"/>
  <c r="K532" i="4"/>
  <c r="L532" i="4"/>
  <c r="C532" i="4"/>
  <c r="F532" i="4"/>
  <c r="H532" i="4"/>
  <c r="G532" i="4"/>
  <c r="I532" i="4"/>
  <c r="C520" i="4"/>
  <c r="D520" i="4"/>
  <c r="E520" i="4"/>
  <c r="F520" i="4"/>
  <c r="G520" i="4"/>
  <c r="H520" i="4"/>
  <c r="I520" i="4"/>
  <c r="K520" i="4"/>
  <c r="J520" i="4"/>
  <c r="L520" i="4"/>
  <c r="C508" i="4"/>
  <c r="D508" i="4"/>
  <c r="E508" i="4"/>
  <c r="F508" i="4"/>
  <c r="G508" i="4"/>
  <c r="H508" i="4"/>
  <c r="I508" i="4"/>
  <c r="J508" i="4"/>
  <c r="K508" i="4"/>
  <c r="L508" i="4"/>
  <c r="C496" i="4"/>
  <c r="D496" i="4"/>
  <c r="E496" i="4"/>
  <c r="F496" i="4"/>
  <c r="G496" i="4"/>
  <c r="I496" i="4"/>
  <c r="H496" i="4"/>
  <c r="J496" i="4"/>
  <c r="K496" i="4"/>
  <c r="L496" i="4"/>
  <c r="C484" i="4"/>
  <c r="D484" i="4"/>
  <c r="E484" i="4"/>
  <c r="F484" i="4"/>
  <c r="G484" i="4"/>
  <c r="H484" i="4"/>
  <c r="I484" i="4"/>
  <c r="J484" i="4"/>
  <c r="K484" i="4"/>
  <c r="L484" i="4"/>
  <c r="G1005" i="4"/>
  <c r="E998" i="4"/>
  <c r="C991" i="4"/>
  <c r="G969" i="4"/>
  <c r="C955" i="4"/>
  <c r="I940" i="4"/>
  <c r="G933" i="4"/>
  <c r="C919" i="4"/>
  <c r="H962" i="4"/>
  <c r="I962" i="4"/>
  <c r="J962" i="4"/>
  <c r="K962" i="4"/>
  <c r="L962" i="4"/>
  <c r="C962" i="4"/>
  <c r="D962" i="4"/>
  <c r="F962" i="4"/>
  <c r="C842" i="4"/>
  <c r="E842" i="4"/>
  <c r="F842" i="4"/>
  <c r="G842" i="4"/>
  <c r="H842" i="4"/>
  <c r="D842" i="4"/>
  <c r="I842" i="4"/>
  <c r="J842" i="4"/>
  <c r="K842" i="4"/>
  <c r="L842" i="4"/>
  <c r="D972" i="4"/>
  <c r="E972" i="4"/>
  <c r="F972" i="4"/>
  <c r="G972" i="4"/>
  <c r="H972" i="4"/>
  <c r="I972" i="4"/>
  <c r="J972" i="4"/>
  <c r="K972" i="4"/>
  <c r="L972" i="4"/>
  <c r="J876" i="4"/>
  <c r="D876" i="4"/>
  <c r="I876" i="4"/>
  <c r="K876" i="4"/>
  <c r="L876" i="4"/>
  <c r="C876" i="4"/>
  <c r="E876" i="4"/>
  <c r="G876" i="4"/>
  <c r="H876" i="4"/>
  <c r="J816" i="4"/>
  <c r="K816" i="4"/>
  <c r="L816" i="4"/>
  <c r="C816" i="4"/>
  <c r="D816" i="4"/>
  <c r="E816" i="4"/>
  <c r="F816" i="4"/>
  <c r="H816" i="4"/>
  <c r="G816" i="4"/>
  <c r="I816" i="4"/>
  <c r="K708" i="4"/>
  <c r="L708" i="4"/>
  <c r="C708" i="4"/>
  <c r="D708" i="4"/>
  <c r="E708" i="4"/>
  <c r="G708" i="4"/>
  <c r="F708" i="4"/>
  <c r="H708" i="4"/>
  <c r="J708" i="4"/>
  <c r="I708" i="4"/>
  <c r="I588" i="4"/>
  <c r="J588" i="4"/>
  <c r="K588" i="4"/>
  <c r="L588" i="4"/>
  <c r="C588" i="4"/>
  <c r="D588" i="4"/>
  <c r="E588" i="4"/>
  <c r="G588" i="4"/>
  <c r="F588" i="4"/>
  <c r="H588" i="4"/>
  <c r="L970" i="4"/>
  <c r="C970" i="4"/>
  <c r="D970" i="4"/>
  <c r="E970" i="4"/>
  <c r="F970" i="4"/>
  <c r="G970" i="4"/>
  <c r="H970" i="4"/>
  <c r="J970" i="4"/>
  <c r="L910" i="4"/>
  <c r="C910" i="4"/>
  <c r="D910" i="4"/>
  <c r="E910" i="4"/>
  <c r="F910" i="4"/>
  <c r="G910" i="4"/>
  <c r="H910" i="4"/>
  <c r="J910" i="4"/>
  <c r="K910" i="4"/>
  <c r="J981" i="4"/>
  <c r="K981" i="4"/>
  <c r="L981" i="4"/>
  <c r="C981" i="4"/>
  <c r="D981" i="4"/>
  <c r="E981" i="4"/>
  <c r="F981" i="4"/>
  <c r="H981" i="4"/>
  <c r="J945" i="4"/>
  <c r="K945" i="4"/>
  <c r="L945" i="4"/>
  <c r="C945" i="4"/>
  <c r="D945" i="4"/>
  <c r="E945" i="4"/>
  <c r="F945" i="4"/>
  <c r="H945" i="4"/>
  <c r="D1002" i="4"/>
  <c r="E1002" i="4"/>
  <c r="F1002" i="4"/>
  <c r="G1002" i="4"/>
  <c r="H1002" i="4"/>
  <c r="I1002" i="4"/>
  <c r="J1002" i="4"/>
  <c r="K1002" i="4"/>
  <c r="L1002" i="4"/>
  <c r="D966" i="4"/>
  <c r="E966" i="4"/>
  <c r="F966" i="4"/>
  <c r="G966" i="4"/>
  <c r="H966" i="4"/>
  <c r="I966" i="4"/>
  <c r="J966" i="4"/>
  <c r="K966" i="4"/>
  <c r="L966" i="4"/>
  <c r="D930" i="4"/>
  <c r="E930" i="4"/>
  <c r="F930" i="4"/>
  <c r="G930" i="4"/>
  <c r="H930" i="4"/>
  <c r="I930" i="4"/>
  <c r="J930" i="4"/>
  <c r="K930" i="4"/>
  <c r="L930" i="4"/>
  <c r="J894" i="4"/>
  <c r="C894" i="4"/>
  <c r="D894" i="4"/>
  <c r="E894" i="4"/>
  <c r="F894" i="4"/>
  <c r="G894" i="4"/>
  <c r="H894" i="4"/>
  <c r="I894" i="4"/>
  <c r="K894" i="4"/>
  <c r="J858" i="4"/>
  <c r="D858" i="4"/>
  <c r="C858" i="4"/>
  <c r="E858" i="4"/>
  <c r="F858" i="4"/>
  <c r="G858" i="4"/>
  <c r="H858" i="4"/>
  <c r="K858" i="4"/>
  <c r="L858" i="4"/>
  <c r="J822" i="4"/>
  <c r="K822" i="4"/>
  <c r="C822" i="4"/>
  <c r="D822" i="4"/>
  <c r="F822" i="4"/>
  <c r="H822" i="4"/>
  <c r="E822" i="4"/>
  <c r="G822" i="4"/>
  <c r="I822" i="4"/>
  <c r="L822" i="4"/>
  <c r="J798" i="4"/>
  <c r="K798" i="4"/>
  <c r="L798" i="4"/>
  <c r="C798" i="4"/>
  <c r="D798" i="4"/>
  <c r="E798" i="4"/>
  <c r="F798" i="4"/>
  <c r="H798" i="4"/>
  <c r="G798" i="4"/>
  <c r="K750" i="4"/>
  <c r="C750" i="4"/>
  <c r="D750" i="4"/>
  <c r="E750" i="4"/>
  <c r="F750" i="4"/>
  <c r="G750" i="4"/>
  <c r="H750" i="4"/>
  <c r="I750" i="4"/>
  <c r="L750" i="4"/>
  <c r="J750" i="4"/>
  <c r="C977" i="4"/>
  <c r="D977" i="4"/>
  <c r="E977" i="4"/>
  <c r="F977" i="4"/>
  <c r="G977" i="4"/>
  <c r="H977" i="4"/>
  <c r="I977" i="4"/>
  <c r="J977" i="4"/>
  <c r="L977" i="4"/>
  <c r="C953" i="4"/>
  <c r="D953" i="4"/>
  <c r="E953" i="4"/>
  <c r="F953" i="4"/>
  <c r="G953" i="4"/>
  <c r="H953" i="4"/>
  <c r="I953" i="4"/>
  <c r="J953" i="4"/>
  <c r="L953" i="4"/>
  <c r="C917" i="4"/>
  <c r="D917" i="4"/>
  <c r="E917" i="4"/>
  <c r="F917" i="4"/>
  <c r="G917" i="4"/>
  <c r="H917" i="4"/>
  <c r="I917" i="4"/>
  <c r="J917" i="4"/>
  <c r="L917" i="4"/>
  <c r="H893" i="4"/>
  <c r="L893" i="4"/>
  <c r="K893" i="4"/>
  <c r="C893" i="4"/>
  <c r="D893" i="4"/>
  <c r="E893" i="4"/>
  <c r="F893" i="4"/>
  <c r="I893" i="4"/>
  <c r="J893" i="4"/>
  <c r="H857" i="4"/>
  <c r="L857" i="4"/>
  <c r="G857" i="4"/>
  <c r="I857" i="4"/>
  <c r="J857" i="4"/>
  <c r="K857" i="4"/>
  <c r="C857" i="4"/>
  <c r="E857" i="4"/>
  <c r="F857" i="4"/>
  <c r="L988" i="4"/>
  <c r="C988" i="4"/>
  <c r="D988" i="4"/>
  <c r="E988" i="4"/>
  <c r="F988" i="4"/>
  <c r="G988" i="4"/>
  <c r="H988" i="4"/>
  <c r="J988" i="4"/>
  <c r="L976" i="4"/>
  <c r="C976" i="4"/>
  <c r="D976" i="4"/>
  <c r="E976" i="4"/>
  <c r="F976" i="4"/>
  <c r="G976" i="4"/>
  <c r="H976" i="4"/>
  <c r="J976" i="4"/>
  <c r="L952" i="4"/>
  <c r="C952" i="4"/>
  <c r="D952" i="4"/>
  <c r="E952" i="4"/>
  <c r="F952" i="4"/>
  <c r="G952" i="4"/>
  <c r="H952" i="4"/>
  <c r="J952" i="4"/>
  <c r="L928" i="4"/>
  <c r="C928" i="4"/>
  <c r="D928" i="4"/>
  <c r="E928" i="4"/>
  <c r="F928" i="4"/>
  <c r="G928" i="4"/>
  <c r="H928" i="4"/>
  <c r="J928" i="4"/>
  <c r="L916" i="4"/>
  <c r="C916" i="4"/>
  <c r="D916" i="4"/>
  <c r="E916" i="4"/>
  <c r="F916" i="4"/>
  <c r="G916" i="4"/>
  <c r="H916" i="4"/>
  <c r="J916" i="4"/>
  <c r="F892" i="4"/>
  <c r="J892" i="4"/>
  <c r="G892" i="4"/>
  <c r="H892" i="4"/>
  <c r="I892" i="4"/>
  <c r="K892" i="4"/>
  <c r="L892" i="4"/>
  <c r="D892" i="4"/>
  <c r="E892" i="4"/>
  <c r="F880" i="4"/>
  <c r="J880" i="4"/>
  <c r="L880" i="4"/>
  <c r="C880" i="4"/>
  <c r="D880" i="4"/>
  <c r="E880" i="4"/>
  <c r="G880" i="4"/>
  <c r="H880" i="4"/>
  <c r="I880" i="4"/>
  <c r="K880" i="4"/>
  <c r="F856" i="4"/>
  <c r="J856" i="4"/>
  <c r="L856" i="4"/>
  <c r="C856" i="4"/>
  <c r="D856" i="4"/>
  <c r="E856" i="4"/>
  <c r="G856" i="4"/>
  <c r="H856" i="4"/>
  <c r="I856" i="4"/>
  <c r="K856" i="4"/>
  <c r="F832" i="4"/>
  <c r="G832" i="4"/>
  <c r="I832" i="4"/>
  <c r="J832" i="4"/>
  <c r="K832" i="4"/>
  <c r="L832" i="4"/>
  <c r="D832" i="4"/>
  <c r="C832" i="4"/>
  <c r="E832" i="4"/>
  <c r="H832" i="4"/>
  <c r="F820" i="4"/>
  <c r="G820" i="4"/>
  <c r="H820" i="4"/>
  <c r="I820" i="4"/>
  <c r="J820" i="4"/>
  <c r="K820" i="4"/>
  <c r="L820" i="4"/>
  <c r="D820" i="4"/>
  <c r="E820" i="4"/>
  <c r="C820" i="4"/>
  <c r="F796" i="4"/>
  <c r="G796" i="4"/>
  <c r="H796" i="4"/>
  <c r="I796" i="4"/>
  <c r="J796" i="4"/>
  <c r="K796" i="4"/>
  <c r="L796" i="4"/>
  <c r="D796" i="4"/>
  <c r="C796" i="4"/>
  <c r="E796" i="4"/>
  <c r="F772" i="4"/>
  <c r="G772" i="4"/>
  <c r="H772" i="4"/>
  <c r="I772" i="4"/>
  <c r="J772" i="4"/>
  <c r="K772" i="4"/>
  <c r="L772" i="4"/>
  <c r="D772" i="4"/>
  <c r="C772" i="4"/>
  <c r="E772" i="4"/>
  <c r="G760" i="4"/>
  <c r="K760" i="4"/>
  <c r="C760" i="4"/>
  <c r="D760" i="4"/>
  <c r="E760" i="4"/>
  <c r="F760" i="4"/>
  <c r="H760" i="4"/>
  <c r="I760" i="4"/>
  <c r="J760" i="4"/>
  <c r="L760" i="4"/>
  <c r="G736" i="4"/>
  <c r="K736" i="4"/>
  <c r="H736" i="4"/>
  <c r="I736" i="4"/>
  <c r="J736" i="4"/>
  <c r="L736" i="4"/>
  <c r="C736" i="4"/>
  <c r="E736" i="4"/>
  <c r="D736" i="4"/>
  <c r="G712" i="4"/>
  <c r="H712" i="4"/>
  <c r="J712" i="4"/>
  <c r="K712" i="4"/>
  <c r="L712" i="4"/>
  <c r="C712" i="4"/>
  <c r="E712" i="4"/>
  <c r="F712" i="4"/>
  <c r="I712" i="4"/>
  <c r="D712" i="4"/>
  <c r="E688" i="4"/>
  <c r="I688" i="4"/>
  <c r="D688" i="4"/>
  <c r="F688" i="4"/>
  <c r="G688" i="4"/>
  <c r="H688" i="4"/>
  <c r="J688" i="4"/>
  <c r="K688" i="4"/>
  <c r="L688" i="4"/>
  <c r="C688" i="4"/>
  <c r="J999" i="4"/>
  <c r="K999" i="4"/>
  <c r="L999" i="4"/>
  <c r="C999" i="4"/>
  <c r="D999" i="4"/>
  <c r="E999" i="4"/>
  <c r="F999" i="4"/>
  <c r="H999" i="4"/>
  <c r="J987" i="4"/>
  <c r="K987" i="4"/>
  <c r="L987" i="4"/>
  <c r="C987" i="4"/>
  <c r="D987" i="4"/>
  <c r="E987" i="4"/>
  <c r="F987" i="4"/>
  <c r="H987" i="4"/>
  <c r="J975" i="4"/>
  <c r="K975" i="4"/>
  <c r="L975" i="4"/>
  <c r="C975" i="4"/>
  <c r="D975" i="4"/>
  <c r="E975" i="4"/>
  <c r="F975" i="4"/>
  <c r="H975" i="4"/>
  <c r="J963" i="4"/>
  <c r="K963" i="4"/>
  <c r="L963" i="4"/>
  <c r="C963" i="4"/>
  <c r="D963" i="4"/>
  <c r="E963" i="4"/>
  <c r="F963" i="4"/>
  <c r="H963" i="4"/>
  <c r="J951" i="4"/>
  <c r="K951" i="4"/>
  <c r="L951" i="4"/>
  <c r="C951" i="4"/>
  <c r="D951" i="4"/>
  <c r="E951" i="4"/>
  <c r="F951" i="4"/>
  <c r="H951" i="4"/>
  <c r="J939" i="4"/>
  <c r="K939" i="4"/>
  <c r="L939" i="4"/>
  <c r="C939" i="4"/>
  <c r="D939" i="4"/>
  <c r="E939" i="4"/>
  <c r="F939" i="4"/>
  <c r="H939" i="4"/>
  <c r="J927" i="4"/>
  <c r="K927" i="4"/>
  <c r="L927" i="4"/>
  <c r="C927" i="4"/>
  <c r="D927" i="4"/>
  <c r="E927" i="4"/>
  <c r="F927" i="4"/>
  <c r="H927" i="4"/>
  <c r="J915" i="4"/>
  <c r="K915" i="4"/>
  <c r="L915" i="4"/>
  <c r="C915" i="4"/>
  <c r="D915" i="4"/>
  <c r="E915" i="4"/>
  <c r="F915" i="4"/>
  <c r="H915" i="4"/>
  <c r="D903" i="4"/>
  <c r="H903" i="4"/>
  <c r="L903" i="4"/>
  <c r="C903" i="4"/>
  <c r="E903" i="4"/>
  <c r="F903" i="4"/>
  <c r="G903" i="4"/>
  <c r="J903" i="4"/>
  <c r="K903" i="4"/>
  <c r="D891" i="4"/>
  <c r="H891" i="4"/>
  <c r="C891" i="4"/>
  <c r="E891" i="4"/>
  <c r="F891" i="4"/>
  <c r="G891" i="4"/>
  <c r="I891" i="4"/>
  <c r="J891" i="4"/>
  <c r="K891" i="4"/>
  <c r="L891" i="4"/>
  <c r="D879" i="4"/>
  <c r="H879" i="4"/>
  <c r="J879" i="4"/>
  <c r="L879" i="4"/>
  <c r="C879" i="4"/>
  <c r="E879" i="4"/>
  <c r="F879" i="4"/>
  <c r="I879" i="4"/>
  <c r="K879" i="4"/>
  <c r="G1004" i="4"/>
  <c r="E997" i="4"/>
  <c r="C990" i="4"/>
  <c r="K982" i="4"/>
  <c r="I975" i="4"/>
  <c r="G968" i="4"/>
  <c r="E961" i="4"/>
  <c r="C954" i="4"/>
  <c r="K946" i="4"/>
  <c r="I939" i="4"/>
  <c r="G932" i="4"/>
  <c r="E925" i="4"/>
  <c r="C918" i="4"/>
  <c r="I910" i="4"/>
  <c r="G893" i="4"/>
  <c r="I874" i="4"/>
  <c r="H926" i="4"/>
  <c r="I926" i="4"/>
  <c r="J926" i="4"/>
  <c r="K926" i="4"/>
  <c r="L926" i="4"/>
  <c r="C926" i="4"/>
  <c r="D926" i="4"/>
  <c r="F926" i="4"/>
  <c r="C794" i="4"/>
  <c r="D794" i="4"/>
  <c r="E794" i="4"/>
  <c r="F794" i="4"/>
  <c r="G794" i="4"/>
  <c r="H794" i="4"/>
  <c r="I794" i="4"/>
  <c r="J794" i="4"/>
  <c r="L794" i="4"/>
  <c r="K794" i="4"/>
  <c r="C770" i="4"/>
  <c r="D770" i="4"/>
  <c r="E770" i="4"/>
  <c r="F770" i="4"/>
  <c r="G770" i="4"/>
  <c r="H770" i="4"/>
  <c r="I770" i="4"/>
  <c r="J770" i="4"/>
  <c r="L770" i="4"/>
  <c r="K770" i="4"/>
  <c r="C746" i="4"/>
  <c r="G746" i="4"/>
  <c r="K746" i="4"/>
  <c r="L746" i="4"/>
  <c r="D746" i="4"/>
  <c r="E746" i="4"/>
  <c r="F746" i="4"/>
  <c r="I746" i="4"/>
  <c r="H746" i="4"/>
  <c r="J746" i="4"/>
  <c r="C722" i="4"/>
  <c r="D722" i="4"/>
  <c r="G722" i="4"/>
  <c r="I722" i="4"/>
  <c r="E722" i="4"/>
  <c r="F722" i="4"/>
  <c r="H722" i="4"/>
  <c r="K722" i="4"/>
  <c r="J722" i="4"/>
  <c r="L722" i="4"/>
  <c r="C698" i="4"/>
  <c r="D698" i="4"/>
  <c r="E698" i="4"/>
  <c r="F698" i="4"/>
  <c r="G698" i="4"/>
  <c r="H698" i="4"/>
  <c r="I698" i="4"/>
  <c r="K698" i="4"/>
  <c r="J698" i="4"/>
  <c r="L698" i="4"/>
  <c r="E686" i="4"/>
  <c r="J686" i="4"/>
  <c r="K686" i="4"/>
  <c r="L686" i="4"/>
  <c r="C686" i="4"/>
  <c r="D686" i="4"/>
  <c r="F686" i="4"/>
  <c r="H686" i="4"/>
  <c r="G686" i="4"/>
  <c r="I686" i="4"/>
  <c r="E662" i="4"/>
  <c r="G662" i="4"/>
  <c r="C662" i="4"/>
  <c r="D662" i="4"/>
  <c r="F662" i="4"/>
  <c r="H662" i="4"/>
  <c r="I662" i="4"/>
  <c r="J662" i="4"/>
  <c r="K662" i="4"/>
  <c r="L662" i="4"/>
  <c r="E650" i="4"/>
  <c r="G650" i="4"/>
  <c r="I650" i="4"/>
  <c r="J650" i="4"/>
  <c r="K650" i="4"/>
  <c r="L650" i="4"/>
  <c r="C650" i="4"/>
  <c r="F650" i="4"/>
  <c r="D650" i="4"/>
  <c r="H650" i="4"/>
  <c r="E638" i="4"/>
  <c r="G638" i="4"/>
  <c r="L638" i="4"/>
  <c r="C638" i="4"/>
  <c r="D638" i="4"/>
  <c r="F638" i="4"/>
  <c r="H638" i="4"/>
  <c r="J638" i="4"/>
  <c r="I638" i="4"/>
  <c r="K638" i="4"/>
  <c r="D626" i="4"/>
  <c r="E626" i="4"/>
  <c r="F626" i="4"/>
  <c r="G626" i="4"/>
  <c r="H626" i="4"/>
  <c r="I626" i="4"/>
  <c r="J626" i="4"/>
  <c r="K626" i="4"/>
  <c r="L626" i="4"/>
  <c r="C626" i="4"/>
  <c r="D614" i="4"/>
  <c r="E614" i="4"/>
  <c r="F614" i="4"/>
  <c r="G614" i="4"/>
  <c r="H614" i="4"/>
  <c r="I614" i="4"/>
  <c r="J614" i="4"/>
  <c r="K614" i="4"/>
  <c r="L614" i="4"/>
  <c r="C614" i="4"/>
  <c r="C602" i="4"/>
  <c r="D602" i="4"/>
  <c r="E602" i="4"/>
  <c r="F602" i="4"/>
  <c r="G602" i="4"/>
  <c r="I602" i="4"/>
  <c r="K602" i="4"/>
  <c r="J602" i="4"/>
  <c r="L602" i="4"/>
  <c r="H602" i="4"/>
  <c r="C590" i="4"/>
  <c r="D590" i="4"/>
  <c r="E590" i="4"/>
  <c r="F590" i="4"/>
  <c r="G590" i="4"/>
  <c r="H590" i="4"/>
  <c r="I590" i="4"/>
  <c r="K590" i="4"/>
  <c r="J590" i="4"/>
  <c r="L590" i="4"/>
  <c r="C578" i="4"/>
  <c r="D578" i="4"/>
  <c r="E578" i="4"/>
  <c r="F578" i="4"/>
  <c r="G578" i="4"/>
  <c r="H578" i="4"/>
  <c r="I578" i="4"/>
  <c r="K578" i="4"/>
  <c r="J578" i="4"/>
  <c r="L578" i="4"/>
  <c r="C566" i="4"/>
  <c r="D566" i="4"/>
  <c r="E566" i="4"/>
  <c r="F566" i="4"/>
  <c r="G566" i="4"/>
  <c r="H566" i="4"/>
  <c r="I566" i="4"/>
  <c r="K566" i="4"/>
  <c r="J566" i="4"/>
  <c r="L566" i="4"/>
  <c r="I554" i="4"/>
  <c r="K554" i="4"/>
  <c r="L554" i="4"/>
  <c r="C554" i="4"/>
  <c r="D554" i="4"/>
  <c r="E554" i="4"/>
  <c r="F554" i="4"/>
  <c r="H554" i="4"/>
  <c r="G554" i="4"/>
  <c r="J554" i="4"/>
  <c r="I542" i="4"/>
  <c r="C542" i="4"/>
  <c r="D542" i="4"/>
  <c r="E542" i="4"/>
  <c r="F542" i="4"/>
  <c r="G542" i="4"/>
  <c r="H542" i="4"/>
  <c r="J542" i="4"/>
  <c r="K542" i="4"/>
  <c r="L542" i="4"/>
  <c r="I530" i="4"/>
  <c r="J530" i="4"/>
  <c r="L530" i="4"/>
  <c r="C530" i="4"/>
  <c r="D530" i="4"/>
  <c r="E530" i="4"/>
  <c r="F530" i="4"/>
  <c r="H530" i="4"/>
  <c r="G530" i="4"/>
  <c r="K530" i="4"/>
  <c r="I518" i="4"/>
  <c r="J518" i="4"/>
  <c r="K518" i="4"/>
  <c r="L518" i="4"/>
  <c r="C518" i="4"/>
  <c r="G518" i="4"/>
  <c r="H518" i="4"/>
  <c r="E518" i="4"/>
  <c r="D518" i="4"/>
  <c r="F518" i="4"/>
  <c r="I506" i="4"/>
  <c r="J506" i="4"/>
  <c r="K506" i="4"/>
  <c r="L506" i="4"/>
  <c r="C506" i="4"/>
  <c r="D506" i="4"/>
  <c r="E506" i="4"/>
  <c r="G506" i="4"/>
  <c r="F506" i="4"/>
  <c r="H506" i="4"/>
  <c r="I494" i="4"/>
  <c r="J494" i="4"/>
  <c r="K494" i="4"/>
  <c r="L494" i="4"/>
  <c r="C494" i="4"/>
  <c r="E494" i="4"/>
  <c r="H494" i="4"/>
  <c r="F494" i="4"/>
  <c r="D494" i="4"/>
  <c r="G494" i="4"/>
  <c r="I482" i="4"/>
  <c r="J482" i="4"/>
  <c r="K482" i="4"/>
  <c r="L482" i="4"/>
  <c r="C482" i="4"/>
  <c r="D482" i="4"/>
  <c r="E482" i="4"/>
  <c r="F482" i="4"/>
  <c r="G482" i="4"/>
  <c r="H482" i="4"/>
  <c r="I470" i="4"/>
  <c r="J470" i="4"/>
  <c r="K470" i="4"/>
  <c r="L470" i="4"/>
  <c r="C470" i="4"/>
  <c r="D470" i="4"/>
  <c r="E470" i="4"/>
  <c r="F470" i="4"/>
  <c r="G470" i="4"/>
  <c r="H470" i="4"/>
  <c r="H458" i="4"/>
  <c r="J458" i="4"/>
  <c r="K458" i="4"/>
  <c r="C458" i="4"/>
  <c r="D458" i="4"/>
  <c r="E458" i="4"/>
  <c r="F458" i="4"/>
  <c r="G458" i="4"/>
  <c r="I458" i="4"/>
  <c r="L458" i="4"/>
  <c r="H446" i="4"/>
  <c r="J446" i="4"/>
  <c r="K446" i="4"/>
  <c r="L446" i="4"/>
  <c r="E446" i="4"/>
  <c r="F446" i="4"/>
  <c r="G446" i="4"/>
  <c r="I446" i="4"/>
  <c r="C446" i="4"/>
  <c r="D446" i="4"/>
  <c r="H434" i="4"/>
  <c r="I434" i="4"/>
  <c r="J434" i="4"/>
  <c r="K434" i="4"/>
  <c r="L434" i="4"/>
  <c r="C434" i="4"/>
  <c r="D434" i="4"/>
  <c r="E434" i="4"/>
  <c r="F434" i="4"/>
  <c r="G434" i="4"/>
  <c r="H422" i="4"/>
  <c r="I422" i="4"/>
  <c r="J422" i="4"/>
  <c r="K422" i="4"/>
  <c r="L422" i="4"/>
  <c r="C422" i="4"/>
  <c r="D422" i="4"/>
  <c r="G422" i="4"/>
  <c r="E422" i="4"/>
  <c r="F422" i="4"/>
  <c r="H410" i="4"/>
  <c r="I410" i="4"/>
  <c r="J410" i="4"/>
  <c r="K410" i="4"/>
  <c r="L410" i="4"/>
  <c r="C410" i="4"/>
  <c r="D410" i="4"/>
  <c r="E410" i="4"/>
  <c r="F410" i="4"/>
  <c r="G410" i="4"/>
  <c r="H398" i="4"/>
  <c r="I398" i="4"/>
  <c r="J398" i="4"/>
  <c r="K398" i="4"/>
  <c r="L398" i="4"/>
  <c r="C398" i="4"/>
  <c r="D398" i="4"/>
  <c r="E398" i="4"/>
  <c r="F398" i="4"/>
  <c r="G398" i="4"/>
  <c r="H386" i="4"/>
  <c r="I386" i="4"/>
  <c r="J386" i="4"/>
  <c r="K386" i="4"/>
  <c r="L386" i="4"/>
  <c r="C386" i="4"/>
  <c r="D386" i="4"/>
  <c r="E386" i="4"/>
  <c r="F386" i="4"/>
  <c r="G386" i="4"/>
  <c r="J374" i="4"/>
  <c r="L374" i="4"/>
  <c r="C374" i="4"/>
  <c r="D374" i="4"/>
  <c r="E374" i="4"/>
  <c r="F374" i="4"/>
  <c r="G374" i="4"/>
  <c r="H374" i="4"/>
  <c r="I374" i="4"/>
  <c r="K374" i="4"/>
  <c r="J362" i="4"/>
  <c r="L362" i="4"/>
  <c r="C362" i="4"/>
  <c r="D362" i="4"/>
  <c r="E362" i="4"/>
  <c r="F362" i="4"/>
  <c r="G362" i="4"/>
  <c r="H362" i="4"/>
  <c r="I362" i="4"/>
  <c r="K362" i="4"/>
  <c r="J350" i="4"/>
  <c r="K350" i="4"/>
  <c r="L350" i="4"/>
  <c r="C350" i="4"/>
  <c r="E350" i="4"/>
  <c r="F350" i="4"/>
  <c r="D350" i="4"/>
  <c r="G350" i="4"/>
  <c r="H350" i="4"/>
  <c r="I350" i="4"/>
  <c r="J338" i="4"/>
  <c r="K338" i="4"/>
  <c r="L338" i="4"/>
  <c r="C338" i="4"/>
  <c r="D338" i="4"/>
  <c r="E338" i="4"/>
  <c r="F338" i="4"/>
  <c r="G338" i="4"/>
  <c r="H338" i="4"/>
  <c r="I338" i="4"/>
  <c r="J326" i="4"/>
  <c r="K326" i="4"/>
  <c r="L326" i="4"/>
  <c r="C326" i="4"/>
  <c r="D326" i="4"/>
  <c r="E326" i="4"/>
  <c r="F326" i="4"/>
  <c r="G326" i="4"/>
  <c r="H326" i="4"/>
  <c r="I326" i="4"/>
  <c r="J314" i="4"/>
  <c r="K314" i="4"/>
  <c r="L314" i="4"/>
  <c r="C314" i="4"/>
  <c r="D314" i="4"/>
  <c r="E314" i="4"/>
  <c r="F314" i="4"/>
  <c r="G314" i="4"/>
  <c r="H314" i="4"/>
  <c r="I314" i="4"/>
  <c r="J302" i="4"/>
  <c r="K302" i="4"/>
  <c r="L302" i="4"/>
  <c r="C302" i="4"/>
  <c r="D302" i="4"/>
  <c r="E302" i="4"/>
  <c r="F302" i="4"/>
  <c r="G302" i="4"/>
  <c r="H302" i="4"/>
  <c r="I302" i="4"/>
  <c r="C290" i="4"/>
  <c r="D290" i="4"/>
  <c r="E290" i="4"/>
  <c r="I290" i="4"/>
  <c r="J290" i="4"/>
  <c r="K290" i="4"/>
  <c r="L290" i="4"/>
  <c r="F290" i="4"/>
  <c r="G290" i="4"/>
  <c r="H290" i="4"/>
  <c r="C278" i="4"/>
  <c r="D278" i="4"/>
  <c r="E278" i="4"/>
  <c r="H278" i="4"/>
  <c r="F278" i="4"/>
  <c r="G278" i="4"/>
  <c r="I278" i="4"/>
  <c r="J278" i="4"/>
  <c r="K278" i="4"/>
  <c r="L278" i="4"/>
  <c r="C266" i="4"/>
  <c r="D266" i="4"/>
  <c r="E266" i="4"/>
  <c r="F266" i="4"/>
  <c r="H266" i="4"/>
  <c r="I266" i="4"/>
  <c r="J266" i="4"/>
  <c r="K266" i="4"/>
  <c r="L266" i="4"/>
  <c r="G266" i="4"/>
  <c r="C254" i="4"/>
  <c r="D254" i="4"/>
  <c r="E254" i="4"/>
  <c r="F254" i="4"/>
  <c r="G254" i="4"/>
  <c r="H254" i="4"/>
  <c r="I254" i="4"/>
  <c r="J254" i="4"/>
  <c r="K254" i="4"/>
  <c r="L254" i="4"/>
  <c r="C242" i="4"/>
  <c r="D242" i="4"/>
  <c r="E242" i="4"/>
  <c r="F242" i="4"/>
  <c r="G242" i="4"/>
  <c r="H242" i="4"/>
  <c r="K242" i="4"/>
  <c r="I242" i="4"/>
  <c r="J242" i="4"/>
  <c r="L242" i="4"/>
  <c r="G230" i="4"/>
  <c r="H230" i="4"/>
  <c r="I230" i="4"/>
  <c r="C230" i="4"/>
  <c r="D230" i="4"/>
  <c r="E230" i="4"/>
  <c r="F230" i="4"/>
  <c r="J230" i="4"/>
  <c r="K230" i="4"/>
  <c r="L230" i="4"/>
  <c r="F218" i="4"/>
  <c r="G218" i="4"/>
  <c r="H218" i="4"/>
  <c r="I218" i="4"/>
  <c r="C218" i="4"/>
  <c r="D218" i="4"/>
  <c r="E218" i="4"/>
  <c r="J218" i="4"/>
  <c r="K218" i="4"/>
  <c r="L218" i="4"/>
  <c r="F206" i="4"/>
  <c r="G206" i="4"/>
  <c r="H206" i="4"/>
  <c r="I206" i="4"/>
  <c r="L206" i="4"/>
  <c r="J206" i="4"/>
  <c r="K206" i="4"/>
  <c r="D206" i="4"/>
  <c r="C206" i="4"/>
  <c r="E206" i="4"/>
  <c r="F194" i="4"/>
  <c r="G194" i="4"/>
  <c r="H194" i="4"/>
  <c r="I194" i="4"/>
  <c r="J194" i="4"/>
  <c r="K194" i="4"/>
  <c r="L194" i="4"/>
  <c r="C194" i="4"/>
  <c r="D194" i="4"/>
  <c r="E194" i="4"/>
  <c r="F182" i="4"/>
  <c r="G182" i="4"/>
  <c r="H182" i="4"/>
  <c r="I182" i="4"/>
  <c r="J182" i="4"/>
  <c r="K182" i="4"/>
  <c r="L182" i="4"/>
  <c r="D182" i="4"/>
  <c r="E182" i="4"/>
  <c r="C182" i="4"/>
  <c r="L170" i="4"/>
  <c r="D170" i="4"/>
  <c r="K170" i="4"/>
  <c r="C170" i="4"/>
  <c r="E170" i="4"/>
  <c r="F170" i="4"/>
  <c r="G170" i="4"/>
  <c r="J170" i="4"/>
  <c r="H170" i="4"/>
  <c r="I170" i="4"/>
  <c r="I158" i="4"/>
  <c r="J158" i="4"/>
  <c r="L158" i="4"/>
  <c r="D158" i="4"/>
  <c r="H158" i="4"/>
  <c r="K158" i="4"/>
  <c r="C158" i="4"/>
  <c r="F158" i="4"/>
  <c r="G158" i="4"/>
  <c r="E158" i="4"/>
  <c r="I146" i="4"/>
  <c r="J146" i="4"/>
  <c r="L146" i="4"/>
  <c r="C146" i="4"/>
  <c r="D146" i="4"/>
  <c r="E146" i="4"/>
  <c r="F146" i="4"/>
  <c r="G146" i="4"/>
  <c r="H146" i="4"/>
  <c r="K146" i="4"/>
  <c r="I134" i="4"/>
  <c r="J134" i="4"/>
  <c r="L134" i="4"/>
  <c r="C134" i="4"/>
  <c r="D134" i="4"/>
  <c r="E134" i="4"/>
  <c r="F134" i="4"/>
  <c r="G134" i="4"/>
  <c r="K134" i="4"/>
  <c r="H134" i="4"/>
  <c r="I122" i="4"/>
  <c r="J122" i="4"/>
  <c r="L122" i="4"/>
  <c r="C122" i="4"/>
  <c r="D122" i="4"/>
  <c r="E122" i="4"/>
  <c r="F122" i="4"/>
  <c r="G122" i="4"/>
  <c r="H122" i="4"/>
  <c r="K122" i="4"/>
  <c r="I110" i="4"/>
  <c r="J110" i="4"/>
  <c r="L110" i="4"/>
  <c r="C110" i="4"/>
  <c r="D110" i="4"/>
  <c r="E110" i="4"/>
  <c r="F110" i="4"/>
  <c r="K110" i="4"/>
  <c r="G110" i="4"/>
  <c r="H110" i="4"/>
  <c r="E98" i="4"/>
  <c r="F98" i="4"/>
  <c r="G98" i="4"/>
  <c r="H98" i="4"/>
  <c r="I98" i="4"/>
  <c r="C98" i="4"/>
  <c r="D98" i="4"/>
  <c r="J98" i="4"/>
  <c r="K98" i="4"/>
  <c r="L98" i="4"/>
  <c r="E86" i="4"/>
  <c r="F86" i="4"/>
  <c r="G86" i="4"/>
  <c r="H86" i="4"/>
  <c r="I86" i="4"/>
  <c r="K86" i="4"/>
  <c r="L86" i="4"/>
  <c r="C86" i="4"/>
  <c r="D86" i="4"/>
  <c r="J86" i="4"/>
  <c r="E74" i="4"/>
  <c r="F74" i="4"/>
  <c r="G74" i="4"/>
  <c r="H74" i="4"/>
  <c r="I74" i="4"/>
  <c r="J74" i="4"/>
  <c r="L74" i="4"/>
  <c r="C74" i="4"/>
  <c r="D74" i="4"/>
  <c r="K74" i="4"/>
  <c r="E62" i="4"/>
  <c r="F62" i="4"/>
  <c r="G62" i="4"/>
  <c r="H62" i="4"/>
  <c r="I62" i="4"/>
  <c r="J62" i="4"/>
  <c r="K62" i="4"/>
  <c r="L62" i="4"/>
  <c r="C62" i="4"/>
  <c r="D62" i="4"/>
  <c r="E50" i="4"/>
  <c r="F50" i="4"/>
  <c r="G50" i="4"/>
  <c r="H50" i="4"/>
  <c r="I50" i="4"/>
  <c r="J50" i="4"/>
  <c r="K50" i="4"/>
  <c r="L50" i="4"/>
  <c r="D50" i="4"/>
  <c r="C50" i="4"/>
  <c r="E38" i="4"/>
  <c r="F38" i="4"/>
  <c r="G38" i="4"/>
  <c r="H38" i="4"/>
  <c r="I38" i="4"/>
  <c r="J38" i="4"/>
  <c r="K38" i="4"/>
  <c r="L38" i="4"/>
  <c r="C38" i="4"/>
  <c r="D38" i="4"/>
  <c r="E26" i="4"/>
  <c r="F26" i="4"/>
  <c r="G26" i="4"/>
  <c r="H26" i="4"/>
  <c r="I26" i="4"/>
  <c r="J26" i="4"/>
  <c r="K26" i="4"/>
  <c r="L26" i="4"/>
  <c r="C26" i="4"/>
  <c r="D26" i="4"/>
  <c r="E14" i="4"/>
  <c r="F14" i="4"/>
  <c r="G14" i="4"/>
  <c r="H14" i="4"/>
  <c r="I14" i="4"/>
  <c r="J14" i="4"/>
  <c r="K14" i="4"/>
  <c r="L14" i="4"/>
  <c r="C14" i="4"/>
  <c r="D14" i="4"/>
  <c r="E1004" i="4"/>
  <c r="K989" i="4"/>
  <c r="I982" i="4"/>
  <c r="G975" i="4"/>
  <c r="E968" i="4"/>
  <c r="K953" i="4"/>
  <c r="G939" i="4"/>
  <c r="E932" i="4"/>
  <c r="K917" i="4"/>
  <c r="F909" i="4"/>
  <c r="C892" i="4"/>
  <c r="F736" i="4"/>
  <c r="H986" i="4"/>
  <c r="I986" i="4"/>
  <c r="J986" i="4"/>
  <c r="K986" i="4"/>
  <c r="L986" i="4"/>
  <c r="C986" i="4"/>
  <c r="D986" i="4"/>
  <c r="F986" i="4"/>
  <c r="F890" i="4"/>
  <c r="L890" i="4"/>
  <c r="C890" i="4"/>
  <c r="D890" i="4"/>
  <c r="E890" i="4"/>
  <c r="G890" i="4"/>
  <c r="H890" i="4"/>
  <c r="J890" i="4"/>
  <c r="K890" i="4"/>
  <c r="C782" i="4"/>
  <c r="D782" i="4"/>
  <c r="E782" i="4"/>
  <c r="F782" i="4"/>
  <c r="G782" i="4"/>
  <c r="H782" i="4"/>
  <c r="I782" i="4"/>
  <c r="J782" i="4"/>
  <c r="L782" i="4"/>
  <c r="K782" i="4"/>
  <c r="C758" i="4"/>
  <c r="G758" i="4"/>
  <c r="F758" i="4"/>
  <c r="H758" i="4"/>
  <c r="I758" i="4"/>
  <c r="J758" i="4"/>
  <c r="K758" i="4"/>
  <c r="L758" i="4"/>
  <c r="D758" i="4"/>
  <c r="E758" i="4"/>
  <c r="C734" i="4"/>
  <c r="G734" i="4"/>
  <c r="I734" i="4"/>
  <c r="L734" i="4"/>
  <c r="D734" i="4"/>
  <c r="E734" i="4"/>
  <c r="F734" i="4"/>
  <c r="J734" i="4"/>
  <c r="H734" i="4"/>
  <c r="K734" i="4"/>
  <c r="C710" i="4"/>
  <c r="D710" i="4"/>
  <c r="F710" i="4"/>
  <c r="G710" i="4"/>
  <c r="H710" i="4"/>
  <c r="I710" i="4"/>
  <c r="K710" i="4"/>
  <c r="E710" i="4"/>
  <c r="J710" i="4"/>
  <c r="L710" i="4"/>
  <c r="E674" i="4"/>
  <c r="C674" i="4"/>
  <c r="D674" i="4"/>
  <c r="F674" i="4"/>
  <c r="G674" i="4"/>
  <c r="H674" i="4"/>
  <c r="I674" i="4"/>
  <c r="J674" i="4"/>
  <c r="L674" i="4"/>
  <c r="K674" i="4"/>
  <c r="F997" i="4"/>
  <c r="G997" i="4"/>
  <c r="H997" i="4"/>
  <c r="I997" i="4"/>
  <c r="J997" i="4"/>
  <c r="K997" i="4"/>
  <c r="L997" i="4"/>
  <c r="D997" i="4"/>
  <c r="F985" i="4"/>
  <c r="G985" i="4"/>
  <c r="H985" i="4"/>
  <c r="I985" i="4"/>
  <c r="J985" i="4"/>
  <c r="K985" i="4"/>
  <c r="L985" i="4"/>
  <c r="D985" i="4"/>
  <c r="F973" i="4"/>
  <c r="G973" i="4"/>
  <c r="H973" i="4"/>
  <c r="I973" i="4"/>
  <c r="J973" i="4"/>
  <c r="K973" i="4"/>
  <c r="L973" i="4"/>
  <c r="D973" i="4"/>
  <c r="F961" i="4"/>
  <c r="G961" i="4"/>
  <c r="H961" i="4"/>
  <c r="I961" i="4"/>
  <c r="J961" i="4"/>
  <c r="K961" i="4"/>
  <c r="L961" i="4"/>
  <c r="D961" i="4"/>
  <c r="F949" i="4"/>
  <c r="G949" i="4"/>
  <c r="H949" i="4"/>
  <c r="I949" i="4"/>
  <c r="J949" i="4"/>
  <c r="K949" i="4"/>
  <c r="L949" i="4"/>
  <c r="D949" i="4"/>
  <c r="F937" i="4"/>
  <c r="G937" i="4"/>
  <c r="H937" i="4"/>
  <c r="I937" i="4"/>
  <c r="J937" i="4"/>
  <c r="K937" i="4"/>
  <c r="L937" i="4"/>
  <c r="D937" i="4"/>
  <c r="F925" i="4"/>
  <c r="G925" i="4"/>
  <c r="H925" i="4"/>
  <c r="I925" i="4"/>
  <c r="J925" i="4"/>
  <c r="K925" i="4"/>
  <c r="L925" i="4"/>
  <c r="D925" i="4"/>
  <c r="F913" i="4"/>
  <c r="G913" i="4"/>
  <c r="H913" i="4"/>
  <c r="I913" i="4"/>
  <c r="J913" i="4"/>
  <c r="K913" i="4"/>
  <c r="L913" i="4"/>
  <c r="D913" i="4"/>
  <c r="L901" i="4"/>
  <c r="D901" i="4"/>
  <c r="C901" i="4"/>
  <c r="E901" i="4"/>
  <c r="F901" i="4"/>
  <c r="G901" i="4"/>
  <c r="H901" i="4"/>
  <c r="I901" i="4"/>
  <c r="J901" i="4"/>
  <c r="K901" i="4"/>
  <c r="L889" i="4"/>
  <c r="D889" i="4"/>
  <c r="F889" i="4"/>
  <c r="H889" i="4"/>
  <c r="I889" i="4"/>
  <c r="J889" i="4"/>
  <c r="K889" i="4"/>
  <c r="E889" i="4"/>
  <c r="G889" i="4"/>
  <c r="L877" i="4"/>
  <c r="D877" i="4"/>
  <c r="F877" i="4"/>
  <c r="C877" i="4"/>
  <c r="E877" i="4"/>
  <c r="G877" i="4"/>
  <c r="H877" i="4"/>
  <c r="I877" i="4"/>
  <c r="J877" i="4"/>
  <c r="L865" i="4"/>
  <c r="D865" i="4"/>
  <c r="F865" i="4"/>
  <c r="H865" i="4"/>
  <c r="I865" i="4"/>
  <c r="J865" i="4"/>
  <c r="K865" i="4"/>
  <c r="E865" i="4"/>
  <c r="G865" i="4"/>
  <c r="L853" i="4"/>
  <c r="D853" i="4"/>
  <c r="F853" i="4"/>
  <c r="C853" i="4"/>
  <c r="E853" i="4"/>
  <c r="G853" i="4"/>
  <c r="H853" i="4"/>
  <c r="J853" i="4"/>
  <c r="K853" i="4"/>
  <c r="L841" i="4"/>
  <c r="C841" i="4"/>
  <c r="D841" i="4"/>
  <c r="E841" i="4"/>
  <c r="F841" i="4"/>
  <c r="J841" i="4"/>
  <c r="K841" i="4"/>
  <c r="H841" i="4"/>
  <c r="I841" i="4"/>
  <c r="L829" i="4"/>
  <c r="C829" i="4"/>
  <c r="D829" i="4"/>
  <c r="E829" i="4"/>
  <c r="F829" i="4"/>
  <c r="H829" i="4"/>
  <c r="J829" i="4"/>
  <c r="G829" i="4"/>
  <c r="I829" i="4"/>
  <c r="K829" i="4"/>
  <c r="L817" i="4"/>
  <c r="C817" i="4"/>
  <c r="D817" i="4"/>
  <c r="E817" i="4"/>
  <c r="F817" i="4"/>
  <c r="H817" i="4"/>
  <c r="J817" i="4"/>
  <c r="G817" i="4"/>
  <c r="I817" i="4"/>
  <c r="K817" i="4"/>
  <c r="L805" i="4"/>
  <c r="C805" i="4"/>
  <c r="D805" i="4"/>
  <c r="E805" i="4"/>
  <c r="F805" i="4"/>
  <c r="G805" i="4"/>
  <c r="H805" i="4"/>
  <c r="J805" i="4"/>
  <c r="I805" i="4"/>
  <c r="L793" i="4"/>
  <c r="C793" i="4"/>
  <c r="D793" i="4"/>
  <c r="E793" i="4"/>
  <c r="F793" i="4"/>
  <c r="G793" i="4"/>
  <c r="H793" i="4"/>
  <c r="J793" i="4"/>
  <c r="I793" i="4"/>
  <c r="K793" i="4"/>
  <c r="L781" i="4"/>
  <c r="C781" i="4"/>
  <c r="D781" i="4"/>
  <c r="E781" i="4"/>
  <c r="F781" i="4"/>
  <c r="G781" i="4"/>
  <c r="H781" i="4"/>
  <c r="J781" i="4"/>
  <c r="I781" i="4"/>
  <c r="K781" i="4"/>
  <c r="L769" i="4"/>
  <c r="C769" i="4"/>
  <c r="D769" i="4"/>
  <c r="E769" i="4"/>
  <c r="F769" i="4"/>
  <c r="G769" i="4"/>
  <c r="H769" i="4"/>
  <c r="J769" i="4"/>
  <c r="I769" i="4"/>
  <c r="E757" i="4"/>
  <c r="C757" i="4"/>
  <c r="D757" i="4"/>
  <c r="F757" i="4"/>
  <c r="G757" i="4"/>
  <c r="H757" i="4"/>
  <c r="I757" i="4"/>
  <c r="J757" i="4"/>
  <c r="K757" i="4"/>
  <c r="L757" i="4"/>
  <c r="E745" i="4"/>
  <c r="G745" i="4"/>
  <c r="H745" i="4"/>
  <c r="I745" i="4"/>
  <c r="J745" i="4"/>
  <c r="K745" i="4"/>
  <c r="L745" i="4"/>
  <c r="D745" i="4"/>
  <c r="C745" i="4"/>
  <c r="E733" i="4"/>
  <c r="G733" i="4"/>
  <c r="F733" i="4"/>
  <c r="H733" i="4"/>
  <c r="I733" i="4"/>
  <c r="J733" i="4"/>
  <c r="K733" i="4"/>
  <c r="L733" i="4"/>
  <c r="C733" i="4"/>
  <c r="D733" i="4"/>
  <c r="E721" i="4"/>
  <c r="G721" i="4"/>
  <c r="F721" i="4"/>
  <c r="H721" i="4"/>
  <c r="I721" i="4"/>
  <c r="J721" i="4"/>
  <c r="K721" i="4"/>
  <c r="L721" i="4"/>
  <c r="C721" i="4"/>
  <c r="D721" i="4"/>
  <c r="D709" i="4"/>
  <c r="E709" i="4"/>
  <c r="F709" i="4"/>
  <c r="G709" i="4"/>
  <c r="I709" i="4"/>
  <c r="H709" i="4"/>
  <c r="J709" i="4"/>
  <c r="K709" i="4"/>
  <c r="L709" i="4"/>
  <c r="C709" i="4"/>
  <c r="C697" i="4"/>
  <c r="D697" i="4"/>
  <c r="E697" i="4"/>
  <c r="F697" i="4"/>
  <c r="G697" i="4"/>
  <c r="I697" i="4"/>
  <c r="K697" i="4"/>
  <c r="H697" i="4"/>
  <c r="J697" i="4"/>
  <c r="L697" i="4"/>
  <c r="K685" i="4"/>
  <c r="C685" i="4"/>
  <c r="F685" i="4"/>
  <c r="G685" i="4"/>
  <c r="H685" i="4"/>
  <c r="I685" i="4"/>
  <c r="J685" i="4"/>
  <c r="L685" i="4"/>
  <c r="D685" i="4"/>
  <c r="E685" i="4"/>
  <c r="K673" i="4"/>
  <c r="C673" i="4"/>
  <c r="J673" i="4"/>
  <c r="L673" i="4"/>
  <c r="D673" i="4"/>
  <c r="E673" i="4"/>
  <c r="F673" i="4"/>
  <c r="H673" i="4"/>
  <c r="G673" i="4"/>
  <c r="I673" i="4"/>
  <c r="K661" i="4"/>
  <c r="C661" i="4"/>
  <c r="E661" i="4"/>
  <c r="J661" i="4"/>
  <c r="L661" i="4"/>
  <c r="D661" i="4"/>
  <c r="F661" i="4"/>
  <c r="H661" i="4"/>
  <c r="G661" i="4"/>
  <c r="I661" i="4"/>
  <c r="K649" i="4"/>
  <c r="C649" i="4"/>
  <c r="E649" i="4"/>
  <c r="D649" i="4"/>
  <c r="F649" i="4"/>
  <c r="G649" i="4"/>
  <c r="H649" i="4"/>
  <c r="I649" i="4"/>
  <c r="J649" i="4"/>
  <c r="L649" i="4"/>
  <c r="K637" i="4"/>
  <c r="L637" i="4"/>
  <c r="C637" i="4"/>
  <c r="E637" i="4"/>
  <c r="F637" i="4"/>
  <c r="G637" i="4"/>
  <c r="H637" i="4"/>
  <c r="I637" i="4"/>
  <c r="J637" i="4"/>
  <c r="D637" i="4"/>
  <c r="K625" i="4"/>
  <c r="L625" i="4"/>
  <c r="C625" i="4"/>
  <c r="D625" i="4"/>
  <c r="E625" i="4"/>
  <c r="F625" i="4"/>
  <c r="G625" i="4"/>
  <c r="H625" i="4"/>
  <c r="J625" i="4"/>
  <c r="I625" i="4"/>
  <c r="K613" i="4"/>
  <c r="L613" i="4"/>
  <c r="C613" i="4"/>
  <c r="D613" i="4"/>
  <c r="E613" i="4"/>
  <c r="F613" i="4"/>
  <c r="G613" i="4"/>
  <c r="H613" i="4"/>
  <c r="J613" i="4"/>
  <c r="I613" i="4"/>
  <c r="K601" i="4"/>
  <c r="L601" i="4"/>
  <c r="C601" i="4"/>
  <c r="D601" i="4"/>
  <c r="E601" i="4"/>
  <c r="G601" i="4"/>
  <c r="I601" i="4"/>
  <c r="F601" i="4"/>
  <c r="J601" i="4"/>
  <c r="H601" i="4"/>
  <c r="K589" i="4"/>
  <c r="L589" i="4"/>
  <c r="C589" i="4"/>
  <c r="D589" i="4"/>
  <c r="E589" i="4"/>
  <c r="F589" i="4"/>
  <c r="G589" i="4"/>
  <c r="I589" i="4"/>
  <c r="H589" i="4"/>
  <c r="J589" i="4"/>
  <c r="K577" i="4"/>
  <c r="L577" i="4"/>
  <c r="C577" i="4"/>
  <c r="D577" i="4"/>
  <c r="E577" i="4"/>
  <c r="F577" i="4"/>
  <c r="G577" i="4"/>
  <c r="I577" i="4"/>
  <c r="H577" i="4"/>
  <c r="J577" i="4"/>
  <c r="K565" i="4"/>
  <c r="L565" i="4"/>
  <c r="C565" i="4"/>
  <c r="D565" i="4"/>
  <c r="E565" i="4"/>
  <c r="F565" i="4"/>
  <c r="G565" i="4"/>
  <c r="I565" i="4"/>
  <c r="H565" i="4"/>
  <c r="J565" i="4"/>
  <c r="G553" i="4"/>
  <c r="K553" i="4"/>
  <c r="F553" i="4"/>
  <c r="H553" i="4"/>
  <c r="I553" i="4"/>
  <c r="J553" i="4"/>
  <c r="L553" i="4"/>
  <c r="D553" i="4"/>
  <c r="C553" i="4"/>
  <c r="E553" i="4"/>
  <c r="G541" i="4"/>
  <c r="K541" i="4"/>
  <c r="L541" i="4"/>
  <c r="C541" i="4"/>
  <c r="D541" i="4"/>
  <c r="E541" i="4"/>
  <c r="F541" i="4"/>
  <c r="I541" i="4"/>
  <c r="H541" i="4"/>
  <c r="J541" i="4"/>
  <c r="G529" i="4"/>
  <c r="H529" i="4"/>
  <c r="J529" i="4"/>
  <c r="K529" i="4"/>
  <c r="D529" i="4"/>
  <c r="E529" i="4"/>
  <c r="F529" i="4"/>
  <c r="I529" i="4"/>
  <c r="L529" i="4"/>
  <c r="C529" i="4"/>
  <c r="G517" i="4"/>
  <c r="H517" i="4"/>
  <c r="I517" i="4"/>
  <c r="J517" i="4"/>
  <c r="K517" i="4"/>
  <c r="L517" i="4"/>
  <c r="C517" i="4"/>
  <c r="D517" i="4"/>
  <c r="E517" i="4"/>
  <c r="F517" i="4"/>
  <c r="G505" i="4"/>
  <c r="H505" i="4"/>
  <c r="I505" i="4"/>
  <c r="J505" i="4"/>
  <c r="K505" i="4"/>
  <c r="L505" i="4"/>
  <c r="C505" i="4"/>
  <c r="D505" i="4"/>
  <c r="E505" i="4"/>
  <c r="F505" i="4"/>
  <c r="G493" i="4"/>
  <c r="H493" i="4"/>
  <c r="I493" i="4"/>
  <c r="J493" i="4"/>
  <c r="K493" i="4"/>
  <c r="L493" i="4"/>
  <c r="C493" i="4"/>
  <c r="D493" i="4"/>
  <c r="E493" i="4"/>
  <c r="F493" i="4"/>
  <c r="G481" i="4"/>
  <c r="H481" i="4"/>
  <c r="I481" i="4"/>
  <c r="J481" i="4"/>
  <c r="K481" i="4"/>
  <c r="L481" i="4"/>
  <c r="C481" i="4"/>
  <c r="D481" i="4"/>
  <c r="E481" i="4"/>
  <c r="F481" i="4"/>
  <c r="G469" i="4"/>
  <c r="H469" i="4"/>
  <c r="I469" i="4"/>
  <c r="J469" i="4"/>
  <c r="K469" i="4"/>
  <c r="L469" i="4"/>
  <c r="C469" i="4"/>
  <c r="D469" i="4"/>
  <c r="E469" i="4"/>
  <c r="F469" i="4"/>
  <c r="F457" i="4"/>
  <c r="H457" i="4"/>
  <c r="I457" i="4"/>
  <c r="C457" i="4"/>
  <c r="D457" i="4"/>
  <c r="E457" i="4"/>
  <c r="G457" i="4"/>
  <c r="J457" i="4"/>
  <c r="K457" i="4"/>
  <c r="L457" i="4"/>
  <c r="F445" i="4"/>
  <c r="H445" i="4"/>
  <c r="I445" i="4"/>
  <c r="J445" i="4"/>
  <c r="C445" i="4"/>
  <c r="D445" i="4"/>
  <c r="E445" i="4"/>
  <c r="G445" i="4"/>
  <c r="K445" i="4"/>
  <c r="L445" i="4"/>
  <c r="E1003" i="4"/>
  <c r="C996" i="4"/>
  <c r="K988" i="4"/>
  <c r="I981" i="4"/>
  <c r="G974" i="4"/>
  <c r="E967" i="4"/>
  <c r="C960" i="4"/>
  <c r="K952" i="4"/>
  <c r="I945" i="4"/>
  <c r="G938" i="4"/>
  <c r="E931" i="4"/>
  <c r="C924" i="4"/>
  <c r="K916" i="4"/>
  <c r="K907" i="4"/>
  <c r="I890" i="4"/>
  <c r="H726" i="4"/>
  <c r="H914" i="4"/>
  <c r="I914" i="4"/>
  <c r="J914" i="4"/>
  <c r="K914" i="4"/>
  <c r="L914" i="4"/>
  <c r="C914" i="4"/>
  <c r="D914" i="4"/>
  <c r="F914" i="4"/>
  <c r="D912" i="4"/>
  <c r="E912" i="4"/>
  <c r="F912" i="4"/>
  <c r="G912" i="4"/>
  <c r="H912" i="4"/>
  <c r="I912" i="4"/>
  <c r="J912" i="4"/>
  <c r="K912" i="4"/>
  <c r="L912" i="4"/>
  <c r="K744" i="4"/>
  <c r="C744" i="4"/>
  <c r="D744" i="4"/>
  <c r="E744" i="4"/>
  <c r="F744" i="4"/>
  <c r="G744" i="4"/>
  <c r="H744" i="4"/>
  <c r="I744" i="4"/>
  <c r="J744" i="4"/>
  <c r="L744" i="4"/>
  <c r="I648" i="4"/>
  <c r="C648" i="4"/>
  <c r="L648" i="4"/>
  <c r="D648" i="4"/>
  <c r="E648" i="4"/>
  <c r="F648" i="4"/>
  <c r="G648" i="4"/>
  <c r="J648" i="4"/>
  <c r="H648" i="4"/>
  <c r="K648" i="4"/>
  <c r="E552" i="4"/>
  <c r="I552" i="4"/>
  <c r="C552" i="4"/>
  <c r="D552" i="4"/>
  <c r="F552" i="4"/>
  <c r="G552" i="4"/>
  <c r="H552" i="4"/>
  <c r="J552" i="4"/>
  <c r="K552" i="4"/>
  <c r="L552" i="4"/>
  <c r="E528" i="4"/>
  <c r="F528" i="4"/>
  <c r="H528" i="4"/>
  <c r="I528" i="4"/>
  <c r="C528" i="4"/>
  <c r="D528" i="4"/>
  <c r="G528" i="4"/>
  <c r="J528" i="4"/>
  <c r="L528" i="4"/>
  <c r="K528" i="4"/>
  <c r="E504" i="4"/>
  <c r="F504" i="4"/>
  <c r="G504" i="4"/>
  <c r="H504" i="4"/>
  <c r="I504" i="4"/>
  <c r="J504" i="4"/>
  <c r="K504" i="4"/>
  <c r="C504" i="4"/>
  <c r="D504" i="4"/>
  <c r="L504" i="4"/>
  <c r="E468" i="4"/>
  <c r="F468" i="4"/>
  <c r="G468" i="4"/>
  <c r="H468" i="4"/>
  <c r="I468" i="4"/>
  <c r="J468" i="4"/>
  <c r="K468" i="4"/>
  <c r="L468" i="4"/>
  <c r="C468" i="4"/>
  <c r="D468" i="4"/>
  <c r="D444" i="4"/>
  <c r="F444" i="4"/>
  <c r="G444" i="4"/>
  <c r="H444" i="4"/>
  <c r="I444" i="4"/>
  <c r="J444" i="4"/>
  <c r="K444" i="4"/>
  <c r="L444" i="4"/>
  <c r="C444" i="4"/>
  <c r="E444" i="4"/>
  <c r="D432" i="4"/>
  <c r="E432" i="4"/>
  <c r="F432" i="4"/>
  <c r="G432" i="4"/>
  <c r="H432" i="4"/>
  <c r="I432" i="4"/>
  <c r="K432" i="4"/>
  <c r="L432" i="4"/>
  <c r="C432" i="4"/>
  <c r="J432" i="4"/>
  <c r="D420" i="4"/>
  <c r="E420" i="4"/>
  <c r="F420" i="4"/>
  <c r="G420" i="4"/>
  <c r="H420" i="4"/>
  <c r="I420" i="4"/>
  <c r="J420" i="4"/>
  <c r="K420" i="4"/>
  <c r="L420" i="4"/>
  <c r="C420" i="4"/>
  <c r="D396" i="4"/>
  <c r="E396" i="4"/>
  <c r="F396" i="4"/>
  <c r="G396" i="4"/>
  <c r="H396" i="4"/>
  <c r="I396" i="4"/>
  <c r="J396" i="4"/>
  <c r="K396" i="4"/>
  <c r="L396" i="4"/>
  <c r="C396" i="4"/>
  <c r="D384" i="4"/>
  <c r="E384" i="4"/>
  <c r="F384" i="4"/>
  <c r="G384" i="4"/>
  <c r="H384" i="4"/>
  <c r="I384" i="4"/>
  <c r="J384" i="4"/>
  <c r="K384" i="4"/>
  <c r="L384" i="4"/>
  <c r="C384" i="4"/>
  <c r="F372" i="4"/>
  <c r="H372" i="4"/>
  <c r="I372" i="4"/>
  <c r="C372" i="4"/>
  <c r="D372" i="4"/>
  <c r="E372" i="4"/>
  <c r="G372" i="4"/>
  <c r="J372" i="4"/>
  <c r="K372" i="4"/>
  <c r="L372" i="4"/>
  <c r="F360" i="4"/>
  <c r="H360" i="4"/>
  <c r="I360" i="4"/>
  <c r="J360" i="4"/>
  <c r="K360" i="4"/>
  <c r="C360" i="4"/>
  <c r="D360" i="4"/>
  <c r="E360" i="4"/>
  <c r="G360" i="4"/>
  <c r="L360" i="4"/>
  <c r="F348" i="4"/>
  <c r="G348" i="4"/>
  <c r="H348" i="4"/>
  <c r="I348" i="4"/>
  <c r="J348" i="4"/>
  <c r="K348" i="4"/>
  <c r="L348" i="4"/>
  <c r="C348" i="4"/>
  <c r="D348" i="4"/>
  <c r="E348" i="4"/>
  <c r="F336" i="4"/>
  <c r="G336" i="4"/>
  <c r="H336" i="4"/>
  <c r="I336" i="4"/>
  <c r="J336" i="4"/>
  <c r="K336" i="4"/>
  <c r="L336" i="4"/>
  <c r="C336" i="4"/>
  <c r="D336" i="4"/>
  <c r="E336" i="4"/>
  <c r="F324" i="4"/>
  <c r="G324" i="4"/>
  <c r="H324" i="4"/>
  <c r="I324" i="4"/>
  <c r="J324" i="4"/>
  <c r="K324" i="4"/>
  <c r="L324" i="4"/>
  <c r="C324" i="4"/>
  <c r="D324" i="4"/>
  <c r="E324" i="4"/>
  <c r="F312" i="4"/>
  <c r="G312" i="4"/>
  <c r="H312" i="4"/>
  <c r="I312" i="4"/>
  <c r="J312" i="4"/>
  <c r="K312" i="4"/>
  <c r="L312" i="4"/>
  <c r="C312" i="4"/>
  <c r="D312" i="4"/>
  <c r="E312" i="4"/>
  <c r="E300" i="4"/>
  <c r="F300" i="4"/>
  <c r="G300" i="4"/>
  <c r="H300" i="4"/>
  <c r="I300" i="4"/>
  <c r="J300" i="4"/>
  <c r="K300" i="4"/>
  <c r="L300" i="4"/>
  <c r="C300" i="4"/>
  <c r="D300" i="4"/>
  <c r="I288" i="4"/>
  <c r="K288" i="4"/>
  <c r="L288" i="4"/>
  <c r="D288" i="4"/>
  <c r="H288" i="4"/>
  <c r="J288" i="4"/>
  <c r="C288" i="4"/>
  <c r="E288" i="4"/>
  <c r="F288" i="4"/>
  <c r="G288" i="4"/>
  <c r="I276" i="4"/>
  <c r="J276" i="4"/>
  <c r="K276" i="4"/>
  <c r="L276" i="4"/>
  <c r="D276" i="4"/>
  <c r="C276" i="4"/>
  <c r="E276" i="4"/>
  <c r="F276" i="4"/>
  <c r="G276" i="4"/>
  <c r="H276" i="4"/>
  <c r="I264" i="4"/>
  <c r="J264" i="4"/>
  <c r="K264" i="4"/>
  <c r="L264" i="4"/>
  <c r="C264" i="4"/>
  <c r="D264" i="4"/>
  <c r="E264" i="4"/>
  <c r="F264" i="4"/>
  <c r="G264" i="4"/>
  <c r="H264" i="4"/>
  <c r="I252" i="4"/>
  <c r="J252" i="4"/>
  <c r="K252" i="4"/>
  <c r="L252" i="4"/>
  <c r="C252" i="4"/>
  <c r="D252" i="4"/>
  <c r="G252" i="4"/>
  <c r="E252" i="4"/>
  <c r="F252" i="4"/>
  <c r="H252" i="4"/>
  <c r="I240" i="4"/>
  <c r="J240" i="4"/>
  <c r="K240" i="4"/>
  <c r="L240" i="4"/>
  <c r="C240" i="4"/>
  <c r="D240" i="4"/>
  <c r="G240" i="4"/>
  <c r="E240" i="4"/>
  <c r="F240" i="4"/>
  <c r="H240" i="4"/>
  <c r="C228" i="4"/>
  <c r="D228" i="4"/>
  <c r="E228" i="4"/>
  <c r="F228" i="4"/>
  <c r="G228" i="4"/>
  <c r="H228" i="4"/>
  <c r="I228" i="4"/>
  <c r="J228" i="4"/>
  <c r="K228" i="4"/>
  <c r="L228" i="4"/>
  <c r="C216" i="4"/>
  <c r="D216" i="4"/>
  <c r="E216" i="4"/>
  <c r="F216" i="4"/>
  <c r="G216" i="4"/>
  <c r="H216" i="4"/>
  <c r="I216" i="4"/>
  <c r="J216" i="4"/>
  <c r="K216" i="4"/>
  <c r="L216" i="4"/>
  <c r="C204" i="4"/>
  <c r="D204" i="4"/>
  <c r="E204" i="4"/>
  <c r="H204" i="4"/>
  <c r="I204" i="4"/>
  <c r="J204" i="4"/>
  <c r="K204" i="4"/>
  <c r="L204" i="4"/>
  <c r="F204" i="4"/>
  <c r="G204" i="4"/>
  <c r="C192" i="4"/>
  <c r="D192" i="4"/>
  <c r="E192" i="4"/>
  <c r="F192" i="4"/>
  <c r="G192" i="4"/>
  <c r="H192" i="4"/>
  <c r="I192" i="4"/>
  <c r="J192" i="4"/>
  <c r="K192" i="4"/>
  <c r="L192" i="4"/>
  <c r="C180" i="4"/>
  <c r="D180" i="4"/>
  <c r="E180" i="4"/>
  <c r="F180" i="4"/>
  <c r="G180" i="4"/>
  <c r="H180" i="4"/>
  <c r="I180" i="4"/>
  <c r="J180" i="4"/>
  <c r="K180" i="4"/>
  <c r="L180" i="4"/>
  <c r="H168" i="4"/>
  <c r="I168" i="4"/>
  <c r="L168" i="4"/>
  <c r="C168" i="4"/>
  <c r="D168" i="4"/>
  <c r="E168" i="4"/>
  <c r="F168" i="4"/>
  <c r="G168" i="4"/>
  <c r="J168" i="4"/>
  <c r="K168" i="4"/>
  <c r="E156" i="4"/>
  <c r="F156" i="4"/>
  <c r="H156" i="4"/>
  <c r="I156" i="4"/>
  <c r="L156" i="4"/>
  <c r="J156" i="4"/>
  <c r="K156" i="4"/>
  <c r="G156" i="4"/>
  <c r="C156" i="4"/>
  <c r="D156" i="4"/>
  <c r="E144" i="4"/>
  <c r="F144" i="4"/>
  <c r="H144" i="4"/>
  <c r="I144" i="4"/>
  <c r="K144" i="4"/>
  <c r="L144" i="4"/>
  <c r="C144" i="4"/>
  <c r="D144" i="4"/>
  <c r="G144" i="4"/>
  <c r="J144" i="4"/>
  <c r="E132" i="4"/>
  <c r="F132" i="4"/>
  <c r="H132" i="4"/>
  <c r="I132" i="4"/>
  <c r="J132" i="4"/>
  <c r="K132" i="4"/>
  <c r="L132" i="4"/>
  <c r="C132" i="4"/>
  <c r="D132" i="4"/>
  <c r="G132" i="4"/>
  <c r="E120" i="4"/>
  <c r="F120" i="4"/>
  <c r="H120" i="4"/>
  <c r="I120" i="4"/>
  <c r="J120" i="4"/>
  <c r="K120" i="4"/>
  <c r="L120" i="4"/>
  <c r="G120" i="4"/>
  <c r="C120" i="4"/>
  <c r="D120" i="4"/>
  <c r="D108" i="4"/>
  <c r="E108" i="4"/>
  <c r="C108" i="4"/>
  <c r="F108" i="4"/>
  <c r="H108" i="4"/>
  <c r="I108" i="4"/>
  <c r="J108" i="4"/>
  <c r="K108" i="4"/>
  <c r="L108" i="4"/>
  <c r="G108" i="4"/>
  <c r="C96" i="4"/>
  <c r="D96" i="4"/>
  <c r="E96" i="4"/>
  <c r="K96" i="4"/>
  <c r="L96" i="4"/>
  <c r="F96" i="4"/>
  <c r="G96" i="4"/>
  <c r="H96" i="4"/>
  <c r="I96" i="4"/>
  <c r="J96" i="4"/>
  <c r="C84" i="4"/>
  <c r="D84" i="4"/>
  <c r="E84" i="4"/>
  <c r="I84" i="4"/>
  <c r="J84" i="4"/>
  <c r="K84" i="4"/>
  <c r="L84" i="4"/>
  <c r="F84" i="4"/>
  <c r="G84" i="4"/>
  <c r="H84" i="4"/>
  <c r="C72" i="4"/>
  <c r="D72" i="4"/>
  <c r="E72" i="4"/>
  <c r="F72" i="4"/>
  <c r="H72" i="4"/>
  <c r="G72" i="4"/>
  <c r="I72" i="4"/>
  <c r="J72" i="4"/>
  <c r="K72" i="4"/>
  <c r="L72" i="4"/>
  <c r="C60" i="4"/>
  <c r="D60" i="4"/>
  <c r="E60" i="4"/>
  <c r="F60" i="4"/>
  <c r="G60" i="4"/>
  <c r="H60" i="4"/>
  <c r="L60" i="4"/>
  <c r="I60" i="4"/>
  <c r="J60" i="4"/>
  <c r="K60" i="4"/>
  <c r="C48" i="4"/>
  <c r="D48" i="4"/>
  <c r="E48" i="4"/>
  <c r="F48" i="4"/>
  <c r="G48" i="4"/>
  <c r="H48" i="4"/>
  <c r="I48" i="4"/>
  <c r="J48" i="4"/>
  <c r="K48" i="4"/>
  <c r="L48" i="4"/>
  <c r="C36" i="4"/>
  <c r="D36" i="4"/>
  <c r="E36" i="4"/>
  <c r="F36" i="4"/>
  <c r="G36" i="4"/>
  <c r="H36" i="4"/>
  <c r="K36" i="4"/>
  <c r="I36" i="4"/>
  <c r="J36" i="4"/>
  <c r="L36" i="4"/>
  <c r="C24" i="4"/>
  <c r="D24" i="4"/>
  <c r="E24" i="4"/>
  <c r="F24" i="4"/>
  <c r="G24" i="4"/>
  <c r="H24" i="4"/>
  <c r="I24" i="4"/>
  <c r="K24" i="4"/>
  <c r="J24" i="4"/>
  <c r="L24" i="4"/>
  <c r="C12" i="4"/>
  <c r="D12" i="4"/>
  <c r="E12" i="4"/>
  <c r="F12" i="4"/>
  <c r="G12" i="4"/>
  <c r="H12" i="4"/>
  <c r="I12" i="4"/>
  <c r="K12" i="4"/>
  <c r="J12" i="4"/>
  <c r="L12" i="4"/>
  <c r="C1003" i="4"/>
  <c r="I988" i="4"/>
  <c r="G981" i="4"/>
  <c r="C967" i="4"/>
  <c r="I952" i="4"/>
  <c r="G945" i="4"/>
  <c r="E938" i="4"/>
  <c r="C931" i="4"/>
  <c r="I916" i="4"/>
  <c r="G906" i="4"/>
  <c r="C889" i="4"/>
  <c r="K869" i="4"/>
  <c r="J714" i="4"/>
  <c r="F866" i="4"/>
  <c r="H866" i="4"/>
  <c r="C866" i="4"/>
  <c r="D866" i="4"/>
  <c r="E866" i="4"/>
  <c r="G866" i="4"/>
  <c r="I866" i="4"/>
  <c r="K866" i="4"/>
  <c r="L866" i="4"/>
  <c r="D984" i="4"/>
  <c r="E984" i="4"/>
  <c r="F984" i="4"/>
  <c r="G984" i="4"/>
  <c r="H984" i="4"/>
  <c r="I984" i="4"/>
  <c r="J984" i="4"/>
  <c r="K984" i="4"/>
  <c r="L984" i="4"/>
  <c r="J852" i="4"/>
  <c r="K852" i="4"/>
  <c r="D852" i="4"/>
  <c r="F852" i="4"/>
  <c r="G852" i="4"/>
  <c r="H852" i="4"/>
  <c r="I852" i="4"/>
  <c r="L852" i="4"/>
  <c r="C852" i="4"/>
  <c r="E852" i="4"/>
  <c r="K732" i="4"/>
  <c r="C732" i="4"/>
  <c r="E732" i="4"/>
  <c r="D732" i="4"/>
  <c r="F732" i="4"/>
  <c r="G732" i="4"/>
  <c r="H732" i="4"/>
  <c r="I732" i="4"/>
  <c r="J732" i="4"/>
  <c r="L732" i="4"/>
  <c r="I672" i="4"/>
  <c r="F672" i="4"/>
  <c r="G672" i="4"/>
  <c r="H672" i="4"/>
  <c r="J672" i="4"/>
  <c r="K672" i="4"/>
  <c r="L672" i="4"/>
  <c r="D672" i="4"/>
  <c r="C672" i="4"/>
  <c r="E672" i="4"/>
  <c r="I624" i="4"/>
  <c r="J624" i="4"/>
  <c r="L624" i="4"/>
  <c r="C624" i="4"/>
  <c r="D624" i="4"/>
  <c r="E624" i="4"/>
  <c r="F624" i="4"/>
  <c r="G624" i="4"/>
  <c r="H624" i="4"/>
  <c r="K624" i="4"/>
  <c r="I564" i="4"/>
  <c r="J564" i="4"/>
  <c r="K564" i="4"/>
  <c r="L564" i="4"/>
  <c r="C564" i="4"/>
  <c r="D564" i="4"/>
  <c r="E564" i="4"/>
  <c r="G564" i="4"/>
  <c r="F564" i="4"/>
  <c r="H564" i="4"/>
  <c r="E540" i="4"/>
  <c r="I540" i="4"/>
  <c r="G540" i="4"/>
  <c r="H540" i="4"/>
  <c r="J540" i="4"/>
  <c r="K540" i="4"/>
  <c r="L540" i="4"/>
  <c r="D540" i="4"/>
  <c r="C540" i="4"/>
  <c r="F540" i="4"/>
  <c r="E516" i="4"/>
  <c r="F516" i="4"/>
  <c r="G516" i="4"/>
  <c r="H516" i="4"/>
  <c r="I516" i="4"/>
  <c r="J516" i="4"/>
  <c r="K516" i="4"/>
  <c r="C516" i="4"/>
  <c r="D516" i="4"/>
  <c r="L516" i="4"/>
  <c r="E492" i="4"/>
  <c r="F492" i="4"/>
  <c r="G492" i="4"/>
  <c r="H492" i="4"/>
  <c r="I492" i="4"/>
  <c r="J492" i="4"/>
  <c r="K492" i="4"/>
  <c r="C492" i="4"/>
  <c r="D492" i="4"/>
  <c r="L492" i="4"/>
  <c r="E480" i="4"/>
  <c r="F480" i="4"/>
  <c r="G480" i="4"/>
  <c r="H480" i="4"/>
  <c r="I480" i="4"/>
  <c r="J480" i="4"/>
  <c r="K480" i="4"/>
  <c r="L480" i="4"/>
  <c r="C480" i="4"/>
  <c r="D480" i="4"/>
  <c r="D456" i="4"/>
  <c r="F456" i="4"/>
  <c r="G456" i="4"/>
  <c r="H456" i="4"/>
  <c r="I456" i="4"/>
  <c r="J456" i="4"/>
  <c r="K456" i="4"/>
  <c r="L456" i="4"/>
  <c r="C456" i="4"/>
  <c r="E456" i="4"/>
  <c r="D408" i="4"/>
  <c r="E408" i="4"/>
  <c r="F408" i="4"/>
  <c r="G408" i="4"/>
  <c r="H408" i="4"/>
  <c r="I408" i="4"/>
  <c r="J408" i="4"/>
  <c r="K408" i="4"/>
  <c r="L408" i="4"/>
  <c r="C408" i="4"/>
  <c r="C995" i="4"/>
  <c r="D995" i="4"/>
  <c r="E995" i="4"/>
  <c r="F995" i="4"/>
  <c r="G995" i="4"/>
  <c r="H995" i="4"/>
  <c r="I995" i="4"/>
  <c r="J995" i="4"/>
  <c r="L995" i="4"/>
  <c r="C983" i="4"/>
  <c r="D983" i="4"/>
  <c r="E983" i="4"/>
  <c r="F983" i="4"/>
  <c r="G983" i="4"/>
  <c r="H983" i="4"/>
  <c r="I983" i="4"/>
  <c r="J983" i="4"/>
  <c r="L983" i="4"/>
  <c r="C971" i="4"/>
  <c r="D971" i="4"/>
  <c r="E971" i="4"/>
  <c r="F971" i="4"/>
  <c r="G971" i="4"/>
  <c r="H971" i="4"/>
  <c r="I971" i="4"/>
  <c r="J971" i="4"/>
  <c r="L971" i="4"/>
  <c r="C959" i="4"/>
  <c r="D959" i="4"/>
  <c r="E959" i="4"/>
  <c r="F959" i="4"/>
  <c r="G959" i="4"/>
  <c r="H959" i="4"/>
  <c r="I959" i="4"/>
  <c r="J959" i="4"/>
  <c r="L959" i="4"/>
  <c r="C947" i="4"/>
  <c r="D947" i="4"/>
  <c r="E947" i="4"/>
  <c r="F947" i="4"/>
  <c r="G947" i="4"/>
  <c r="H947" i="4"/>
  <c r="I947" i="4"/>
  <c r="J947" i="4"/>
  <c r="L947" i="4"/>
  <c r="C935" i="4"/>
  <c r="D935" i="4"/>
  <c r="E935" i="4"/>
  <c r="F935" i="4"/>
  <c r="G935" i="4"/>
  <c r="H935" i="4"/>
  <c r="I935" i="4"/>
  <c r="J935" i="4"/>
  <c r="L935" i="4"/>
  <c r="C923" i="4"/>
  <c r="D923" i="4"/>
  <c r="E923" i="4"/>
  <c r="F923" i="4"/>
  <c r="G923" i="4"/>
  <c r="H923" i="4"/>
  <c r="I923" i="4"/>
  <c r="J923" i="4"/>
  <c r="L923" i="4"/>
  <c r="C911" i="4"/>
  <c r="D911" i="4"/>
  <c r="E911" i="4"/>
  <c r="F911" i="4"/>
  <c r="G911" i="4"/>
  <c r="H911" i="4"/>
  <c r="I911" i="4"/>
  <c r="J911" i="4"/>
  <c r="L911" i="4"/>
  <c r="H899" i="4"/>
  <c r="L899" i="4"/>
  <c r="I899" i="4"/>
  <c r="J899" i="4"/>
  <c r="K899" i="4"/>
  <c r="C899" i="4"/>
  <c r="D899" i="4"/>
  <c r="F899" i="4"/>
  <c r="G899" i="4"/>
  <c r="H887" i="4"/>
  <c r="L887" i="4"/>
  <c r="K887" i="4"/>
  <c r="C887" i="4"/>
  <c r="D887" i="4"/>
  <c r="E887" i="4"/>
  <c r="F887" i="4"/>
  <c r="I887" i="4"/>
  <c r="J887" i="4"/>
  <c r="H875" i="4"/>
  <c r="L875" i="4"/>
  <c r="D875" i="4"/>
  <c r="E875" i="4"/>
  <c r="F875" i="4"/>
  <c r="G875" i="4"/>
  <c r="I875" i="4"/>
  <c r="J875" i="4"/>
  <c r="K875" i="4"/>
  <c r="C875" i="4"/>
  <c r="H863" i="4"/>
  <c r="L863" i="4"/>
  <c r="K863" i="4"/>
  <c r="C863" i="4"/>
  <c r="D863" i="4"/>
  <c r="E863" i="4"/>
  <c r="F863" i="4"/>
  <c r="I863" i="4"/>
  <c r="J863" i="4"/>
  <c r="H851" i="4"/>
  <c r="I851" i="4"/>
  <c r="L851" i="4"/>
  <c r="C851" i="4"/>
  <c r="D851" i="4"/>
  <c r="E851" i="4"/>
  <c r="F851" i="4"/>
  <c r="G851" i="4"/>
  <c r="J851" i="4"/>
  <c r="H839" i="4"/>
  <c r="I839" i="4"/>
  <c r="K839" i="4"/>
  <c r="L839" i="4"/>
  <c r="F839" i="4"/>
  <c r="G839" i="4"/>
  <c r="J839" i="4"/>
  <c r="D839" i="4"/>
  <c r="E839" i="4"/>
  <c r="H827" i="4"/>
  <c r="I827" i="4"/>
  <c r="K827" i="4"/>
  <c r="L827" i="4"/>
  <c r="D827" i="4"/>
  <c r="F827" i="4"/>
  <c r="C827" i="4"/>
  <c r="G827" i="4"/>
  <c r="J827" i="4"/>
  <c r="H815" i="4"/>
  <c r="I815" i="4"/>
  <c r="J815" i="4"/>
  <c r="K815" i="4"/>
  <c r="L815" i="4"/>
  <c r="C815" i="4"/>
  <c r="D815" i="4"/>
  <c r="F815" i="4"/>
  <c r="E815" i="4"/>
  <c r="G815" i="4"/>
  <c r="H803" i="4"/>
  <c r="I803" i="4"/>
  <c r="J803" i="4"/>
  <c r="K803" i="4"/>
  <c r="L803" i="4"/>
  <c r="C803" i="4"/>
  <c r="D803" i="4"/>
  <c r="F803" i="4"/>
  <c r="E803" i="4"/>
  <c r="G803" i="4"/>
  <c r="H791" i="4"/>
  <c r="I791" i="4"/>
  <c r="J791" i="4"/>
  <c r="K791" i="4"/>
  <c r="L791" i="4"/>
  <c r="C791" i="4"/>
  <c r="D791" i="4"/>
  <c r="F791" i="4"/>
  <c r="E791" i="4"/>
  <c r="H779" i="4"/>
  <c r="I779" i="4"/>
  <c r="J779" i="4"/>
  <c r="K779" i="4"/>
  <c r="L779" i="4"/>
  <c r="C779" i="4"/>
  <c r="D779" i="4"/>
  <c r="F779" i="4"/>
  <c r="E779" i="4"/>
  <c r="G779" i="4"/>
  <c r="H767" i="4"/>
  <c r="I767" i="4"/>
  <c r="J767" i="4"/>
  <c r="K767" i="4"/>
  <c r="L767" i="4"/>
  <c r="C767" i="4"/>
  <c r="D767" i="4"/>
  <c r="F767" i="4"/>
  <c r="E767" i="4"/>
  <c r="G767" i="4"/>
  <c r="I755" i="4"/>
  <c r="G755" i="4"/>
  <c r="H755" i="4"/>
  <c r="J755" i="4"/>
  <c r="K755" i="4"/>
  <c r="L755" i="4"/>
  <c r="C755" i="4"/>
  <c r="E755" i="4"/>
  <c r="D755" i="4"/>
  <c r="F755" i="4"/>
  <c r="I743" i="4"/>
  <c r="L743" i="4"/>
  <c r="C743" i="4"/>
  <c r="D743" i="4"/>
  <c r="E743" i="4"/>
  <c r="F743" i="4"/>
  <c r="G743" i="4"/>
  <c r="J743" i="4"/>
  <c r="H743" i="4"/>
  <c r="K743" i="4"/>
  <c r="I731" i="4"/>
  <c r="C731" i="4"/>
  <c r="J731" i="4"/>
  <c r="K731" i="4"/>
  <c r="L731" i="4"/>
  <c r="D731" i="4"/>
  <c r="E731" i="4"/>
  <c r="G731" i="4"/>
  <c r="F731" i="4"/>
  <c r="H731" i="4"/>
  <c r="I719" i="4"/>
  <c r="J719" i="4"/>
  <c r="C719" i="4"/>
  <c r="E719" i="4"/>
  <c r="G719" i="4"/>
  <c r="H719" i="4"/>
  <c r="K719" i="4"/>
  <c r="L719" i="4"/>
  <c r="D719" i="4"/>
  <c r="F719" i="4"/>
  <c r="I707" i="4"/>
  <c r="J707" i="4"/>
  <c r="L707" i="4"/>
  <c r="C707" i="4"/>
  <c r="E707" i="4"/>
  <c r="D707" i="4"/>
  <c r="F707" i="4"/>
  <c r="G707" i="4"/>
  <c r="H707" i="4"/>
  <c r="K707" i="4"/>
  <c r="I695" i="4"/>
  <c r="J695" i="4"/>
  <c r="K695" i="4"/>
  <c r="L695" i="4"/>
  <c r="C695" i="4"/>
  <c r="E695" i="4"/>
  <c r="G695" i="4"/>
  <c r="F695" i="4"/>
  <c r="H695" i="4"/>
  <c r="G683" i="4"/>
  <c r="K683" i="4"/>
  <c r="L683" i="4"/>
  <c r="C683" i="4"/>
  <c r="D683" i="4"/>
  <c r="E683" i="4"/>
  <c r="F683" i="4"/>
  <c r="I683" i="4"/>
  <c r="H683" i="4"/>
  <c r="J683" i="4"/>
  <c r="G671" i="4"/>
  <c r="K671" i="4"/>
  <c r="C671" i="4"/>
  <c r="D671" i="4"/>
  <c r="E671" i="4"/>
  <c r="F671" i="4"/>
  <c r="H671" i="4"/>
  <c r="I671" i="4"/>
  <c r="J671" i="4"/>
  <c r="L671" i="4"/>
  <c r="G659" i="4"/>
  <c r="K659" i="4"/>
  <c r="C659" i="4"/>
  <c r="D659" i="4"/>
  <c r="E659" i="4"/>
  <c r="F659" i="4"/>
  <c r="H659" i="4"/>
  <c r="I659" i="4"/>
  <c r="L659" i="4"/>
  <c r="J659" i="4"/>
  <c r="G647" i="4"/>
  <c r="K647" i="4"/>
  <c r="F647" i="4"/>
  <c r="H647" i="4"/>
  <c r="I647" i="4"/>
  <c r="J647" i="4"/>
  <c r="L647" i="4"/>
  <c r="D647" i="4"/>
  <c r="C647" i="4"/>
  <c r="E647" i="4"/>
  <c r="G635" i="4"/>
  <c r="H635" i="4"/>
  <c r="J635" i="4"/>
  <c r="K635" i="4"/>
  <c r="E635" i="4"/>
  <c r="F635" i="4"/>
  <c r="I635" i="4"/>
  <c r="L635" i="4"/>
  <c r="C635" i="4"/>
  <c r="D635" i="4"/>
  <c r="G623" i="4"/>
  <c r="H623" i="4"/>
  <c r="J623" i="4"/>
  <c r="K623" i="4"/>
  <c r="L623" i="4"/>
  <c r="C623" i="4"/>
  <c r="D623" i="4"/>
  <c r="F623" i="4"/>
  <c r="E623" i="4"/>
  <c r="I623" i="4"/>
  <c r="G611" i="4"/>
  <c r="H611" i="4"/>
  <c r="J611" i="4"/>
  <c r="K611" i="4"/>
  <c r="L611" i="4"/>
  <c r="C611" i="4"/>
  <c r="E611" i="4"/>
  <c r="F611" i="4"/>
  <c r="D611" i="4"/>
  <c r="I611" i="4"/>
  <c r="G599" i="4"/>
  <c r="H599" i="4"/>
  <c r="I599" i="4"/>
  <c r="J599" i="4"/>
  <c r="K599" i="4"/>
  <c r="L599" i="4"/>
  <c r="C599" i="4"/>
  <c r="E599" i="4"/>
  <c r="D599" i="4"/>
  <c r="F599" i="4"/>
  <c r="G587" i="4"/>
  <c r="H587" i="4"/>
  <c r="I587" i="4"/>
  <c r="J587" i="4"/>
  <c r="K587" i="4"/>
  <c r="L587" i="4"/>
  <c r="C587" i="4"/>
  <c r="E587" i="4"/>
  <c r="D587" i="4"/>
  <c r="F587" i="4"/>
  <c r="G575" i="4"/>
  <c r="H575" i="4"/>
  <c r="I575" i="4"/>
  <c r="J575" i="4"/>
  <c r="K575" i="4"/>
  <c r="L575" i="4"/>
  <c r="C575" i="4"/>
  <c r="E575" i="4"/>
  <c r="D575" i="4"/>
  <c r="F575" i="4"/>
  <c r="C563" i="4"/>
  <c r="G563" i="4"/>
  <c r="H563" i="4"/>
  <c r="I563" i="4"/>
  <c r="J563" i="4"/>
  <c r="K563" i="4"/>
  <c r="L563" i="4"/>
  <c r="E563" i="4"/>
  <c r="D563" i="4"/>
  <c r="F563" i="4"/>
  <c r="C551" i="4"/>
  <c r="G551" i="4"/>
  <c r="L551" i="4"/>
  <c r="D551" i="4"/>
  <c r="E551" i="4"/>
  <c r="F551" i="4"/>
  <c r="H551" i="4"/>
  <c r="J551" i="4"/>
  <c r="I551" i="4"/>
  <c r="K551" i="4"/>
  <c r="C539" i="4"/>
  <c r="G539" i="4"/>
  <c r="D539" i="4"/>
  <c r="E539" i="4"/>
  <c r="F539" i="4"/>
  <c r="H539" i="4"/>
  <c r="I539" i="4"/>
  <c r="J539" i="4"/>
  <c r="K539" i="4"/>
  <c r="L539" i="4"/>
  <c r="C527" i="4"/>
  <c r="D527" i="4"/>
  <c r="E527" i="4"/>
  <c r="F527" i="4"/>
  <c r="G527" i="4"/>
  <c r="H527" i="4"/>
  <c r="I527" i="4"/>
  <c r="J527" i="4"/>
  <c r="K527" i="4"/>
  <c r="L527" i="4"/>
  <c r="C515" i="4"/>
  <c r="D515" i="4"/>
  <c r="E515" i="4"/>
  <c r="F515" i="4"/>
  <c r="G515" i="4"/>
  <c r="H515" i="4"/>
  <c r="I515" i="4"/>
  <c r="K515" i="4"/>
  <c r="L515" i="4"/>
  <c r="J515" i="4"/>
  <c r="C503" i="4"/>
  <c r="D503" i="4"/>
  <c r="E503" i="4"/>
  <c r="F503" i="4"/>
  <c r="G503" i="4"/>
  <c r="H503" i="4"/>
  <c r="I503" i="4"/>
  <c r="K503" i="4"/>
  <c r="J503" i="4"/>
  <c r="L503" i="4"/>
  <c r="C491" i="4"/>
  <c r="D491" i="4"/>
  <c r="E491" i="4"/>
  <c r="F491" i="4"/>
  <c r="G491" i="4"/>
  <c r="H491" i="4"/>
  <c r="I491" i="4"/>
  <c r="J491" i="4"/>
  <c r="K491" i="4"/>
  <c r="L491" i="4"/>
  <c r="C479" i="4"/>
  <c r="D479" i="4"/>
  <c r="E479" i="4"/>
  <c r="F479" i="4"/>
  <c r="G479" i="4"/>
  <c r="H479" i="4"/>
  <c r="I479" i="4"/>
  <c r="J479" i="4"/>
  <c r="K479" i="4"/>
  <c r="L479" i="4"/>
  <c r="C467" i="4"/>
  <c r="D467" i="4"/>
  <c r="E467" i="4"/>
  <c r="F467" i="4"/>
  <c r="G467" i="4"/>
  <c r="H467" i="4"/>
  <c r="I467" i="4"/>
  <c r="J467" i="4"/>
  <c r="K467" i="4"/>
  <c r="L467" i="4"/>
  <c r="D455" i="4"/>
  <c r="E455" i="4"/>
  <c r="C455" i="4"/>
  <c r="F455" i="4"/>
  <c r="G455" i="4"/>
  <c r="H455" i="4"/>
  <c r="I455" i="4"/>
  <c r="J455" i="4"/>
  <c r="K455" i="4"/>
  <c r="L455" i="4"/>
  <c r="C1002" i="4"/>
  <c r="K994" i="4"/>
  <c r="I987" i="4"/>
  <c r="G980" i="4"/>
  <c r="E973" i="4"/>
  <c r="C966" i="4"/>
  <c r="K958" i="4"/>
  <c r="I951" i="4"/>
  <c r="G944" i="4"/>
  <c r="E937" i="4"/>
  <c r="C930" i="4"/>
  <c r="K922" i="4"/>
  <c r="I915" i="4"/>
  <c r="C905" i="4"/>
  <c r="G887" i="4"/>
  <c r="E868" i="4"/>
  <c r="E848" i="4"/>
  <c r="K805" i="4"/>
  <c r="D695" i="4"/>
  <c r="H974" i="4"/>
  <c r="I974" i="4"/>
  <c r="J974" i="4"/>
  <c r="K974" i="4"/>
  <c r="L974" i="4"/>
  <c r="C974" i="4"/>
  <c r="D974" i="4"/>
  <c r="F974" i="4"/>
  <c r="C830" i="4"/>
  <c r="E830" i="4"/>
  <c r="F830" i="4"/>
  <c r="G830" i="4"/>
  <c r="H830" i="4"/>
  <c r="L830" i="4"/>
  <c r="D830" i="4"/>
  <c r="I830" i="4"/>
  <c r="K830" i="4"/>
  <c r="J888" i="4"/>
  <c r="D888" i="4"/>
  <c r="C888" i="4"/>
  <c r="E888" i="4"/>
  <c r="F888" i="4"/>
  <c r="G888" i="4"/>
  <c r="H888" i="4"/>
  <c r="I888" i="4"/>
  <c r="K888" i="4"/>
  <c r="L888" i="4"/>
  <c r="K756" i="4"/>
  <c r="C756" i="4"/>
  <c r="L756" i="4"/>
  <c r="D756" i="4"/>
  <c r="E756" i="4"/>
  <c r="F756" i="4"/>
  <c r="G756" i="4"/>
  <c r="I756" i="4"/>
  <c r="H756" i="4"/>
  <c r="J756" i="4"/>
  <c r="I636" i="4"/>
  <c r="J636" i="4"/>
  <c r="C636" i="4"/>
  <c r="D636" i="4"/>
  <c r="E636" i="4"/>
  <c r="F636" i="4"/>
  <c r="G636" i="4"/>
  <c r="H636" i="4"/>
  <c r="L636" i="4"/>
  <c r="K636" i="4"/>
  <c r="L946" i="4"/>
  <c r="C946" i="4"/>
  <c r="D946" i="4"/>
  <c r="E946" i="4"/>
  <c r="F946" i="4"/>
  <c r="G946" i="4"/>
  <c r="H946" i="4"/>
  <c r="J946" i="4"/>
  <c r="F862" i="4"/>
  <c r="J862" i="4"/>
  <c r="L862" i="4"/>
  <c r="E862" i="4"/>
  <c r="G862" i="4"/>
  <c r="H862" i="4"/>
  <c r="I862" i="4"/>
  <c r="K862" i="4"/>
  <c r="C862" i="4"/>
  <c r="D862" i="4"/>
  <c r="F850" i="4"/>
  <c r="G850" i="4"/>
  <c r="J850" i="4"/>
  <c r="L850" i="4"/>
  <c r="H850" i="4"/>
  <c r="I850" i="4"/>
  <c r="K850" i="4"/>
  <c r="D850" i="4"/>
  <c r="E850" i="4"/>
  <c r="F838" i="4"/>
  <c r="G838" i="4"/>
  <c r="I838" i="4"/>
  <c r="J838" i="4"/>
  <c r="K838" i="4"/>
  <c r="L838" i="4"/>
  <c r="C838" i="4"/>
  <c r="D838" i="4"/>
  <c r="E838" i="4"/>
  <c r="H838" i="4"/>
  <c r="F826" i="4"/>
  <c r="G826" i="4"/>
  <c r="I826" i="4"/>
  <c r="J826" i="4"/>
  <c r="K826" i="4"/>
  <c r="L826" i="4"/>
  <c r="D826" i="4"/>
  <c r="C826" i="4"/>
  <c r="E826" i="4"/>
  <c r="H826" i="4"/>
  <c r="F814" i="4"/>
  <c r="G814" i="4"/>
  <c r="H814" i="4"/>
  <c r="I814" i="4"/>
  <c r="J814" i="4"/>
  <c r="K814" i="4"/>
  <c r="L814" i="4"/>
  <c r="D814" i="4"/>
  <c r="C814" i="4"/>
  <c r="E814" i="4"/>
  <c r="F802" i="4"/>
  <c r="G802" i="4"/>
  <c r="H802" i="4"/>
  <c r="I802" i="4"/>
  <c r="J802" i="4"/>
  <c r="K802" i="4"/>
  <c r="L802" i="4"/>
  <c r="D802" i="4"/>
  <c r="C802" i="4"/>
  <c r="E802" i="4"/>
  <c r="F790" i="4"/>
  <c r="G790" i="4"/>
  <c r="H790" i="4"/>
  <c r="I790" i="4"/>
  <c r="J790" i="4"/>
  <c r="K790" i="4"/>
  <c r="L790" i="4"/>
  <c r="D790" i="4"/>
  <c r="C790" i="4"/>
  <c r="E790" i="4"/>
  <c r="F778" i="4"/>
  <c r="G778" i="4"/>
  <c r="H778" i="4"/>
  <c r="I778" i="4"/>
  <c r="J778" i="4"/>
  <c r="K778" i="4"/>
  <c r="L778" i="4"/>
  <c r="D778" i="4"/>
  <c r="C778" i="4"/>
  <c r="E778" i="4"/>
  <c r="F766" i="4"/>
  <c r="G766" i="4"/>
  <c r="H766" i="4"/>
  <c r="I766" i="4"/>
  <c r="J766" i="4"/>
  <c r="K766" i="4"/>
  <c r="L766" i="4"/>
  <c r="D766" i="4"/>
  <c r="C766" i="4"/>
  <c r="E766" i="4"/>
  <c r="G754" i="4"/>
  <c r="K754" i="4"/>
  <c r="C754" i="4"/>
  <c r="D754" i="4"/>
  <c r="E754" i="4"/>
  <c r="F754" i="4"/>
  <c r="H754" i="4"/>
  <c r="I754" i="4"/>
  <c r="J754" i="4"/>
  <c r="L754" i="4"/>
  <c r="G742" i="4"/>
  <c r="K742" i="4"/>
  <c r="H742" i="4"/>
  <c r="I742" i="4"/>
  <c r="J742" i="4"/>
  <c r="L742" i="4"/>
  <c r="C742" i="4"/>
  <c r="E742" i="4"/>
  <c r="D742" i="4"/>
  <c r="F742" i="4"/>
  <c r="G730" i="4"/>
  <c r="K730" i="4"/>
  <c r="D730" i="4"/>
  <c r="E730" i="4"/>
  <c r="F730" i="4"/>
  <c r="H730" i="4"/>
  <c r="I730" i="4"/>
  <c r="J730" i="4"/>
  <c r="L730" i="4"/>
  <c r="C730" i="4"/>
  <c r="G718" i="4"/>
  <c r="H718" i="4"/>
  <c r="K718" i="4"/>
  <c r="C718" i="4"/>
  <c r="D718" i="4"/>
  <c r="E718" i="4"/>
  <c r="F718" i="4"/>
  <c r="I718" i="4"/>
  <c r="J718" i="4"/>
  <c r="L718" i="4"/>
  <c r="G706" i="4"/>
  <c r="H706" i="4"/>
  <c r="J706" i="4"/>
  <c r="K706" i="4"/>
  <c r="L706" i="4"/>
  <c r="C706" i="4"/>
  <c r="F706" i="4"/>
  <c r="I706" i="4"/>
  <c r="D706" i="4"/>
  <c r="E706" i="4"/>
  <c r="G694" i="4"/>
  <c r="H694" i="4"/>
  <c r="I694" i="4"/>
  <c r="J694" i="4"/>
  <c r="K694" i="4"/>
  <c r="L694" i="4"/>
  <c r="C694" i="4"/>
  <c r="E694" i="4"/>
  <c r="F694" i="4"/>
  <c r="D694" i="4"/>
  <c r="E682" i="4"/>
  <c r="I682" i="4"/>
  <c r="G682" i="4"/>
  <c r="H682" i="4"/>
  <c r="J682" i="4"/>
  <c r="K682" i="4"/>
  <c r="L682" i="4"/>
  <c r="D682" i="4"/>
  <c r="C682" i="4"/>
  <c r="F682" i="4"/>
  <c r="E670" i="4"/>
  <c r="I670" i="4"/>
  <c r="L670" i="4"/>
  <c r="C670" i="4"/>
  <c r="D670" i="4"/>
  <c r="F670" i="4"/>
  <c r="G670" i="4"/>
  <c r="J670" i="4"/>
  <c r="H670" i="4"/>
  <c r="K670" i="4"/>
  <c r="E658" i="4"/>
  <c r="I658" i="4"/>
  <c r="K658" i="4"/>
  <c r="H658" i="4"/>
  <c r="J658" i="4"/>
  <c r="L658" i="4"/>
  <c r="C658" i="4"/>
  <c r="F658" i="4"/>
  <c r="D658" i="4"/>
  <c r="G658" i="4"/>
  <c r="E646" i="4"/>
  <c r="I646" i="4"/>
  <c r="K646" i="4"/>
  <c r="C646" i="4"/>
  <c r="D646" i="4"/>
  <c r="F646" i="4"/>
  <c r="G646" i="4"/>
  <c r="H646" i="4"/>
  <c r="J646" i="4"/>
  <c r="L646" i="4"/>
  <c r="E634" i="4"/>
  <c r="F634" i="4"/>
  <c r="H634" i="4"/>
  <c r="I634" i="4"/>
  <c r="K634" i="4"/>
  <c r="C634" i="4"/>
  <c r="D634" i="4"/>
  <c r="G634" i="4"/>
  <c r="J634" i="4"/>
  <c r="L634" i="4"/>
  <c r="E622" i="4"/>
  <c r="F622" i="4"/>
  <c r="H622" i="4"/>
  <c r="I622" i="4"/>
  <c r="J622" i="4"/>
  <c r="K622" i="4"/>
  <c r="C622" i="4"/>
  <c r="D622" i="4"/>
  <c r="G622" i="4"/>
  <c r="L622" i="4"/>
  <c r="E610" i="4"/>
  <c r="F610" i="4"/>
  <c r="G610" i="4"/>
  <c r="H610" i="4"/>
  <c r="I610" i="4"/>
  <c r="J610" i="4"/>
  <c r="K610" i="4"/>
  <c r="C610" i="4"/>
  <c r="D610" i="4"/>
  <c r="L610" i="4"/>
  <c r="E598" i="4"/>
  <c r="F598" i="4"/>
  <c r="G598" i="4"/>
  <c r="H598" i="4"/>
  <c r="I598" i="4"/>
  <c r="J598" i="4"/>
  <c r="K598" i="4"/>
  <c r="L598" i="4"/>
  <c r="C598" i="4"/>
  <c r="D598" i="4"/>
  <c r="E586" i="4"/>
  <c r="F586" i="4"/>
  <c r="G586" i="4"/>
  <c r="H586" i="4"/>
  <c r="I586" i="4"/>
  <c r="J586" i="4"/>
  <c r="K586" i="4"/>
  <c r="L586" i="4"/>
  <c r="C586" i="4"/>
  <c r="D586" i="4"/>
  <c r="E574" i="4"/>
  <c r="F574" i="4"/>
  <c r="G574" i="4"/>
  <c r="H574" i="4"/>
  <c r="I574" i="4"/>
  <c r="J574" i="4"/>
  <c r="K574" i="4"/>
  <c r="L574" i="4"/>
  <c r="C574" i="4"/>
  <c r="D574" i="4"/>
  <c r="E562" i="4"/>
  <c r="C562" i="4"/>
  <c r="D562" i="4"/>
  <c r="F562" i="4"/>
  <c r="G562" i="4"/>
  <c r="H562" i="4"/>
  <c r="I562" i="4"/>
  <c r="J562" i="4"/>
  <c r="K562" i="4"/>
  <c r="L562" i="4"/>
  <c r="E550" i="4"/>
  <c r="H550" i="4"/>
  <c r="I550" i="4"/>
  <c r="J550" i="4"/>
  <c r="K550" i="4"/>
  <c r="L550" i="4"/>
  <c r="C550" i="4"/>
  <c r="F550" i="4"/>
  <c r="D550" i="4"/>
  <c r="G550" i="4"/>
  <c r="E538" i="4"/>
  <c r="L538" i="4"/>
  <c r="C538" i="4"/>
  <c r="D538" i="4"/>
  <c r="F538" i="4"/>
  <c r="G538" i="4"/>
  <c r="H538" i="4"/>
  <c r="J538" i="4"/>
  <c r="I538" i="4"/>
  <c r="K538" i="4"/>
  <c r="C526" i="4"/>
  <c r="D526" i="4"/>
  <c r="E526" i="4"/>
  <c r="F526" i="4"/>
  <c r="G526" i="4"/>
  <c r="L526" i="4"/>
  <c r="H526" i="4"/>
  <c r="J526" i="4"/>
  <c r="I526" i="4"/>
  <c r="K526" i="4"/>
  <c r="C514" i="4"/>
  <c r="D514" i="4"/>
  <c r="E514" i="4"/>
  <c r="F514" i="4"/>
  <c r="G514" i="4"/>
  <c r="H514" i="4"/>
  <c r="I514" i="4"/>
  <c r="J514" i="4"/>
  <c r="L514" i="4"/>
  <c r="K514" i="4"/>
  <c r="C502" i="4"/>
  <c r="D502" i="4"/>
  <c r="E502" i="4"/>
  <c r="F502" i="4"/>
  <c r="G502" i="4"/>
  <c r="H502" i="4"/>
  <c r="I502" i="4"/>
  <c r="J502" i="4"/>
  <c r="K502" i="4"/>
  <c r="L502" i="4"/>
  <c r="C490" i="4"/>
  <c r="D490" i="4"/>
  <c r="E490" i="4"/>
  <c r="F490" i="4"/>
  <c r="G490" i="4"/>
  <c r="H490" i="4"/>
  <c r="I490" i="4"/>
  <c r="J490" i="4"/>
  <c r="K490" i="4"/>
  <c r="L490" i="4"/>
  <c r="C478" i="4"/>
  <c r="D478" i="4"/>
  <c r="E478" i="4"/>
  <c r="F478" i="4"/>
  <c r="G478" i="4"/>
  <c r="H478" i="4"/>
  <c r="I478" i="4"/>
  <c r="J478" i="4"/>
  <c r="K478" i="4"/>
  <c r="L478" i="4"/>
  <c r="C466" i="4"/>
  <c r="D466" i="4"/>
  <c r="E466" i="4"/>
  <c r="F466" i="4"/>
  <c r="G466" i="4"/>
  <c r="H466" i="4"/>
  <c r="I466" i="4"/>
  <c r="J466" i="4"/>
  <c r="K466" i="4"/>
  <c r="L466" i="4"/>
  <c r="L454" i="4"/>
  <c r="C454" i="4"/>
  <c r="J454" i="4"/>
  <c r="K454" i="4"/>
  <c r="D454" i="4"/>
  <c r="E454" i="4"/>
  <c r="F454" i="4"/>
  <c r="G454" i="4"/>
  <c r="H454" i="4"/>
  <c r="I454" i="4"/>
  <c r="L442" i="4"/>
  <c r="C442" i="4"/>
  <c r="D442" i="4"/>
  <c r="I442" i="4"/>
  <c r="J442" i="4"/>
  <c r="K442" i="4"/>
  <c r="E442" i="4"/>
  <c r="F442" i="4"/>
  <c r="G442" i="4"/>
  <c r="H442" i="4"/>
  <c r="L430" i="4"/>
  <c r="C430" i="4"/>
  <c r="D430" i="4"/>
  <c r="E430" i="4"/>
  <c r="G430" i="4"/>
  <c r="H430" i="4"/>
  <c r="F430" i="4"/>
  <c r="I430" i="4"/>
  <c r="J430" i="4"/>
  <c r="K430" i="4"/>
  <c r="L418" i="4"/>
  <c r="C418" i="4"/>
  <c r="D418" i="4"/>
  <c r="E418" i="4"/>
  <c r="F418" i="4"/>
  <c r="G418" i="4"/>
  <c r="H418" i="4"/>
  <c r="I418" i="4"/>
  <c r="J418" i="4"/>
  <c r="K418" i="4"/>
  <c r="L406" i="4"/>
  <c r="C406" i="4"/>
  <c r="D406" i="4"/>
  <c r="E406" i="4"/>
  <c r="F406" i="4"/>
  <c r="G406" i="4"/>
  <c r="H406" i="4"/>
  <c r="I406" i="4"/>
  <c r="J406" i="4"/>
  <c r="K406" i="4"/>
  <c r="L394" i="4"/>
  <c r="C394" i="4"/>
  <c r="D394" i="4"/>
  <c r="E394" i="4"/>
  <c r="F394" i="4"/>
  <c r="G394" i="4"/>
  <c r="H394" i="4"/>
  <c r="I394" i="4"/>
  <c r="J394" i="4"/>
  <c r="K394" i="4"/>
  <c r="L382" i="4"/>
  <c r="C382" i="4"/>
  <c r="D382" i="4"/>
  <c r="E382" i="4"/>
  <c r="F382" i="4"/>
  <c r="G382" i="4"/>
  <c r="H382" i="4"/>
  <c r="I382" i="4"/>
  <c r="J382" i="4"/>
  <c r="K382" i="4"/>
  <c r="D370" i="4"/>
  <c r="E370" i="4"/>
  <c r="G370" i="4"/>
  <c r="H370" i="4"/>
  <c r="I370" i="4"/>
  <c r="J370" i="4"/>
  <c r="K370" i="4"/>
  <c r="L370" i="4"/>
  <c r="C370" i="4"/>
  <c r="F370" i="4"/>
  <c r="D358" i="4"/>
  <c r="E358" i="4"/>
  <c r="F358" i="4"/>
  <c r="G358" i="4"/>
  <c r="C358" i="4"/>
  <c r="H358" i="4"/>
  <c r="I358" i="4"/>
  <c r="J358" i="4"/>
  <c r="K358" i="4"/>
  <c r="L358" i="4"/>
  <c r="C346" i="4"/>
  <c r="D346" i="4"/>
  <c r="E346" i="4"/>
  <c r="F346" i="4"/>
  <c r="G346" i="4"/>
  <c r="I346" i="4"/>
  <c r="J346" i="4"/>
  <c r="H346" i="4"/>
  <c r="K346" i="4"/>
  <c r="L346" i="4"/>
  <c r="C334" i="4"/>
  <c r="D334" i="4"/>
  <c r="E334" i="4"/>
  <c r="F334" i="4"/>
  <c r="G334" i="4"/>
  <c r="H334" i="4"/>
  <c r="I334" i="4"/>
  <c r="J334" i="4"/>
  <c r="K334" i="4"/>
  <c r="L334" i="4"/>
  <c r="C322" i="4"/>
  <c r="D322" i="4"/>
  <c r="E322" i="4"/>
  <c r="F322" i="4"/>
  <c r="G322" i="4"/>
  <c r="H322" i="4"/>
  <c r="I322" i="4"/>
  <c r="J322" i="4"/>
  <c r="K322" i="4"/>
  <c r="L322" i="4"/>
  <c r="C310" i="4"/>
  <c r="D310" i="4"/>
  <c r="E310" i="4"/>
  <c r="F310" i="4"/>
  <c r="G310" i="4"/>
  <c r="H310" i="4"/>
  <c r="I310" i="4"/>
  <c r="J310" i="4"/>
  <c r="K310" i="4"/>
  <c r="L310" i="4"/>
  <c r="E298" i="4"/>
  <c r="H298" i="4"/>
  <c r="I298" i="4"/>
  <c r="J298" i="4"/>
  <c r="K298" i="4"/>
  <c r="L298" i="4"/>
  <c r="C298" i="4"/>
  <c r="D298" i="4"/>
  <c r="F298" i="4"/>
  <c r="G298" i="4"/>
  <c r="E286" i="4"/>
  <c r="G286" i="4"/>
  <c r="H286" i="4"/>
  <c r="I286" i="4"/>
  <c r="L286" i="4"/>
  <c r="J286" i="4"/>
  <c r="K286" i="4"/>
  <c r="C286" i="4"/>
  <c r="D286" i="4"/>
  <c r="F286" i="4"/>
  <c r="E274" i="4"/>
  <c r="F274" i="4"/>
  <c r="G274" i="4"/>
  <c r="H274" i="4"/>
  <c r="I274" i="4"/>
  <c r="J274" i="4"/>
  <c r="L274" i="4"/>
  <c r="C274" i="4"/>
  <c r="D274" i="4"/>
  <c r="K274" i="4"/>
  <c r="K1001" i="4"/>
  <c r="I994" i="4"/>
  <c r="G987" i="4"/>
  <c r="E980" i="4"/>
  <c r="C973" i="4"/>
  <c r="K965" i="4"/>
  <c r="I958" i="4"/>
  <c r="G951" i="4"/>
  <c r="E944" i="4"/>
  <c r="C937" i="4"/>
  <c r="K929" i="4"/>
  <c r="I922" i="4"/>
  <c r="G915" i="4"/>
  <c r="I903" i="4"/>
  <c r="J866" i="4"/>
  <c r="E846" i="4"/>
  <c r="I798" i="4"/>
  <c r="C644" i="4"/>
  <c r="F873" i="4"/>
  <c r="J871" i="4"/>
  <c r="K855" i="4"/>
  <c r="C831" i="4"/>
  <c r="K799" i="4"/>
  <c r="K763" i="4"/>
  <c r="F433" i="4"/>
  <c r="G433" i="4"/>
  <c r="H433" i="4"/>
  <c r="I433" i="4"/>
  <c r="J433" i="4"/>
  <c r="K433" i="4"/>
  <c r="C433" i="4"/>
  <c r="D433" i="4"/>
  <c r="E433" i="4"/>
  <c r="L433" i="4"/>
  <c r="F421" i="4"/>
  <c r="G421" i="4"/>
  <c r="H421" i="4"/>
  <c r="I421" i="4"/>
  <c r="J421" i="4"/>
  <c r="K421" i="4"/>
  <c r="L421" i="4"/>
  <c r="C421" i="4"/>
  <c r="D421" i="4"/>
  <c r="E421" i="4"/>
  <c r="F409" i="4"/>
  <c r="G409" i="4"/>
  <c r="H409" i="4"/>
  <c r="I409" i="4"/>
  <c r="J409" i="4"/>
  <c r="K409" i="4"/>
  <c r="L409" i="4"/>
  <c r="C409" i="4"/>
  <c r="D409" i="4"/>
  <c r="E409" i="4"/>
  <c r="F397" i="4"/>
  <c r="G397" i="4"/>
  <c r="H397" i="4"/>
  <c r="I397" i="4"/>
  <c r="J397" i="4"/>
  <c r="K397" i="4"/>
  <c r="L397" i="4"/>
  <c r="C397" i="4"/>
  <c r="D397" i="4"/>
  <c r="E397" i="4"/>
  <c r="F385" i="4"/>
  <c r="G385" i="4"/>
  <c r="H385" i="4"/>
  <c r="I385" i="4"/>
  <c r="J385" i="4"/>
  <c r="K385" i="4"/>
  <c r="L385" i="4"/>
  <c r="C385" i="4"/>
  <c r="D385" i="4"/>
  <c r="E385" i="4"/>
  <c r="H373" i="4"/>
  <c r="J373" i="4"/>
  <c r="K373" i="4"/>
  <c r="G373" i="4"/>
  <c r="I373" i="4"/>
  <c r="L373" i="4"/>
  <c r="C373" i="4"/>
  <c r="D373" i="4"/>
  <c r="E373" i="4"/>
  <c r="F373" i="4"/>
  <c r="H361" i="4"/>
  <c r="J361" i="4"/>
  <c r="K361" i="4"/>
  <c r="L361" i="4"/>
  <c r="F361" i="4"/>
  <c r="G361" i="4"/>
  <c r="I361" i="4"/>
  <c r="C361" i="4"/>
  <c r="D361" i="4"/>
  <c r="E361" i="4"/>
  <c r="H349" i="4"/>
  <c r="I349" i="4"/>
  <c r="J349" i="4"/>
  <c r="K349" i="4"/>
  <c r="L349" i="4"/>
  <c r="C349" i="4"/>
  <c r="D349" i="4"/>
  <c r="E349" i="4"/>
  <c r="F349" i="4"/>
  <c r="G349" i="4"/>
  <c r="H337" i="4"/>
  <c r="I337" i="4"/>
  <c r="J337" i="4"/>
  <c r="K337" i="4"/>
  <c r="L337" i="4"/>
  <c r="C337" i="4"/>
  <c r="D337" i="4"/>
  <c r="E337" i="4"/>
  <c r="F337" i="4"/>
  <c r="G337" i="4"/>
  <c r="H325" i="4"/>
  <c r="I325" i="4"/>
  <c r="J325" i="4"/>
  <c r="K325" i="4"/>
  <c r="L325" i="4"/>
  <c r="C325" i="4"/>
  <c r="D325" i="4"/>
  <c r="E325" i="4"/>
  <c r="F325" i="4"/>
  <c r="G325" i="4"/>
  <c r="H313" i="4"/>
  <c r="I313" i="4"/>
  <c r="J313" i="4"/>
  <c r="K313" i="4"/>
  <c r="L313" i="4"/>
  <c r="C313" i="4"/>
  <c r="D313" i="4"/>
  <c r="E313" i="4"/>
  <c r="F313" i="4"/>
  <c r="G313" i="4"/>
  <c r="C301" i="4"/>
  <c r="H301" i="4"/>
  <c r="I301" i="4"/>
  <c r="J301" i="4"/>
  <c r="K301" i="4"/>
  <c r="L301" i="4"/>
  <c r="D301" i="4"/>
  <c r="E301" i="4"/>
  <c r="F301" i="4"/>
  <c r="G301" i="4"/>
  <c r="K289" i="4"/>
  <c r="C289" i="4"/>
  <c r="F289" i="4"/>
  <c r="D289" i="4"/>
  <c r="E289" i="4"/>
  <c r="G289" i="4"/>
  <c r="H289" i="4"/>
  <c r="I289" i="4"/>
  <c r="J289" i="4"/>
  <c r="L289" i="4"/>
  <c r="K277" i="4"/>
  <c r="L277" i="4"/>
  <c r="C277" i="4"/>
  <c r="F277" i="4"/>
  <c r="H277" i="4"/>
  <c r="I277" i="4"/>
  <c r="J277" i="4"/>
  <c r="D277" i="4"/>
  <c r="E277" i="4"/>
  <c r="G277" i="4"/>
  <c r="K265" i="4"/>
  <c r="L265" i="4"/>
  <c r="C265" i="4"/>
  <c r="D265" i="4"/>
  <c r="E265" i="4"/>
  <c r="F265" i="4"/>
  <c r="G265" i="4"/>
  <c r="H265" i="4"/>
  <c r="I265" i="4"/>
  <c r="J265" i="4"/>
  <c r="K253" i="4"/>
  <c r="L253" i="4"/>
  <c r="C253" i="4"/>
  <c r="D253" i="4"/>
  <c r="E253" i="4"/>
  <c r="F253" i="4"/>
  <c r="G253" i="4"/>
  <c r="H253" i="4"/>
  <c r="I253" i="4"/>
  <c r="J253" i="4"/>
  <c r="K241" i="4"/>
  <c r="L241" i="4"/>
  <c r="C241" i="4"/>
  <c r="D241" i="4"/>
  <c r="E241" i="4"/>
  <c r="F241" i="4"/>
  <c r="I241" i="4"/>
  <c r="G241" i="4"/>
  <c r="H241" i="4"/>
  <c r="J241" i="4"/>
  <c r="E229" i="4"/>
  <c r="F229" i="4"/>
  <c r="G229" i="4"/>
  <c r="J229" i="4"/>
  <c r="K229" i="4"/>
  <c r="L229" i="4"/>
  <c r="H229" i="4"/>
  <c r="C229" i="4"/>
  <c r="D229" i="4"/>
  <c r="I229" i="4"/>
  <c r="D217" i="4"/>
  <c r="E217" i="4"/>
  <c r="F217" i="4"/>
  <c r="G217" i="4"/>
  <c r="J217" i="4"/>
  <c r="K217" i="4"/>
  <c r="L217" i="4"/>
  <c r="H217" i="4"/>
  <c r="C217" i="4"/>
  <c r="I217" i="4"/>
  <c r="D205" i="4"/>
  <c r="E205" i="4"/>
  <c r="F205" i="4"/>
  <c r="G205" i="4"/>
  <c r="J205" i="4"/>
  <c r="C205" i="4"/>
  <c r="H205" i="4"/>
  <c r="I205" i="4"/>
  <c r="K205" i="4"/>
  <c r="L205" i="4"/>
  <c r="D193" i="4"/>
  <c r="E193" i="4"/>
  <c r="F193" i="4"/>
  <c r="G193" i="4"/>
  <c r="H193" i="4"/>
  <c r="I193" i="4"/>
  <c r="J193" i="4"/>
  <c r="K193" i="4"/>
  <c r="L193" i="4"/>
  <c r="C193" i="4"/>
  <c r="D181" i="4"/>
  <c r="E181" i="4"/>
  <c r="F181" i="4"/>
  <c r="G181" i="4"/>
  <c r="H181" i="4"/>
  <c r="I181" i="4"/>
  <c r="J181" i="4"/>
  <c r="K181" i="4"/>
  <c r="L181" i="4"/>
  <c r="C181" i="4"/>
  <c r="J169" i="4"/>
  <c r="K169" i="4"/>
  <c r="F169" i="4"/>
  <c r="G169" i="4"/>
  <c r="H169" i="4"/>
  <c r="I169" i="4"/>
  <c r="L169" i="4"/>
  <c r="C169" i="4"/>
  <c r="D169" i="4"/>
  <c r="E169" i="4"/>
  <c r="G157" i="4"/>
  <c r="H157" i="4"/>
  <c r="J157" i="4"/>
  <c r="K157" i="4"/>
  <c r="C157" i="4"/>
  <c r="D157" i="4"/>
  <c r="E157" i="4"/>
  <c r="F157" i="4"/>
  <c r="I157" i="4"/>
  <c r="L157" i="4"/>
  <c r="G145" i="4"/>
  <c r="H145" i="4"/>
  <c r="J145" i="4"/>
  <c r="K145" i="4"/>
  <c r="C145" i="4"/>
  <c r="L145" i="4"/>
  <c r="D145" i="4"/>
  <c r="E145" i="4"/>
  <c r="F145" i="4"/>
  <c r="I145" i="4"/>
  <c r="G133" i="4"/>
  <c r="H133" i="4"/>
  <c r="J133" i="4"/>
  <c r="K133" i="4"/>
  <c r="L133" i="4"/>
  <c r="C133" i="4"/>
  <c r="D133" i="4"/>
  <c r="E133" i="4"/>
  <c r="F133" i="4"/>
  <c r="I133" i="4"/>
  <c r="G121" i="4"/>
  <c r="H121" i="4"/>
  <c r="J121" i="4"/>
  <c r="K121" i="4"/>
  <c r="L121" i="4"/>
  <c r="C121" i="4"/>
  <c r="D121" i="4"/>
  <c r="E121" i="4"/>
  <c r="F121" i="4"/>
  <c r="I121" i="4"/>
  <c r="G109" i="4"/>
  <c r="H109" i="4"/>
  <c r="J109" i="4"/>
  <c r="K109" i="4"/>
  <c r="L109" i="4"/>
  <c r="C109" i="4"/>
  <c r="D109" i="4"/>
  <c r="E109" i="4"/>
  <c r="F109" i="4"/>
  <c r="I109" i="4"/>
  <c r="C97" i="4"/>
  <c r="D97" i="4"/>
  <c r="E97" i="4"/>
  <c r="F97" i="4"/>
  <c r="G97" i="4"/>
  <c r="H97" i="4"/>
  <c r="I97" i="4"/>
  <c r="J97" i="4"/>
  <c r="K97" i="4"/>
  <c r="L97" i="4"/>
  <c r="C85" i="4"/>
  <c r="D85" i="4"/>
  <c r="E85" i="4"/>
  <c r="F85" i="4"/>
  <c r="G85" i="4"/>
  <c r="H85" i="4"/>
  <c r="I85" i="4"/>
  <c r="J85" i="4"/>
  <c r="K85" i="4"/>
  <c r="L85" i="4"/>
  <c r="C73" i="4"/>
  <c r="D73" i="4"/>
  <c r="E73" i="4"/>
  <c r="F73" i="4"/>
  <c r="G73" i="4"/>
  <c r="H73" i="4"/>
  <c r="J73" i="4"/>
  <c r="I73" i="4"/>
  <c r="K73" i="4"/>
  <c r="L73" i="4"/>
  <c r="C61" i="4"/>
  <c r="D61" i="4"/>
  <c r="E61" i="4"/>
  <c r="F61" i="4"/>
  <c r="G61" i="4"/>
  <c r="H61" i="4"/>
  <c r="I61" i="4"/>
  <c r="J61" i="4"/>
  <c r="K61" i="4"/>
  <c r="L61" i="4"/>
  <c r="C49" i="4"/>
  <c r="D49" i="4"/>
  <c r="E49" i="4"/>
  <c r="F49" i="4"/>
  <c r="G49" i="4"/>
  <c r="H49" i="4"/>
  <c r="I49" i="4"/>
  <c r="J49" i="4"/>
  <c r="K49" i="4"/>
  <c r="L49" i="4"/>
  <c r="C37" i="4"/>
  <c r="D37" i="4"/>
  <c r="E37" i="4"/>
  <c r="F37" i="4"/>
  <c r="G37" i="4"/>
  <c r="H37" i="4"/>
  <c r="I37" i="4"/>
  <c r="J37" i="4"/>
  <c r="K37" i="4"/>
  <c r="L37" i="4"/>
  <c r="C25" i="4"/>
  <c r="D25" i="4"/>
  <c r="E25" i="4"/>
  <c r="F25" i="4"/>
  <c r="G25" i="4"/>
  <c r="H25" i="4"/>
  <c r="I25" i="4"/>
  <c r="J25" i="4"/>
  <c r="K25" i="4"/>
  <c r="L25" i="4"/>
  <c r="C13" i="4"/>
  <c r="D13" i="4"/>
  <c r="E13" i="4"/>
  <c r="F13" i="4"/>
  <c r="G13" i="4"/>
  <c r="H13" i="4"/>
  <c r="I13" i="4"/>
  <c r="J13" i="4"/>
  <c r="K13" i="4"/>
  <c r="L13" i="4"/>
  <c r="L897" i="4"/>
  <c r="I871" i="4"/>
  <c r="I855" i="4"/>
  <c r="L843" i="4"/>
  <c r="K823" i="4"/>
  <c r="D443" i="4"/>
  <c r="E443" i="4"/>
  <c r="F443" i="4"/>
  <c r="C443" i="4"/>
  <c r="G443" i="4"/>
  <c r="H443" i="4"/>
  <c r="I443" i="4"/>
  <c r="J443" i="4"/>
  <c r="K443" i="4"/>
  <c r="L443" i="4"/>
  <c r="C431" i="4"/>
  <c r="D431" i="4"/>
  <c r="E431" i="4"/>
  <c r="F431" i="4"/>
  <c r="G431" i="4"/>
  <c r="I431" i="4"/>
  <c r="J431" i="4"/>
  <c r="K431" i="4"/>
  <c r="L431" i="4"/>
  <c r="H431" i="4"/>
  <c r="C419" i="4"/>
  <c r="D419" i="4"/>
  <c r="E419" i="4"/>
  <c r="F419" i="4"/>
  <c r="G419" i="4"/>
  <c r="H419" i="4"/>
  <c r="I419" i="4"/>
  <c r="J419" i="4"/>
  <c r="K419" i="4"/>
  <c r="L419" i="4"/>
  <c r="C407" i="4"/>
  <c r="D407" i="4"/>
  <c r="E407" i="4"/>
  <c r="F407" i="4"/>
  <c r="G407" i="4"/>
  <c r="H407" i="4"/>
  <c r="I407" i="4"/>
  <c r="J407" i="4"/>
  <c r="K407" i="4"/>
  <c r="L407" i="4"/>
  <c r="C395" i="4"/>
  <c r="D395" i="4"/>
  <c r="E395" i="4"/>
  <c r="F395" i="4"/>
  <c r="G395" i="4"/>
  <c r="H395" i="4"/>
  <c r="I395" i="4"/>
  <c r="J395" i="4"/>
  <c r="K395" i="4"/>
  <c r="L395" i="4"/>
  <c r="C383" i="4"/>
  <c r="D383" i="4"/>
  <c r="E383" i="4"/>
  <c r="F383" i="4"/>
  <c r="G383" i="4"/>
  <c r="H383" i="4"/>
  <c r="I383" i="4"/>
  <c r="J383" i="4"/>
  <c r="K383" i="4"/>
  <c r="L383" i="4"/>
  <c r="D371" i="4"/>
  <c r="F371" i="4"/>
  <c r="G371" i="4"/>
  <c r="L371" i="4"/>
  <c r="C371" i="4"/>
  <c r="E371" i="4"/>
  <c r="H371" i="4"/>
  <c r="I371" i="4"/>
  <c r="J371" i="4"/>
  <c r="K371" i="4"/>
  <c r="D359" i="4"/>
  <c r="F359" i="4"/>
  <c r="G359" i="4"/>
  <c r="H359" i="4"/>
  <c r="I359" i="4"/>
  <c r="E359" i="4"/>
  <c r="J359" i="4"/>
  <c r="K359" i="4"/>
  <c r="L359" i="4"/>
  <c r="C359" i="4"/>
  <c r="D347" i="4"/>
  <c r="E347" i="4"/>
  <c r="F347" i="4"/>
  <c r="G347" i="4"/>
  <c r="H347" i="4"/>
  <c r="I347" i="4"/>
  <c r="K347" i="4"/>
  <c r="L347" i="4"/>
  <c r="C347" i="4"/>
  <c r="J347" i="4"/>
  <c r="D335" i="4"/>
  <c r="E335" i="4"/>
  <c r="F335" i="4"/>
  <c r="G335" i="4"/>
  <c r="H335" i="4"/>
  <c r="I335" i="4"/>
  <c r="J335" i="4"/>
  <c r="K335" i="4"/>
  <c r="L335" i="4"/>
  <c r="C335" i="4"/>
  <c r="D323" i="4"/>
  <c r="E323" i="4"/>
  <c r="F323" i="4"/>
  <c r="G323" i="4"/>
  <c r="H323" i="4"/>
  <c r="I323" i="4"/>
  <c r="J323" i="4"/>
  <c r="K323" i="4"/>
  <c r="L323" i="4"/>
  <c r="C323" i="4"/>
  <c r="D311" i="4"/>
  <c r="E311" i="4"/>
  <c r="F311" i="4"/>
  <c r="G311" i="4"/>
  <c r="H311" i="4"/>
  <c r="I311" i="4"/>
  <c r="J311" i="4"/>
  <c r="K311" i="4"/>
  <c r="L311" i="4"/>
  <c r="C311" i="4"/>
  <c r="G299" i="4"/>
  <c r="J299" i="4"/>
  <c r="K299" i="4"/>
  <c r="C299" i="4"/>
  <c r="D299" i="4"/>
  <c r="E299" i="4"/>
  <c r="F299" i="4"/>
  <c r="H299" i="4"/>
  <c r="I299" i="4"/>
  <c r="L299" i="4"/>
  <c r="G287" i="4"/>
  <c r="I287" i="4"/>
  <c r="J287" i="4"/>
  <c r="K287" i="4"/>
  <c r="C287" i="4"/>
  <c r="D287" i="4"/>
  <c r="E287" i="4"/>
  <c r="F287" i="4"/>
  <c r="H287" i="4"/>
  <c r="L287" i="4"/>
  <c r="G275" i="4"/>
  <c r="H275" i="4"/>
  <c r="I275" i="4"/>
  <c r="J275" i="4"/>
  <c r="K275" i="4"/>
  <c r="D275" i="4"/>
  <c r="E275" i="4"/>
  <c r="F275" i="4"/>
  <c r="L275" i="4"/>
  <c r="C275" i="4"/>
  <c r="G263" i="4"/>
  <c r="H263" i="4"/>
  <c r="I263" i="4"/>
  <c r="J263" i="4"/>
  <c r="K263" i="4"/>
  <c r="L263" i="4"/>
  <c r="D263" i="4"/>
  <c r="E263" i="4"/>
  <c r="F263" i="4"/>
  <c r="C263" i="4"/>
  <c r="G251" i="4"/>
  <c r="H251" i="4"/>
  <c r="I251" i="4"/>
  <c r="J251" i="4"/>
  <c r="K251" i="4"/>
  <c r="L251" i="4"/>
  <c r="E251" i="4"/>
  <c r="C251" i="4"/>
  <c r="D251" i="4"/>
  <c r="F251" i="4"/>
  <c r="G239" i="4"/>
  <c r="H239" i="4"/>
  <c r="I239" i="4"/>
  <c r="J239" i="4"/>
  <c r="K239" i="4"/>
  <c r="L239" i="4"/>
  <c r="E239" i="4"/>
  <c r="C239" i="4"/>
  <c r="D239" i="4"/>
  <c r="F239" i="4"/>
  <c r="C227" i="4"/>
  <c r="L227" i="4"/>
  <c r="D227" i="4"/>
  <c r="E227" i="4"/>
  <c r="F227" i="4"/>
  <c r="G227" i="4"/>
  <c r="J227" i="4"/>
  <c r="H227" i="4"/>
  <c r="I227" i="4"/>
  <c r="K227" i="4"/>
  <c r="L215" i="4"/>
  <c r="C215" i="4"/>
  <c r="J215" i="4"/>
  <c r="K215" i="4"/>
  <c r="D215" i="4"/>
  <c r="E215" i="4"/>
  <c r="H215" i="4"/>
  <c r="F215" i="4"/>
  <c r="G215" i="4"/>
  <c r="I215" i="4"/>
  <c r="L203" i="4"/>
  <c r="C203" i="4"/>
  <c r="D203" i="4"/>
  <c r="E203" i="4"/>
  <c r="F203" i="4"/>
  <c r="H203" i="4"/>
  <c r="G203" i="4"/>
  <c r="I203" i="4"/>
  <c r="J203" i="4"/>
  <c r="K203" i="4"/>
  <c r="L191" i="4"/>
  <c r="C191" i="4"/>
  <c r="D191" i="4"/>
  <c r="E191" i="4"/>
  <c r="F191" i="4"/>
  <c r="G191" i="4"/>
  <c r="H191" i="4"/>
  <c r="J191" i="4"/>
  <c r="K191" i="4"/>
  <c r="I191" i="4"/>
  <c r="L179" i="4"/>
  <c r="C179" i="4"/>
  <c r="D179" i="4"/>
  <c r="E179" i="4"/>
  <c r="F179" i="4"/>
  <c r="G179" i="4"/>
  <c r="H179" i="4"/>
  <c r="I179" i="4"/>
  <c r="J179" i="4"/>
  <c r="K179" i="4"/>
  <c r="C167" i="4"/>
  <c r="F167" i="4"/>
  <c r="G167" i="4"/>
  <c r="J167" i="4"/>
  <c r="K167" i="4"/>
  <c r="L167" i="4"/>
  <c r="D167" i="4"/>
  <c r="E167" i="4"/>
  <c r="H167" i="4"/>
  <c r="I167" i="4"/>
  <c r="C155" i="4"/>
  <c r="D155" i="4"/>
  <c r="F155" i="4"/>
  <c r="G155" i="4"/>
  <c r="J155" i="4"/>
  <c r="E155" i="4"/>
  <c r="H155" i="4"/>
  <c r="I155" i="4"/>
  <c r="K155" i="4"/>
  <c r="L155" i="4"/>
  <c r="C143" i="4"/>
  <c r="D143" i="4"/>
  <c r="F143" i="4"/>
  <c r="G143" i="4"/>
  <c r="H143" i="4"/>
  <c r="I143" i="4"/>
  <c r="J143" i="4"/>
  <c r="K143" i="4"/>
  <c r="E143" i="4"/>
  <c r="L143" i="4"/>
  <c r="C131" i="4"/>
  <c r="D131" i="4"/>
  <c r="F131" i="4"/>
  <c r="G131" i="4"/>
  <c r="H131" i="4"/>
  <c r="I131" i="4"/>
  <c r="J131" i="4"/>
  <c r="K131" i="4"/>
  <c r="E131" i="4"/>
  <c r="L131" i="4"/>
  <c r="C119" i="4"/>
  <c r="D119" i="4"/>
  <c r="F119" i="4"/>
  <c r="G119" i="4"/>
  <c r="H119" i="4"/>
  <c r="I119" i="4"/>
  <c r="J119" i="4"/>
  <c r="K119" i="4"/>
  <c r="L119" i="4"/>
  <c r="E119" i="4"/>
  <c r="K107" i="4"/>
  <c r="C107" i="4"/>
  <c r="D107" i="4"/>
  <c r="E107" i="4"/>
  <c r="F107" i="4"/>
  <c r="G107" i="4"/>
  <c r="H107" i="4"/>
  <c r="I107" i="4"/>
  <c r="J107" i="4"/>
  <c r="L107" i="4"/>
  <c r="K95" i="4"/>
  <c r="L95" i="4"/>
  <c r="C95" i="4"/>
  <c r="D95" i="4"/>
  <c r="E95" i="4"/>
  <c r="F95" i="4"/>
  <c r="G95" i="4"/>
  <c r="H95" i="4"/>
  <c r="I95" i="4"/>
  <c r="J95" i="4"/>
  <c r="K83" i="4"/>
  <c r="L83" i="4"/>
  <c r="C83" i="4"/>
  <c r="F83" i="4"/>
  <c r="D83" i="4"/>
  <c r="E83" i="4"/>
  <c r="G83" i="4"/>
  <c r="H83" i="4"/>
  <c r="I83" i="4"/>
  <c r="J83" i="4"/>
  <c r="K71" i="4"/>
  <c r="L71" i="4"/>
  <c r="C71" i="4"/>
  <c r="D71" i="4"/>
  <c r="F71" i="4"/>
  <c r="G71" i="4"/>
  <c r="H71" i="4"/>
  <c r="I71" i="4"/>
  <c r="J71" i="4"/>
  <c r="E71" i="4"/>
  <c r="K59" i="4"/>
  <c r="L59" i="4"/>
  <c r="C59" i="4"/>
  <c r="D59" i="4"/>
  <c r="E59" i="4"/>
  <c r="F59" i="4"/>
  <c r="G59" i="4"/>
  <c r="H59" i="4"/>
  <c r="I59" i="4"/>
  <c r="J59" i="4"/>
  <c r="K47" i="4"/>
  <c r="L47" i="4"/>
  <c r="C47" i="4"/>
  <c r="D47" i="4"/>
  <c r="E47" i="4"/>
  <c r="F47" i="4"/>
  <c r="G47" i="4"/>
  <c r="H47" i="4"/>
  <c r="I47" i="4"/>
  <c r="J47" i="4"/>
  <c r="K35" i="4"/>
  <c r="L35" i="4"/>
  <c r="C35" i="4"/>
  <c r="D35" i="4"/>
  <c r="E35" i="4"/>
  <c r="F35" i="4"/>
  <c r="I35" i="4"/>
  <c r="G35" i="4"/>
  <c r="H35" i="4"/>
  <c r="J35" i="4"/>
  <c r="K23" i="4"/>
  <c r="L23" i="4"/>
  <c r="C23" i="4"/>
  <c r="D23" i="4"/>
  <c r="E23" i="4"/>
  <c r="F23" i="4"/>
  <c r="G23" i="4"/>
  <c r="I23" i="4"/>
  <c r="H23" i="4"/>
  <c r="J23" i="4"/>
  <c r="K11" i="4"/>
  <c r="L11" i="4"/>
  <c r="C11" i="4"/>
  <c r="D11" i="4"/>
  <c r="E11" i="4"/>
  <c r="F11" i="4"/>
  <c r="G11" i="4"/>
  <c r="I11" i="4"/>
  <c r="H11" i="4"/>
  <c r="J11" i="4"/>
  <c r="J897" i="4"/>
  <c r="K885" i="4"/>
  <c r="G871" i="4"/>
  <c r="K861" i="4"/>
  <c r="F855" i="4"/>
  <c r="L849" i="4"/>
  <c r="F843" i="4"/>
  <c r="E262" i="4"/>
  <c r="F262" i="4"/>
  <c r="G262" i="4"/>
  <c r="H262" i="4"/>
  <c r="I262" i="4"/>
  <c r="J262" i="4"/>
  <c r="K262" i="4"/>
  <c r="L262" i="4"/>
  <c r="C262" i="4"/>
  <c r="D262" i="4"/>
  <c r="E250" i="4"/>
  <c r="F250" i="4"/>
  <c r="G250" i="4"/>
  <c r="H250" i="4"/>
  <c r="I250" i="4"/>
  <c r="J250" i="4"/>
  <c r="K250" i="4"/>
  <c r="L250" i="4"/>
  <c r="C250" i="4"/>
  <c r="D250" i="4"/>
  <c r="L238" i="4"/>
  <c r="D238" i="4"/>
  <c r="E238" i="4"/>
  <c r="F238" i="4"/>
  <c r="G238" i="4"/>
  <c r="H238" i="4"/>
  <c r="I238" i="4"/>
  <c r="J238" i="4"/>
  <c r="K238" i="4"/>
  <c r="C238" i="4"/>
  <c r="K226" i="4"/>
  <c r="L226" i="4"/>
  <c r="G226" i="4"/>
  <c r="H226" i="4"/>
  <c r="I226" i="4"/>
  <c r="J226" i="4"/>
  <c r="E226" i="4"/>
  <c r="C226" i="4"/>
  <c r="D226" i="4"/>
  <c r="F226" i="4"/>
  <c r="J214" i="4"/>
  <c r="K214" i="4"/>
  <c r="L214" i="4"/>
  <c r="D214" i="4"/>
  <c r="E214" i="4"/>
  <c r="F214" i="4"/>
  <c r="G214" i="4"/>
  <c r="H214" i="4"/>
  <c r="I214" i="4"/>
  <c r="C214" i="4"/>
  <c r="J202" i="4"/>
  <c r="K202" i="4"/>
  <c r="L202" i="4"/>
  <c r="C202" i="4"/>
  <c r="D202" i="4"/>
  <c r="F202" i="4"/>
  <c r="E202" i="4"/>
  <c r="G202" i="4"/>
  <c r="H202" i="4"/>
  <c r="I202" i="4"/>
  <c r="J190" i="4"/>
  <c r="K190" i="4"/>
  <c r="L190" i="4"/>
  <c r="C190" i="4"/>
  <c r="D190" i="4"/>
  <c r="E190" i="4"/>
  <c r="F190" i="4"/>
  <c r="I190" i="4"/>
  <c r="G190" i="4"/>
  <c r="H190" i="4"/>
  <c r="J178" i="4"/>
  <c r="K178" i="4"/>
  <c r="L178" i="4"/>
  <c r="C178" i="4"/>
  <c r="D178" i="4"/>
  <c r="E178" i="4"/>
  <c r="F178" i="4"/>
  <c r="G178" i="4"/>
  <c r="H178" i="4"/>
  <c r="I178" i="4"/>
  <c r="D166" i="4"/>
  <c r="E166" i="4"/>
  <c r="H166" i="4"/>
  <c r="C166" i="4"/>
  <c r="F166" i="4"/>
  <c r="G166" i="4"/>
  <c r="I166" i="4"/>
  <c r="J166" i="4"/>
  <c r="K166" i="4"/>
  <c r="L166" i="4"/>
  <c r="D154" i="4"/>
  <c r="E154" i="4"/>
  <c r="H154" i="4"/>
  <c r="I154" i="4"/>
  <c r="J154" i="4"/>
  <c r="K154" i="4"/>
  <c r="L154" i="4"/>
  <c r="C154" i="4"/>
  <c r="F154" i="4"/>
  <c r="G154" i="4"/>
  <c r="D142" i="4"/>
  <c r="E142" i="4"/>
  <c r="F142" i="4"/>
  <c r="G142" i="4"/>
  <c r="H142" i="4"/>
  <c r="I142" i="4"/>
  <c r="K142" i="4"/>
  <c r="L142" i="4"/>
  <c r="C142" i="4"/>
  <c r="J142" i="4"/>
  <c r="D130" i="4"/>
  <c r="E130" i="4"/>
  <c r="F130" i="4"/>
  <c r="G130" i="4"/>
  <c r="H130" i="4"/>
  <c r="I130" i="4"/>
  <c r="C130" i="4"/>
  <c r="J130" i="4"/>
  <c r="K130" i="4"/>
  <c r="L130" i="4"/>
  <c r="D118" i="4"/>
  <c r="E118" i="4"/>
  <c r="F118" i="4"/>
  <c r="G118" i="4"/>
  <c r="H118" i="4"/>
  <c r="I118" i="4"/>
  <c r="J118" i="4"/>
  <c r="C118" i="4"/>
  <c r="K118" i="4"/>
  <c r="L118" i="4"/>
  <c r="I106" i="4"/>
  <c r="K106" i="4"/>
  <c r="L106" i="4"/>
  <c r="F106" i="4"/>
  <c r="G106" i="4"/>
  <c r="J106" i="4"/>
  <c r="C106" i="4"/>
  <c r="D106" i="4"/>
  <c r="E106" i="4"/>
  <c r="H106" i="4"/>
  <c r="I94" i="4"/>
  <c r="J94" i="4"/>
  <c r="K94" i="4"/>
  <c r="L94" i="4"/>
  <c r="C94" i="4"/>
  <c r="D94" i="4"/>
  <c r="E94" i="4"/>
  <c r="F94" i="4"/>
  <c r="G94" i="4"/>
  <c r="H94" i="4"/>
  <c r="I82" i="4"/>
  <c r="J82" i="4"/>
  <c r="K82" i="4"/>
  <c r="L82" i="4"/>
  <c r="D82" i="4"/>
  <c r="F82" i="4"/>
  <c r="G82" i="4"/>
  <c r="H82" i="4"/>
  <c r="C82" i="4"/>
  <c r="E82" i="4"/>
  <c r="I70" i="4"/>
  <c r="J70" i="4"/>
  <c r="K70" i="4"/>
  <c r="L70" i="4"/>
  <c r="D70" i="4"/>
  <c r="C70" i="4"/>
  <c r="E70" i="4"/>
  <c r="F70" i="4"/>
  <c r="G70" i="4"/>
  <c r="H70" i="4"/>
  <c r="I58" i="4"/>
  <c r="J58" i="4"/>
  <c r="K58" i="4"/>
  <c r="L58" i="4"/>
  <c r="C58" i="4"/>
  <c r="D58" i="4"/>
  <c r="E58" i="4"/>
  <c r="F58" i="4"/>
  <c r="G58" i="4"/>
  <c r="H58" i="4"/>
  <c r="I46" i="4"/>
  <c r="J46" i="4"/>
  <c r="K46" i="4"/>
  <c r="L46" i="4"/>
  <c r="C46" i="4"/>
  <c r="D46" i="4"/>
  <c r="H46" i="4"/>
  <c r="E46" i="4"/>
  <c r="F46" i="4"/>
  <c r="G46" i="4"/>
  <c r="I34" i="4"/>
  <c r="J34" i="4"/>
  <c r="K34" i="4"/>
  <c r="L34" i="4"/>
  <c r="C34" i="4"/>
  <c r="D34" i="4"/>
  <c r="G34" i="4"/>
  <c r="E34" i="4"/>
  <c r="F34" i="4"/>
  <c r="H34" i="4"/>
  <c r="I22" i="4"/>
  <c r="J22" i="4"/>
  <c r="K22" i="4"/>
  <c r="L22" i="4"/>
  <c r="D22" i="4"/>
  <c r="E22" i="4"/>
  <c r="G22" i="4"/>
  <c r="F22" i="4"/>
  <c r="H22" i="4"/>
  <c r="I10" i="4"/>
  <c r="J10" i="4"/>
  <c r="K10" i="4"/>
  <c r="L10" i="4"/>
  <c r="C10" i="4"/>
  <c r="D10" i="4"/>
  <c r="E10" i="4"/>
  <c r="G10" i="4"/>
  <c r="F10" i="4"/>
  <c r="H10" i="4"/>
  <c r="E871" i="4"/>
  <c r="K847" i="4"/>
  <c r="K835" i="4"/>
  <c r="K811" i="4"/>
  <c r="K775" i="4"/>
  <c r="D897" i="4"/>
  <c r="H897" i="4"/>
  <c r="D885" i="4"/>
  <c r="H885" i="4"/>
  <c r="J885" i="4"/>
  <c r="D873" i="4"/>
  <c r="H873" i="4"/>
  <c r="J873" i="4"/>
  <c r="D861" i="4"/>
  <c r="H861" i="4"/>
  <c r="J861" i="4"/>
  <c r="D849" i="4"/>
  <c r="E849" i="4"/>
  <c r="H849" i="4"/>
  <c r="J849" i="4"/>
  <c r="D837" i="4"/>
  <c r="E837" i="4"/>
  <c r="G837" i="4"/>
  <c r="H837" i="4"/>
  <c r="I837" i="4"/>
  <c r="J837" i="4"/>
  <c r="D825" i="4"/>
  <c r="E825" i="4"/>
  <c r="G825" i="4"/>
  <c r="H825" i="4"/>
  <c r="I825" i="4"/>
  <c r="J825" i="4"/>
  <c r="L825" i="4"/>
  <c r="D813" i="4"/>
  <c r="E813" i="4"/>
  <c r="F813" i="4"/>
  <c r="G813" i="4"/>
  <c r="H813" i="4"/>
  <c r="I813" i="4"/>
  <c r="J813" i="4"/>
  <c r="K813" i="4"/>
  <c r="L813" i="4"/>
  <c r="D801" i="4"/>
  <c r="E801" i="4"/>
  <c r="F801" i="4"/>
  <c r="G801" i="4"/>
  <c r="H801" i="4"/>
  <c r="I801" i="4"/>
  <c r="J801" i="4"/>
  <c r="K801" i="4"/>
  <c r="L801" i="4"/>
  <c r="D789" i="4"/>
  <c r="E789" i="4"/>
  <c r="F789" i="4"/>
  <c r="G789" i="4"/>
  <c r="H789" i="4"/>
  <c r="I789" i="4"/>
  <c r="J789" i="4"/>
  <c r="K789" i="4"/>
  <c r="L789" i="4"/>
  <c r="D777" i="4"/>
  <c r="E777" i="4"/>
  <c r="F777" i="4"/>
  <c r="G777" i="4"/>
  <c r="H777" i="4"/>
  <c r="I777" i="4"/>
  <c r="J777" i="4"/>
  <c r="K777" i="4"/>
  <c r="L777" i="4"/>
  <c r="D765" i="4"/>
  <c r="E765" i="4"/>
  <c r="F765" i="4"/>
  <c r="G765" i="4"/>
  <c r="H765" i="4"/>
  <c r="I765" i="4"/>
  <c r="J765" i="4"/>
  <c r="K765" i="4"/>
  <c r="L765" i="4"/>
  <c r="E753" i="4"/>
  <c r="I753" i="4"/>
  <c r="C753" i="4"/>
  <c r="D753" i="4"/>
  <c r="F753" i="4"/>
  <c r="G753" i="4"/>
  <c r="H753" i="4"/>
  <c r="K753" i="4"/>
  <c r="E741" i="4"/>
  <c r="I741" i="4"/>
  <c r="C741" i="4"/>
  <c r="D741" i="4"/>
  <c r="F741" i="4"/>
  <c r="G741" i="4"/>
  <c r="H741" i="4"/>
  <c r="J741" i="4"/>
  <c r="K741" i="4"/>
  <c r="L741" i="4"/>
  <c r="E729" i="4"/>
  <c r="I729" i="4"/>
  <c r="K729" i="4"/>
  <c r="C729" i="4"/>
  <c r="D729" i="4"/>
  <c r="F729" i="4"/>
  <c r="G729" i="4"/>
  <c r="H729" i="4"/>
  <c r="L729" i="4"/>
  <c r="E717" i="4"/>
  <c r="F717" i="4"/>
  <c r="I717" i="4"/>
  <c r="K717" i="4"/>
  <c r="G717" i="4"/>
  <c r="H717" i="4"/>
  <c r="J717" i="4"/>
  <c r="L717" i="4"/>
  <c r="C717" i="4"/>
  <c r="E705" i="4"/>
  <c r="F705" i="4"/>
  <c r="H705" i="4"/>
  <c r="I705" i="4"/>
  <c r="J705" i="4"/>
  <c r="K705" i="4"/>
  <c r="C705" i="4"/>
  <c r="D705" i="4"/>
  <c r="G705" i="4"/>
  <c r="E693" i="4"/>
  <c r="F693" i="4"/>
  <c r="G693" i="4"/>
  <c r="H693" i="4"/>
  <c r="I693" i="4"/>
  <c r="J693" i="4"/>
  <c r="K693" i="4"/>
  <c r="C693" i="4"/>
  <c r="D693" i="4"/>
  <c r="L693" i="4"/>
  <c r="C681" i="4"/>
  <c r="G681" i="4"/>
  <c r="D681" i="4"/>
  <c r="E681" i="4"/>
  <c r="F681" i="4"/>
  <c r="H681" i="4"/>
  <c r="I681" i="4"/>
  <c r="J681" i="4"/>
  <c r="K681" i="4"/>
  <c r="L681" i="4"/>
  <c r="C669" i="4"/>
  <c r="G669" i="4"/>
  <c r="H669" i="4"/>
  <c r="I669" i="4"/>
  <c r="J669" i="4"/>
  <c r="K669" i="4"/>
  <c r="L669" i="4"/>
  <c r="E669" i="4"/>
  <c r="D669" i="4"/>
  <c r="F669" i="4"/>
  <c r="C657" i="4"/>
  <c r="G657" i="4"/>
  <c r="I657" i="4"/>
  <c r="D657" i="4"/>
  <c r="E657" i="4"/>
  <c r="F657" i="4"/>
  <c r="H657" i="4"/>
  <c r="J657" i="4"/>
  <c r="K657" i="4"/>
  <c r="L657" i="4"/>
  <c r="C645" i="4"/>
  <c r="G645" i="4"/>
  <c r="I645" i="4"/>
  <c r="K645" i="4"/>
  <c r="L645" i="4"/>
  <c r="D645" i="4"/>
  <c r="E645" i="4"/>
  <c r="H645" i="4"/>
  <c r="F645" i="4"/>
  <c r="J645" i="4"/>
  <c r="C633" i="4"/>
  <c r="D633" i="4"/>
  <c r="F633" i="4"/>
  <c r="G633" i="4"/>
  <c r="I633" i="4"/>
  <c r="E633" i="4"/>
  <c r="H633" i="4"/>
  <c r="J633" i="4"/>
  <c r="K633" i="4"/>
  <c r="L633" i="4"/>
  <c r="C621" i="4"/>
  <c r="D621" i="4"/>
  <c r="F621" i="4"/>
  <c r="G621" i="4"/>
  <c r="H621" i="4"/>
  <c r="I621" i="4"/>
  <c r="J621" i="4"/>
  <c r="K621" i="4"/>
  <c r="L621" i="4"/>
  <c r="E621" i="4"/>
  <c r="C609" i="4"/>
  <c r="D609" i="4"/>
  <c r="E609" i="4"/>
  <c r="F609" i="4"/>
  <c r="G609" i="4"/>
  <c r="H609" i="4"/>
  <c r="I609" i="4"/>
  <c r="K609" i="4"/>
  <c r="J609" i="4"/>
  <c r="L609" i="4"/>
  <c r="C597" i="4"/>
  <c r="D597" i="4"/>
  <c r="E597" i="4"/>
  <c r="F597" i="4"/>
  <c r="G597" i="4"/>
  <c r="H597" i="4"/>
  <c r="I597" i="4"/>
  <c r="J597" i="4"/>
  <c r="K597" i="4"/>
  <c r="L597" i="4"/>
  <c r="C585" i="4"/>
  <c r="D585" i="4"/>
  <c r="E585" i="4"/>
  <c r="F585" i="4"/>
  <c r="G585" i="4"/>
  <c r="H585" i="4"/>
  <c r="I585" i="4"/>
  <c r="J585" i="4"/>
  <c r="K585" i="4"/>
  <c r="L585" i="4"/>
  <c r="C573" i="4"/>
  <c r="D573" i="4"/>
  <c r="E573" i="4"/>
  <c r="F573" i="4"/>
  <c r="G573" i="4"/>
  <c r="H573" i="4"/>
  <c r="I573" i="4"/>
  <c r="J573" i="4"/>
  <c r="K573" i="4"/>
  <c r="L573" i="4"/>
  <c r="K561" i="4"/>
  <c r="C561" i="4"/>
  <c r="D561" i="4"/>
  <c r="E561" i="4"/>
  <c r="F561" i="4"/>
  <c r="G561" i="4"/>
  <c r="H561" i="4"/>
  <c r="J561" i="4"/>
  <c r="I561" i="4"/>
  <c r="L561" i="4"/>
  <c r="K549" i="4"/>
  <c r="C549" i="4"/>
  <c r="D549" i="4"/>
  <c r="E549" i="4"/>
  <c r="F549" i="4"/>
  <c r="G549" i="4"/>
  <c r="H549" i="4"/>
  <c r="I549" i="4"/>
  <c r="J549" i="4"/>
  <c r="L549" i="4"/>
  <c r="K537" i="4"/>
  <c r="C537" i="4"/>
  <c r="H537" i="4"/>
  <c r="I537" i="4"/>
  <c r="J537" i="4"/>
  <c r="L537" i="4"/>
  <c r="D537" i="4"/>
  <c r="F537" i="4"/>
  <c r="E537" i="4"/>
  <c r="G537" i="4"/>
  <c r="K525" i="4"/>
  <c r="L525" i="4"/>
  <c r="C525" i="4"/>
  <c r="D525" i="4"/>
  <c r="E525" i="4"/>
  <c r="F525" i="4"/>
  <c r="G525" i="4"/>
  <c r="H525" i="4"/>
  <c r="I525" i="4"/>
  <c r="J525" i="4"/>
  <c r="K513" i="4"/>
  <c r="L513" i="4"/>
  <c r="C513" i="4"/>
  <c r="D513" i="4"/>
  <c r="E513" i="4"/>
  <c r="F513" i="4"/>
  <c r="G513" i="4"/>
  <c r="H513" i="4"/>
  <c r="I513" i="4"/>
  <c r="J513" i="4"/>
  <c r="K501" i="4"/>
  <c r="L501" i="4"/>
  <c r="C501" i="4"/>
  <c r="D501" i="4"/>
  <c r="E501" i="4"/>
  <c r="G501" i="4"/>
  <c r="H501" i="4"/>
  <c r="I501" i="4"/>
  <c r="J501" i="4"/>
  <c r="F501" i="4"/>
  <c r="K489" i="4"/>
  <c r="L489" i="4"/>
  <c r="C489" i="4"/>
  <c r="D489" i="4"/>
  <c r="E489" i="4"/>
  <c r="F489" i="4"/>
  <c r="G489" i="4"/>
  <c r="H489" i="4"/>
  <c r="I489" i="4"/>
  <c r="J489" i="4"/>
  <c r="K477" i="4"/>
  <c r="L477" i="4"/>
  <c r="C477" i="4"/>
  <c r="D477" i="4"/>
  <c r="E477" i="4"/>
  <c r="F477" i="4"/>
  <c r="G477" i="4"/>
  <c r="H477" i="4"/>
  <c r="I477" i="4"/>
  <c r="J477" i="4"/>
  <c r="K465" i="4"/>
  <c r="L465" i="4"/>
  <c r="C465" i="4"/>
  <c r="D465" i="4"/>
  <c r="E465" i="4"/>
  <c r="F465" i="4"/>
  <c r="G465" i="4"/>
  <c r="H465" i="4"/>
  <c r="I465" i="4"/>
  <c r="J465" i="4"/>
  <c r="J453" i="4"/>
  <c r="L453" i="4"/>
  <c r="E453" i="4"/>
  <c r="F453" i="4"/>
  <c r="G453" i="4"/>
  <c r="H453" i="4"/>
  <c r="I453" i="4"/>
  <c r="K453" i="4"/>
  <c r="C453" i="4"/>
  <c r="D453" i="4"/>
  <c r="J441" i="4"/>
  <c r="L441" i="4"/>
  <c r="C441" i="4"/>
  <c r="D441" i="4"/>
  <c r="E441" i="4"/>
  <c r="F441" i="4"/>
  <c r="G441" i="4"/>
  <c r="H441" i="4"/>
  <c r="I441" i="4"/>
  <c r="K441" i="4"/>
  <c r="J429" i="4"/>
  <c r="K429" i="4"/>
  <c r="L429" i="4"/>
  <c r="C429" i="4"/>
  <c r="D429" i="4"/>
  <c r="E429" i="4"/>
  <c r="F429" i="4"/>
  <c r="G429" i="4"/>
  <c r="H429" i="4"/>
  <c r="I429" i="4"/>
  <c r="J417" i="4"/>
  <c r="K417" i="4"/>
  <c r="L417" i="4"/>
  <c r="C417" i="4"/>
  <c r="D417" i="4"/>
  <c r="E417" i="4"/>
  <c r="F417" i="4"/>
  <c r="I417" i="4"/>
  <c r="G417" i="4"/>
  <c r="H417" i="4"/>
  <c r="J405" i="4"/>
  <c r="K405" i="4"/>
  <c r="L405" i="4"/>
  <c r="C405" i="4"/>
  <c r="D405" i="4"/>
  <c r="E405" i="4"/>
  <c r="F405" i="4"/>
  <c r="G405" i="4"/>
  <c r="H405" i="4"/>
  <c r="I405" i="4"/>
  <c r="J393" i="4"/>
  <c r="K393" i="4"/>
  <c r="L393" i="4"/>
  <c r="C393" i="4"/>
  <c r="D393" i="4"/>
  <c r="E393" i="4"/>
  <c r="F393" i="4"/>
  <c r="G393" i="4"/>
  <c r="H393" i="4"/>
  <c r="I393" i="4"/>
  <c r="J381" i="4"/>
  <c r="K381" i="4"/>
  <c r="L381" i="4"/>
  <c r="C381" i="4"/>
  <c r="D381" i="4"/>
  <c r="E381" i="4"/>
  <c r="F381" i="4"/>
  <c r="G381" i="4"/>
  <c r="H381" i="4"/>
  <c r="I381" i="4"/>
  <c r="L369" i="4"/>
  <c r="C369" i="4"/>
  <c r="D369" i="4"/>
  <c r="E369" i="4"/>
  <c r="F369" i="4"/>
  <c r="G369" i="4"/>
  <c r="H369" i="4"/>
  <c r="I369" i="4"/>
  <c r="J369" i="4"/>
  <c r="K369" i="4"/>
  <c r="L357" i="4"/>
  <c r="C357" i="4"/>
  <c r="D357" i="4"/>
  <c r="E357" i="4"/>
  <c r="G357" i="4"/>
  <c r="H357" i="4"/>
  <c r="I357" i="4"/>
  <c r="J357" i="4"/>
  <c r="K357" i="4"/>
  <c r="F357" i="4"/>
  <c r="L345" i="4"/>
  <c r="C345" i="4"/>
  <c r="D345" i="4"/>
  <c r="E345" i="4"/>
  <c r="G345" i="4"/>
  <c r="H345" i="4"/>
  <c r="F345" i="4"/>
  <c r="I345" i="4"/>
  <c r="J345" i="4"/>
  <c r="K345" i="4"/>
  <c r="L333" i="4"/>
  <c r="C333" i="4"/>
  <c r="D333" i="4"/>
  <c r="E333" i="4"/>
  <c r="F333" i="4"/>
  <c r="G333" i="4"/>
  <c r="H333" i="4"/>
  <c r="I333" i="4"/>
  <c r="J333" i="4"/>
  <c r="K333" i="4"/>
  <c r="L321" i="4"/>
  <c r="C321" i="4"/>
  <c r="D321" i="4"/>
  <c r="E321" i="4"/>
  <c r="F321" i="4"/>
  <c r="G321" i="4"/>
  <c r="H321" i="4"/>
  <c r="I321" i="4"/>
  <c r="J321" i="4"/>
  <c r="K321" i="4"/>
  <c r="L309" i="4"/>
  <c r="C309" i="4"/>
  <c r="D309" i="4"/>
  <c r="E309" i="4"/>
  <c r="F309" i="4"/>
  <c r="G309" i="4"/>
  <c r="H309" i="4"/>
  <c r="I309" i="4"/>
  <c r="J309" i="4"/>
  <c r="K309" i="4"/>
  <c r="C297" i="4"/>
  <c r="F297" i="4"/>
  <c r="G297" i="4"/>
  <c r="D297" i="4"/>
  <c r="E297" i="4"/>
  <c r="H297" i="4"/>
  <c r="I297" i="4"/>
  <c r="J297" i="4"/>
  <c r="K297" i="4"/>
  <c r="L297" i="4"/>
  <c r="C285" i="4"/>
  <c r="E285" i="4"/>
  <c r="F285" i="4"/>
  <c r="G285" i="4"/>
  <c r="J285" i="4"/>
  <c r="D285" i="4"/>
  <c r="H285" i="4"/>
  <c r="I285" i="4"/>
  <c r="K285" i="4"/>
  <c r="L285" i="4"/>
  <c r="C273" i="4"/>
  <c r="D273" i="4"/>
  <c r="E273" i="4"/>
  <c r="F273" i="4"/>
  <c r="G273" i="4"/>
  <c r="H273" i="4"/>
  <c r="J273" i="4"/>
  <c r="I273" i="4"/>
  <c r="K273" i="4"/>
  <c r="L273" i="4"/>
  <c r="C261" i="4"/>
  <c r="D261" i="4"/>
  <c r="E261" i="4"/>
  <c r="F261" i="4"/>
  <c r="G261" i="4"/>
  <c r="H261" i="4"/>
  <c r="I261" i="4"/>
  <c r="J261" i="4"/>
  <c r="K261" i="4"/>
  <c r="L261" i="4"/>
  <c r="C249" i="4"/>
  <c r="D249" i="4"/>
  <c r="E249" i="4"/>
  <c r="F249" i="4"/>
  <c r="G249" i="4"/>
  <c r="H249" i="4"/>
  <c r="I249" i="4"/>
  <c r="J249" i="4"/>
  <c r="K249" i="4"/>
  <c r="L249" i="4"/>
  <c r="J237" i="4"/>
  <c r="C237" i="4"/>
  <c r="D237" i="4"/>
  <c r="E237" i="4"/>
  <c r="F237" i="4"/>
  <c r="G237" i="4"/>
  <c r="H237" i="4"/>
  <c r="L237" i="4"/>
  <c r="I237" i="4"/>
  <c r="K237" i="4"/>
  <c r="I225" i="4"/>
  <c r="J225" i="4"/>
  <c r="K225" i="4"/>
  <c r="C225" i="4"/>
  <c r="D225" i="4"/>
  <c r="E225" i="4"/>
  <c r="F225" i="4"/>
  <c r="G225" i="4"/>
  <c r="H225" i="4"/>
  <c r="L225" i="4"/>
  <c r="H213" i="4"/>
  <c r="I213" i="4"/>
  <c r="J213" i="4"/>
  <c r="K213" i="4"/>
  <c r="C213" i="4"/>
  <c r="D213" i="4"/>
  <c r="E213" i="4"/>
  <c r="L213" i="4"/>
  <c r="F213" i="4"/>
  <c r="G213" i="4"/>
  <c r="H201" i="4"/>
  <c r="I201" i="4"/>
  <c r="J201" i="4"/>
  <c r="K201" i="4"/>
  <c r="L201" i="4"/>
  <c r="C201" i="4"/>
  <c r="D201" i="4"/>
  <c r="F201" i="4"/>
  <c r="G201" i="4"/>
  <c r="E201" i="4"/>
  <c r="H189" i="4"/>
  <c r="I189" i="4"/>
  <c r="J189" i="4"/>
  <c r="K189" i="4"/>
  <c r="L189" i="4"/>
  <c r="C189" i="4"/>
  <c r="D189" i="4"/>
  <c r="E189" i="4"/>
  <c r="F189" i="4"/>
  <c r="G189" i="4"/>
  <c r="H177" i="4"/>
  <c r="I177" i="4"/>
  <c r="J177" i="4"/>
  <c r="K177" i="4"/>
  <c r="L177" i="4"/>
  <c r="C177" i="4"/>
  <c r="D177" i="4"/>
  <c r="F177" i="4"/>
  <c r="G177" i="4"/>
  <c r="E177" i="4"/>
  <c r="K165" i="4"/>
  <c r="C165" i="4"/>
  <c r="F165" i="4"/>
  <c r="L165" i="4"/>
  <c r="D165" i="4"/>
  <c r="E165" i="4"/>
  <c r="G165" i="4"/>
  <c r="I165" i="4"/>
  <c r="J165" i="4"/>
  <c r="H165" i="4"/>
  <c r="K153" i="4"/>
  <c r="L153" i="4"/>
  <c r="C153" i="4"/>
  <c r="F153" i="4"/>
  <c r="D153" i="4"/>
  <c r="E153" i="4"/>
  <c r="G153" i="4"/>
  <c r="H153" i="4"/>
  <c r="I153" i="4"/>
  <c r="J153" i="4"/>
  <c r="K141" i="4"/>
  <c r="L141" i="4"/>
  <c r="C141" i="4"/>
  <c r="D141" i="4"/>
  <c r="E141" i="4"/>
  <c r="F141" i="4"/>
  <c r="G141" i="4"/>
  <c r="H141" i="4"/>
  <c r="I141" i="4"/>
  <c r="J141" i="4"/>
  <c r="K129" i="4"/>
  <c r="L129" i="4"/>
  <c r="C129" i="4"/>
  <c r="D129" i="4"/>
  <c r="E129" i="4"/>
  <c r="F129" i="4"/>
  <c r="G129" i="4"/>
  <c r="H129" i="4"/>
  <c r="I129" i="4"/>
  <c r="J129" i="4"/>
  <c r="K117" i="4"/>
  <c r="L117" i="4"/>
  <c r="C117" i="4"/>
  <c r="D117" i="4"/>
  <c r="E117" i="4"/>
  <c r="F117" i="4"/>
  <c r="G117" i="4"/>
  <c r="H117" i="4"/>
  <c r="I117" i="4"/>
  <c r="J117" i="4"/>
  <c r="G105" i="4"/>
  <c r="I105" i="4"/>
  <c r="J105" i="4"/>
  <c r="K105" i="4"/>
  <c r="C105" i="4"/>
  <c r="D105" i="4"/>
  <c r="E105" i="4"/>
  <c r="F105" i="4"/>
  <c r="H105" i="4"/>
  <c r="L105" i="4"/>
  <c r="G93" i="4"/>
  <c r="H93" i="4"/>
  <c r="I93" i="4"/>
  <c r="J93" i="4"/>
  <c r="K93" i="4"/>
  <c r="C93" i="4"/>
  <c r="D93" i="4"/>
  <c r="E93" i="4"/>
  <c r="F93" i="4"/>
  <c r="L93" i="4"/>
  <c r="G81" i="4"/>
  <c r="H81" i="4"/>
  <c r="I81" i="4"/>
  <c r="J81" i="4"/>
  <c r="K81" i="4"/>
  <c r="C81" i="4"/>
  <c r="D81" i="4"/>
  <c r="E81" i="4"/>
  <c r="F81" i="4"/>
  <c r="L81" i="4"/>
  <c r="G69" i="4"/>
  <c r="H69" i="4"/>
  <c r="I69" i="4"/>
  <c r="J69" i="4"/>
  <c r="K69" i="4"/>
  <c r="L69" i="4"/>
  <c r="C69" i="4"/>
  <c r="D69" i="4"/>
  <c r="E69" i="4"/>
  <c r="F69" i="4"/>
  <c r="G57" i="4"/>
  <c r="H57" i="4"/>
  <c r="I57" i="4"/>
  <c r="J57" i="4"/>
  <c r="K57" i="4"/>
  <c r="L57" i="4"/>
  <c r="F57" i="4"/>
  <c r="C57" i="4"/>
  <c r="D57" i="4"/>
  <c r="E57" i="4"/>
  <c r="G45" i="4"/>
  <c r="H45" i="4"/>
  <c r="I45" i="4"/>
  <c r="J45" i="4"/>
  <c r="K45" i="4"/>
  <c r="L45" i="4"/>
  <c r="C45" i="4"/>
  <c r="D45" i="4"/>
  <c r="E45" i="4"/>
  <c r="F45" i="4"/>
  <c r="G33" i="4"/>
  <c r="H33" i="4"/>
  <c r="I33" i="4"/>
  <c r="J33" i="4"/>
  <c r="K33" i="4"/>
  <c r="L33" i="4"/>
  <c r="E33" i="4"/>
  <c r="C33" i="4"/>
  <c r="D33" i="4"/>
  <c r="F33" i="4"/>
  <c r="G21" i="4"/>
  <c r="H21" i="4"/>
  <c r="I21" i="4"/>
  <c r="J21" i="4"/>
  <c r="K21" i="4"/>
  <c r="L21" i="4"/>
  <c r="C21" i="4"/>
  <c r="E21" i="4"/>
  <c r="D21" i="4"/>
  <c r="F21" i="4"/>
  <c r="G9" i="4"/>
  <c r="H9" i="4"/>
  <c r="I9" i="4"/>
  <c r="J9" i="4"/>
  <c r="K9" i="4"/>
  <c r="L9" i="4"/>
  <c r="E9" i="4"/>
  <c r="D9" i="4"/>
  <c r="F9" i="4"/>
  <c r="G897" i="4"/>
  <c r="G885" i="4"/>
  <c r="L867" i="4"/>
  <c r="G861" i="4"/>
  <c r="K859" i="4"/>
  <c r="I849" i="4"/>
  <c r="J847" i="4"/>
  <c r="I835" i="4"/>
  <c r="I464" i="4"/>
  <c r="J464" i="4"/>
  <c r="K464" i="4"/>
  <c r="L464" i="4"/>
  <c r="C464" i="4"/>
  <c r="D464" i="4"/>
  <c r="E464" i="4"/>
  <c r="F464" i="4"/>
  <c r="G464" i="4"/>
  <c r="H464" i="4"/>
  <c r="H452" i="4"/>
  <c r="J452" i="4"/>
  <c r="K452" i="4"/>
  <c r="C452" i="4"/>
  <c r="D452" i="4"/>
  <c r="E452" i="4"/>
  <c r="F452" i="4"/>
  <c r="G452" i="4"/>
  <c r="I452" i="4"/>
  <c r="L452" i="4"/>
  <c r="H440" i="4"/>
  <c r="J440" i="4"/>
  <c r="K440" i="4"/>
  <c r="L440" i="4"/>
  <c r="C440" i="4"/>
  <c r="D440" i="4"/>
  <c r="E440" i="4"/>
  <c r="F440" i="4"/>
  <c r="G440" i="4"/>
  <c r="I440" i="4"/>
  <c r="H428" i="4"/>
  <c r="I428" i="4"/>
  <c r="J428" i="4"/>
  <c r="K428" i="4"/>
  <c r="L428" i="4"/>
  <c r="C428" i="4"/>
  <c r="D428" i="4"/>
  <c r="E428" i="4"/>
  <c r="F428" i="4"/>
  <c r="G428" i="4"/>
  <c r="H416" i="4"/>
  <c r="I416" i="4"/>
  <c r="J416" i="4"/>
  <c r="K416" i="4"/>
  <c r="L416" i="4"/>
  <c r="C416" i="4"/>
  <c r="D416" i="4"/>
  <c r="E416" i="4"/>
  <c r="F416" i="4"/>
  <c r="G416" i="4"/>
  <c r="H404" i="4"/>
  <c r="I404" i="4"/>
  <c r="J404" i="4"/>
  <c r="K404" i="4"/>
  <c r="L404" i="4"/>
  <c r="C404" i="4"/>
  <c r="D404" i="4"/>
  <c r="E404" i="4"/>
  <c r="F404" i="4"/>
  <c r="G404" i="4"/>
  <c r="H392" i="4"/>
  <c r="I392" i="4"/>
  <c r="J392" i="4"/>
  <c r="K392" i="4"/>
  <c r="L392" i="4"/>
  <c r="C392" i="4"/>
  <c r="D392" i="4"/>
  <c r="E392" i="4"/>
  <c r="F392" i="4"/>
  <c r="G392" i="4"/>
  <c r="H380" i="4"/>
  <c r="I380" i="4"/>
  <c r="J380" i="4"/>
  <c r="K380" i="4"/>
  <c r="L380" i="4"/>
  <c r="C380" i="4"/>
  <c r="D380" i="4"/>
  <c r="E380" i="4"/>
  <c r="F380" i="4"/>
  <c r="G380" i="4"/>
  <c r="J368" i="4"/>
  <c r="L368" i="4"/>
  <c r="I368" i="4"/>
  <c r="K368" i="4"/>
  <c r="C368" i="4"/>
  <c r="D368" i="4"/>
  <c r="E368" i="4"/>
  <c r="F368" i="4"/>
  <c r="G368" i="4"/>
  <c r="H368" i="4"/>
  <c r="J356" i="4"/>
  <c r="L356" i="4"/>
  <c r="C356" i="4"/>
  <c r="D356" i="4"/>
  <c r="E356" i="4"/>
  <c r="F356" i="4"/>
  <c r="G356" i="4"/>
  <c r="H356" i="4"/>
  <c r="I356" i="4"/>
  <c r="K356" i="4"/>
  <c r="J344" i="4"/>
  <c r="K344" i="4"/>
  <c r="L344" i="4"/>
  <c r="C344" i="4"/>
  <c r="D344" i="4"/>
  <c r="E344" i="4"/>
  <c r="F344" i="4"/>
  <c r="G344" i="4"/>
  <c r="H344" i="4"/>
  <c r="I344" i="4"/>
  <c r="J332" i="4"/>
  <c r="K332" i="4"/>
  <c r="L332" i="4"/>
  <c r="C332" i="4"/>
  <c r="D332" i="4"/>
  <c r="E332" i="4"/>
  <c r="F332" i="4"/>
  <c r="G332" i="4"/>
  <c r="H332" i="4"/>
  <c r="I332" i="4"/>
  <c r="J320" i="4"/>
  <c r="K320" i="4"/>
  <c r="L320" i="4"/>
  <c r="C320" i="4"/>
  <c r="D320" i="4"/>
  <c r="E320" i="4"/>
  <c r="F320" i="4"/>
  <c r="G320" i="4"/>
  <c r="H320" i="4"/>
  <c r="I320" i="4"/>
  <c r="J308" i="4"/>
  <c r="K308" i="4"/>
  <c r="L308" i="4"/>
  <c r="C308" i="4"/>
  <c r="D308" i="4"/>
  <c r="E308" i="4"/>
  <c r="F308" i="4"/>
  <c r="G308" i="4"/>
  <c r="H308" i="4"/>
  <c r="I308" i="4"/>
  <c r="D296" i="4"/>
  <c r="E296" i="4"/>
  <c r="L296" i="4"/>
  <c r="C296" i="4"/>
  <c r="F296" i="4"/>
  <c r="G296" i="4"/>
  <c r="H296" i="4"/>
  <c r="I296" i="4"/>
  <c r="J296" i="4"/>
  <c r="K296" i="4"/>
  <c r="C284" i="4"/>
  <c r="D284" i="4"/>
  <c r="E284" i="4"/>
  <c r="H284" i="4"/>
  <c r="I284" i="4"/>
  <c r="J284" i="4"/>
  <c r="K284" i="4"/>
  <c r="L284" i="4"/>
  <c r="F284" i="4"/>
  <c r="G284" i="4"/>
  <c r="C272" i="4"/>
  <c r="D272" i="4"/>
  <c r="E272" i="4"/>
  <c r="F272" i="4"/>
  <c r="H272" i="4"/>
  <c r="G272" i="4"/>
  <c r="I272" i="4"/>
  <c r="J272" i="4"/>
  <c r="K272" i="4"/>
  <c r="L272" i="4"/>
  <c r="C260" i="4"/>
  <c r="D260" i="4"/>
  <c r="E260" i="4"/>
  <c r="F260" i="4"/>
  <c r="G260" i="4"/>
  <c r="H260" i="4"/>
  <c r="I260" i="4"/>
  <c r="J260" i="4"/>
  <c r="K260" i="4"/>
  <c r="L260" i="4"/>
  <c r="C248" i="4"/>
  <c r="D248" i="4"/>
  <c r="E248" i="4"/>
  <c r="F248" i="4"/>
  <c r="G248" i="4"/>
  <c r="H248" i="4"/>
  <c r="K248" i="4"/>
  <c r="I248" i="4"/>
  <c r="J248" i="4"/>
  <c r="L248" i="4"/>
  <c r="H236" i="4"/>
  <c r="K236" i="4"/>
  <c r="L236" i="4"/>
  <c r="C236" i="4"/>
  <c r="D236" i="4"/>
  <c r="E236" i="4"/>
  <c r="I236" i="4"/>
  <c r="F236" i="4"/>
  <c r="G236" i="4"/>
  <c r="J236" i="4"/>
  <c r="F224" i="4"/>
  <c r="G224" i="4"/>
  <c r="H224" i="4"/>
  <c r="I224" i="4"/>
  <c r="L224" i="4"/>
  <c r="C224" i="4"/>
  <c r="J224" i="4"/>
  <c r="D224" i="4"/>
  <c r="E224" i="4"/>
  <c r="K224" i="4"/>
  <c r="F212" i="4"/>
  <c r="G212" i="4"/>
  <c r="H212" i="4"/>
  <c r="I212" i="4"/>
  <c r="D212" i="4"/>
  <c r="E212" i="4"/>
  <c r="J212" i="4"/>
  <c r="K212" i="4"/>
  <c r="L212" i="4"/>
  <c r="C212" i="4"/>
  <c r="F200" i="4"/>
  <c r="G200" i="4"/>
  <c r="H200" i="4"/>
  <c r="I200" i="4"/>
  <c r="J200" i="4"/>
  <c r="K200" i="4"/>
  <c r="L200" i="4"/>
  <c r="E200" i="4"/>
  <c r="C200" i="4"/>
  <c r="D200" i="4"/>
  <c r="F188" i="4"/>
  <c r="G188" i="4"/>
  <c r="H188" i="4"/>
  <c r="I188" i="4"/>
  <c r="J188" i="4"/>
  <c r="K188" i="4"/>
  <c r="L188" i="4"/>
  <c r="C188" i="4"/>
  <c r="D188" i="4"/>
  <c r="E188" i="4"/>
  <c r="F176" i="4"/>
  <c r="G176" i="4"/>
  <c r="H176" i="4"/>
  <c r="I176" i="4"/>
  <c r="J176" i="4"/>
  <c r="K176" i="4"/>
  <c r="L176" i="4"/>
  <c r="E176" i="4"/>
  <c r="C176" i="4"/>
  <c r="D176" i="4"/>
  <c r="I164" i="4"/>
  <c r="L164" i="4"/>
  <c r="D164" i="4"/>
  <c r="E164" i="4"/>
  <c r="F164" i="4"/>
  <c r="G164" i="4"/>
  <c r="H164" i="4"/>
  <c r="J164" i="4"/>
  <c r="K164" i="4"/>
  <c r="C164" i="4"/>
  <c r="I152" i="4"/>
  <c r="J152" i="4"/>
  <c r="L152" i="4"/>
  <c r="D152" i="4"/>
  <c r="G152" i="4"/>
  <c r="H152" i="4"/>
  <c r="K152" i="4"/>
  <c r="C152" i="4"/>
  <c r="E152" i="4"/>
  <c r="F152" i="4"/>
  <c r="I140" i="4"/>
  <c r="J140" i="4"/>
  <c r="L140" i="4"/>
  <c r="C140" i="4"/>
  <c r="D140" i="4"/>
  <c r="E140" i="4"/>
  <c r="F140" i="4"/>
  <c r="G140" i="4"/>
  <c r="H140" i="4"/>
  <c r="K140" i="4"/>
  <c r="I128" i="4"/>
  <c r="J128" i="4"/>
  <c r="L128" i="4"/>
  <c r="C128" i="4"/>
  <c r="D128" i="4"/>
  <c r="E128" i="4"/>
  <c r="G128" i="4"/>
  <c r="H128" i="4"/>
  <c r="K128" i="4"/>
  <c r="F128" i="4"/>
  <c r="I116" i="4"/>
  <c r="J116" i="4"/>
  <c r="L116" i="4"/>
  <c r="C116" i="4"/>
  <c r="D116" i="4"/>
  <c r="E116" i="4"/>
  <c r="F116" i="4"/>
  <c r="G116" i="4"/>
  <c r="H116" i="4"/>
  <c r="K116" i="4"/>
  <c r="E104" i="4"/>
  <c r="G104" i="4"/>
  <c r="H104" i="4"/>
  <c r="I104" i="4"/>
  <c r="J104" i="4"/>
  <c r="K104" i="4"/>
  <c r="C104" i="4"/>
  <c r="L104" i="4"/>
  <c r="D104" i="4"/>
  <c r="F104" i="4"/>
  <c r="E92" i="4"/>
  <c r="F92" i="4"/>
  <c r="G92" i="4"/>
  <c r="H92" i="4"/>
  <c r="I92" i="4"/>
  <c r="L92" i="4"/>
  <c r="C92" i="4"/>
  <c r="D92" i="4"/>
  <c r="J92" i="4"/>
  <c r="K92" i="4"/>
  <c r="E80" i="4"/>
  <c r="F80" i="4"/>
  <c r="G80" i="4"/>
  <c r="H80" i="4"/>
  <c r="I80" i="4"/>
  <c r="L80" i="4"/>
  <c r="C80" i="4"/>
  <c r="D80" i="4"/>
  <c r="J80" i="4"/>
  <c r="K80" i="4"/>
  <c r="E68" i="4"/>
  <c r="F68" i="4"/>
  <c r="G68" i="4"/>
  <c r="H68" i="4"/>
  <c r="I68" i="4"/>
  <c r="J68" i="4"/>
  <c r="L68" i="4"/>
  <c r="D68" i="4"/>
  <c r="K68" i="4"/>
  <c r="C68" i="4"/>
  <c r="E56" i="4"/>
  <c r="F56" i="4"/>
  <c r="G56" i="4"/>
  <c r="H56" i="4"/>
  <c r="I56" i="4"/>
  <c r="J56" i="4"/>
  <c r="K56" i="4"/>
  <c r="L56" i="4"/>
  <c r="C56" i="4"/>
  <c r="D56" i="4"/>
  <c r="E44" i="4"/>
  <c r="F44" i="4"/>
  <c r="G44" i="4"/>
  <c r="H44" i="4"/>
  <c r="I44" i="4"/>
  <c r="J44" i="4"/>
  <c r="K44" i="4"/>
  <c r="L44" i="4"/>
  <c r="C44" i="4"/>
  <c r="D44" i="4"/>
  <c r="E32" i="4"/>
  <c r="F32" i="4"/>
  <c r="G32" i="4"/>
  <c r="H32" i="4"/>
  <c r="I32" i="4"/>
  <c r="J32" i="4"/>
  <c r="K32" i="4"/>
  <c r="L32" i="4"/>
  <c r="C32" i="4"/>
  <c r="D32" i="4"/>
  <c r="E20" i="4"/>
  <c r="F20" i="4"/>
  <c r="G20" i="4"/>
  <c r="H20" i="4"/>
  <c r="I20" i="4"/>
  <c r="J20" i="4"/>
  <c r="K20" i="4"/>
  <c r="L20" i="4"/>
  <c r="C20" i="4"/>
  <c r="D20" i="4"/>
  <c r="E8" i="4"/>
  <c r="F8" i="4"/>
  <c r="G8" i="4"/>
  <c r="H8" i="4"/>
  <c r="I8" i="4"/>
  <c r="J8" i="4"/>
  <c r="K8" i="4"/>
  <c r="L8" i="4"/>
  <c r="C8" i="4"/>
  <c r="D8" i="4"/>
  <c r="F897" i="4"/>
  <c r="F885" i="4"/>
  <c r="K867" i="4"/>
  <c r="F861" i="4"/>
  <c r="G849" i="4"/>
  <c r="C789" i="4"/>
  <c r="J759" i="4"/>
  <c r="L871" i="4"/>
  <c r="D871" i="4"/>
  <c r="F871" i="4"/>
  <c r="L859" i="4"/>
  <c r="D859" i="4"/>
  <c r="F859" i="4"/>
  <c r="L847" i="4"/>
  <c r="C847" i="4"/>
  <c r="D847" i="4"/>
  <c r="E847" i="4"/>
  <c r="F847" i="4"/>
  <c r="L835" i="4"/>
  <c r="C835" i="4"/>
  <c r="D835" i="4"/>
  <c r="E835" i="4"/>
  <c r="F835" i="4"/>
  <c r="J835" i="4"/>
  <c r="L823" i="4"/>
  <c r="C823" i="4"/>
  <c r="D823" i="4"/>
  <c r="E823" i="4"/>
  <c r="F823" i="4"/>
  <c r="H823" i="4"/>
  <c r="J823" i="4"/>
  <c r="L811" i="4"/>
  <c r="C811" i="4"/>
  <c r="D811" i="4"/>
  <c r="E811" i="4"/>
  <c r="F811" i="4"/>
  <c r="G811" i="4"/>
  <c r="H811" i="4"/>
  <c r="J811" i="4"/>
  <c r="L799" i="4"/>
  <c r="C799" i="4"/>
  <c r="D799" i="4"/>
  <c r="E799" i="4"/>
  <c r="F799" i="4"/>
  <c r="G799" i="4"/>
  <c r="H799" i="4"/>
  <c r="J799" i="4"/>
  <c r="L787" i="4"/>
  <c r="C787" i="4"/>
  <c r="D787" i="4"/>
  <c r="E787" i="4"/>
  <c r="F787" i="4"/>
  <c r="G787" i="4"/>
  <c r="H787" i="4"/>
  <c r="J787" i="4"/>
  <c r="L775" i="4"/>
  <c r="C775" i="4"/>
  <c r="D775" i="4"/>
  <c r="E775" i="4"/>
  <c r="F775" i="4"/>
  <c r="G775" i="4"/>
  <c r="H775" i="4"/>
  <c r="J775" i="4"/>
  <c r="L763" i="4"/>
  <c r="C763" i="4"/>
  <c r="D763" i="4"/>
  <c r="E763" i="4"/>
  <c r="F763" i="4"/>
  <c r="G763" i="4"/>
  <c r="H763" i="4"/>
  <c r="J763" i="4"/>
  <c r="E751" i="4"/>
  <c r="D751" i="4"/>
  <c r="F751" i="4"/>
  <c r="G751" i="4"/>
  <c r="H751" i="4"/>
  <c r="I751" i="4"/>
  <c r="J751" i="4"/>
  <c r="K751" i="4"/>
  <c r="L751" i="4"/>
  <c r="E739" i="4"/>
  <c r="I739" i="4"/>
  <c r="J739" i="4"/>
  <c r="K739" i="4"/>
  <c r="L739" i="4"/>
  <c r="C739" i="4"/>
  <c r="D739" i="4"/>
  <c r="G739" i="4"/>
  <c r="E727" i="4"/>
  <c r="G727" i="4"/>
  <c r="C727" i="4"/>
  <c r="D727" i="4"/>
  <c r="F727" i="4"/>
  <c r="H727" i="4"/>
  <c r="I727" i="4"/>
  <c r="J727" i="4"/>
  <c r="K727" i="4"/>
  <c r="D715" i="4"/>
  <c r="E715" i="4"/>
  <c r="G715" i="4"/>
  <c r="I715" i="4"/>
  <c r="C715" i="4"/>
  <c r="F715" i="4"/>
  <c r="H715" i="4"/>
  <c r="J715" i="4"/>
  <c r="K715" i="4"/>
  <c r="L715" i="4"/>
  <c r="D703" i="4"/>
  <c r="E703" i="4"/>
  <c r="F703" i="4"/>
  <c r="G703" i="4"/>
  <c r="I703" i="4"/>
  <c r="J703" i="4"/>
  <c r="K703" i="4"/>
  <c r="L703" i="4"/>
  <c r="C703" i="4"/>
  <c r="C691" i="4"/>
  <c r="D691" i="4"/>
  <c r="E691" i="4"/>
  <c r="F691" i="4"/>
  <c r="G691" i="4"/>
  <c r="I691" i="4"/>
  <c r="K691" i="4"/>
  <c r="H691" i="4"/>
  <c r="J691" i="4"/>
  <c r="L691" i="4"/>
  <c r="K679" i="4"/>
  <c r="C679" i="4"/>
  <c r="H679" i="4"/>
  <c r="I679" i="4"/>
  <c r="J679" i="4"/>
  <c r="L679" i="4"/>
  <c r="D679" i="4"/>
  <c r="F679" i="4"/>
  <c r="E679" i="4"/>
  <c r="K667" i="4"/>
  <c r="C667" i="4"/>
  <c r="D667" i="4"/>
  <c r="E667" i="4"/>
  <c r="F667" i="4"/>
  <c r="G667" i="4"/>
  <c r="H667" i="4"/>
  <c r="J667" i="4"/>
  <c r="I667" i="4"/>
  <c r="L667" i="4"/>
  <c r="K655" i="4"/>
  <c r="C655" i="4"/>
  <c r="E655" i="4"/>
  <c r="G655" i="4"/>
  <c r="H655" i="4"/>
  <c r="I655" i="4"/>
  <c r="J655" i="4"/>
  <c r="L655" i="4"/>
  <c r="D655" i="4"/>
  <c r="F655" i="4"/>
  <c r="K643" i="4"/>
  <c r="C643" i="4"/>
  <c r="E643" i="4"/>
  <c r="D643" i="4"/>
  <c r="F643" i="4"/>
  <c r="G643" i="4"/>
  <c r="H643" i="4"/>
  <c r="I643" i="4"/>
  <c r="L643" i="4"/>
  <c r="J643" i="4"/>
  <c r="K631" i="4"/>
  <c r="L631" i="4"/>
  <c r="C631" i="4"/>
  <c r="D631" i="4"/>
  <c r="E631" i="4"/>
  <c r="F631" i="4"/>
  <c r="G631" i="4"/>
  <c r="H631" i="4"/>
  <c r="I631" i="4"/>
  <c r="J631" i="4"/>
  <c r="K619" i="4"/>
  <c r="L619" i="4"/>
  <c r="C619" i="4"/>
  <c r="D619" i="4"/>
  <c r="E619" i="4"/>
  <c r="F619" i="4"/>
  <c r="G619" i="4"/>
  <c r="H619" i="4"/>
  <c r="I619" i="4"/>
  <c r="J619" i="4"/>
  <c r="K607" i="4"/>
  <c r="L607" i="4"/>
  <c r="C607" i="4"/>
  <c r="D607" i="4"/>
  <c r="E607" i="4"/>
  <c r="G607" i="4"/>
  <c r="I607" i="4"/>
  <c r="H607" i="4"/>
  <c r="J607" i="4"/>
  <c r="F607" i="4"/>
  <c r="K595" i="4"/>
  <c r="L595" i="4"/>
  <c r="C595" i="4"/>
  <c r="D595" i="4"/>
  <c r="E595" i="4"/>
  <c r="F595" i="4"/>
  <c r="G595" i="4"/>
  <c r="I595" i="4"/>
  <c r="H595" i="4"/>
  <c r="K583" i="4"/>
  <c r="L583" i="4"/>
  <c r="C583" i="4"/>
  <c r="D583" i="4"/>
  <c r="E583" i="4"/>
  <c r="F583" i="4"/>
  <c r="G583" i="4"/>
  <c r="I583" i="4"/>
  <c r="H583" i="4"/>
  <c r="J583" i="4"/>
  <c r="K571" i="4"/>
  <c r="L571" i="4"/>
  <c r="C571" i="4"/>
  <c r="D571" i="4"/>
  <c r="E571" i="4"/>
  <c r="F571" i="4"/>
  <c r="G571" i="4"/>
  <c r="I571" i="4"/>
  <c r="H571" i="4"/>
  <c r="J571" i="4"/>
  <c r="G559" i="4"/>
  <c r="K559" i="4"/>
  <c r="D559" i="4"/>
  <c r="E559" i="4"/>
  <c r="F559" i="4"/>
  <c r="H559" i="4"/>
  <c r="I559" i="4"/>
  <c r="J559" i="4"/>
  <c r="L559" i="4"/>
  <c r="C559" i="4"/>
  <c r="G547" i="4"/>
  <c r="K547" i="4"/>
  <c r="I547" i="4"/>
  <c r="J547" i="4"/>
  <c r="L547" i="4"/>
  <c r="C547" i="4"/>
  <c r="D547" i="4"/>
  <c r="F547" i="4"/>
  <c r="E547" i="4"/>
  <c r="H547" i="4"/>
  <c r="G535" i="4"/>
  <c r="H535" i="4"/>
  <c r="K535" i="4"/>
  <c r="C535" i="4"/>
  <c r="D535" i="4"/>
  <c r="E535" i="4"/>
  <c r="F535" i="4"/>
  <c r="I535" i="4"/>
  <c r="L535" i="4"/>
  <c r="J535" i="4"/>
  <c r="G523" i="4"/>
  <c r="H523" i="4"/>
  <c r="I523" i="4"/>
  <c r="J523" i="4"/>
  <c r="K523" i="4"/>
  <c r="L523" i="4"/>
  <c r="C523" i="4"/>
  <c r="D523" i="4"/>
  <c r="E523" i="4"/>
  <c r="F523" i="4"/>
  <c r="G511" i="4"/>
  <c r="H511" i="4"/>
  <c r="I511" i="4"/>
  <c r="J511" i="4"/>
  <c r="K511" i="4"/>
  <c r="L511" i="4"/>
  <c r="C511" i="4"/>
  <c r="D511" i="4"/>
  <c r="E511" i="4"/>
  <c r="F511" i="4"/>
  <c r="G499" i="4"/>
  <c r="H499" i="4"/>
  <c r="I499" i="4"/>
  <c r="J499" i="4"/>
  <c r="K499" i="4"/>
  <c r="L499" i="4"/>
  <c r="C499" i="4"/>
  <c r="D499" i="4"/>
  <c r="E499" i="4"/>
  <c r="F499" i="4"/>
  <c r="G487" i="4"/>
  <c r="H487" i="4"/>
  <c r="I487" i="4"/>
  <c r="J487" i="4"/>
  <c r="K487" i="4"/>
  <c r="L487" i="4"/>
  <c r="C487" i="4"/>
  <c r="D487" i="4"/>
  <c r="E487" i="4"/>
  <c r="F487" i="4"/>
  <c r="G475" i="4"/>
  <c r="H475" i="4"/>
  <c r="I475" i="4"/>
  <c r="J475" i="4"/>
  <c r="K475" i="4"/>
  <c r="L475" i="4"/>
  <c r="C475" i="4"/>
  <c r="D475" i="4"/>
  <c r="E475" i="4"/>
  <c r="F475" i="4"/>
  <c r="G463" i="4"/>
  <c r="H463" i="4"/>
  <c r="I463" i="4"/>
  <c r="J463" i="4"/>
  <c r="K463" i="4"/>
  <c r="L463" i="4"/>
  <c r="C463" i="4"/>
  <c r="D463" i="4"/>
  <c r="E463" i="4"/>
  <c r="F463" i="4"/>
  <c r="F451" i="4"/>
  <c r="H451" i="4"/>
  <c r="I451" i="4"/>
  <c r="J451" i="4"/>
  <c r="K451" i="4"/>
  <c r="L451" i="4"/>
  <c r="C451" i="4"/>
  <c r="D451" i="4"/>
  <c r="E451" i="4"/>
  <c r="G451" i="4"/>
  <c r="F439" i="4"/>
  <c r="G439" i="4"/>
  <c r="H439" i="4"/>
  <c r="I439" i="4"/>
  <c r="J439" i="4"/>
  <c r="C439" i="4"/>
  <c r="D439" i="4"/>
  <c r="E439" i="4"/>
  <c r="K439" i="4"/>
  <c r="L439" i="4"/>
  <c r="F427" i="4"/>
  <c r="G427" i="4"/>
  <c r="H427" i="4"/>
  <c r="I427" i="4"/>
  <c r="J427" i="4"/>
  <c r="K427" i="4"/>
  <c r="L427" i="4"/>
  <c r="E427" i="4"/>
  <c r="C427" i="4"/>
  <c r="D427" i="4"/>
  <c r="F415" i="4"/>
  <c r="G415" i="4"/>
  <c r="H415" i="4"/>
  <c r="I415" i="4"/>
  <c r="J415" i="4"/>
  <c r="K415" i="4"/>
  <c r="L415" i="4"/>
  <c r="C415" i="4"/>
  <c r="D415" i="4"/>
  <c r="E415" i="4"/>
  <c r="F403" i="4"/>
  <c r="G403" i="4"/>
  <c r="H403" i="4"/>
  <c r="I403" i="4"/>
  <c r="J403" i="4"/>
  <c r="K403" i="4"/>
  <c r="L403" i="4"/>
  <c r="E403" i="4"/>
  <c r="C403" i="4"/>
  <c r="D403" i="4"/>
  <c r="F391" i="4"/>
  <c r="G391" i="4"/>
  <c r="H391" i="4"/>
  <c r="I391" i="4"/>
  <c r="J391" i="4"/>
  <c r="K391" i="4"/>
  <c r="L391" i="4"/>
  <c r="C391" i="4"/>
  <c r="D391" i="4"/>
  <c r="E391" i="4"/>
  <c r="F379" i="4"/>
  <c r="G379" i="4"/>
  <c r="H379" i="4"/>
  <c r="I379" i="4"/>
  <c r="J379" i="4"/>
  <c r="K379" i="4"/>
  <c r="L379" i="4"/>
  <c r="C379" i="4"/>
  <c r="D379" i="4"/>
  <c r="E379" i="4"/>
  <c r="H367" i="4"/>
  <c r="J367" i="4"/>
  <c r="K367" i="4"/>
  <c r="D367" i="4"/>
  <c r="E367" i="4"/>
  <c r="F367" i="4"/>
  <c r="G367" i="4"/>
  <c r="I367" i="4"/>
  <c r="L367" i="4"/>
  <c r="C367" i="4"/>
  <c r="H355" i="4"/>
  <c r="I355" i="4"/>
  <c r="J355" i="4"/>
  <c r="K355" i="4"/>
  <c r="L355" i="4"/>
  <c r="D355" i="4"/>
  <c r="E355" i="4"/>
  <c r="F355" i="4"/>
  <c r="G355" i="4"/>
  <c r="C355" i="4"/>
  <c r="H343" i="4"/>
  <c r="I343" i="4"/>
  <c r="J343" i="4"/>
  <c r="K343" i="4"/>
  <c r="L343" i="4"/>
  <c r="C343" i="4"/>
  <c r="D343" i="4"/>
  <c r="E343" i="4"/>
  <c r="F343" i="4"/>
  <c r="G343" i="4"/>
  <c r="H331" i="4"/>
  <c r="I331" i="4"/>
  <c r="J331" i="4"/>
  <c r="K331" i="4"/>
  <c r="L331" i="4"/>
  <c r="C331" i="4"/>
  <c r="D331" i="4"/>
  <c r="E331" i="4"/>
  <c r="F331" i="4"/>
  <c r="G331" i="4"/>
  <c r="H319" i="4"/>
  <c r="I319" i="4"/>
  <c r="J319" i="4"/>
  <c r="K319" i="4"/>
  <c r="L319" i="4"/>
  <c r="C319" i="4"/>
  <c r="D319" i="4"/>
  <c r="E319" i="4"/>
  <c r="F319" i="4"/>
  <c r="G319" i="4"/>
  <c r="H307" i="4"/>
  <c r="I307" i="4"/>
  <c r="J307" i="4"/>
  <c r="K307" i="4"/>
  <c r="L307" i="4"/>
  <c r="C307" i="4"/>
  <c r="D307" i="4"/>
  <c r="E307" i="4"/>
  <c r="F307" i="4"/>
  <c r="G307" i="4"/>
  <c r="K295" i="4"/>
  <c r="C295" i="4"/>
  <c r="G295" i="4"/>
  <c r="H295" i="4"/>
  <c r="I295" i="4"/>
  <c r="J295" i="4"/>
  <c r="L295" i="4"/>
  <c r="D295" i="4"/>
  <c r="E295" i="4"/>
  <c r="F295" i="4"/>
  <c r="K283" i="4"/>
  <c r="C283" i="4"/>
  <c r="F283" i="4"/>
  <c r="D283" i="4"/>
  <c r="E283" i="4"/>
  <c r="G283" i="4"/>
  <c r="H283" i="4"/>
  <c r="I283" i="4"/>
  <c r="J283" i="4"/>
  <c r="L283" i="4"/>
  <c r="K271" i="4"/>
  <c r="L271" i="4"/>
  <c r="C271" i="4"/>
  <c r="D271" i="4"/>
  <c r="F271" i="4"/>
  <c r="E271" i="4"/>
  <c r="G271" i="4"/>
  <c r="H271" i="4"/>
  <c r="I271" i="4"/>
  <c r="J271" i="4"/>
  <c r="K259" i="4"/>
  <c r="L259" i="4"/>
  <c r="C259" i="4"/>
  <c r="D259" i="4"/>
  <c r="E259" i="4"/>
  <c r="F259" i="4"/>
  <c r="H259" i="4"/>
  <c r="I259" i="4"/>
  <c r="J259" i="4"/>
  <c r="G259" i="4"/>
  <c r="K247" i="4"/>
  <c r="L247" i="4"/>
  <c r="C247" i="4"/>
  <c r="D247" i="4"/>
  <c r="E247" i="4"/>
  <c r="F247" i="4"/>
  <c r="I247" i="4"/>
  <c r="G247" i="4"/>
  <c r="H247" i="4"/>
  <c r="J247" i="4"/>
  <c r="F235" i="4"/>
  <c r="H235" i="4"/>
  <c r="I235" i="4"/>
  <c r="J235" i="4"/>
  <c r="K235" i="4"/>
  <c r="L235" i="4"/>
  <c r="E235" i="4"/>
  <c r="C235" i="4"/>
  <c r="D235" i="4"/>
  <c r="G235" i="4"/>
  <c r="D223" i="4"/>
  <c r="E223" i="4"/>
  <c r="F223" i="4"/>
  <c r="G223" i="4"/>
  <c r="C223" i="4"/>
  <c r="H223" i="4"/>
  <c r="I223" i="4"/>
  <c r="J223" i="4"/>
  <c r="K223" i="4"/>
  <c r="L223" i="4"/>
  <c r="D211" i="4"/>
  <c r="E211" i="4"/>
  <c r="F211" i="4"/>
  <c r="G211" i="4"/>
  <c r="C211" i="4"/>
  <c r="H211" i="4"/>
  <c r="I211" i="4"/>
  <c r="L211" i="4"/>
  <c r="J211" i="4"/>
  <c r="K211" i="4"/>
  <c r="D199" i="4"/>
  <c r="E199" i="4"/>
  <c r="F199" i="4"/>
  <c r="G199" i="4"/>
  <c r="H199" i="4"/>
  <c r="I199" i="4"/>
  <c r="J199" i="4"/>
  <c r="K199" i="4"/>
  <c r="L199" i="4"/>
  <c r="C199" i="4"/>
  <c r="D187" i="4"/>
  <c r="E187" i="4"/>
  <c r="F187" i="4"/>
  <c r="G187" i="4"/>
  <c r="H187" i="4"/>
  <c r="I187" i="4"/>
  <c r="J187" i="4"/>
  <c r="K187" i="4"/>
  <c r="L187" i="4"/>
  <c r="C187" i="4"/>
  <c r="D175" i="4"/>
  <c r="E175" i="4"/>
  <c r="F175" i="4"/>
  <c r="G175" i="4"/>
  <c r="H175" i="4"/>
  <c r="I175" i="4"/>
  <c r="J175" i="4"/>
  <c r="K175" i="4"/>
  <c r="L175" i="4"/>
  <c r="C175" i="4"/>
  <c r="G163" i="4"/>
  <c r="J163" i="4"/>
  <c r="K163" i="4"/>
  <c r="C163" i="4"/>
  <c r="D163" i="4"/>
  <c r="E163" i="4"/>
  <c r="F163" i="4"/>
  <c r="H163" i="4"/>
  <c r="I163" i="4"/>
  <c r="L163" i="4"/>
  <c r="G151" i="4"/>
  <c r="H151" i="4"/>
  <c r="J151" i="4"/>
  <c r="K151" i="4"/>
  <c r="C151" i="4"/>
  <c r="D151" i="4"/>
  <c r="E151" i="4"/>
  <c r="F151" i="4"/>
  <c r="I151" i="4"/>
  <c r="L151" i="4"/>
  <c r="G139" i="4"/>
  <c r="H139" i="4"/>
  <c r="J139" i="4"/>
  <c r="K139" i="4"/>
  <c r="L139" i="4"/>
  <c r="C139" i="4"/>
  <c r="E139" i="4"/>
  <c r="F139" i="4"/>
  <c r="I139" i="4"/>
  <c r="D139" i="4"/>
  <c r="G127" i="4"/>
  <c r="H127" i="4"/>
  <c r="J127" i="4"/>
  <c r="K127" i="4"/>
  <c r="L127" i="4"/>
  <c r="C127" i="4"/>
  <c r="D127" i="4"/>
  <c r="E127" i="4"/>
  <c r="I127" i="4"/>
  <c r="F127" i="4"/>
  <c r="G115" i="4"/>
  <c r="H115" i="4"/>
  <c r="J115" i="4"/>
  <c r="K115" i="4"/>
  <c r="L115" i="4"/>
  <c r="C115" i="4"/>
  <c r="D115" i="4"/>
  <c r="I115" i="4"/>
  <c r="E115" i="4"/>
  <c r="F115" i="4"/>
  <c r="C103" i="4"/>
  <c r="E103" i="4"/>
  <c r="F103" i="4"/>
  <c r="G103" i="4"/>
  <c r="D103" i="4"/>
  <c r="H103" i="4"/>
  <c r="I103" i="4"/>
  <c r="J103" i="4"/>
  <c r="K103" i="4"/>
  <c r="L103" i="4"/>
  <c r="C91" i="4"/>
  <c r="D91" i="4"/>
  <c r="E91" i="4"/>
  <c r="F91" i="4"/>
  <c r="G91" i="4"/>
  <c r="H91" i="4"/>
  <c r="I91" i="4"/>
  <c r="J91" i="4"/>
  <c r="K91" i="4"/>
  <c r="L91" i="4"/>
  <c r="C79" i="4"/>
  <c r="D79" i="4"/>
  <c r="E79" i="4"/>
  <c r="F79" i="4"/>
  <c r="G79" i="4"/>
  <c r="H79" i="4"/>
  <c r="J79" i="4"/>
  <c r="L79" i="4"/>
  <c r="I79" i="4"/>
  <c r="K79" i="4"/>
  <c r="C67" i="4"/>
  <c r="D67" i="4"/>
  <c r="E67" i="4"/>
  <c r="F67" i="4"/>
  <c r="G67" i="4"/>
  <c r="H67" i="4"/>
  <c r="I67" i="4"/>
  <c r="J67" i="4"/>
  <c r="K67" i="4"/>
  <c r="L67" i="4"/>
  <c r="C55" i="4"/>
  <c r="D55" i="4"/>
  <c r="E55" i="4"/>
  <c r="F55" i="4"/>
  <c r="G55" i="4"/>
  <c r="H55" i="4"/>
  <c r="I55" i="4"/>
  <c r="J55" i="4"/>
  <c r="K55" i="4"/>
  <c r="L55" i="4"/>
  <c r="C43" i="4"/>
  <c r="D43" i="4"/>
  <c r="E43" i="4"/>
  <c r="F43" i="4"/>
  <c r="G43" i="4"/>
  <c r="H43" i="4"/>
  <c r="I43" i="4"/>
  <c r="J43" i="4"/>
  <c r="K43" i="4"/>
  <c r="L43" i="4"/>
  <c r="C31" i="4"/>
  <c r="D31" i="4"/>
  <c r="E31" i="4"/>
  <c r="F31" i="4"/>
  <c r="G31" i="4"/>
  <c r="H31" i="4"/>
  <c r="I31" i="4"/>
  <c r="J31" i="4"/>
  <c r="K31" i="4"/>
  <c r="L31" i="4"/>
  <c r="C19" i="4"/>
  <c r="D19" i="4"/>
  <c r="E19" i="4"/>
  <c r="F19" i="4"/>
  <c r="G19" i="4"/>
  <c r="H19" i="4"/>
  <c r="I19" i="4"/>
  <c r="J19" i="4"/>
  <c r="K19" i="4"/>
  <c r="L19" i="4"/>
  <c r="C7" i="4"/>
  <c r="D7" i="4"/>
  <c r="E7" i="4"/>
  <c r="F7" i="4"/>
  <c r="G7" i="4"/>
  <c r="H7" i="4"/>
  <c r="I7" i="4"/>
  <c r="J7" i="4"/>
  <c r="K7" i="4"/>
  <c r="L7" i="4"/>
  <c r="E897" i="4"/>
  <c r="E885" i="4"/>
  <c r="I867" i="4"/>
  <c r="E861" i="4"/>
  <c r="I859" i="4"/>
  <c r="F849" i="4"/>
  <c r="H847" i="4"/>
  <c r="L837" i="4"/>
  <c r="G835" i="4"/>
  <c r="K825" i="4"/>
  <c r="G679" i="4"/>
  <c r="D450" i="4"/>
  <c r="F450" i="4"/>
  <c r="G450" i="4"/>
  <c r="H450" i="4"/>
  <c r="C450" i="4"/>
  <c r="E450" i="4"/>
  <c r="I450" i="4"/>
  <c r="J450" i="4"/>
  <c r="K450" i="4"/>
  <c r="L450" i="4"/>
  <c r="D438" i="4"/>
  <c r="E438" i="4"/>
  <c r="F438" i="4"/>
  <c r="G438" i="4"/>
  <c r="H438" i="4"/>
  <c r="K438" i="4"/>
  <c r="J438" i="4"/>
  <c r="L438" i="4"/>
  <c r="C438" i="4"/>
  <c r="I438" i="4"/>
  <c r="D426" i="4"/>
  <c r="E426" i="4"/>
  <c r="F426" i="4"/>
  <c r="G426" i="4"/>
  <c r="H426" i="4"/>
  <c r="I426" i="4"/>
  <c r="J426" i="4"/>
  <c r="K426" i="4"/>
  <c r="L426" i="4"/>
  <c r="C426" i="4"/>
  <c r="D414" i="4"/>
  <c r="E414" i="4"/>
  <c r="F414" i="4"/>
  <c r="G414" i="4"/>
  <c r="H414" i="4"/>
  <c r="I414" i="4"/>
  <c r="J414" i="4"/>
  <c r="K414" i="4"/>
  <c r="L414" i="4"/>
  <c r="C414" i="4"/>
  <c r="D402" i="4"/>
  <c r="E402" i="4"/>
  <c r="F402" i="4"/>
  <c r="G402" i="4"/>
  <c r="H402" i="4"/>
  <c r="I402" i="4"/>
  <c r="J402" i="4"/>
  <c r="K402" i="4"/>
  <c r="L402" i="4"/>
  <c r="C402" i="4"/>
  <c r="D390" i="4"/>
  <c r="E390" i="4"/>
  <c r="F390" i="4"/>
  <c r="G390" i="4"/>
  <c r="H390" i="4"/>
  <c r="I390" i="4"/>
  <c r="J390" i="4"/>
  <c r="K390" i="4"/>
  <c r="L390" i="4"/>
  <c r="C390" i="4"/>
  <c r="D378" i="4"/>
  <c r="E378" i="4"/>
  <c r="F378" i="4"/>
  <c r="G378" i="4"/>
  <c r="H378" i="4"/>
  <c r="I378" i="4"/>
  <c r="J378" i="4"/>
  <c r="K378" i="4"/>
  <c r="L378" i="4"/>
  <c r="C378" i="4"/>
  <c r="F366" i="4"/>
  <c r="H366" i="4"/>
  <c r="I366" i="4"/>
  <c r="C366" i="4"/>
  <c r="D366" i="4"/>
  <c r="E366" i="4"/>
  <c r="G366" i="4"/>
  <c r="J366" i="4"/>
  <c r="K366" i="4"/>
  <c r="L366" i="4"/>
  <c r="F354" i="4"/>
  <c r="G354" i="4"/>
  <c r="H354" i="4"/>
  <c r="I354" i="4"/>
  <c r="J354" i="4"/>
  <c r="K354" i="4"/>
  <c r="C354" i="4"/>
  <c r="D354" i="4"/>
  <c r="E354" i="4"/>
  <c r="L354" i="4"/>
  <c r="F342" i="4"/>
  <c r="G342" i="4"/>
  <c r="H342" i="4"/>
  <c r="I342" i="4"/>
  <c r="J342" i="4"/>
  <c r="K342" i="4"/>
  <c r="L342" i="4"/>
  <c r="C342" i="4"/>
  <c r="D342" i="4"/>
  <c r="E342" i="4"/>
  <c r="F330" i="4"/>
  <c r="G330" i="4"/>
  <c r="H330" i="4"/>
  <c r="I330" i="4"/>
  <c r="J330" i="4"/>
  <c r="K330" i="4"/>
  <c r="L330" i="4"/>
  <c r="C330" i="4"/>
  <c r="D330" i="4"/>
  <c r="E330" i="4"/>
  <c r="F318" i="4"/>
  <c r="G318" i="4"/>
  <c r="H318" i="4"/>
  <c r="I318" i="4"/>
  <c r="J318" i="4"/>
  <c r="K318" i="4"/>
  <c r="L318" i="4"/>
  <c r="C318" i="4"/>
  <c r="D318" i="4"/>
  <c r="E318" i="4"/>
  <c r="F306" i="4"/>
  <c r="G306" i="4"/>
  <c r="H306" i="4"/>
  <c r="I306" i="4"/>
  <c r="J306" i="4"/>
  <c r="K306" i="4"/>
  <c r="L306" i="4"/>
  <c r="C306" i="4"/>
  <c r="D306" i="4"/>
  <c r="E306" i="4"/>
  <c r="I294" i="4"/>
  <c r="L294" i="4"/>
  <c r="C294" i="4"/>
  <c r="D294" i="4"/>
  <c r="E294" i="4"/>
  <c r="F294" i="4"/>
  <c r="G294" i="4"/>
  <c r="H294" i="4"/>
  <c r="J294" i="4"/>
  <c r="K294" i="4"/>
  <c r="I282" i="4"/>
  <c r="J282" i="4"/>
  <c r="K282" i="4"/>
  <c r="L282" i="4"/>
  <c r="D282" i="4"/>
  <c r="F282" i="4"/>
  <c r="G282" i="4"/>
  <c r="H282" i="4"/>
  <c r="C282" i="4"/>
  <c r="E282" i="4"/>
  <c r="I270" i="4"/>
  <c r="J270" i="4"/>
  <c r="K270" i="4"/>
  <c r="L270" i="4"/>
  <c r="D270" i="4"/>
  <c r="C270" i="4"/>
  <c r="E270" i="4"/>
  <c r="F270" i="4"/>
  <c r="G270" i="4"/>
  <c r="H270" i="4"/>
  <c r="I258" i="4"/>
  <c r="J258" i="4"/>
  <c r="K258" i="4"/>
  <c r="L258" i="4"/>
  <c r="C258" i="4"/>
  <c r="D258" i="4"/>
  <c r="E258" i="4"/>
  <c r="F258" i="4"/>
  <c r="G258" i="4"/>
  <c r="H258" i="4"/>
  <c r="I246" i="4"/>
  <c r="J246" i="4"/>
  <c r="K246" i="4"/>
  <c r="L246" i="4"/>
  <c r="C246" i="4"/>
  <c r="D246" i="4"/>
  <c r="G246" i="4"/>
  <c r="E246" i="4"/>
  <c r="F246" i="4"/>
  <c r="H246" i="4"/>
  <c r="D234" i="4"/>
  <c r="E234" i="4"/>
  <c r="C234" i="4"/>
  <c r="F234" i="4"/>
  <c r="G234" i="4"/>
  <c r="H234" i="4"/>
  <c r="I234" i="4"/>
  <c r="J234" i="4"/>
  <c r="K234" i="4"/>
  <c r="L234" i="4"/>
  <c r="C222" i="4"/>
  <c r="D222" i="4"/>
  <c r="E222" i="4"/>
  <c r="L222" i="4"/>
  <c r="F222" i="4"/>
  <c r="G222" i="4"/>
  <c r="J222" i="4"/>
  <c r="H222" i="4"/>
  <c r="I222" i="4"/>
  <c r="K222" i="4"/>
  <c r="C210" i="4"/>
  <c r="D210" i="4"/>
  <c r="E210" i="4"/>
  <c r="H210" i="4"/>
  <c r="I210" i="4"/>
  <c r="J210" i="4"/>
  <c r="K210" i="4"/>
  <c r="L210" i="4"/>
  <c r="F210" i="4"/>
  <c r="G210" i="4"/>
  <c r="C198" i="4"/>
  <c r="D198" i="4"/>
  <c r="E198" i="4"/>
  <c r="F198" i="4"/>
  <c r="G198" i="4"/>
  <c r="H198" i="4"/>
  <c r="I198" i="4"/>
  <c r="J198" i="4"/>
  <c r="K198" i="4"/>
  <c r="L198" i="4"/>
  <c r="C186" i="4"/>
  <c r="D186" i="4"/>
  <c r="E186" i="4"/>
  <c r="F186" i="4"/>
  <c r="G186" i="4"/>
  <c r="H186" i="4"/>
  <c r="I186" i="4"/>
  <c r="J186" i="4"/>
  <c r="L186" i="4"/>
  <c r="K186" i="4"/>
  <c r="C174" i="4"/>
  <c r="D174" i="4"/>
  <c r="E174" i="4"/>
  <c r="F174" i="4"/>
  <c r="G174" i="4"/>
  <c r="H174" i="4"/>
  <c r="I174" i="4"/>
  <c r="J174" i="4"/>
  <c r="K174" i="4"/>
  <c r="L174" i="4"/>
  <c r="E162" i="4"/>
  <c r="H162" i="4"/>
  <c r="I162" i="4"/>
  <c r="L162" i="4"/>
  <c r="F162" i="4"/>
  <c r="G162" i="4"/>
  <c r="J162" i="4"/>
  <c r="K162" i="4"/>
  <c r="C162" i="4"/>
  <c r="D162" i="4"/>
  <c r="E150" i="4"/>
  <c r="F150" i="4"/>
  <c r="H150" i="4"/>
  <c r="I150" i="4"/>
  <c r="L150" i="4"/>
  <c r="G150" i="4"/>
  <c r="J150" i="4"/>
  <c r="K150" i="4"/>
  <c r="C150" i="4"/>
  <c r="D150" i="4"/>
  <c r="E138" i="4"/>
  <c r="F138" i="4"/>
  <c r="H138" i="4"/>
  <c r="I138" i="4"/>
  <c r="J138" i="4"/>
  <c r="K138" i="4"/>
  <c r="L138" i="4"/>
  <c r="C138" i="4"/>
  <c r="G138" i="4"/>
  <c r="D138" i="4"/>
  <c r="E126" i="4"/>
  <c r="F126" i="4"/>
  <c r="H126" i="4"/>
  <c r="I126" i="4"/>
  <c r="J126" i="4"/>
  <c r="K126" i="4"/>
  <c r="L126" i="4"/>
  <c r="C126" i="4"/>
  <c r="D126" i="4"/>
  <c r="G126" i="4"/>
  <c r="E114" i="4"/>
  <c r="F114" i="4"/>
  <c r="H114" i="4"/>
  <c r="I114" i="4"/>
  <c r="J114" i="4"/>
  <c r="K114" i="4"/>
  <c r="L114" i="4"/>
  <c r="C114" i="4"/>
  <c r="D114" i="4"/>
  <c r="G114" i="4"/>
  <c r="C102" i="4"/>
  <c r="D102" i="4"/>
  <c r="E102" i="4"/>
  <c r="J102" i="4"/>
  <c r="K102" i="4"/>
  <c r="F102" i="4"/>
  <c r="G102" i="4"/>
  <c r="H102" i="4"/>
  <c r="I102" i="4"/>
  <c r="L102" i="4"/>
  <c r="C90" i="4"/>
  <c r="D90" i="4"/>
  <c r="E90" i="4"/>
  <c r="J90" i="4"/>
  <c r="K90" i="4"/>
  <c r="L90" i="4"/>
  <c r="F90" i="4"/>
  <c r="G90" i="4"/>
  <c r="H90" i="4"/>
  <c r="I90" i="4"/>
  <c r="C78" i="4"/>
  <c r="D78" i="4"/>
  <c r="E78" i="4"/>
  <c r="F78" i="4"/>
  <c r="H78" i="4"/>
  <c r="G78" i="4"/>
  <c r="I78" i="4"/>
  <c r="J78" i="4"/>
  <c r="K78" i="4"/>
  <c r="L78" i="4"/>
  <c r="C66" i="4"/>
  <c r="D66" i="4"/>
  <c r="E66" i="4"/>
  <c r="F66" i="4"/>
  <c r="G66" i="4"/>
  <c r="H66" i="4"/>
  <c r="I66" i="4"/>
  <c r="J66" i="4"/>
  <c r="K66" i="4"/>
  <c r="L66" i="4"/>
  <c r="C54" i="4"/>
  <c r="D54" i="4"/>
  <c r="E54" i="4"/>
  <c r="F54" i="4"/>
  <c r="G54" i="4"/>
  <c r="H54" i="4"/>
  <c r="I54" i="4"/>
  <c r="J54" i="4"/>
  <c r="K54" i="4"/>
  <c r="L54" i="4"/>
  <c r="C42" i="4"/>
  <c r="D42" i="4"/>
  <c r="E42" i="4"/>
  <c r="F42" i="4"/>
  <c r="G42" i="4"/>
  <c r="H42" i="4"/>
  <c r="L42" i="4"/>
  <c r="I42" i="4"/>
  <c r="J42" i="4"/>
  <c r="K42" i="4"/>
  <c r="C30" i="4"/>
  <c r="D30" i="4"/>
  <c r="E30" i="4"/>
  <c r="F30" i="4"/>
  <c r="G30" i="4"/>
  <c r="H30" i="4"/>
  <c r="I30" i="4"/>
  <c r="K30" i="4"/>
  <c r="J30" i="4"/>
  <c r="L30" i="4"/>
  <c r="C18" i="4"/>
  <c r="D18" i="4"/>
  <c r="E18" i="4"/>
  <c r="F18" i="4"/>
  <c r="G18" i="4"/>
  <c r="H18" i="4"/>
  <c r="I18" i="4"/>
  <c r="K18" i="4"/>
  <c r="J18" i="4"/>
  <c r="L18" i="4"/>
  <c r="C897" i="4"/>
  <c r="C885" i="4"/>
  <c r="L873" i="4"/>
  <c r="G867" i="4"/>
  <c r="C861" i="4"/>
  <c r="H859" i="4"/>
  <c r="C849" i="4"/>
  <c r="G847" i="4"/>
  <c r="K837" i="4"/>
  <c r="F825" i="4"/>
  <c r="K787" i="4"/>
  <c r="J595" i="4"/>
  <c r="G269" i="4"/>
  <c r="H269" i="4"/>
  <c r="I269" i="4"/>
  <c r="J269" i="4"/>
  <c r="K269" i="4"/>
  <c r="L269" i="4"/>
  <c r="E269" i="4"/>
  <c r="F269" i="4"/>
  <c r="C269" i="4"/>
  <c r="D269" i="4"/>
  <c r="G257" i="4"/>
  <c r="H257" i="4"/>
  <c r="I257" i="4"/>
  <c r="J257" i="4"/>
  <c r="K257" i="4"/>
  <c r="L257" i="4"/>
  <c r="C257" i="4"/>
  <c r="D257" i="4"/>
  <c r="E257" i="4"/>
  <c r="F257" i="4"/>
  <c r="G245" i="4"/>
  <c r="H245" i="4"/>
  <c r="I245" i="4"/>
  <c r="J245" i="4"/>
  <c r="K245" i="4"/>
  <c r="L245" i="4"/>
  <c r="E245" i="4"/>
  <c r="C245" i="4"/>
  <c r="D245" i="4"/>
  <c r="F245" i="4"/>
  <c r="C233" i="4"/>
  <c r="D233" i="4"/>
  <c r="E233" i="4"/>
  <c r="F233" i="4"/>
  <c r="G233" i="4"/>
  <c r="H233" i="4"/>
  <c r="K233" i="4"/>
  <c r="I233" i="4"/>
  <c r="J233" i="4"/>
  <c r="L233" i="4"/>
  <c r="L221" i="4"/>
  <c r="C221" i="4"/>
  <c r="F221" i="4"/>
  <c r="G221" i="4"/>
  <c r="H221" i="4"/>
  <c r="I221" i="4"/>
  <c r="J221" i="4"/>
  <c r="K221" i="4"/>
  <c r="D221" i="4"/>
  <c r="E221" i="4"/>
  <c r="L209" i="4"/>
  <c r="C209" i="4"/>
  <c r="D209" i="4"/>
  <c r="E209" i="4"/>
  <c r="F209" i="4"/>
  <c r="G209" i="4"/>
  <c r="H209" i="4"/>
  <c r="I209" i="4"/>
  <c r="J209" i="4"/>
  <c r="K209" i="4"/>
  <c r="L197" i="4"/>
  <c r="C197" i="4"/>
  <c r="D197" i="4"/>
  <c r="E197" i="4"/>
  <c r="F197" i="4"/>
  <c r="G197" i="4"/>
  <c r="H197" i="4"/>
  <c r="I197" i="4"/>
  <c r="J197" i="4"/>
  <c r="K197" i="4"/>
  <c r="L185" i="4"/>
  <c r="C185" i="4"/>
  <c r="D185" i="4"/>
  <c r="E185" i="4"/>
  <c r="F185" i="4"/>
  <c r="G185" i="4"/>
  <c r="H185" i="4"/>
  <c r="K185" i="4"/>
  <c r="I185" i="4"/>
  <c r="J185" i="4"/>
  <c r="F173" i="4"/>
  <c r="L173" i="4"/>
  <c r="C173" i="4"/>
  <c r="D173" i="4"/>
  <c r="E173" i="4"/>
  <c r="G173" i="4"/>
  <c r="H173" i="4"/>
  <c r="I173" i="4"/>
  <c r="J173" i="4"/>
  <c r="K173" i="4"/>
  <c r="C161" i="4"/>
  <c r="F161" i="4"/>
  <c r="G161" i="4"/>
  <c r="J161" i="4"/>
  <c r="D161" i="4"/>
  <c r="E161" i="4"/>
  <c r="H161" i="4"/>
  <c r="I161" i="4"/>
  <c r="K161" i="4"/>
  <c r="L161" i="4"/>
  <c r="C149" i="4"/>
  <c r="D149" i="4"/>
  <c r="F149" i="4"/>
  <c r="G149" i="4"/>
  <c r="J149" i="4"/>
  <c r="E149" i="4"/>
  <c r="H149" i="4"/>
  <c r="I149" i="4"/>
  <c r="K149" i="4"/>
  <c r="L149" i="4"/>
  <c r="C137" i="4"/>
  <c r="D137" i="4"/>
  <c r="F137" i="4"/>
  <c r="G137" i="4"/>
  <c r="H137" i="4"/>
  <c r="I137" i="4"/>
  <c r="J137" i="4"/>
  <c r="K137" i="4"/>
  <c r="E137" i="4"/>
  <c r="L137" i="4"/>
  <c r="C125" i="4"/>
  <c r="D125" i="4"/>
  <c r="F125" i="4"/>
  <c r="G125" i="4"/>
  <c r="H125" i="4"/>
  <c r="I125" i="4"/>
  <c r="J125" i="4"/>
  <c r="K125" i="4"/>
  <c r="E125" i="4"/>
  <c r="L125" i="4"/>
  <c r="C113" i="4"/>
  <c r="D113" i="4"/>
  <c r="F113" i="4"/>
  <c r="G113" i="4"/>
  <c r="H113" i="4"/>
  <c r="I113" i="4"/>
  <c r="J113" i="4"/>
  <c r="K113" i="4"/>
  <c r="L113" i="4"/>
  <c r="E113" i="4"/>
  <c r="K101" i="4"/>
  <c r="C101" i="4"/>
  <c r="D101" i="4"/>
  <c r="E101" i="4"/>
  <c r="G101" i="4"/>
  <c r="H101" i="4"/>
  <c r="I101" i="4"/>
  <c r="J101" i="4"/>
  <c r="L101" i="4"/>
  <c r="F101" i="4"/>
  <c r="K89" i="4"/>
  <c r="L89" i="4"/>
  <c r="C89" i="4"/>
  <c r="D89" i="4"/>
  <c r="E89" i="4"/>
  <c r="F89" i="4"/>
  <c r="G89" i="4"/>
  <c r="H89" i="4"/>
  <c r="I89" i="4"/>
  <c r="J89" i="4"/>
  <c r="K77" i="4"/>
  <c r="L77" i="4"/>
  <c r="C77" i="4"/>
  <c r="D77" i="4"/>
  <c r="F77" i="4"/>
  <c r="E77" i="4"/>
  <c r="G77" i="4"/>
  <c r="H77" i="4"/>
  <c r="I77" i="4"/>
  <c r="J77" i="4"/>
  <c r="K65" i="4"/>
  <c r="L65" i="4"/>
  <c r="C65" i="4"/>
  <c r="D65" i="4"/>
  <c r="E65" i="4"/>
  <c r="F65" i="4"/>
  <c r="G65" i="4"/>
  <c r="H65" i="4"/>
  <c r="I65" i="4"/>
  <c r="J65" i="4"/>
  <c r="K53" i="4"/>
  <c r="L53" i="4"/>
  <c r="C53" i="4"/>
  <c r="D53" i="4"/>
  <c r="E53" i="4"/>
  <c r="F53" i="4"/>
  <c r="J53" i="4"/>
  <c r="G53" i="4"/>
  <c r="H53" i="4"/>
  <c r="I53" i="4"/>
  <c r="K41" i="4"/>
  <c r="L41" i="4"/>
  <c r="C41" i="4"/>
  <c r="D41" i="4"/>
  <c r="E41" i="4"/>
  <c r="F41" i="4"/>
  <c r="G41" i="4"/>
  <c r="H41" i="4"/>
  <c r="I41" i="4"/>
  <c r="J41" i="4"/>
  <c r="K29" i="4"/>
  <c r="L29" i="4"/>
  <c r="C29" i="4"/>
  <c r="D29" i="4"/>
  <c r="E29" i="4"/>
  <c r="F29" i="4"/>
  <c r="G29" i="4"/>
  <c r="I29" i="4"/>
  <c r="H29" i="4"/>
  <c r="J29" i="4"/>
  <c r="K17" i="4"/>
  <c r="L17" i="4"/>
  <c r="C17" i="4"/>
  <c r="D17" i="4"/>
  <c r="E17" i="4"/>
  <c r="F17" i="4"/>
  <c r="G17" i="4"/>
  <c r="I17" i="4"/>
  <c r="H17" i="4"/>
  <c r="J17" i="4"/>
  <c r="K873" i="4"/>
  <c r="F867" i="4"/>
  <c r="G859" i="4"/>
  <c r="F837" i="4"/>
  <c r="L831" i="4"/>
  <c r="C825" i="4"/>
  <c r="I787" i="4"/>
  <c r="L705" i="4"/>
  <c r="C472" i="4"/>
  <c r="D472" i="4"/>
  <c r="E472" i="4"/>
  <c r="F472" i="4"/>
  <c r="G472" i="4"/>
  <c r="H472" i="4"/>
  <c r="I472" i="4"/>
  <c r="J472" i="4"/>
  <c r="K472" i="4"/>
  <c r="L472" i="4"/>
  <c r="C460" i="4"/>
  <c r="D460" i="4"/>
  <c r="E460" i="4"/>
  <c r="F460" i="4"/>
  <c r="G460" i="4"/>
  <c r="H460" i="4"/>
  <c r="I460" i="4"/>
  <c r="J460" i="4"/>
  <c r="K460" i="4"/>
  <c r="L460" i="4"/>
  <c r="L448" i="4"/>
  <c r="C448" i="4"/>
  <c r="D448" i="4"/>
  <c r="E448" i="4"/>
  <c r="F448" i="4"/>
  <c r="G448" i="4"/>
  <c r="H448" i="4"/>
  <c r="I448" i="4"/>
  <c r="J448" i="4"/>
  <c r="K448" i="4"/>
  <c r="L436" i="4"/>
  <c r="C436" i="4"/>
  <c r="D436" i="4"/>
  <c r="E436" i="4"/>
  <c r="G436" i="4"/>
  <c r="H436" i="4"/>
  <c r="F436" i="4"/>
  <c r="I436" i="4"/>
  <c r="J436" i="4"/>
  <c r="K436" i="4"/>
  <c r="L424" i="4"/>
  <c r="C424" i="4"/>
  <c r="D424" i="4"/>
  <c r="E424" i="4"/>
  <c r="F424" i="4"/>
  <c r="G424" i="4"/>
  <c r="H424" i="4"/>
  <c r="I424" i="4"/>
  <c r="J424" i="4"/>
  <c r="K424" i="4"/>
  <c r="L412" i="4"/>
  <c r="C412" i="4"/>
  <c r="D412" i="4"/>
  <c r="E412" i="4"/>
  <c r="F412" i="4"/>
  <c r="G412" i="4"/>
  <c r="H412" i="4"/>
  <c r="K412" i="4"/>
  <c r="I412" i="4"/>
  <c r="J412" i="4"/>
  <c r="L400" i="4"/>
  <c r="C400" i="4"/>
  <c r="D400" i="4"/>
  <c r="E400" i="4"/>
  <c r="F400" i="4"/>
  <c r="G400" i="4"/>
  <c r="H400" i="4"/>
  <c r="I400" i="4"/>
  <c r="J400" i="4"/>
  <c r="K400" i="4"/>
  <c r="L388" i="4"/>
  <c r="C388" i="4"/>
  <c r="D388" i="4"/>
  <c r="E388" i="4"/>
  <c r="F388" i="4"/>
  <c r="G388" i="4"/>
  <c r="H388" i="4"/>
  <c r="I388" i="4"/>
  <c r="J388" i="4"/>
  <c r="K388" i="4"/>
  <c r="D376" i="4"/>
  <c r="E376" i="4"/>
  <c r="J376" i="4"/>
  <c r="K376" i="4"/>
  <c r="L376" i="4"/>
  <c r="C376" i="4"/>
  <c r="F376" i="4"/>
  <c r="G376" i="4"/>
  <c r="H376" i="4"/>
  <c r="I376" i="4"/>
  <c r="D364" i="4"/>
  <c r="E364" i="4"/>
  <c r="F364" i="4"/>
  <c r="G364" i="4"/>
  <c r="C364" i="4"/>
  <c r="H364" i="4"/>
  <c r="I364" i="4"/>
  <c r="J364" i="4"/>
  <c r="K364" i="4"/>
  <c r="L364" i="4"/>
  <c r="C352" i="4"/>
  <c r="D352" i="4"/>
  <c r="E352" i="4"/>
  <c r="F352" i="4"/>
  <c r="G352" i="4"/>
  <c r="J352" i="4"/>
  <c r="H352" i="4"/>
  <c r="I352" i="4"/>
  <c r="K352" i="4"/>
  <c r="L352" i="4"/>
  <c r="C340" i="4"/>
  <c r="D340" i="4"/>
  <c r="E340" i="4"/>
  <c r="F340" i="4"/>
  <c r="G340" i="4"/>
  <c r="H340" i="4"/>
  <c r="I340" i="4"/>
  <c r="J340" i="4"/>
  <c r="K340" i="4"/>
  <c r="L340" i="4"/>
  <c r="C328" i="4"/>
  <c r="D328" i="4"/>
  <c r="E328" i="4"/>
  <c r="F328" i="4"/>
  <c r="G328" i="4"/>
  <c r="H328" i="4"/>
  <c r="I328" i="4"/>
  <c r="J328" i="4"/>
  <c r="K328" i="4"/>
  <c r="L328" i="4"/>
  <c r="C316" i="4"/>
  <c r="D316" i="4"/>
  <c r="E316" i="4"/>
  <c r="F316" i="4"/>
  <c r="G316" i="4"/>
  <c r="H316" i="4"/>
  <c r="I316" i="4"/>
  <c r="J316" i="4"/>
  <c r="K316" i="4"/>
  <c r="L316" i="4"/>
  <c r="C304" i="4"/>
  <c r="D304" i="4"/>
  <c r="E304" i="4"/>
  <c r="F304" i="4"/>
  <c r="G304" i="4"/>
  <c r="H304" i="4"/>
  <c r="I304" i="4"/>
  <c r="J304" i="4"/>
  <c r="K304" i="4"/>
  <c r="L304" i="4"/>
  <c r="E292" i="4"/>
  <c r="H292" i="4"/>
  <c r="I292" i="4"/>
  <c r="D292" i="4"/>
  <c r="F292" i="4"/>
  <c r="G292" i="4"/>
  <c r="J292" i="4"/>
  <c r="K292" i="4"/>
  <c r="L292" i="4"/>
  <c r="C292" i="4"/>
  <c r="E280" i="4"/>
  <c r="F280" i="4"/>
  <c r="G280" i="4"/>
  <c r="H280" i="4"/>
  <c r="I280" i="4"/>
  <c r="L280" i="4"/>
  <c r="C280" i="4"/>
  <c r="D280" i="4"/>
  <c r="J280" i="4"/>
  <c r="K280" i="4"/>
  <c r="E268" i="4"/>
  <c r="F268" i="4"/>
  <c r="G268" i="4"/>
  <c r="H268" i="4"/>
  <c r="I268" i="4"/>
  <c r="J268" i="4"/>
  <c r="L268" i="4"/>
  <c r="C268" i="4"/>
  <c r="D268" i="4"/>
  <c r="K268" i="4"/>
  <c r="E256" i="4"/>
  <c r="F256" i="4"/>
  <c r="G256" i="4"/>
  <c r="H256" i="4"/>
  <c r="I256" i="4"/>
  <c r="J256" i="4"/>
  <c r="K256" i="4"/>
  <c r="L256" i="4"/>
  <c r="C256" i="4"/>
  <c r="D256" i="4"/>
  <c r="E244" i="4"/>
  <c r="F244" i="4"/>
  <c r="G244" i="4"/>
  <c r="H244" i="4"/>
  <c r="I244" i="4"/>
  <c r="J244" i="4"/>
  <c r="K244" i="4"/>
  <c r="L244" i="4"/>
  <c r="C244" i="4"/>
  <c r="D244" i="4"/>
  <c r="L232" i="4"/>
  <c r="I232" i="4"/>
  <c r="J232" i="4"/>
  <c r="K232" i="4"/>
  <c r="C232" i="4"/>
  <c r="D232" i="4"/>
  <c r="G232" i="4"/>
  <c r="E232" i="4"/>
  <c r="F232" i="4"/>
  <c r="H232" i="4"/>
  <c r="J220" i="4"/>
  <c r="K220" i="4"/>
  <c r="L220" i="4"/>
  <c r="C220" i="4"/>
  <c r="D220" i="4"/>
  <c r="E220" i="4"/>
  <c r="F220" i="4"/>
  <c r="G220" i="4"/>
  <c r="H220" i="4"/>
  <c r="I220" i="4"/>
  <c r="J208" i="4"/>
  <c r="K208" i="4"/>
  <c r="L208" i="4"/>
  <c r="D208" i="4"/>
  <c r="H208" i="4"/>
  <c r="I208" i="4"/>
  <c r="F208" i="4"/>
  <c r="C208" i="4"/>
  <c r="E208" i="4"/>
  <c r="G208" i="4"/>
  <c r="J196" i="4"/>
  <c r="K196" i="4"/>
  <c r="L196" i="4"/>
  <c r="C196" i="4"/>
  <c r="D196" i="4"/>
  <c r="E196" i="4"/>
  <c r="F196" i="4"/>
  <c r="H196" i="4"/>
  <c r="I196" i="4"/>
  <c r="G196" i="4"/>
  <c r="J184" i="4"/>
  <c r="K184" i="4"/>
  <c r="L184" i="4"/>
  <c r="C184" i="4"/>
  <c r="D184" i="4"/>
  <c r="E184" i="4"/>
  <c r="F184" i="4"/>
  <c r="G184" i="4"/>
  <c r="H184" i="4"/>
  <c r="I184" i="4"/>
  <c r="D172" i="4"/>
  <c r="E172" i="4"/>
  <c r="H172" i="4"/>
  <c r="I172" i="4"/>
  <c r="J172" i="4"/>
  <c r="K172" i="4"/>
  <c r="L172" i="4"/>
  <c r="F172" i="4"/>
  <c r="G172" i="4"/>
  <c r="C172" i="4"/>
  <c r="D160" i="4"/>
  <c r="E160" i="4"/>
  <c r="H160" i="4"/>
  <c r="I160" i="4"/>
  <c r="J160" i="4"/>
  <c r="K160" i="4"/>
  <c r="L160" i="4"/>
  <c r="C160" i="4"/>
  <c r="F160" i="4"/>
  <c r="G160" i="4"/>
  <c r="D148" i="4"/>
  <c r="E148" i="4"/>
  <c r="H148" i="4"/>
  <c r="G148" i="4"/>
  <c r="I148" i="4"/>
  <c r="J148" i="4"/>
  <c r="K148" i="4"/>
  <c r="L148" i="4"/>
  <c r="F148" i="4"/>
  <c r="C148" i="4"/>
  <c r="D136" i="4"/>
  <c r="E136" i="4"/>
  <c r="F136" i="4"/>
  <c r="G136" i="4"/>
  <c r="H136" i="4"/>
  <c r="I136" i="4"/>
  <c r="C136" i="4"/>
  <c r="J136" i="4"/>
  <c r="K136" i="4"/>
  <c r="L136" i="4"/>
  <c r="D124" i="4"/>
  <c r="E124" i="4"/>
  <c r="F124" i="4"/>
  <c r="G124" i="4"/>
  <c r="H124" i="4"/>
  <c r="I124" i="4"/>
  <c r="K124" i="4"/>
  <c r="L124" i="4"/>
  <c r="C124" i="4"/>
  <c r="J124" i="4"/>
  <c r="D112" i="4"/>
  <c r="E112" i="4"/>
  <c r="F112" i="4"/>
  <c r="G112" i="4"/>
  <c r="H112" i="4"/>
  <c r="I112" i="4"/>
  <c r="J112" i="4"/>
  <c r="C112" i="4"/>
  <c r="K112" i="4"/>
  <c r="L112" i="4"/>
  <c r="I100" i="4"/>
  <c r="K100" i="4"/>
  <c r="L100" i="4"/>
  <c r="C100" i="4"/>
  <c r="D100" i="4"/>
  <c r="E100" i="4"/>
  <c r="F100" i="4"/>
  <c r="G100" i="4"/>
  <c r="H100" i="4"/>
  <c r="J100" i="4"/>
  <c r="I88" i="4"/>
  <c r="J88" i="4"/>
  <c r="K88" i="4"/>
  <c r="L88" i="4"/>
  <c r="H88" i="4"/>
  <c r="C88" i="4"/>
  <c r="D88" i="4"/>
  <c r="E88" i="4"/>
  <c r="F88" i="4"/>
  <c r="G88" i="4"/>
  <c r="I76" i="4"/>
  <c r="J76" i="4"/>
  <c r="K76" i="4"/>
  <c r="L76" i="4"/>
  <c r="D76" i="4"/>
  <c r="C76" i="4"/>
  <c r="E76" i="4"/>
  <c r="F76" i="4"/>
  <c r="G76" i="4"/>
  <c r="H76" i="4"/>
  <c r="I64" i="4"/>
  <c r="J64" i="4"/>
  <c r="K64" i="4"/>
  <c r="L64" i="4"/>
  <c r="C64" i="4"/>
  <c r="D64" i="4"/>
  <c r="H64" i="4"/>
  <c r="E64" i="4"/>
  <c r="F64" i="4"/>
  <c r="G64" i="4"/>
  <c r="I52" i="4"/>
  <c r="J52" i="4"/>
  <c r="K52" i="4"/>
  <c r="L52" i="4"/>
  <c r="C52" i="4"/>
  <c r="D52" i="4"/>
  <c r="E52" i="4"/>
  <c r="F52" i="4"/>
  <c r="G52" i="4"/>
  <c r="H52" i="4"/>
  <c r="I40" i="4"/>
  <c r="J40" i="4"/>
  <c r="K40" i="4"/>
  <c r="L40" i="4"/>
  <c r="C40" i="4"/>
  <c r="D40" i="4"/>
  <c r="E40" i="4"/>
  <c r="F40" i="4"/>
  <c r="G40" i="4"/>
  <c r="H40" i="4"/>
  <c r="I28" i="4"/>
  <c r="J28" i="4"/>
  <c r="K28" i="4"/>
  <c r="L28" i="4"/>
  <c r="C28" i="4"/>
  <c r="D28" i="4"/>
  <c r="E28" i="4"/>
  <c r="G28" i="4"/>
  <c r="F28" i="4"/>
  <c r="H28" i="4"/>
  <c r="I16" i="4"/>
  <c r="J16" i="4"/>
  <c r="K16" i="4"/>
  <c r="L16" i="4"/>
  <c r="C16" i="4"/>
  <c r="D16" i="4"/>
  <c r="E16" i="4"/>
  <c r="G16" i="4"/>
  <c r="F16" i="4"/>
  <c r="H16" i="4"/>
  <c r="I873" i="4"/>
  <c r="E859" i="4"/>
  <c r="C837" i="4"/>
  <c r="C801" i="4"/>
  <c r="C765" i="4"/>
  <c r="H739" i="4"/>
  <c r="H703" i="4"/>
  <c r="D867" i="4"/>
  <c r="H867" i="4"/>
  <c r="J867" i="4"/>
  <c r="D855" i="4"/>
  <c r="E855" i="4"/>
  <c r="H855" i="4"/>
  <c r="J855" i="4"/>
  <c r="D843" i="4"/>
  <c r="E843" i="4"/>
  <c r="G843" i="4"/>
  <c r="H843" i="4"/>
  <c r="I843" i="4"/>
  <c r="J843" i="4"/>
  <c r="D831" i="4"/>
  <c r="E831" i="4"/>
  <c r="G831" i="4"/>
  <c r="H831" i="4"/>
  <c r="I831" i="4"/>
  <c r="J831" i="4"/>
  <c r="D819" i="4"/>
  <c r="E819" i="4"/>
  <c r="F819" i="4"/>
  <c r="G819" i="4"/>
  <c r="H819" i="4"/>
  <c r="I819" i="4"/>
  <c r="J819" i="4"/>
  <c r="L819" i="4"/>
  <c r="D807" i="4"/>
  <c r="E807" i="4"/>
  <c r="F807" i="4"/>
  <c r="G807" i="4"/>
  <c r="H807" i="4"/>
  <c r="I807" i="4"/>
  <c r="J807" i="4"/>
  <c r="K807" i="4"/>
  <c r="L807" i="4"/>
  <c r="D795" i="4"/>
  <c r="E795" i="4"/>
  <c r="F795" i="4"/>
  <c r="G795" i="4"/>
  <c r="H795" i="4"/>
  <c r="I795" i="4"/>
  <c r="J795" i="4"/>
  <c r="K795" i="4"/>
  <c r="L795" i="4"/>
  <c r="D783" i="4"/>
  <c r="E783" i="4"/>
  <c r="F783" i="4"/>
  <c r="G783" i="4"/>
  <c r="H783" i="4"/>
  <c r="I783" i="4"/>
  <c r="J783" i="4"/>
  <c r="K783" i="4"/>
  <c r="L783" i="4"/>
  <c r="D771" i="4"/>
  <c r="E771" i="4"/>
  <c r="F771" i="4"/>
  <c r="G771" i="4"/>
  <c r="H771" i="4"/>
  <c r="I771" i="4"/>
  <c r="J771" i="4"/>
  <c r="K771" i="4"/>
  <c r="L771" i="4"/>
  <c r="E759" i="4"/>
  <c r="I759" i="4"/>
  <c r="K759" i="4"/>
  <c r="L759" i="4"/>
  <c r="C759" i="4"/>
  <c r="D759" i="4"/>
  <c r="F759" i="4"/>
  <c r="H759" i="4"/>
  <c r="E747" i="4"/>
  <c r="I747" i="4"/>
  <c r="C747" i="4"/>
  <c r="D747" i="4"/>
  <c r="F747" i="4"/>
  <c r="G747" i="4"/>
  <c r="H747" i="4"/>
  <c r="J747" i="4"/>
  <c r="K747" i="4"/>
  <c r="E735" i="4"/>
  <c r="I735" i="4"/>
  <c r="K735" i="4"/>
  <c r="C735" i="4"/>
  <c r="D735" i="4"/>
  <c r="F735" i="4"/>
  <c r="G735" i="4"/>
  <c r="H735" i="4"/>
  <c r="J735" i="4"/>
  <c r="L735" i="4"/>
  <c r="E723" i="4"/>
  <c r="F723" i="4"/>
  <c r="I723" i="4"/>
  <c r="K723" i="4"/>
  <c r="C723" i="4"/>
  <c r="D723" i="4"/>
  <c r="G723" i="4"/>
  <c r="H723" i="4"/>
  <c r="J723" i="4"/>
  <c r="L723" i="4"/>
  <c r="E711" i="4"/>
  <c r="F711" i="4"/>
  <c r="H711" i="4"/>
  <c r="I711" i="4"/>
  <c r="J711" i="4"/>
  <c r="K711" i="4"/>
  <c r="C711" i="4"/>
  <c r="D711" i="4"/>
  <c r="L711" i="4"/>
  <c r="E699" i="4"/>
  <c r="F699" i="4"/>
  <c r="G699" i="4"/>
  <c r="H699" i="4"/>
  <c r="I699" i="4"/>
  <c r="J699" i="4"/>
  <c r="K699" i="4"/>
  <c r="C699" i="4"/>
  <c r="D699" i="4"/>
  <c r="C687" i="4"/>
  <c r="G687" i="4"/>
  <c r="D687" i="4"/>
  <c r="E687" i="4"/>
  <c r="F687" i="4"/>
  <c r="H687" i="4"/>
  <c r="I687" i="4"/>
  <c r="J687" i="4"/>
  <c r="L687" i="4"/>
  <c r="K687" i="4"/>
  <c r="C675" i="4"/>
  <c r="G675" i="4"/>
  <c r="E675" i="4"/>
  <c r="F675" i="4"/>
  <c r="H675" i="4"/>
  <c r="I675" i="4"/>
  <c r="J675" i="4"/>
  <c r="K675" i="4"/>
  <c r="L675" i="4"/>
  <c r="D675" i="4"/>
  <c r="C663" i="4"/>
  <c r="G663" i="4"/>
  <c r="I663" i="4"/>
  <c r="F663" i="4"/>
  <c r="H663" i="4"/>
  <c r="J663" i="4"/>
  <c r="K663" i="4"/>
  <c r="L663" i="4"/>
  <c r="D663" i="4"/>
  <c r="C651" i="4"/>
  <c r="G651" i="4"/>
  <c r="I651" i="4"/>
  <c r="D651" i="4"/>
  <c r="E651" i="4"/>
  <c r="F651" i="4"/>
  <c r="H651" i="4"/>
  <c r="J651" i="4"/>
  <c r="L651" i="4"/>
  <c r="K651" i="4"/>
  <c r="C639" i="4"/>
  <c r="D639" i="4"/>
  <c r="G639" i="4"/>
  <c r="I639" i="4"/>
  <c r="E639" i="4"/>
  <c r="F639" i="4"/>
  <c r="H639" i="4"/>
  <c r="J639" i="4"/>
  <c r="K639" i="4"/>
  <c r="L639" i="4"/>
  <c r="C627" i="4"/>
  <c r="D627" i="4"/>
  <c r="F627" i="4"/>
  <c r="G627" i="4"/>
  <c r="H627" i="4"/>
  <c r="I627" i="4"/>
  <c r="E627" i="4"/>
  <c r="J627" i="4"/>
  <c r="K627" i="4"/>
  <c r="L627" i="4"/>
  <c r="C615" i="4"/>
  <c r="D615" i="4"/>
  <c r="F615" i="4"/>
  <c r="G615" i="4"/>
  <c r="H615" i="4"/>
  <c r="I615" i="4"/>
  <c r="E615" i="4"/>
  <c r="J615" i="4"/>
  <c r="K615" i="4"/>
  <c r="L615" i="4"/>
  <c r="C603" i="4"/>
  <c r="D603" i="4"/>
  <c r="E603" i="4"/>
  <c r="F603" i="4"/>
  <c r="G603" i="4"/>
  <c r="H603" i="4"/>
  <c r="I603" i="4"/>
  <c r="K603" i="4"/>
  <c r="J603" i="4"/>
  <c r="L603" i="4"/>
  <c r="C591" i="4"/>
  <c r="D591" i="4"/>
  <c r="E591" i="4"/>
  <c r="F591" i="4"/>
  <c r="G591" i="4"/>
  <c r="H591" i="4"/>
  <c r="I591" i="4"/>
  <c r="J591" i="4"/>
  <c r="K591" i="4"/>
  <c r="L591" i="4"/>
  <c r="C579" i="4"/>
  <c r="D579" i="4"/>
  <c r="E579" i="4"/>
  <c r="F579" i="4"/>
  <c r="G579" i="4"/>
  <c r="H579" i="4"/>
  <c r="I579" i="4"/>
  <c r="J579" i="4"/>
  <c r="K579" i="4"/>
  <c r="L579" i="4"/>
  <c r="C567" i="4"/>
  <c r="D567" i="4"/>
  <c r="E567" i="4"/>
  <c r="F567" i="4"/>
  <c r="G567" i="4"/>
  <c r="H567" i="4"/>
  <c r="I567" i="4"/>
  <c r="J567" i="4"/>
  <c r="K567" i="4"/>
  <c r="L567" i="4"/>
  <c r="K555" i="4"/>
  <c r="C555" i="4"/>
  <c r="D555" i="4"/>
  <c r="E555" i="4"/>
  <c r="F555" i="4"/>
  <c r="G555" i="4"/>
  <c r="H555" i="4"/>
  <c r="I555" i="4"/>
  <c r="J555" i="4"/>
  <c r="L555" i="4"/>
  <c r="K543" i="4"/>
  <c r="C543" i="4"/>
  <c r="F543" i="4"/>
  <c r="G543" i="4"/>
  <c r="H543" i="4"/>
  <c r="I543" i="4"/>
  <c r="J543" i="4"/>
  <c r="L543" i="4"/>
  <c r="D543" i="4"/>
  <c r="E543" i="4"/>
  <c r="K531" i="4"/>
  <c r="L531" i="4"/>
  <c r="C531" i="4"/>
  <c r="D531" i="4"/>
  <c r="E531" i="4"/>
  <c r="F531" i="4"/>
  <c r="G531" i="4"/>
  <c r="H531" i="4"/>
  <c r="I531" i="4"/>
  <c r="J531" i="4"/>
  <c r="K519" i="4"/>
  <c r="L519" i="4"/>
  <c r="C519" i="4"/>
  <c r="D519" i="4"/>
  <c r="E519" i="4"/>
  <c r="F519" i="4"/>
  <c r="G519" i="4"/>
  <c r="H519" i="4"/>
  <c r="I519" i="4"/>
  <c r="J519" i="4"/>
  <c r="K507" i="4"/>
  <c r="L507" i="4"/>
  <c r="C507" i="4"/>
  <c r="D507" i="4"/>
  <c r="E507" i="4"/>
  <c r="F507" i="4"/>
  <c r="G507" i="4"/>
  <c r="H507" i="4"/>
  <c r="I507" i="4"/>
  <c r="J507" i="4"/>
  <c r="K495" i="4"/>
  <c r="L495" i="4"/>
  <c r="C495" i="4"/>
  <c r="D495" i="4"/>
  <c r="E495" i="4"/>
  <c r="G495" i="4"/>
  <c r="F495" i="4"/>
  <c r="H495" i="4"/>
  <c r="I495" i="4"/>
  <c r="J495" i="4"/>
  <c r="K483" i="4"/>
  <c r="L483" i="4"/>
  <c r="C483" i="4"/>
  <c r="D483" i="4"/>
  <c r="E483" i="4"/>
  <c r="F483" i="4"/>
  <c r="G483" i="4"/>
  <c r="H483" i="4"/>
  <c r="I483" i="4"/>
  <c r="J483" i="4"/>
  <c r="K471" i="4"/>
  <c r="L471" i="4"/>
  <c r="C471" i="4"/>
  <c r="D471" i="4"/>
  <c r="E471" i="4"/>
  <c r="F471" i="4"/>
  <c r="G471" i="4"/>
  <c r="H471" i="4"/>
  <c r="I471" i="4"/>
  <c r="J471" i="4"/>
  <c r="J459" i="4"/>
  <c r="L459" i="4"/>
  <c r="H459" i="4"/>
  <c r="I459" i="4"/>
  <c r="K459" i="4"/>
  <c r="C459" i="4"/>
  <c r="D459" i="4"/>
  <c r="E459" i="4"/>
  <c r="F459" i="4"/>
  <c r="G459" i="4"/>
  <c r="J447" i="4"/>
  <c r="L447" i="4"/>
  <c r="C447" i="4"/>
  <c r="D447" i="4"/>
  <c r="E447" i="4"/>
  <c r="F447" i="4"/>
  <c r="G447" i="4"/>
  <c r="H447" i="4"/>
  <c r="I447" i="4"/>
  <c r="K447" i="4"/>
  <c r="J435" i="4"/>
  <c r="K435" i="4"/>
  <c r="L435" i="4"/>
  <c r="C435" i="4"/>
  <c r="E435" i="4"/>
  <c r="F435" i="4"/>
  <c r="G435" i="4"/>
  <c r="H435" i="4"/>
  <c r="I435" i="4"/>
  <c r="D435" i="4"/>
  <c r="J423" i="4"/>
  <c r="K423" i="4"/>
  <c r="L423" i="4"/>
  <c r="C423" i="4"/>
  <c r="D423" i="4"/>
  <c r="E423" i="4"/>
  <c r="F423" i="4"/>
  <c r="G423" i="4"/>
  <c r="H423" i="4"/>
  <c r="I423" i="4"/>
  <c r="J411" i="4"/>
  <c r="K411" i="4"/>
  <c r="L411" i="4"/>
  <c r="C411" i="4"/>
  <c r="D411" i="4"/>
  <c r="E411" i="4"/>
  <c r="F411" i="4"/>
  <c r="G411" i="4"/>
  <c r="H411" i="4"/>
  <c r="I411" i="4"/>
  <c r="J399" i="4"/>
  <c r="K399" i="4"/>
  <c r="L399" i="4"/>
  <c r="C399" i="4"/>
  <c r="D399" i="4"/>
  <c r="E399" i="4"/>
  <c r="F399" i="4"/>
  <c r="G399" i="4"/>
  <c r="H399" i="4"/>
  <c r="I399" i="4"/>
  <c r="J387" i="4"/>
  <c r="K387" i="4"/>
  <c r="L387" i="4"/>
  <c r="C387" i="4"/>
  <c r="D387" i="4"/>
  <c r="E387" i="4"/>
  <c r="F387" i="4"/>
  <c r="G387" i="4"/>
  <c r="H387" i="4"/>
  <c r="I387" i="4"/>
  <c r="L375" i="4"/>
  <c r="C375" i="4"/>
  <c r="E375" i="4"/>
  <c r="F375" i="4"/>
  <c r="G375" i="4"/>
  <c r="H375" i="4"/>
  <c r="I375" i="4"/>
  <c r="J375" i="4"/>
  <c r="K375" i="4"/>
  <c r="D375" i="4"/>
  <c r="L363" i="4"/>
  <c r="C363" i="4"/>
  <c r="D363" i="4"/>
  <c r="E363" i="4"/>
  <c r="H363" i="4"/>
  <c r="I363" i="4"/>
  <c r="J363" i="4"/>
  <c r="K363" i="4"/>
  <c r="F363" i="4"/>
  <c r="G363" i="4"/>
  <c r="L351" i="4"/>
  <c r="C351" i="4"/>
  <c r="D351" i="4"/>
  <c r="E351" i="4"/>
  <c r="G351" i="4"/>
  <c r="H351" i="4"/>
  <c r="F351" i="4"/>
  <c r="I351" i="4"/>
  <c r="J351" i="4"/>
  <c r="K351" i="4"/>
  <c r="L339" i="4"/>
  <c r="C339" i="4"/>
  <c r="D339" i="4"/>
  <c r="E339" i="4"/>
  <c r="F339" i="4"/>
  <c r="G339" i="4"/>
  <c r="H339" i="4"/>
  <c r="I339" i="4"/>
  <c r="J339" i="4"/>
  <c r="K339" i="4"/>
  <c r="L327" i="4"/>
  <c r="C327" i="4"/>
  <c r="D327" i="4"/>
  <c r="E327" i="4"/>
  <c r="F327" i="4"/>
  <c r="G327" i="4"/>
  <c r="H327" i="4"/>
  <c r="I327" i="4"/>
  <c r="J327" i="4"/>
  <c r="K327" i="4"/>
  <c r="L315" i="4"/>
  <c r="C315" i="4"/>
  <c r="D315" i="4"/>
  <c r="E315" i="4"/>
  <c r="F315" i="4"/>
  <c r="G315" i="4"/>
  <c r="H315" i="4"/>
  <c r="I315" i="4"/>
  <c r="J315" i="4"/>
  <c r="K315" i="4"/>
  <c r="L303" i="4"/>
  <c r="C303" i="4"/>
  <c r="D303" i="4"/>
  <c r="E303" i="4"/>
  <c r="F303" i="4"/>
  <c r="G303" i="4"/>
  <c r="H303" i="4"/>
  <c r="I303" i="4"/>
  <c r="J303" i="4"/>
  <c r="K303" i="4"/>
  <c r="C291" i="4"/>
  <c r="F291" i="4"/>
  <c r="G291" i="4"/>
  <c r="D291" i="4"/>
  <c r="E291" i="4"/>
  <c r="H291" i="4"/>
  <c r="I291" i="4"/>
  <c r="J291" i="4"/>
  <c r="K291" i="4"/>
  <c r="L291" i="4"/>
  <c r="C279" i="4"/>
  <c r="D279" i="4"/>
  <c r="E279" i="4"/>
  <c r="F279" i="4"/>
  <c r="G279" i="4"/>
  <c r="J279" i="4"/>
  <c r="L279" i="4"/>
  <c r="H279" i="4"/>
  <c r="I279" i="4"/>
  <c r="K279" i="4"/>
  <c r="C267" i="4"/>
  <c r="D267" i="4"/>
  <c r="E267" i="4"/>
  <c r="F267" i="4"/>
  <c r="G267" i="4"/>
  <c r="H267" i="4"/>
  <c r="J267" i="4"/>
  <c r="I267" i="4"/>
  <c r="K267" i="4"/>
  <c r="L267" i="4"/>
  <c r="C255" i="4"/>
  <c r="D255" i="4"/>
  <c r="E255" i="4"/>
  <c r="F255" i="4"/>
  <c r="G255" i="4"/>
  <c r="H255" i="4"/>
  <c r="I255" i="4"/>
  <c r="J255" i="4"/>
  <c r="L255" i="4"/>
  <c r="K255" i="4"/>
  <c r="C243" i="4"/>
  <c r="D243" i="4"/>
  <c r="E243" i="4"/>
  <c r="F243" i="4"/>
  <c r="G243" i="4"/>
  <c r="H243" i="4"/>
  <c r="I243" i="4"/>
  <c r="J243" i="4"/>
  <c r="K243" i="4"/>
  <c r="L243" i="4"/>
  <c r="J231" i="4"/>
  <c r="K231" i="4"/>
  <c r="E231" i="4"/>
  <c r="F231" i="4"/>
  <c r="G231" i="4"/>
  <c r="H231" i="4"/>
  <c r="I231" i="4"/>
  <c r="L231" i="4"/>
  <c r="C231" i="4"/>
  <c r="D231" i="4"/>
  <c r="H219" i="4"/>
  <c r="I219" i="4"/>
  <c r="J219" i="4"/>
  <c r="K219" i="4"/>
  <c r="F219" i="4"/>
  <c r="G219" i="4"/>
  <c r="L219" i="4"/>
  <c r="D219" i="4"/>
  <c r="C219" i="4"/>
  <c r="E219" i="4"/>
  <c r="H207" i="4"/>
  <c r="I207" i="4"/>
  <c r="J207" i="4"/>
  <c r="K207" i="4"/>
  <c r="C207" i="4"/>
  <c r="D207" i="4"/>
  <c r="E207" i="4"/>
  <c r="F207" i="4"/>
  <c r="G207" i="4"/>
  <c r="L207" i="4"/>
  <c r="H195" i="4"/>
  <c r="I195" i="4"/>
  <c r="J195" i="4"/>
  <c r="K195" i="4"/>
  <c r="L195" i="4"/>
  <c r="C195" i="4"/>
  <c r="D195" i="4"/>
  <c r="G195" i="4"/>
  <c r="E195" i="4"/>
  <c r="F195" i="4"/>
  <c r="H183" i="4"/>
  <c r="I183" i="4"/>
  <c r="J183" i="4"/>
  <c r="K183" i="4"/>
  <c r="L183" i="4"/>
  <c r="C183" i="4"/>
  <c r="D183" i="4"/>
  <c r="E183" i="4"/>
  <c r="F183" i="4"/>
  <c r="G183" i="4"/>
  <c r="C171" i="4"/>
  <c r="F171" i="4"/>
  <c r="D171" i="4"/>
  <c r="E171" i="4"/>
  <c r="G171" i="4"/>
  <c r="H171" i="4"/>
  <c r="I171" i="4"/>
  <c r="J171" i="4"/>
  <c r="K171" i="4"/>
  <c r="L171" i="4"/>
  <c r="K159" i="4"/>
  <c r="C159" i="4"/>
  <c r="F159" i="4"/>
  <c r="D159" i="4"/>
  <c r="E159" i="4"/>
  <c r="G159" i="4"/>
  <c r="H159" i="4"/>
  <c r="I159" i="4"/>
  <c r="J159" i="4"/>
  <c r="L159" i="4"/>
  <c r="K147" i="4"/>
  <c r="L147" i="4"/>
  <c r="C147" i="4"/>
  <c r="E147" i="4"/>
  <c r="F147" i="4"/>
  <c r="D147" i="4"/>
  <c r="G147" i="4"/>
  <c r="H147" i="4"/>
  <c r="I147" i="4"/>
  <c r="J147" i="4"/>
  <c r="K135" i="4"/>
  <c r="L135" i="4"/>
  <c r="C135" i="4"/>
  <c r="D135" i="4"/>
  <c r="E135" i="4"/>
  <c r="F135" i="4"/>
  <c r="G135" i="4"/>
  <c r="I135" i="4"/>
  <c r="J135" i="4"/>
  <c r="H135" i="4"/>
  <c r="K123" i="4"/>
  <c r="L123" i="4"/>
  <c r="C123" i="4"/>
  <c r="D123" i="4"/>
  <c r="E123" i="4"/>
  <c r="F123" i="4"/>
  <c r="G123" i="4"/>
  <c r="H123" i="4"/>
  <c r="I123" i="4"/>
  <c r="J123" i="4"/>
  <c r="K111" i="4"/>
  <c r="L111" i="4"/>
  <c r="C111" i="4"/>
  <c r="D111" i="4"/>
  <c r="E111" i="4"/>
  <c r="F111" i="4"/>
  <c r="G111" i="4"/>
  <c r="H111" i="4"/>
  <c r="I111" i="4"/>
  <c r="J111" i="4"/>
  <c r="G99" i="4"/>
  <c r="H99" i="4"/>
  <c r="I99" i="4"/>
  <c r="J99" i="4"/>
  <c r="K99" i="4"/>
  <c r="C99" i="4"/>
  <c r="D99" i="4"/>
  <c r="E99" i="4"/>
  <c r="F99" i="4"/>
  <c r="L99" i="4"/>
  <c r="G87" i="4"/>
  <c r="H87" i="4"/>
  <c r="I87" i="4"/>
  <c r="J87" i="4"/>
  <c r="K87" i="4"/>
  <c r="C87" i="4"/>
  <c r="D87" i="4"/>
  <c r="E87" i="4"/>
  <c r="F87" i="4"/>
  <c r="L87" i="4"/>
  <c r="G75" i="4"/>
  <c r="H75" i="4"/>
  <c r="I75" i="4"/>
  <c r="J75" i="4"/>
  <c r="K75" i="4"/>
  <c r="L75" i="4"/>
  <c r="C75" i="4"/>
  <c r="D75" i="4"/>
  <c r="E75" i="4"/>
  <c r="F75" i="4"/>
  <c r="G63" i="4"/>
  <c r="H63" i="4"/>
  <c r="I63" i="4"/>
  <c r="J63" i="4"/>
  <c r="K63" i="4"/>
  <c r="L63" i="4"/>
  <c r="C63" i="4"/>
  <c r="D63" i="4"/>
  <c r="E63" i="4"/>
  <c r="F63" i="4"/>
  <c r="G51" i="4"/>
  <c r="H51" i="4"/>
  <c r="I51" i="4"/>
  <c r="J51" i="4"/>
  <c r="K51" i="4"/>
  <c r="L51" i="4"/>
  <c r="C51" i="4"/>
  <c r="D51" i="4"/>
  <c r="E51" i="4"/>
  <c r="F51" i="4"/>
  <c r="G39" i="4"/>
  <c r="H39" i="4"/>
  <c r="I39" i="4"/>
  <c r="J39" i="4"/>
  <c r="K39" i="4"/>
  <c r="L39" i="4"/>
  <c r="F39" i="4"/>
  <c r="C39" i="4"/>
  <c r="D39" i="4"/>
  <c r="E39" i="4"/>
  <c r="G27" i="4"/>
  <c r="H27" i="4"/>
  <c r="I27" i="4"/>
  <c r="J27" i="4"/>
  <c r="K27" i="4"/>
  <c r="L27" i="4"/>
  <c r="C27" i="4"/>
  <c r="E27" i="4"/>
  <c r="D27" i="4"/>
  <c r="F27" i="4"/>
  <c r="G15" i="4"/>
  <c r="H15" i="4"/>
  <c r="I15" i="4"/>
  <c r="J15" i="4"/>
  <c r="K15" i="4"/>
  <c r="L15" i="4"/>
  <c r="C15" i="4"/>
  <c r="E15" i="4"/>
  <c r="D15" i="4"/>
  <c r="F15" i="4"/>
  <c r="G873" i="4"/>
  <c r="K871" i="4"/>
  <c r="C867" i="4"/>
  <c r="C859" i="4"/>
  <c r="L855" i="4"/>
  <c r="F831" i="4"/>
  <c r="L747" i="4"/>
  <c r="F739" i="4"/>
  <c r="J729" i="4"/>
  <c r="L6" i="4"/>
  <c r="K6" i="4"/>
  <c r="J6" i="4"/>
  <c r="I6" i="4"/>
  <c r="H6" i="4"/>
  <c r="G6" i="4"/>
  <c r="F6" i="4"/>
  <c r="D6" i="4"/>
  <c r="C6" i="4"/>
  <c r="W35" i="8" l="1"/>
  <c r="F25" i="10"/>
  <c r="H25" i="10"/>
  <c r="J24" i="10" s="1"/>
  <c r="W34" i="8"/>
  <c r="W38" i="8"/>
  <c r="W39" i="8"/>
  <c r="W33" i="8"/>
  <c r="W36" i="8"/>
  <c r="W32" i="8"/>
  <c r="C34" i="10"/>
  <c r="D35" i="10" s="1"/>
  <c r="C45" i="10"/>
  <c r="G25" i="10"/>
  <c r="D25" i="10"/>
  <c r="C25" i="10"/>
  <c r="E25" i="10"/>
  <c r="Y28" i="11"/>
  <c r="Y21" i="11"/>
  <c r="Y31" i="11" s="1"/>
  <c r="Y38" i="11" s="1"/>
  <c r="Y24" i="11"/>
  <c r="Y34" i="11" s="1"/>
  <c r="Y27" i="11"/>
  <c r="Y20" i="11"/>
  <c r="Y30" i="11" s="1"/>
  <c r="Y37" i="11" s="1"/>
  <c r="Y23" i="11"/>
  <c r="Y33" i="11" s="1"/>
  <c r="X32" i="11"/>
  <c r="X39" i="11" s="1"/>
  <c r="Y29" i="11"/>
  <c r="Y22" i="11"/>
  <c r="Z15" i="11"/>
  <c r="Z17" i="11"/>
  <c r="Z18" i="11"/>
  <c r="Z19" i="11"/>
  <c r="Z25" i="11" s="1"/>
  <c r="Z35" i="11" s="1"/>
  <c r="AA14" i="11"/>
  <c r="C8" i="3"/>
  <c r="C6" i="3"/>
  <c r="F4" i="3"/>
  <c r="F6" i="3" s="1"/>
  <c r="G4" i="3"/>
  <c r="G6" i="3" s="1"/>
  <c r="H4" i="3"/>
  <c r="H6" i="3" s="1"/>
  <c r="I4" i="3"/>
  <c r="I6" i="3" s="1"/>
  <c r="J4" i="3"/>
  <c r="J6" i="3" s="1"/>
  <c r="K4" i="3"/>
  <c r="K6" i="3" s="1"/>
  <c r="L4" i="3"/>
  <c r="L6" i="3" s="1"/>
  <c r="M4" i="3"/>
  <c r="M6" i="3" s="1"/>
  <c r="N4" i="3"/>
  <c r="N6" i="3" s="1"/>
  <c r="E4" i="3"/>
  <c r="E6" i="3" s="1"/>
  <c r="Y25" i="8" l="1"/>
  <c r="C35" i="10"/>
  <c r="D46" i="10"/>
  <c r="F46" i="10"/>
  <c r="G46" i="10"/>
  <c r="E46" i="10"/>
  <c r="H46" i="10"/>
  <c r="J47" i="10" s="1"/>
  <c r="F35" i="10"/>
  <c r="E35" i="10"/>
  <c r="G35" i="10"/>
  <c r="H35" i="10"/>
  <c r="J36" i="10" s="1"/>
  <c r="C46" i="10"/>
  <c r="Z28" i="11"/>
  <c r="Z21" i="11"/>
  <c r="Z31" i="11" s="1"/>
  <c r="Z38" i="11" s="1"/>
  <c r="Z24" i="11"/>
  <c r="Z34" i="11" s="1"/>
  <c r="Z27" i="11"/>
  <c r="Z23" i="11"/>
  <c r="Z33" i="11" s="1"/>
  <c r="Z20" i="11"/>
  <c r="Z30" i="11" s="1"/>
  <c r="Z37" i="11" s="1"/>
  <c r="Y32" i="11"/>
  <c r="Y39" i="11" s="1"/>
  <c r="AA18" i="11"/>
  <c r="AB14" i="11"/>
  <c r="AA17" i="11"/>
  <c r="AA19" i="11"/>
  <c r="AA25" i="11" s="1"/>
  <c r="AA35" i="11" s="1"/>
  <c r="AA15" i="11"/>
  <c r="Z29" i="11"/>
  <c r="Z22" i="11"/>
  <c r="E8" i="3"/>
  <c r="E9" i="3" s="1"/>
  <c r="D8" i="3"/>
  <c r="D9" i="3" s="1"/>
  <c r="J8" i="3"/>
  <c r="J9" i="3" s="1"/>
  <c r="N8" i="3"/>
  <c r="N9" i="3"/>
  <c r="L8" i="3"/>
  <c r="L9" i="3" s="1"/>
  <c r="K8" i="3"/>
  <c r="K9" i="3" s="1"/>
  <c r="F8" i="3"/>
  <c r="F9" i="3" s="1"/>
  <c r="I8" i="3"/>
  <c r="I9" i="3" s="1"/>
  <c r="H8" i="3"/>
  <c r="G8" i="3"/>
  <c r="G9" i="3" s="1"/>
  <c r="M8" i="3"/>
  <c r="M9" i="3" s="1"/>
  <c r="Z32" i="11" l="1"/>
  <c r="Z39" i="11" s="1"/>
  <c r="AA27" i="11"/>
  <c r="AA23" i="11"/>
  <c r="AA33" i="11" s="1"/>
  <c r="AA20" i="11"/>
  <c r="AA30" i="11" s="1"/>
  <c r="AA37" i="11" s="1"/>
  <c r="AA28" i="11"/>
  <c r="AA21" i="11"/>
  <c r="AA31" i="11" s="1"/>
  <c r="AA38" i="11" s="1"/>
  <c r="AA24" i="11"/>
  <c r="AA34" i="11" s="1"/>
  <c r="AB18" i="11"/>
  <c r="AB15" i="11"/>
  <c r="AB17" i="11"/>
  <c r="AB19" i="11"/>
  <c r="AB25" i="11" s="1"/>
  <c r="AB35" i="11" s="1"/>
  <c r="AA29" i="11"/>
  <c r="AA22" i="11"/>
  <c r="H9" i="3"/>
  <c r="AA32" i="11" l="1"/>
  <c r="AA39" i="11" s="1"/>
  <c r="AB27" i="11"/>
  <c r="AB20" i="11"/>
  <c r="AB30" i="11" s="1"/>
  <c r="AB37" i="11" s="1"/>
  <c r="AB23" i="11"/>
  <c r="AB33" i="11" s="1"/>
  <c r="AB28" i="11"/>
  <c r="AB21" i="11"/>
  <c r="AB31" i="11" s="1"/>
  <c r="AB38" i="11" s="1"/>
  <c r="AB24" i="11"/>
  <c r="AB34" i="11" s="1"/>
  <c r="AB22" i="11"/>
  <c r="AB29" i="11"/>
  <c r="L20" i="2"/>
  <c r="I20" i="2"/>
  <c r="J20" i="2"/>
  <c r="K20" i="2"/>
  <c r="AB32" i="11" l="1"/>
  <c r="AB39" i="11" s="1"/>
  <c r="C32" i="1"/>
  <c r="C33" i="1"/>
  <c r="G25" i="1"/>
  <c r="G4" i="1"/>
  <c r="C31" i="1"/>
  <c r="C29" i="1"/>
  <c r="C6" i="1"/>
  <c r="G6" i="1" s="1"/>
  <c r="I6" i="1" s="1"/>
  <c r="C7" i="1"/>
  <c r="C8" i="1"/>
  <c r="C9" i="1"/>
  <c r="A7" i="2" s="1"/>
  <c r="F7" i="2" s="1"/>
  <c r="C10" i="1"/>
  <c r="G10" i="1" s="1"/>
  <c r="I10" i="1" s="1"/>
  <c r="C11" i="1"/>
  <c r="C12" i="1"/>
  <c r="G12" i="1" s="1"/>
  <c r="I12" i="1" s="1"/>
  <c r="C13" i="1"/>
  <c r="G13" i="1" s="1"/>
  <c r="C14" i="1"/>
  <c r="C15" i="1"/>
  <c r="C16" i="1"/>
  <c r="C17" i="1"/>
  <c r="C18" i="1"/>
  <c r="G18" i="1" s="1"/>
  <c r="I18" i="1" s="1"/>
  <c r="C19" i="1"/>
  <c r="C20" i="1"/>
  <c r="G20" i="1" s="1"/>
  <c r="I20" i="1" s="1"/>
  <c r="C21" i="1"/>
  <c r="G21" i="1" s="1"/>
  <c r="C22" i="1"/>
  <c r="C23" i="1"/>
  <c r="C24" i="1"/>
  <c r="E24" i="1" s="1"/>
  <c r="C5" i="1"/>
  <c r="D4" i="1" s="1"/>
  <c r="E4" i="1" s="1"/>
  <c r="J9" i="1" l="1"/>
  <c r="A9" i="2" s="1"/>
  <c r="L9" i="2" s="1"/>
  <c r="I9" i="2"/>
  <c r="D18" i="1"/>
  <c r="D10" i="1"/>
  <c r="D22" i="1"/>
  <c r="D14" i="1"/>
  <c r="D6" i="1"/>
  <c r="A5" i="2"/>
  <c r="M5" i="2" s="1"/>
  <c r="D7" i="2"/>
  <c r="H7" i="2"/>
  <c r="G7" i="2"/>
  <c r="E7" i="2"/>
  <c r="E5" i="2"/>
  <c r="I5" i="2"/>
  <c r="E15" i="1"/>
  <c r="E7" i="1"/>
  <c r="G7" i="1"/>
  <c r="E21" i="1"/>
  <c r="E13" i="1"/>
  <c r="I21" i="1"/>
  <c r="H20" i="1"/>
  <c r="H12" i="1"/>
  <c r="I13" i="1"/>
  <c r="G23" i="1"/>
  <c r="E5" i="1"/>
  <c r="G16" i="1"/>
  <c r="G15" i="1"/>
  <c r="D16" i="1"/>
  <c r="D8" i="1"/>
  <c r="E11" i="1"/>
  <c r="G8" i="1"/>
  <c r="G24" i="1"/>
  <c r="E19" i="1"/>
  <c r="E18" i="1"/>
  <c r="E10" i="1"/>
  <c r="E17" i="1"/>
  <c r="E9" i="1"/>
  <c r="G22" i="1"/>
  <c r="G14" i="1"/>
  <c r="E16" i="1"/>
  <c r="E23" i="1"/>
  <c r="E22" i="1"/>
  <c r="E14" i="1"/>
  <c r="E6" i="1"/>
  <c r="G19" i="1"/>
  <c r="G11" i="1"/>
  <c r="H11" i="1" s="1"/>
  <c r="G5" i="1"/>
  <c r="I5" i="1" s="1"/>
  <c r="E8" i="1"/>
  <c r="D20" i="1"/>
  <c r="D12" i="1"/>
  <c r="E20" i="1"/>
  <c r="E12" i="1"/>
  <c r="G17" i="1"/>
  <c r="G9" i="1"/>
  <c r="D21" i="1"/>
  <c r="D13" i="1"/>
  <c r="D5" i="1"/>
  <c r="D19" i="1"/>
  <c r="D11" i="1"/>
  <c r="D17" i="1"/>
  <c r="D9" i="1"/>
  <c r="D23" i="1"/>
  <c r="D15" i="1"/>
  <c r="D7" i="1"/>
  <c r="D24" i="1"/>
  <c r="K9" i="2" l="1"/>
  <c r="J9" i="2"/>
  <c r="M9" i="2"/>
  <c r="E15" i="2"/>
  <c r="E18" i="3" s="1"/>
  <c r="M22" i="2"/>
  <c r="M19" i="3" s="1"/>
  <c r="M12" i="2"/>
  <c r="M13" i="3" s="1"/>
  <c r="M15" i="2"/>
  <c r="M18" i="3" s="1"/>
  <c r="K5" i="2"/>
  <c r="F5" i="2"/>
  <c r="H5" i="2"/>
  <c r="H15" i="2" s="1"/>
  <c r="H18" i="3" s="1"/>
  <c r="I15" i="2"/>
  <c r="I18" i="3" s="1"/>
  <c r="G5" i="2"/>
  <c r="G15" i="2" s="1"/>
  <c r="G18" i="3" s="1"/>
  <c r="D5" i="2"/>
  <c r="D22" i="2" s="1"/>
  <c r="J5" i="2"/>
  <c r="J22" i="2" s="1"/>
  <c r="J19" i="3" s="1"/>
  <c r="L5" i="2"/>
  <c r="L15" i="2" s="1"/>
  <c r="L18" i="3" s="1"/>
  <c r="E12" i="2"/>
  <c r="I22" i="2"/>
  <c r="I19" i="3" s="1"/>
  <c r="E22" i="2"/>
  <c r="E19" i="3" s="1"/>
  <c r="I12" i="2"/>
  <c r="I7" i="1"/>
  <c r="H6" i="1"/>
  <c r="I17" i="1"/>
  <c r="H16" i="1"/>
  <c r="H17" i="1"/>
  <c r="I19" i="1"/>
  <c r="H18" i="1"/>
  <c r="H19" i="1"/>
  <c r="I8" i="1"/>
  <c r="H7" i="1"/>
  <c r="I23" i="1"/>
  <c r="H22" i="1"/>
  <c r="I14" i="1"/>
  <c r="H13" i="1"/>
  <c r="I9" i="1"/>
  <c r="H8" i="1"/>
  <c r="H9" i="1"/>
  <c r="I22" i="1"/>
  <c r="H21" i="1"/>
  <c r="I11" i="1"/>
  <c r="H10" i="1"/>
  <c r="I15" i="1"/>
  <c r="H14" i="1"/>
  <c r="I24" i="1"/>
  <c r="H23" i="1"/>
  <c r="I16" i="1"/>
  <c r="H15" i="1"/>
  <c r="H24" i="1"/>
  <c r="H5" i="1"/>
  <c r="K15" i="2" l="1"/>
  <c r="K18" i="3" s="1"/>
  <c r="J12" i="2"/>
  <c r="H22" i="2"/>
  <c r="H19" i="3" s="1"/>
  <c r="H12" i="2"/>
  <c r="L22" i="2"/>
  <c r="L19" i="3" s="1"/>
  <c r="V258" i="4"/>
  <c r="V275" i="4"/>
  <c r="V51" i="4"/>
  <c r="V433" i="4"/>
  <c r="V315" i="4"/>
  <c r="V930" i="4"/>
  <c r="V235" i="4"/>
  <c r="V870" i="4"/>
  <c r="V880" i="4"/>
  <c r="V12" i="4"/>
  <c r="V887" i="4"/>
  <c r="V98" i="4"/>
  <c r="V989" i="4"/>
  <c r="V485" i="4"/>
  <c r="V393" i="4"/>
  <c r="V153" i="4"/>
  <c r="V237" i="4"/>
  <c r="V450" i="4"/>
  <c r="V139" i="4"/>
  <c r="V735" i="4"/>
  <c r="V627" i="4"/>
  <c r="V112" i="4"/>
  <c r="V291" i="4"/>
  <c r="V167" i="4"/>
  <c r="V75" i="4"/>
  <c r="V34" i="4"/>
  <c r="V118" i="4"/>
  <c r="V13" i="4"/>
  <c r="V320" i="4"/>
  <c r="V535" i="4"/>
  <c r="V323" i="4"/>
  <c r="V269" i="4"/>
  <c r="V123" i="4"/>
  <c r="V200" i="4"/>
  <c r="V49" i="4"/>
  <c r="V267" i="4"/>
  <c r="V199" i="4"/>
  <c r="V784" i="4"/>
  <c r="V724" i="4"/>
  <c r="V883" i="4"/>
  <c r="V533" i="4"/>
  <c r="V578" i="4"/>
  <c r="V474" i="4"/>
  <c r="V971" i="4"/>
  <c r="V390" i="4"/>
  <c r="V20" i="4"/>
  <c r="V621" i="4"/>
  <c r="V270" i="4"/>
  <c r="V703" i="4"/>
  <c r="V332" i="4"/>
  <c r="V165" i="4"/>
  <c r="V249" i="4"/>
  <c r="V263" i="4"/>
  <c r="V663" i="4"/>
  <c r="V645" i="4"/>
  <c r="V567" i="4"/>
  <c r="V340" i="4"/>
  <c r="V90" i="4"/>
  <c r="V383" i="4"/>
  <c r="V352" i="4"/>
  <c r="V639" i="4"/>
  <c r="V99" i="4"/>
  <c r="V255" i="4"/>
  <c r="V795" i="4"/>
  <c r="V285" i="4"/>
  <c r="V526" i="4"/>
  <c r="V555" i="4"/>
  <c r="V358" i="4"/>
  <c r="V624" i="4"/>
  <c r="V423" i="4"/>
  <c r="V100" i="4"/>
  <c r="V101" i="4"/>
  <c r="V38" i="4"/>
  <c r="V437" i="4"/>
  <c r="V945" i="4"/>
  <c r="V786" i="4"/>
  <c r="V330" i="4"/>
  <c r="V444" i="4"/>
  <c r="V650" i="4"/>
  <c r="V977" i="4"/>
  <c r="V446" i="4"/>
  <c r="V196" i="4"/>
  <c r="V605" i="4"/>
  <c r="V918" i="4"/>
  <c r="V214" i="4"/>
  <c r="V295" i="4"/>
  <c r="V715" i="4"/>
  <c r="V105" i="4"/>
  <c r="V519" i="4"/>
  <c r="V435" i="4"/>
  <c r="V759" i="4"/>
  <c r="V148" i="4"/>
  <c r="V741" i="4"/>
  <c r="V21" i="4"/>
  <c r="V717" i="4"/>
  <c r="V241" i="4"/>
  <c r="V310" i="4"/>
  <c r="V711" i="4"/>
  <c r="V127" i="4"/>
  <c r="V595" i="4"/>
  <c r="V472" i="4"/>
  <c r="V502" i="4"/>
  <c r="V333" i="4"/>
  <c r="V242" i="4"/>
  <c r="V368" i="4"/>
  <c r="V889" i="4"/>
  <c r="V19" i="4"/>
  <c r="V475" i="4"/>
  <c r="V67" i="4"/>
  <c r="V161" i="4"/>
  <c r="V33" i="4"/>
  <c r="V489" i="4"/>
  <c r="V219" i="4"/>
  <c r="V47" i="4"/>
  <c r="V819" i="4"/>
  <c r="V87" i="4"/>
  <c r="V243" i="4"/>
  <c r="V15" i="4"/>
  <c r="V93" i="4"/>
  <c r="V825" i="4"/>
  <c r="V289" i="4"/>
  <c r="V212" i="4"/>
  <c r="V380" i="4"/>
  <c r="V586" i="4"/>
  <c r="V53" i="4"/>
  <c r="V867" i="4"/>
  <c r="V379" i="4"/>
  <c r="V197" i="4"/>
  <c r="V540" i="4"/>
  <c r="V623" i="4"/>
  <c r="V496" i="4"/>
  <c r="V965" i="4"/>
  <c r="V725" i="4"/>
  <c r="V651" i="4"/>
  <c r="V914" i="4"/>
  <c r="V807" i="4"/>
  <c r="V138" i="4"/>
  <c r="V331" i="4"/>
  <c r="V607" i="4"/>
  <c r="V585" i="4"/>
  <c r="V391" i="4"/>
  <c r="V375" i="4"/>
  <c r="V16" i="4"/>
  <c r="V6" i="4"/>
  <c r="V531" i="4"/>
  <c r="V28" i="4"/>
  <c r="V399" i="4"/>
  <c r="V63" i="4"/>
  <c r="V66" i="4"/>
  <c r="V147" i="4"/>
  <c r="V244" i="4"/>
  <c r="V207" i="4"/>
  <c r="V591" i="4"/>
  <c r="V438" i="4"/>
  <c r="V136" i="4"/>
  <c r="V294" i="4"/>
  <c r="V22" i="4"/>
  <c r="V459" i="4"/>
  <c r="V739" i="4"/>
  <c r="V428" i="4"/>
  <c r="V142" i="4"/>
  <c r="V171" i="4"/>
  <c r="V149" i="4"/>
  <c r="V729" i="4"/>
  <c r="V507" i="4"/>
  <c r="V427" i="4"/>
  <c r="V128" i="4"/>
  <c r="V268" i="4"/>
  <c r="V523" i="4"/>
  <c r="V264" i="4"/>
  <c r="V761" i="4"/>
  <c r="V594" i="4"/>
  <c r="V855" i="4"/>
  <c r="V723" i="4"/>
  <c r="V163" i="4"/>
  <c r="V95" i="4"/>
  <c r="V354" i="4"/>
  <c r="V835" i="4"/>
  <c r="V387" i="4"/>
  <c r="V143" i="4"/>
  <c r="V64" i="4"/>
  <c r="V82" i="4"/>
  <c r="V166" i="4"/>
  <c r="V191" i="4"/>
  <c r="V431" i="4"/>
  <c r="V61" i="4"/>
  <c r="V361" i="4"/>
  <c r="V322" i="4"/>
  <c r="V179" i="4"/>
  <c r="V52" i="4"/>
  <c r="V97" i="4"/>
  <c r="V172" i="4"/>
  <c r="V757" i="4"/>
  <c r="V643" i="4"/>
  <c r="V679" i="4"/>
  <c r="V68" i="4"/>
  <c r="V304" i="4"/>
  <c r="V633" i="4"/>
  <c r="V77" i="4"/>
  <c r="V88" i="4"/>
  <c r="V233" i="4"/>
  <c r="V160" i="4"/>
  <c r="V778" i="4"/>
  <c r="V731" i="4"/>
  <c r="V610" i="4"/>
  <c r="V791" i="4"/>
  <c r="V223" i="4"/>
  <c r="V152" i="4"/>
  <c r="V811" i="4"/>
  <c r="V44" i="4"/>
  <c r="V187" i="4"/>
  <c r="V415" i="4"/>
  <c r="V116" i="4"/>
  <c r="V55" i="4"/>
  <c r="V439" i="4"/>
  <c r="V511" i="4"/>
  <c r="V583" i="4"/>
  <c r="V847" i="4"/>
  <c r="V24" i="4"/>
  <c r="V542" i="4"/>
  <c r="V765" i="4"/>
  <c r="V124" i="4"/>
  <c r="V646" i="4"/>
  <c r="V232" i="4"/>
  <c r="V392" i="4"/>
  <c r="V327" i="4"/>
  <c r="V287" i="4"/>
  <c r="V111" i="4"/>
  <c r="V411" i="4"/>
  <c r="V245" i="4"/>
  <c r="V343" i="4"/>
  <c r="V655" i="4"/>
  <c r="V823" i="4"/>
  <c r="V150" i="4"/>
  <c r="V306" i="4"/>
  <c r="V256" i="4"/>
  <c r="V783" i="4"/>
  <c r="V186" i="4"/>
  <c r="V587" i="4"/>
  <c r="V899" i="4"/>
  <c r="V466" i="4"/>
  <c r="V647" i="4"/>
  <c r="V453" i="4"/>
  <c r="V43" i="4"/>
  <c r="V499" i="4"/>
  <c r="V571" i="4"/>
  <c r="V115" i="4"/>
  <c r="V378" i="4"/>
  <c r="V195" i="4"/>
  <c r="V878" i="4"/>
  <c r="V42" i="4"/>
  <c r="V981" i="4"/>
  <c r="V140" i="4"/>
  <c r="V297" i="4"/>
  <c r="V447" i="4"/>
  <c r="V205" i="4"/>
  <c r="V173" i="4"/>
  <c r="V210" i="4"/>
  <c r="V282" i="4"/>
  <c r="V366" i="4"/>
  <c r="V667" i="4"/>
  <c r="V220" i="4"/>
  <c r="V376" i="4"/>
  <c r="V448" i="4"/>
  <c r="V89" i="4"/>
  <c r="V406" i="4"/>
  <c r="V659" i="4"/>
  <c r="V402" i="4"/>
  <c r="V176" i="4"/>
  <c r="V404" i="4"/>
  <c r="V549" i="4"/>
  <c r="V283" i="4"/>
  <c r="V751" i="4"/>
  <c r="V355" i="4"/>
  <c r="V837" i="4"/>
  <c r="V151" i="4"/>
  <c r="V691" i="4"/>
  <c r="V8" i="4"/>
  <c r="V744" i="4"/>
  <c r="V603" i="4"/>
  <c r="V494" i="4"/>
  <c r="V705" i="4"/>
  <c r="V615" i="4"/>
  <c r="V279" i="4"/>
  <c r="V483" i="4"/>
  <c r="V76" i="4"/>
  <c r="V159" i="4"/>
  <c r="V18" i="4"/>
  <c r="V231" i="4"/>
  <c r="V747" i="4"/>
  <c r="V303" i="4"/>
  <c r="V681" i="4"/>
  <c r="V113" i="4"/>
  <c r="V29" i="4"/>
  <c r="V367" i="4"/>
  <c r="V40" i="4"/>
  <c r="V257" i="4"/>
  <c r="V184" i="4"/>
  <c r="V412" i="4"/>
  <c r="V126" i="4"/>
  <c r="V897" i="4"/>
  <c r="V313" i="4"/>
  <c r="V839" i="4"/>
  <c r="V562" i="4"/>
  <c r="V862" i="4"/>
  <c r="V515" i="4"/>
  <c r="V995" i="4"/>
  <c r="V866" i="4"/>
  <c r="V32" i="4"/>
  <c r="V871" i="4"/>
  <c r="V7" i="4"/>
  <c r="V463" i="4"/>
  <c r="V92" i="4"/>
  <c r="V164" i="4"/>
  <c r="V204" i="4"/>
  <c r="V276" i="4"/>
  <c r="V360" i="4"/>
  <c r="V553" i="4"/>
  <c r="V477" i="4"/>
  <c r="V573" i="4"/>
  <c r="V141" i="4"/>
  <c r="V579" i="4"/>
  <c r="V339" i="4"/>
  <c r="V17" i="4"/>
  <c r="V183" i="4"/>
  <c r="V229" i="4"/>
  <c r="V208" i="4"/>
  <c r="V292" i="4"/>
  <c r="V436" i="4"/>
  <c r="V125" i="4"/>
  <c r="V78" i="4"/>
  <c r="V221" i="4"/>
  <c r="V364" i="4"/>
  <c r="V467" i="4"/>
  <c r="V342" i="4"/>
  <c r="V31" i="4"/>
  <c r="V487" i="4"/>
  <c r="V344" i="4"/>
  <c r="V261" i="4"/>
  <c r="V451" i="4"/>
  <c r="V763" i="4"/>
  <c r="V80" i="4"/>
  <c r="V104" i="4"/>
  <c r="V216" i="4"/>
  <c r="V468" i="4"/>
  <c r="V177" i="4"/>
  <c r="V405" i="4"/>
  <c r="V178" i="4"/>
  <c r="V59" i="4"/>
  <c r="V198" i="4"/>
  <c r="V525" i="4"/>
  <c r="V328" i="4"/>
  <c r="V69" i="4"/>
  <c r="V738" i="4"/>
  <c r="V259" i="4"/>
  <c r="V135" i="4"/>
  <c r="V236" i="4"/>
  <c r="V65" i="4"/>
  <c r="V39" i="4"/>
  <c r="V495" i="4"/>
  <c r="V335" i="4"/>
  <c r="V253" i="4"/>
  <c r="V373" i="4"/>
  <c r="V298" i="4"/>
  <c r="V400" i="4"/>
  <c r="V831" i="4"/>
  <c r="V114" i="4"/>
  <c r="V41" i="4"/>
  <c r="V234" i="4"/>
  <c r="V185" i="4"/>
  <c r="V286" i="4"/>
  <c r="V888" i="4"/>
  <c r="V779" i="4"/>
  <c r="V79" i="4"/>
  <c r="V775" i="4"/>
  <c r="V307" i="4"/>
  <c r="V103" i="4"/>
  <c r="V247" i="4"/>
  <c r="V72" i="4"/>
  <c r="V144" i="4"/>
  <c r="V300" i="4"/>
  <c r="V504" i="4"/>
  <c r="V859" i="4"/>
  <c r="V687" i="4"/>
  <c r="V27" i="4"/>
  <c r="V351" i="4"/>
  <c r="V137" i="4"/>
  <c r="V193" i="4"/>
  <c r="V271" i="4"/>
  <c r="V91" i="4"/>
  <c r="V426" i="4"/>
  <c r="V709" i="4"/>
  <c r="V345" i="4"/>
  <c r="V94" i="4"/>
  <c r="V203" i="4"/>
  <c r="V73" i="4"/>
  <c r="V145" i="4"/>
  <c r="V334" i="4"/>
  <c r="V309" i="4"/>
  <c r="V789" i="4"/>
  <c r="V813" i="4"/>
  <c r="V106" i="4"/>
  <c r="V588" i="4"/>
  <c r="V133" i="4"/>
  <c r="V683" i="4"/>
  <c r="V756" i="4"/>
  <c r="V730" i="4"/>
  <c r="V455" i="4"/>
  <c r="V982" i="4"/>
  <c r="V666" i="4"/>
  <c r="V936" i="4"/>
  <c r="V599" i="4"/>
  <c r="V1005" i="4"/>
  <c r="V580" i="4"/>
  <c r="V157" i="4"/>
  <c r="V30" i="4"/>
  <c r="V175" i="4"/>
  <c r="V316" i="4"/>
  <c r="V826" i="4"/>
  <c r="V597" i="4"/>
  <c r="V56" i="4"/>
  <c r="V506" i="4"/>
  <c r="V669" i="4"/>
  <c r="V262" i="4"/>
  <c r="V224" i="4"/>
  <c r="V57" i="4"/>
  <c r="V129" i="4"/>
  <c r="V213" i="4"/>
  <c r="V513" i="4"/>
  <c r="V58" i="4"/>
  <c r="V356" i="4"/>
  <c r="V906" i="4"/>
  <c r="V443" i="4"/>
  <c r="V790" i="4"/>
  <c r="V742" i="4"/>
  <c r="V695" i="4"/>
  <c r="V240" i="4"/>
  <c r="V371" i="4"/>
  <c r="V802" i="4"/>
  <c r="V37" i="4"/>
  <c r="V227" i="4"/>
  <c r="V169" i="4"/>
  <c r="V814" i="4"/>
  <c r="V493" i="4"/>
  <c r="V565" i="4"/>
  <c r="V612" i="4"/>
  <c r="V938" i="4"/>
  <c r="V319" i="4"/>
  <c r="V424" i="4"/>
  <c r="V363" i="4"/>
  <c r="V389" i="4"/>
  <c r="V682" i="4"/>
  <c r="V45" i="4"/>
  <c r="V787" i="4"/>
  <c r="V547" i="4"/>
  <c r="V440" i="4"/>
  <c r="V154" i="4"/>
  <c r="V308" i="4"/>
  <c r="V225" i="4"/>
  <c r="V609" i="4"/>
  <c r="V452" i="4"/>
  <c r="V201" i="4"/>
  <c r="V429" i="4"/>
  <c r="V202" i="4"/>
  <c r="V83" i="4"/>
  <c r="V750" i="4"/>
  <c r="V1002" i="4"/>
  <c r="V401" i="4"/>
  <c r="V701" i="4"/>
  <c r="V299" i="4"/>
  <c r="V385" i="4"/>
  <c r="V527" i="4"/>
  <c r="V180" i="4"/>
  <c r="V397" i="4"/>
  <c r="V274" i="4"/>
  <c r="V830" i="4"/>
  <c r="V181" i="4"/>
  <c r="V409" i="4"/>
  <c r="V606" i="4"/>
  <c r="V810" i="4"/>
  <c r="V851" i="4"/>
  <c r="V543" i="4"/>
  <c r="V559" i="4"/>
  <c r="V246" i="4"/>
  <c r="V873" i="4"/>
  <c r="V318" i="4"/>
  <c r="V598" i="4"/>
  <c r="V799" i="4"/>
  <c r="V46" i="4"/>
  <c r="V130" i="4"/>
  <c r="V25" i="4"/>
  <c r="V284" i="4"/>
  <c r="V189" i="4"/>
  <c r="V417" i="4"/>
  <c r="V190" i="4"/>
  <c r="V849" i="4"/>
  <c r="V71" i="4"/>
  <c r="V81" i="4"/>
  <c r="V537" i="4"/>
  <c r="V119" i="4"/>
  <c r="V272" i="4"/>
  <c r="V222" i="4"/>
  <c r="V675" i="4"/>
  <c r="V471" i="4"/>
  <c r="V209" i="4"/>
  <c r="V174" i="4"/>
  <c r="V619" i="4"/>
  <c r="V460" i="4"/>
  <c r="V117" i="4"/>
  <c r="V769" i="4"/>
  <c r="V370" i="4"/>
  <c r="V9" i="4"/>
  <c r="V465" i="4"/>
  <c r="V464" i="4"/>
  <c r="V369" i="4"/>
  <c r="V592" i="4"/>
  <c r="V569" i="4"/>
  <c r="V395" i="4"/>
  <c r="V325" i="4"/>
  <c r="V514" i="4"/>
  <c r="V622" i="4"/>
  <c r="V694" i="4"/>
  <c r="V803" i="4"/>
  <c r="V407" i="4"/>
  <c r="V337" i="4"/>
  <c r="V359" i="4"/>
  <c r="V634" i="4"/>
  <c r="V419" i="4"/>
  <c r="V349" i="4"/>
  <c r="V766" i="4"/>
  <c r="V480" i="4"/>
  <c r="V168" i="4"/>
  <c r="V673" i="4"/>
  <c r="V54" i="4"/>
  <c r="V388" i="4"/>
  <c r="V454" i="4"/>
  <c r="V296" i="4"/>
  <c r="V414" i="4"/>
  <c r="V631" i="4"/>
  <c r="V901" i="4"/>
  <c r="V50" i="4"/>
  <c r="V254" i="4"/>
  <c r="V11" i="4"/>
  <c r="V265" i="4"/>
  <c r="V357" i="4"/>
  <c r="V188" i="4"/>
  <c r="V416" i="4"/>
  <c r="V561" i="4"/>
  <c r="V801" i="4"/>
  <c r="V381" i="4"/>
  <c r="V35" i="4"/>
  <c r="V604" i="4"/>
  <c r="V653" i="4"/>
  <c r="V737" i="4"/>
  <c r="V990" i="4"/>
  <c r="V670" i="4"/>
  <c r="V479" i="4"/>
  <c r="V550" i="4"/>
  <c r="V491" i="4"/>
  <c r="V301" i="4"/>
  <c r="V490" i="4"/>
  <c r="V850" i="4"/>
  <c r="V974" i="4"/>
  <c r="V492" i="4"/>
  <c r="V108" i="4"/>
  <c r="V336" i="4"/>
  <c r="V486" i="4"/>
  <c r="V516" i="4"/>
  <c r="V70" i="4"/>
  <c r="V102" i="4"/>
  <c r="V441" i="4"/>
  <c r="V250" i="4"/>
  <c r="V421" i="4"/>
  <c r="V501" i="4"/>
  <c r="V693" i="4"/>
  <c r="V777" i="4"/>
  <c r="V226" i="4"/>
  <c r="V23" i="4"/>
  <c r="V215" i="4"/>
  <c r="V260" i="4"/>
  <c r="V10" i="4"/>
  <c r="V238" i="4"/>
  <c r="V403" i="4"/>
  <c r="V418" i="4"/>
  <c r="V563" i="4"/>
  <c r="V755" i="4"/>
  <c r="V36" i="4"/>
  <c r="V228" i="4"/>
  <c r="V430" i="4"/>
  <c r="V109" i="4"/>
  <c r="V895" i="4"/>
  <c r="V913" i="4"/>
  <c r="V674" i="4"/>
  <c r="V564" i="4"/>
  <c r="V48" i="4"/>
  <c r="V324" i="4"/>
  <c r="V122" i="4"/>
  <c r="V976" i="4"/>
  <c r="V134" i="4"/>
  <c r="V649" i="4"/>
  <c r="V877" i="4"/>
  <c r="V628" i="4"/>
  <c r="V720" i="4"/>
  <c r="V840" i="4"/>
  <c r="V305" i="4"/>
  <c r="V951" i="4"/>
  <c r="V760" i="4"/>
  <c r="V845" i="4"/>
  <c r="V534" i="4"/>
  <c r="V280" i="4"/>
  <c r="V946" i="4"/>
  <c r="V408" i="4"/>
  <c r="V658" i="4"/>
  <c r="V636" i="4"/>
  <c r="V852" i="4"/>
  <c r="V690" i="4"/>
  <c r="V348" i="4"/>
  <c r="V529" i="4"/>
  <c r="V925" i="4"/>
  <c r="V539" i="4"/>
  <c r="V935" i="4"/>
  <c r="V156" i="4"/>
  <c r="V312" i="4"/>
  <c r="V528" i="4"/>
  <c r="V815" i="4"/>
  <c r="V635" i="4"/>
  <c r="V707" i="4"/>
  <c r="V959" i="4"/>
  <c r="V457" i="4"/>
  <c r="V986" i="4"/>
  <c r="V560" i="4"/>
  <c r="V290" i="4"/>
  <c r="V988" i="4"/>
  <c r="V972" i="4"/>
  <c r="V517" i="4"/>
  <c r="V589" i="4"/>
  <c r="V733" i="4"/>
  <c r="V805" i="4"/>
  <c r="V206" i="4"/>
  <c r="V926" i="4"/>
  <c r="V966" i="4"/>
  <c r="V545" i="4"/>
  <c r="V963" i="4"/>
  <c r="V892" i="4"/>
  <c r="V482" i="4"/>
  <c r="V566" i="4"/>
  <c r="V546" i="4"/>
  <c r="V869" i="4"/>
  <c r="V162" i="4"/>
  <c r="V827" i="4"/>
  <c r="V749" i="4"/>
  <c r="V107" i="4"/>
  <c r="V718" i="4"/>
  <c r="V311" i="4"/>
  <c r="V85" i="4"/>
  <c r="V277" i="4"/>
  <c r="V984" i="4"/>
  <c r="V396" i="4"/>
  <c r="V671" i="4"/>
  <c r="V625" i="4"/>
  <c r="V841" i="4"/>
  <c r="V937" i="4"/>
  <c r="V14" i="4"/>
  <c r="V445" i="4"/>
  <c r="V743" i="4"/>
  <c r="V875" i="4"/>
  <c r="V648" i="4"/>
  <c r="V302" i="4"/>
  <c r="V728" i="4"/>
  <c r="V857" i="4"/>
  <c r="V218" i="4"/>
  <c r="V362" i="4"/>
  <c r="V518" i="4"/>
  <c r="V822" i="4"/>
  <c r="V710" i="4"/>
  <c r="V386" i="4"/>
  <c r="V26" i="4"/>
  <c r="V652" i="4"/>
  <c r="V664" i="4"/>
  <c r="V413" i="4"/>
  <c r="V891" i="4"/>
  <c r="V975" i="4"/>
  <c r="V754" i="4"/>
  <c r="V478" i="4"/>
  <c r="V657" i="4"/>
  <c r="V909" i="4"/>
  <c r="V347" i="4"/>
  <c r="V394" i="4"/>
  <c r="V911" i="4"/>
  <c r="V541" i="4"/>
  <c r="V949" i="4"/>
  <c r="V863" i="4"/>
  <c r="V732" i="4"/>
  <c r="V503" i="4"/>
  <c r="V575" i="4"/>
  <c r="V86" i="4"/>
  <c r="V158" i="4"/>
  <c r="V626" i="4"/>
  <c r="V879" i="4"/>
  <c r="V740" i="4"/>
  <c r="V910" i="4"/>
  <c r="V532" i="4"/>
  <c r="V458" i="4"/>
  <c r="V865" i="4"/>
  <c r="V74" i="4"/>
  <c r="V146" i="4"/>
  <c r="V530" i="4"/>
  <c r="V614" i="4"/>
  <c r="V520" i="4"/>
  <c r="V993" i="4"/>
  <c r="V987" i="4"/>
  <c r="V662" i="4"/>
  <c r="V736" i="4"/>
  <c r="V341" i="4"/>
  <c r="V797" i="4"/>
  <c r="V942" i="4"/>
  <c r="V900" i="4"/>
  <c r="V248" i="4"/>
  <c r="V321" i="4"/>
  <c r="V772" i="4"/>
  <c r="V508" i="4"/>
  <c r="V155" i="4"/>
  <c r="V346" i="4"/>
  <c r="V538" i="4"/>
  <c r="V251" i="4"/>
  <c r="V217" i="4"/>
  <c r="V983" i="4"/>
  <c r="V745" i="4"/>
  <c r="V922" i="4"/>
  <c r="V912" i="4"/>
  <c r="V781" i="4"/>
  <c r="V961" i="4"/>
  <c r="V611" i="4"/>
  <c r="V132" i="4"/>
  <c r="V924" i="4"/>
  <c r="V314" i="4"/>
  <c r="V970" i="4"/>
  <c r="V722" i="4"/>
  <c r="V893" i="4"/>
  <c r="V853" i="4"/>
  <c r="V734" i="4"/>
  <c r="V170" i="4"/>
  <c r="V326" i="4"/>
  <c r="V793" i="4"/>
  <c r="V278" i="4"/>
  <c r="V601" i="4"/>
  <c r="V685" i="4"/>
  <c r="V798" i="4"/>
  <c r="V497" i="4"/>
  <c r="V842" i="4"/>
  <c r="V903" i="4"/>
  <c r="V999" i="4"/>
  <c r="V828" i="4"/>
  <c r="V498" i="4"/>
  <c r="V581" i="4"/>
  <c r="V771" i="4"/>
  <c r="V121" i="4"/>
  <c r="V590" i="4"/>
  <c r="V808" i="4"/>
  <c r="V641" i="4"/>
  <c r="V574" i="4"/>
  <c r="V442" i="4"/>
  <c r="V60" i="4"/>
  <c r="V505" i="4"/>
  <c r="V577" i="4"/>
  <c r="V372" i="4"/>
  <c r="V973" i="4"/>
  <c r="V782" i="4"/>
  <c r="V120" i="4"/>
  <c r="V469" i="4"/>
  <c r="V947" i="4"/>
  <c r="V672" i="4"/>
  <c r="V552" i="4"/>
  <c r="V182" i="4"/>
  <c r="V410" i="4"/>
  <c r="V638" i="4"/>
  <c r="V770" i="4"/>
  <c r="V948" i="4"/>
  <c r="V554" i="4"/>
  <c r="V916" i="4"/>
  <c r="V470" i="4"/>
  <c r="V266" i="4"/>
  <c r="V697" i="4"/>
  <c r="V398" i="4"/>
  <c r="V676" i="4"/>
  <c r="V700" i="4"/>
  <c r="V904" i="4"/>
  <c r="V915" i="4"/>
  <c r="V686" i="4"/>
  <c r="V856" i="4"/>
  <c r="V1001" i="4"/>
  <c r="V907" i="4"/>
  <c r="V698" i="4"/>
  <c r="V273" i="4"/>
  <c r="V719" i="4"/>
  <c r="V923" i="4"/>
  <c r="V382" i="4"/>
  <c r="V985" i="4"/>
  <c r="V551" i="4"/>
  <c r="V252" i="4"/>
  <c r="V384" i="4"/>
  <c r="V110" i="4"/>
  <c r="V688" i="4"/>
  <c r="V536" i="4"/>
  <c r="V692" i="4"/>
  <c r="V758" i="4"/>
  <c r="V928" i="4"/>
  <c r="V746" i="4"/>
  <c r="V796" i="4"/>
  <c r="V637" i="4"/>
  <c r="V721" i="4"/>
  <c r="V661" i="4"/>
  <c r="V868" i="4"/>
  <c r="V434" i="4"/>
  <c r="V927" i="4"/>
  <c r="V858" i="4"/>
  <c r="V677" i="4"/>
  <c r="V617" i="4"/>
  <c r="V838" i="4"/>
  <c r="V613" i="4"/>
  <c r="V890" i="4"/>
  <c r="V432" i="4"/>
  <c r="V194" i="4"/>
  <c r="V374" i="4"/>
  <c r="V774" i="4"/>
  <c r="V461" i="4"/>
  <c r="V600" i="4"/>
  <c r="V708" i="4"/>
  <c r="V568" i="4"/>
  <c r="V473" i="4"/>
  <c r="V957" i="4"/>
  <c r="V548" i="4"/>
  <c r="V570" i="4"/>
  <c r="V654" i="4"/>
  <c r="V773" i="4"/>
  <c r="V785" i="4"/>
  <c r="V696" i="4"/>
  <c r="V714" i="4"/>
  <c r="V991" i="4"/>
  <c r="V864" i="4"/>
  <c r="V896" i="4"/>
  <c r="V780" i="4"/>
  <c r="V932" i="4"/>
  <c r="V488" i="4"/>
  <c r="V572" i="4"/>
  <c r="V377" i="4"/>
  <c r="V806" i="4"/>
  <c r="V476" i="4"/>
  <c r="V794" i="4"/>
  <c r="V962" i="4"/>
  <c r="V558" i="4"/>
  <c r="V979" i="4"/>
  <c r="V817" i="4"/>
  <c r="V96" i="4"/>
  <c r="V62" i="4"/>
  <c r="V456" i="4"/>
  <c r="V350" i="4"/>
  <c r="V832" i="4"/>
  <c r="V481" i="4"/>
  <c r="V556" i="4"/>
  <c r="V809" i="4"/>
  <c r="V846" i="4"/>
  <c r="V816" i="4"/>
  <c r="V329" i="4"/>
  <c r="V788" i="4"/>
  <c r="V510" i="4"/>
  <c r="V629" i="4"/>
  <c r="V684" i="4"/>
  <c r="V462" i="4"/>
  <c r="V929" i="4"/>
  <c r="V874" i="4"/>
  <c r="V1003" i="4"/>
  <c r="V954" i="4"/>
  <c r="V716" i="4"/>
  <c r="V752" i="4"/>
  <c r="V933" i="4"/>
  <c r="V944" i="4"/>
  <c r="V812" i="4"/>
  <c r="V861" i="4"/>
  <c r="V939" i="4"/>
  <c r="V689" i="4"/>
  <c r="V800" i="4"/>
  <c r="V921" i="4"/>
  <c r="V994" i="4"/>
  <c r="V706" i="4"/>
  <c r="V940" i="4"/>
  <c r="V876" i="4"/>
  <c r="V941" i="4"/>
  <c r="V644" i="4"/>
  <c r="V713" i="4"/>
  <c r="V905" i="4"/>
  <c r="V768" i="4"/>
  <c r="V919" i="4"/>
  <c r="V630" i="4"/>
  <c r="V660" i="4"/>
  <c r="V680" i="4"/>
  <c r="V836" i="4"/>
  <c r="V969" i="4"/>
  <c r="V956" i="4"/>
  <c r="V885" i="4"/>
  <c r="V804" i="4"/>
  <c r="V500" i="4"/>
  <c r="V584" i="4"/>
  <c r="V762" i="4"/>
  <c r="V522" i="4"/>
  <c r="V829" i="4"/>
  <c r="V422" i="4"/>
  <c r="V952" i="4"/>
  <c r="V602" i="4"/>
  <c r="V820" i="4"/>
  <c r="V996" i="4"/>
  <c r="V640" i="4"/>
  <c r="V964" i="4"/>
  <c r="V978" i="4"/>
  <c r="V960" i="4"/>
  <c r="V317" i="4"/>
  <c r="V425" i="4"/>
  <c r="V884" i="4"/>
  <c r="V699" i="4"/>
  <c r="V509" i="4"/>
  <c r="V665" i="4"/>
  <c r="V931" i="4"/>
  <c r="V524" i="4"/>
  <c r="V608" i="4"/>
  <c r="V642" i="4"/>
  <c r="V998" i="4"/>
  <c r="V620" i="4"/>
  <c r="V818" i="4"/>
  <c r="V980" i="4"/>
  <c r="V844" i="4"/>
  <c r="V293" i="4"/>
  <c r="V854" i="4"/>
  <c r="V702" i="4"/>
  <c r="V618" i="4"/>
  <c r="V1004" i="4"/>
  <c r="V776" i="4"/>
  <c r="V997" i="4"/>
  <c r="V678" i="4"/>
  <c r="V902" i="4"/>
  <c r="V131" i="4"/>
  <c r="V420" i="4"/>
  <c r="V84" i="4"/>
  <c r="V1000" i="4"/>
  <c r="V934" i="4"/>
  <c r="V281" i="4"/>
  <c r="V656" i="4"/>
  <c r="V353" i="4"/>
  <c r="V521" i="4"/>
  <c r="V593" i="4"/>
  <c r="V943" i="4"/>
  <c r="V726" i="4"/>
  <c r="V668" i="4"/>
  <c r="V860" i="4"/>
  <c r="V950" i="4"/>
  <c r="V992" i="4"/>
  <c r="V764" i="4"/>
  <c r="V239" i="4"/>
  <c r="V230" i="4"/>
  <c r="V917" i="4"/>
  <c r="V544" i="4"/>
  <c r="V953" i="4"/>
  <c r="V727" i="4"/>
  <c r="V557" i="4"/>
  <c r="V484" i="4"/>
  <c r="V834" i="4"/>
  <c r="V894" i="4"/>
  <c r="V920" i="4"/>
  <c r="V632" i="4"/>
  <c r="V958" i="4"/>
  <c r="V192" i="4"/>
  <c r="V338" i="4"/>
  <c r="V712" i="4"/>
  <c r="V881" i="4"/>
  <c r="V365" i="4"/>
  <c r="V616" i="4"/>
  <c r="V512" i="4"/>
  <c r="V596" i="4"/>
  <c r="V824" i="4"/>
  <c r="V908" i="4"/>
  <c r="V821" i="4"/>
  <c r="V449" i="4"/>
  <c r="V833" i="4"/>
  <c r="V704" i="4"/>
  <c r="V882" i="4"/>
  <c r="V955" i="4"/>
  <c r="V898" i="4"/>
  <c r="V582" i="4"/>
  <c r="V792" i="4"/>
  <c r="V968" i="4"/>
  <c r="V576" i="4"/>
  <c r="V872" i="4"/>
  <c r="V753" i="4"/>
  <c r="V886" i="4"/>
  <c r="V211" i="4"/>
  <c r="V843" i="4"/>
  <c r="V288" i="4"/>
  <c r="V767" i="4"/>
  <c r="V967" i="4"/>
  <c r="V748" i="4"/>
  <c r="V848" i="4"/>
  <c r="G12" i="2"/>
  <c r="G13" i="3" s="1"/>
  <c r="L12" i="2"/>
  <c r="N682" i="4"/>
  <c r="N147" i="4"/>
  <c r="N603" i="4"/>
  <c r="N63" i="4"/>
  <c r="N323" i="4"/>
  <c r="N519" i="4"/>
  <c r="N140" i="4"/>
  <c r="N332" i="4"/>
  <c r="N819" i="4"/>
  <c r="N791" i="4"/>
  <c r="N529" i="4"/>
  <c r="N652" i="4"/>
  <c r="N300" i="4"/>
  <c r="N673" i="4"/>
  <c r="N842" i="4"/>
  <c r="N207" i="4"/>
  <c r="N66" i="4"/>
  <c r="N404" i="4"/>
  <c r="N39" i="4"/>
  <c r="N339" i="4"/>
  <c r="N279" i="4"/>
  <c r="N663" i="4"/>
  <c r="N483" i="4"/>
  <c r="N18" i="4"/>
  <c r="N567" i="4"/>
  <c r="N243" i="4"/>
  <c r="N435" i="4"/>
  <c r="N15" i="4"/>
  <c r="N315" i="4"/>
  <c r="N489" i="4"/>
  <c r="N54" i="4"/>
  <c r="N645" i="4"/>
  <c r="N472" i="4"/>
  <c r="N471" i="4"/>
  <c r="N198" i="4"/>
  <c r="N391" i="4"/>
  <c r="N236" i="4"/>
  <c r="N150" i="4"/>
  <c r="N441" i="4"/>
  <c r="N389" i="4"/>
  <c r="N485" i="4"/>
  <c r="N612" i="4"/>
  <c r="N376" i="4"/>
  <c r="N270" i="4"/>
  <c r="N922" i="4"/>
  <c r="N388" i="4"/>
  <c r="N387" i="4"/>
  <c r="N81" i="4"/>
  <c r="N628" i="4"/>
  <c r="N27" i="4"/>
  <c r="N366" i="4"/>
  <c r="N367" i="4"/>
  <c r="N745" i="4"/>
  <c r="N578" i="4"/>
  <c r="N496" i="4"/>
  <c r="N1001" i="4"/>
  <c r="N245" i="4"/>
  <c r="N178" i="4"/>
  <c r="N77" i="4"/>
  <c r="N559" i="4"/>
  <c r="N352" i="4"/>
  <c r="N82" i="4"/>
  <c r="N383" i="4"/>
  <c r="N244" i="4"/>
  <c r="N173" i="4"/>
  <c r="N40" i="4"/>
  <c r="N615" i="4"/>
  <c r="N208" i="4"/>
  <c r="N447" i="4"/>
  <c r="N99" i="4"/>
  <c r="N171" i="4"/>
  <c r="N555" i="4"/>
  <c r="N46" i="4"/>
  <c r="N239" i="4"/>
  <c r="N13" i="4"/>
  <c r="N735" i="4"/>
  <c r="N573" i="4"/>
  <c r="N267" i="4"/>
  <c r="N102" i="4"/>
  <c r="N250" i="4"/>
  <c r="N502" i="4"/>
  <c r="N328" i="4"/>
  <c r="N310" i="4"/>
  <c r="N97" i="4"/>
  <c r="N299" i="4"/>
  <c r="N468" i="4"/>
  <c r="N859" i="4"/>
  <c r="N533" i="4"/>
  <c r="N342" i="4"/>
  <c r="N182" i="4"/>
  <c r="N487" i="4"/>
  <c r="N690" i="4"/>
  <c r="N165" i="4"/>
  <c r="N754" i="4"/>
  <c r="N832" i="4"/>
  <c r="N209" i="4"/>
  <c r="N438" i="4"/>
  <c r="N711" i="4"/>
  <c r="N291" i="4"/>
  <c r="N280" i="4"/>
  <c r="N113" i="4"/>
  <c r="N439" i="4"/>
  <c r="N344" i="4"/>
  <c r="N249" i="4"/>
  <c r="N675" i="4"/>
  <c r="N681" i="4"/>
  <c r="N162" i="4"/>
  <c r="N304" i="4"/>
  <c r="N303" i="4"/>
  <c r="N747" i="4"/>
  <c r="N579" i="4"/>
  <c r="N6" i="4"/>
  <c r="N297" i="4"/>
  <c r="N759" i="4"/>
  <c r="N277" i="4"/>
  <c r="N167" i="4"/>
  <c r="N392" i="4"/>
  <c r="N65" i="4"/>
  <c r="N331" i="4"/>
  <c r="N403" i="4"/>
  <c r="N390" i="4"/>
  <c r="N32" i="4"/>
  <c r="N60" i="4"/>
  <c r="N731" i="4"/>
  <c r="N486" i="4"/>
  <c r="N242" i="4"/>
  <c r="N506" i="4"/>
  <c r="N653" i="4"/>
  <c r="N592" i="4"/>
  <c r="N982" i="4"/>
  <c r="N867" i="4"/>
  <c r="N87" i="4"/>
  <c r="N340" i="4"/>
  <c r="N64" i="4"/>
  <c r="N795" i="4"/>
  <c r="N607" i="4"/>
  <c r="N598" i="4"/>
  <c r="N298" i="4"/>
  <c r="N191" i="4"/>
  <c r="N694" i="4"/>
  <c r="N769" i="4"/>
  <c r="N158" i="4"/>
  <c r="N906" i="4"/>
  <c r="N855" i="4"/>
  <c r="N440" i="4"/>
  <c r="N290" i="4"/>
  <c r="N19" i="4"/>
  <c r="N12" i="4"/>
  <c r="N846" i="4"/>
  <c r="N176" i="4"/>
  <c r="N327" i="4"/>
  <c r="N59" i="4"/>
  <c r="N823" i="4"/>
  <c r="N45" i="4"/>
  <c r="N117" i="4"/>
  <c r="N501" i="4"/>
  <c r="N211" i="4"/>
  <c r="N459" i="4"/>
  <c r="N75" i="4"/>
  <c r="N627" i="4"/>
  <c r="N51" i="4"/>
  <c r="N123" i="4"/>
  <c r="N507" i="4"/>
  <c r="N669" i="4"/>
  <c r="N375" i="4"/>
  <c r="N159" i="4"/>
  <c r="N16" i="4"/>
  <c r="N679" i="4"/>
  <c r="N849" i="4"/>
  <c r="N17" i="4"/>
  <c r="N263" i="4"/>
  <c r="N253" i="4"/>
  <c r="N778" i="4"/>
  <c r="N528" i="4"/>
  <c r="N218" i="4"/>
  <c r="N557" i="4"/>
  <c r="N405" i="4"/>
  <c r="N727" i="4"/>
  <c r="N749" i="4"/>
  <c r="N455" i="4"/>
  <c r="N983" i="4"/>
  <c r="N930" i="4"/>
  <c r="N938" i="4"/>
  <c r="N343" i="4"/>
  <c r="N585" i="4"/>
  <c r="N29" i="4"/>
  <c r="N885" i="4"/>
  <c r="N183" i="4"/>
  <c r="N411" i="4"/>
  <c r="N723" i="4"/>
  <c r="N143" i="4"/>
  <c r="N591" i="4"/>
  <c r="N11" i="4"/>
  <c r="N431" i="4"/>
  <c r="N363" i="4"/>
  <c r="N373" i="4"/>
  <c r="N835" i="4"/>
  <c r="N807" i="4"/>
  <c r="N156" i="4"/>
  <c r="N28" i="4"/>
  <c r="N255" i="4"/>
  <c r="N111" i="4"/>
  <c r="N88" i="4"/>
  <c r="N400" i="4"/>
  <c r="N114" i="4"/>
  <c r="N30" i="4"/>
  <c r="N103" i="4"/>
  <c r="N175" i="4"/>
  <c r="N415" i="4"/>
  <c r="N185" i="4"/>
  <c r="N771" i="4"/>
  <c r="N316" i="4"/>
  <c r="N258" i="4"/>
  <c r="N330" i="4"/>
  <c r="N133" i="4"/>
  <c r="N550" i="4"/>
  <c r="N838" i="4"/>
  <c r="N563" i="4"/>
  <c r="N492" i="4"/>
  <c r="N450" i="4"/>
  <c r="N451" i="4"/>
  <c r="N763" i="4"/>
  <c r="N80" i="4"/>
  <c r="N152" i="4"/>
  <c r="N308" i="4"/>
  <c r="N453" i="4"/>
  <c r="N597" i="4"/>
  <c r="N414" i="4"/>
  <c r="N643" i="4"/>
  <c r="N674" i="4"/>
  <c r="N698" i="4"/>
  <c r="N861" i="4"/>
  <c r="N23" i="4"/>
  <c r="N199" i="4"/>
  <c r="N678" i="4"/>
  <c r="N177" i="4"/>
  <c r="N136" i="4"/>
  <c r="N703" i="4"/>
  <c r="N204" i="4"/>
  <c r="N231" i="4"/>
  <c r="N495" i="4"/>
  <c r="N633" i="4"/>
  <c r="N61" i="4"/>
  <c r="N433" i="4"/>
  <c r="N89" i="4"/>
  <c r="N354" i="4"/>
  <c r="N115" i="4"/>
  <c r="N233" i="4"/>
  <c r="N186" i="4"/>
  <c r="N634" i="4"/>
  <c r="N803" i="4"/>
  <c r="N151" i="4"/>
  <c r="N775" i="4"/>
  <c r="N427" i="4"/>
  <c r="N56" i="4"/>
  <c r="N187" i="4"/>
  <c r="N739" i="4"/>
  <c r="N128" i="4"/>
  <c r="N55" i="4"/>
  <c r="N523" i="4"/>
  <c r="N24" i="4"/>
  <c r="N149" i="4"/>
  <c r="N49" i="4"/>
  <c r="N34" i="4"/>
  <c r="N371" i="4"/>
  <c r="N67" i="4"/>
  <c r="N437" i="4"/>
  <c r="N436" i="4"/>
  <c r="N399" i="4"/>
  <c r="N232" i="4"/>
  <c r="N423" i="4"/>
  <c r="N543" i="4"/>
  <c r="N282" i="4"/>
  <c r="N257" i="4"/>
  <c r="N843" i="4"/>
  <c r="N318" i="4"/>
  <c r="N42" i="4"/>
  <c r="N783" i="4"/>
  <c r="N100" i="4"/>
  <c r="N172" i="4"/>
  <c r="N161" i="4"/>
  <c r="N385" i="4"/>
  <c r="N562" i="4"/>
  <c r="N718" i="4"/>
  <c r="N515" i="4"/>
  <c r="N671" i="4"/>
  <c r="N755" i="4"/>
  <c r="N466" i="4"/>
  <c r="N79" i="4"/>
  <c r="N787" i="4"/>
  <c r="N9" i="4"/>
  <c r="N465" i="4"/>
  <c r="N43" i="4"/>
  <c r="N355" i="4"/>
  <c r="N511" i="4"/>
  <c r="N583" i="4"/>
  <c r="N847" i="4"/>
  <c r="N127" i="4"/>
  <c r="N378" i="4"/>
  <c r="N120" i="4"/>
  <c r="N541" i="4"/>
  <c r="N292" i="4"/>
  <c r="N599" i="4"/>
  <c r="N256" i="4"/>
  <c r="N269" i="4"/>
  <c r="N751" i="4"/>
  <c r="N221" i="4"/>
  <c r="N138" i="4"/>
  <c r="N268" i="4"/>
  <c r="N418" i="4"/>
  <c r="N790" i="4"/>
  <c r="N402" i="4"/>
  <c r="N799" i="4"/>
  <c r="N188" i="4"/>
  <c r="N416" i="4"/>
  <c r="N139" i="4"/>
  <c r="N595" i="4"/>
  <c r="N691" i="4"/>
  <c r="N20" i="4"/>
  <c r="N810" i="4"/>
  <c r="N210" i="4"/>
  <c r="N639" i="4"/>
  <c r="N699" i="4"/>
  <c r="N94" i="4"/>
  <c r="N306" i="4"/>
  <c r="N41" i="4"/>
  <c r="N222" i="4"/>
  <c r="N160" i="4"/>
  <c r="N52" i="4"/>
  <c r="N294" i="4"/>
  <c r="N196" i="4"/>
  <c r="N424" i="4"/>
  <c r="N101" i="4"/>
  <c r="N325" i="4"/>
  <c r="N742" i="4"/>
  <c r="N851" i="4"/>
  <c r="N946" i="4"/>
  <c r="N911" i="4"/>
  <c r="N715" i="4"/>
  <c r="N811" i="4"/>
  <c r="N44" i="4"/>
  <c r="N116" i="4"/>
  <c r="N8" i="4"/>
  <c r="N379" i="4"/>
  <c r="N7" i="4"/>
  <c r="N475" i="4"/>
  <c r="N709" i="4"/>
  <c r="N621" i="4"/>
  <c r="N213" i="4"/>
  <c r="N135" i="4"/>
  <c r="N770" i="4"/>
  <c r="N271" i="4"/>
  <c r="N345" i="4"/>
  <c r="N351" i="4"/>
  <c r="N651" i="4"/>
  <c r="N154" i="4"/>
  <c r="N195" i="4"/>
  <c r="N106" i="4"/>
  <c r="N203" i="4"/>
  <c r="N220" i="4"/>
  <c r="N448" i="4"/>
  <c r="N125" i="4"/>
  <c r="N78" i="4"/>
  <c r="N223" i="4"/>
  <c r="N307" i="4"/>
  <c r="N535" i="4"/>
  <c r="N124" i="4"/>
  <c r="N358" i="4"/>
  <c r="N670" i="4"/>
  <c r="N826" i="4"/>
  <c r="N467" i="4"/>
  <c r="N611" i="4"/>
  <c r="N683" i="4"/>
  <c r="N31" i="4"/>
  <c r="N499" i="4"/>
  <c r="N571" i="4"/>
  <c r="N655" i="4"/>
  <c r="N261" i="4"/>
  <c r="N463" i="4"/>
  <c r="N92" i="4"/>
  <c r="N235" i="4"/>
  <c r="N164" i="4"/>
  <c r="N216" i="4"/>
  <c r="N918" i="4"/>
  <c r="N588" i="4"/>
  <c r="N126" i="4"/>
  <c r="N364" i="4"/>
  <c r="N197" i="4"/>
  <c r="N888" i="4"/>
  <c r="N163" i="4"/>
  <c r="N259" i="4"/>
  <c r="N841" i="4"/>
  <c r="N890" i="4"/>
  <c r="N590" i="4"/>
  <c r="N549" i="4"/>
  <c r="N765" i="4"/>
  <c r="N118" i="4"/>
  <c r="N478" i="4"/>
  <c r="N248" i="4"/>
  <c r="N10" i="4"/>
  <c r="N273" i="4"/>
  <c r="N825" i="4"/>
  <c r="N33" i="4"/>
  <c r="N333" i="4"/>
  <c r="N556" i="4"/>
  <c r="N275" i="4"/>
  <c r="N205" i="4"/>
  <c r="N706" i="4"/>
  <c r="N862" i="4"/>
  <c r="N408" i="4"/>
  <c r="N228" i="4"/>
  <c r="N287" i="4"/>
  <c r="N217" i="4"/>
  <c r="N301" i="4"/>
  <c r="N311" i="4"/>
  <c r="N313" i="4"/>
  <c r="N984" i="4"/>
  <c r="N564" i="4"/>
  <c r="N219" i="4"/>
  <c r="N107" i="4"/>
  <c r="N137" i="4"/>
  <c r="N234" i="4"/>
  <c r="N193" i="4"/>
  <c r="N514" i="4"/>
  <c r="N283" i="4"/>
  <c r="N452" i="4"/>
  <c r="N285" i="4"/>
  <c r="N91" i="4"/>
  <c r="N426" i="4"/>
  <c r="N224" i="4"/>
  <c r="N57" i="4"/>
  <c r="N357" i="4"/>
  <c r="N71" i="4"/>
  <c r="N443" i="4"/>
  <c r="N73" i="4"/>
  <c r="N334" i="4"/>
  <c r="N21" i="4"/>
  <c r="N321" i="4"/>
  <c r="N789" i="4"/>
  <c r="N296" i="4"/>
  <c r="N380" i="4"/>
  <c r="N813" i="4"/>
  <c r="N834" i="4"/>
  <c r="N145" i="4"/>
  <c r="N539" i="4"/>
  <c r="N935" i="4"/>
  <c r="N84" i="4"/>
  <c r="N646" i="4"/>
  <c r="N995" i="4"/>
  <c r="N372" i="4"/>
  <c r="N936" i="4"/>
  <c r="N923" i="4"/>
  <c r="N215" i="4"/>
  <c r="N265" i="4"/>
  <c r="N547" i="4"/>
  <c r="N212" i="4"/>
  <c r="N657" i="4"/>
  <c r="N14" i="4"/>
  <c r="N729" i="4"/>
  <c r="N200" i="4"/>
  <c r="N561" i="4"/>
  <c r="N69" i="4"/>
  <c r="N141" i="4"/>
  <c r="N525" i="4"/>
  <c r="N873" i="4"/>
  <c r="N179" i="4"/>
  <c r="N741" i="4"/>
  <c r="N869" i="4"/>
  <c r="N707" i="4"/>
  <c r="N252" i="4"/>
  <c r="N169" i="4"/>
  <c r="N730" i="4"/>
  <c r="N37" i="4"/>
  <c r="N766" i="4"/>
  <c r="N505" i="4"/>
  <c r="N577" i="4"/>
  <c r="N534" i="4"/>
  <c r="N272" i="4"/>
  <c r="N667" i="4"/>
  <c r="N240" i="4"/>
  <c r="N794" i="4"/>
  <c r="N189" i="4"/>
  <c r="N83" i="4"/>
  <c r="N356" i="4"/>
  <c r="N320" i="4"/>
  <c r="N609" i="4"/>
  <c r="N753" i="4"/>
  <c r="N335" i="4"/>
  <c r="N412" i="4"/>
  <c r="N319" i="4"/>
  <c r="N104" i="4"/>
  <c r="N446" i="4"/>
  <c r="N93" i="4"/>
  <c r="N166" i="4"/>
  <c r="N837" i="4"/>
  <c r="N58" i="4"/>
  <c r="N251" i="4"/>
  <c r="N25" i="4"/>
  <c r="N368" i="4"/>
  <c r="N201" i="4"/>
  <c r="N429" i="4"/>
  <c r="N202" i="4"/>
  <c r="N238" i="4"/>
  <c r="N70" i="4"/>
  <c r="N142" i="4"/>
  <c r="N508" i="4"/>
  <c r="N993" i="4"/>
  <c r="N155" i="4"/>
  <c r="N430" i="4"/>
  <c r="N538" i="4"/>
  <c r="N575" i="4"/>
  <c r="N516" i="4"/>
  <c r="N36" i="4"/>
  <c r="N109" i="4"/>
  <c r="N442" i="4"/>
  <c r="N289" i="4"/>
  <c r="N121" i="4"/>
  <c r="N396" i="4"/>
  <c r="N445" i="4"/>
  <c r="N829" i="4"/>
  <c r="N702" i="4"/>
  <c r="N719" i="4"/>
  <c r="N214" i="4"/>
  <c r="N68" i="4"/>
  <c r="N619" i="4"/>
  <c r="N687" i="4"/>
  <c r="N531" i="4"/>
  <c r="N76" i="4"/>
  <c r="N174" i="4"/>
  <c r="N631" i="4"/>
  <c r="N112" i="4"/>
  <c r="N460" i="4"/>
  <c r="N871" i="4"/>
  <c r="N129" i="4"/>
  <c r="N247" i="4"/>
  <c r="N781" i="4"/>
  <c r="N309" i="4"/>
  <c r="N417" i="4"/>
  <c r="N190" i="4"/>
  <c r="N130" i="4"/>
  <c r="N477" i="4"/>
  <c r="N153" i="4"/>
  <c r="N822" i="4"/>
  <c r="N497" i="4"/>
  <c r="N395" i="4"/>
  <c r="N337" i="4"/>
  <c r="N695" i="4"/>
  <c r="N815" i="4"/>
  <c r="N899" i="4"/>
  <c r="N407" i="4"/>
  <c r="N349" i="4"/>
  <c r="N454" i="4"/>
  <c r="N830" i="4"/>
  <c r="N359" i="4"/>
  <c r="N419" i="4"/>
  <c r="N990" i="4"/>
  <c r="N558" i="4"/>
  <c r="N921" i="4"/>
  <c r="N144" i="4"/>
  <c r="N148" i="4"/>
  <c r="N246" i="4"/>
  <c r="N184" i="4"/>
  <c r="N53" i="4"/>
  <c r="N831" i="4"/>
  <c r="N72" i="4"/>
  <c r="N758" i="4"/>
  <c r="N62" i="4"/>
  <c r="N254" i="4"/>
  <c r="N362" i="4"/>
  <c r="N470" i="4"/>
  <c r="N284" i="4"/>
  <c r="N225" i="4"/>
  <c r="N897" i="4"/>
  <c r="N464" i="4"/>
  <c r="N369" i="4"/>
  <c r="N226" i="4"/>
  <c r="N428" i="4"/>
  <c r="N105" i="4"/>
  <c r="N801" i="4"/>
  <c r="N237" i="4"/>
  <c r="N393" i="4"/>
  <c r="N705" i="4"/>
  <c r="N322" i="4"/>
  <c r="N90" i="4"/>
  <c r="N712" i="4"/>
  <c r="N777" i="4"/>
  <c r="N693" i="4"/>
  <c r="N47" i="4"/>
  <c r="N713" i="4"/>
  <c r="N527" i="4"/>
  <c r="N131" i="4"/>
  <c r="N348" i="4"/>
  <c r="N625" i="4"/>
  <c r="N420" i="4"/>
  <c r="N937" i="4"/>
  <c r="N839" i="4"/>
  <c r="N852" i="4"/>
  <c r="N192" i="4"/>
  <c r="N779" i="4"/>
  <c r="N480" i="4"/>
  <c r="N168" i="4"/>
  <c r="N548" i="4"/>
  <c r="N985" i="4"/>
  <c r="N782" i="4"/>
  <c r="N434" i="4"/>
  <c r="N927" i="4"/>
  <c r="N266" i="4"/>
  <c r="N661" i="4"/>
  <c r="N685" i="4"/>
  <c r="N493" i="4"/>
  <c r="N565" i="4"/>
  <c r="N916" i="4"/>
  <c r="N940" i="4"/>
  <c r="N449" i="4"/>
  <c r="N708" i="4"/>
  <c r="N568" i="4"/>
  <c r="N530" i="4"/>
  <c r="N903" i="4"/>
  <c r="N617" i="4"/>
  <c r="N461" i="4"/>
  <c r="N647" i="4"/>
  <c r="N347" i="4"/>
  <c r="N658" i="4"/>
  <c r="N850" i="4"/>
  <c r="N241" i="4"/>
  <c r="N907" i="4"/>
  <c r="N469" i="4"/>
  <c r="N949" i="4"/>
  <c r="N552" i="4"/>
  <c r="N767" i="4"/>
  <c r="N587" i="4"/>
  <c r="N48" i="4"/>
  <c r="N336" i="4"/>
  <c r="N632" i="4"/>
  <c r="N788" i="4"/>
  <c r="N997" i="4"/>
  <c r="N134" i="4"/>
  <c r="N939" i="4"/>
  <c r="N206" i="4"/>
  <c r="N662" i="4"/>
  <c r="N74" i="4"/>
  <c r="N146" i="4"/>
  <c r="N889" i="4"/>
  <c r="N518" i="4"/>
  <c r="N928" i="4"/>
  <c r="N840" i="4"/>
  <c r="N640" i="4"/>
  <c r="N964" i="4"/>
  <c r="N305" i="4"/>
  <c r="N891" i="4"/>
  <c r="N953" i="4"/>
  <c r="N688" i="4"/>
  <c r="N545" i="4"/>
  <c r="N618" i="4"/>
  <c r="N898" i="4"/>
  <c r="N274" i="4"/>
  <c r="N636" i="4"/>
  <c r="N286" i="4"/>
  <c r="N756" i="4"/>
  <c r="N490" i="4"/>
  <c r="N901" i="4"/>
  <c r="N961" i="4"/>
  <c r="N457" i="4"/>
  <c r="N672" i="4"/>
  <c r="N324" i="4"/>
  <c r="N914" i="4"/>
  <c r="N458" i="4"/>
  <c r="N696" i="4"/>
  <c r="N951" i="4"/>
  <c r="N972" i="4"/>
  <c r="N686" i="4"/>
  <c r="N736" i="4"/>
  <c r="N856" i="4"/>
  <c r="N601" i="4"/>
  <c r="N817" i="4"/>
  <c r="N986" i="4"/>
  <c r="N952" i="4"/>
  <c r="N966" i="4"/>
  <c r="N1000" i="4"/>
  <c r="N917" i="4"/>
  <c r="N566" i="4"/>
  <c r="N295" i="4"/>
  <c r="N22" i="4"/>
  <c r="N526" i="4"/>
  <c r="N119" i="4"/>
  <c r="N974" i="4"/>
  <c r="N85" i="4"/>
  <c r="N181" i="4"/>
  <c r="N721" i="4"/>
  <c r="N853" i="4"/>
  <c r="N734" i="4"/>
  <c r="N26" i="4"/>
  <c r="N551" i="4"/>
  <c r="N635" i="4"/>
  <c r="N947" i="4"/>
  <c r="N971" i="4"/>
  <c r="N314" i="4"/>
  <c r="N542" i="4"/>
  <c r="N772" i="4"/>
  <c r="N230" i="4"/>
  <c r="N386" i="4"/>
  <c r="N963" i="4"/>
  <c r="N760" i="4"/>
  <c r="N374" i="4"/>
  <c r="N602" i="4"/>
  <c r="N710" i="4"/>
  <c r="N398" i="4"/>
  <c r="N38" i="4"/>
  <c r="N302" i="4"/>
  <c r="N976" i="4"/>
  <c r="N808" i="4"/>
  <c r="N844" i="4"/>
  <c r="N413" i="4"/>
  <c r="N714" i="4"/>
  <c r="N381" i="4"/>
  <c r="N401" i="4"/>
  <c r="N421" i="4"/>
  <c r="N406" i="4"/>
  <c r="N570" i="4"/>
  <c r="N504" i="4"/>
  <c r="N624" i="4"/>
  <c r="N503" i="4"/>
  <c r="N659" i="4"/>
  <c r="N540" i="4"/>
  <c r="N444" i="4"/>
  <c r="N554" i="4"/>
  <c r="N626" i="4"/>
  <c r="N975" i="4"/>
  <c r="N892" i="4"/>
  <c r="N877" i="4"/>
  <c r="N757" i="4"/>
  <c r="N86" i="4"/>
  <c r="N614" i="4"/>
  <c r="N988" i="4"/>
  <c r="N876" i="4"/>
  <c r="N664" i="4"/>
  <c r="N520" i="4"/>
  <c r="N934" i="4"/>
  <c r="N650" i="4"/>
  <c r="N820" i="4"/>
  <c r="N945" i="4"/>
  <c r="N341" i="4"/>
  <c r="N581" i="4"/>
  <c r="N809" i="4"/>
  <c r="N942" i="4"/>
  <c r="N874" i="4"/>
  <c r="N750" i="4"/>
  <c r="N863" i="4"/>
  <c r="N513" i="4"/>
  <c r="N260" i="4"/>
  <c r="N574" i="4"/>
  <c r="N361" i="4"/>
  <c r="N157" i="4"/>
  <c r="N346" i="4"/>
  <c r="N229" i="4"/>
  <c r="N553" i="4"/>
  <c r="N312" i="4"/>
  <c r="N288" i="4"/>
  <c r="N912" i="4"/>
  <c r="N793" i="4"/>
  <c r="N887" i="4"/>
  <c r="N432" i="4"/>
  <c r="N623" i="4"/>
  <c r="N456" i="4"/>
  <c r="N827" i="4"/>
  <c r="N866" i="4"/>
  <c r="N924" i="4"/>
  <c r="N98" i="4"/>
  <c r="N326" i="4"/>
  <c r="N746" i="4"/>
  <c r="N987" i="4"/>
  <c r="N796" i="4"/>
  <c r="N722" i="4"/>
  <c r="N879" i="4"/>
  <c r="N637" i="4"/>
  <c r="N865" i="4"/>
  <c r="N338" i="4"/>
  <c r="N278" i="4"/>
  <c r="N613" i="4"/>
  <c r="N676" i="4"/>
  <c r="N604" i="4"/>
  <c r="N981" i="4"/>
  <c r="N281" i="4"/>
  <c r="N737" i="4"/>
  <c r="N654" i="4"/>
  <c r="N509" i="4"/>
  <c r="N665" i="4"/>
  <c r="N821" i="4"/>
  <c r="N262" i="4"/>
  <c r="N537" i="4"/>
  <c r="N35" i="4"/>
  <c r="N1002" i="4"/>
  <c r="N370" i="4"/>
  <c r="N479" i="4"/>
  <c r="N802" i="4"/>
  <c r="N180" i="4"/>
  <c r="N491" i="4"/>
  <c r="N586" i="4"/>
  <c r="N95" i="4"/>
  <c r="N276" i="4"/>
  <c r="N732" i="4"/>
  <c r="N517" i="4"/>
  <c r="N589" i="4"/>
  <c r="N913" i="4"/>
  <c r="N132" i="4"/>
  <c r="N360" i="4"/>
  <c r="N481" i="4"/>
  <c r="N96" i="4"/>
  <c r="N194" i="4"/>
  <c r="N422" i="4"/>
  <c r="N948" i="4"/>
  <c r="N494" i="4"/>
  <c r="N999" i="4"/>
  <c r="N170" i="4"/>
  <c r="N482" i="4"/>
  <c r="N350" i="4"/>
  <c r="N697" i="4"/>
  <c r="N410" i="4"/>
  <c r="N638" i="4"/>
  <c r="N893" i="4"/>
  <c r="N910" i="4"/>
  <c r="N700" i="4"/>
  <c r="N600" i="4"/>
  <c r="N353" i="4"/>
  <c r="N593" i="4"/>
  <c r="N544" i="4"/>
  <c r="N293" i="4"/>
  <c r="N926" i="4"/>
  <c r="N880" i="4"/>
  <c r="N773" i="4"/>
  <c r="N833" i="4"/>
  <c r="N959" i="4"/>
  <c r="N384" i="4"/>
  <c r="N915" i="4"/>
  <c r="N377" i="4"/>
  <c r="N768" i="4"/>
  <c r="N858" i="4"/>
  <c r="N484" i="4"/>
  <c r="N977" i="4"/>
  <c r="N784" i="4"/>
  <c r="N818" i="4"/>
  <c r="N1003" i="4"/>
  <c r="N806" i="4"/>
  <c r="N870" i="4"/>
  <c r="N905" i="4"/>
  <c r="N800" i="4"/>
  <c r="N992" i="4"/>
  <c r="N857" i="4"/>
  <c r="N642" i="4"/>
  <c r="N860" i="4"/>
  <c r="N512" i="4"/>
  <c r="N824" i="4"/>
  <c r="N970" i="4"/>
  <c r="N979" i="4"/>
  <c r="N605" i="4"/>
  <c r="N704" i="4"/>
  <c r="N522" i="4"/>
  <c r="N980" i="4"/>
  <c r="N728" i="4"/>
  <c r="N409" i="4"/>
  <c r="N648" i="4"/>
  <c r="N649" i="4"/>
  <c r="N894" i="4"/>
  <c r="N580" i="4"/>
  <c r="N878" i="4"/>
  <c r="N473" i="4"/>
  <c r="N476" i="4"/>
  <c r="N582" i="4"/>
  <c r="N919" i="4"/>
  <c r="N785" i="4"/>
  <c r="N569" i="4"/>
  <c r="N641" i="4"/>
  <c r="N797" i="4"/>
  <c r="N804" i="4"/>
  <c r="N524" i="4"/>
  <c r="N864" i="4"/>
  <c r="N668" i="4"/>
  <c r="N950" i="4"/>
  <c r="N500" i="4"/>
  <c r="N572" i="4"/>
  <c r="N644" i="4"/>
  <c r="N884" i="4"/>
  <c r="N365" i="4"/>
  <c r="N684" i="4"/>
  <c r="N868" i="4"/>
  <c r="N630" i="4"/>
  <c r="N606" i="4"/>
  <c r="N998" i="4"/>
  <c r="N764" i="4"/>
  <c r="N881" i="4"/>
  <c r="N904" i="4"/>
  <c r="N397" i="4"/>
  <c r="N743" i="4"/>
  <c r="N394" i="4"/>
  <c r="N622" i="4"/>
  <c r="N733" i="4"/>
  <c r="N110" i="4"/>
  <c r="N909" i="4"/>
  <c r="N798" i="4"/>
  <c r="N329" i="4"/>
  <c r="N546" i="4"/>
  <c r="N872" i="4"/>
  <c r="N931" i="4"/>
  <c r="N725" i="4"/>
  <c r="N929" i="4"/>
  <c r="N474" i="4"/>
  <c r="N902" i="4"/>
  <c r="N510" i="4"/>
  <c r="N792" i="4"/>
  <c r="N968" i="4"/>
  <c r="N954" i="4"/>
  <c r="N660" i="4"/>
  <c r="N716" i="4"/>
  <c r="N965" i="4"/>
  <c r="N828" i="4"/>
  <c r="N883" i="4"/>
  <c r="N886" i="4"/>
  <c r="N576" i="4"/>
  <c r="N656" i="4"/>
  <c r="N536" i="4"/>
  <c r="N689" i="4"/>
  <c r="N382" i="4"/>
  <c r="N814" i="4"/>
  <c r="N805" i="4"/>
  <c r="N748" i="4"/>
  <c r="N498" i="4"/>
  <c r="N941" i="4"/>
  <c r="N943" i="4"/>
  <c r="N836" i="4"/>
  <c r="N920" i="4"/>
  <c r="N762" i="4"/>
  <c r="N1004" i="4"/>
  <c r="N848" i="4"/>
  <c r="N752" i="4"/>
  <c r="N584" i="4"/>
  <c r="N740" i="4"/>
  <c r="N908" i="4"/>
  <c r="N122" i="4"/>
  <c r="N666" i="4"/>
  <c r="N845" i="4"/>
  <c r="N594" i="4"/>
  <c r="N994" i="4"/>
  <c r="N462" i="4"/>
  <c r="N488" i="4"/>
  <c r="N610" i="4"/>
  <c r="N925" i="4"/>
  <c r="N973" i="4"/>
  <c r="N629" i="4"/>
  <c r="N996" i="4"/>
  <c r="N816" i="4"/>
  <c r="N978" i="4"/>
  <c r="N960" i="4"/>
  <c r="N317" i="4"/>
  <c r="N425" i="4"/>
  <c r="N989" i="4"/>
  <c r="N900" i="4"/>
  <c r="N726" i="4"/>
  <c r="N895" i="4"/>
  <c r="N896" i="4"/>
  <c r="N780" i="4"/>
  <c r="N955" i="4"/>
  <c r="N1005" i="4"/>
  <c r="N932" i="4"/>
  <c r="N608" i="4"/>
  <c r="N812" i="4"/>
  <c r="N774" i="4"/>
  <c r="N620" i="4"/>
  <c r="N776" i="4"/>
  <c r="N720" i="4"/>
  <c r="N596" i="4"/>
  <c r="N969" i="4"/>
  <c r="N956" i="4"/>
  <c r="N744" i="4"/>
  <c r="N875" i="4"/>
  <c r="N991" i="4"/>
  <c r="N701" i="4"/>
  <c r="N227" i="4"/>
  <c r="N108" i="4"/>
  <c r="N50" i="4"/>
  <c r="N692" i="4"/>
  <c r="N616" i="4"/>
  <c r="N786" i="4"/>
  <c r="N962" i="4"/>
  <c r="N532" i="4"/>
  <c r="N933" i="4"/>
  <c r="N882" i="4"/>
  <c r="N967" i="4"/>
  <c r="N521" i="4"/>
  <c r="N677" i="4"/>
  <c r="N761" i="4"/>
  <c r="N944" i="4"/>
  <c r="N738" i="4"/>
  <c r="N560" i="4"/>
  <c r="N854" i="4"/>
  <c r="N717" i="4"/>
  <c r="N264" i="4"/>
  <c r="N724" i="4"/>
  <c r="N680" i="4"/>
  <c r="N958" i="4"/>
  <c r="N957" i="4"/>
  <c r="G22" i="2"/>
  <c r="G19" i="3" s="1"/>
  <c r="H13" i="3"/>
  <c r="Q154" i="4"/>
  <c r="Q433" i="4"/>
  <c r="Q871" i="4"/>
  <c r="Q337" i="4"/>
  <c r="Q443" i="4"/>
  <c r="Q78" i="4"/>
  <c r="Q174" i="4"/>
  <c r="Q386" i="4"/>
  <c r="Q304" i="4"/>
  <c r="Q261" i="4"/>
  <c r="Q676" i="4"/>
  <c r="Q647" i="4"/>
  <c r="Q889" i="4"/>
  <c r="Q768" i="4"/>
  <c r="Q89" i="4"/>
  <c r="Q307" i="4"/>
  <c r="Q579" i="4"/>
  <c r="Q452" i="4"/>
  <c r="Q627" i="4"/>
  <c r="Q248" i="4"/>
  <c r="Q897" i="4"/>
  <c r="Q783" i="4"/>
  <c r="Q51" i="4"/>
  <c r="Q135" i="4"/>
  <c r="Q519" i="4"/>
  <c r="Q196" i="4"/>
  <c r="Q543" i="4"/>
  <c r="Q729" i="4"/>
  <c r="Q241" i="4"/>
  <c r="Q651" i="4"/>
  <c r="Q571" i="4"/>
  <c r="Q189" i="4"/>
  <c r="Q80" i="4"/>
  <c r="Q205" i="4"/>
  <c r="Q225" i="4"/>
  <c r="Q40" i="4"/>
  <c r="Q41" i="4"/>
  <c r="Q259" i="4"/>
  <c r="Q416" i="4"/>
  <c r="Q636" i="4"/>
  <c r="Q434" i="4"/>
  <c r="Q283" i="4"/>
  <c r="Q1000" i="4"/>
  <c r="Q134" i="4"/>
  <c r="Q597" i="4"/>
  <c r="Q244" i="4"/>
  <c r="Q45" i="4"/>
  <c r="Q114" i="4"/>
  <c r="Q92" i="4"/>
  <c r="Q321" i="4"/>
  <c r="Q39" i="4"/>
  <c r="Q123" i="4"/>
  <c r="Q351" i="4"/>
  <c r="Q507" i="4"/>
  <c r="Q124" i="4"/>
  <c r="Q603" i="4"/>
  <c r="Q327" i="4"/>
  <c r="Q53" i="4"/>
  <c r="Q15" i="4"/>
  <c r="Q483" i="4"/>
  <c r="Q202" i="4"/>
  <c r="Q83" i="4"/>
  <c r="Q169" i="4"/>
  <c r="Q397" i="4"/>
  <c r="Q843" i="4"/>
  <c r="Q655" i="4"/>
  <c r="Q747" i="4"/>
  <c r="Q395" i="4"/>
  <c r="Q550" i="4"/>
  <c r="Q79" i="4"/>
  <c r="Q222" i="4"/>
  <c r="Q787" i="4"/>
  <c r="Q853" i="4"/>
  <c r="Q885" i="4"/>
  <c r="Q887" i="4"/>
  <c r="Q904" i="4"/>
  <c r="Q773" i="4"/>
  <c r="Q479" i="4"/>
  <c r="Q27" i="4"/>
  <c r="Q296" i="4"/>
  <c r="Q308" i="4"/>
  <c r="Q713" i="4"/>
  <c r="Q403" i="4"/>
  <c r="Q726" i="4"/>
  <c r="Q93" i="4"/>
  <c r="Q465" i="4"/>
  <c r="Q583" i="4"/>
  <c r="Q561" i="4"/>
  <c r="Q355" i="4"/>
  <c r="Q499" i="4"/>
  <c r="Q591" i="4"/>
  <c r="Q364" i="4"/>
  <c r="Q687" i="4"/>
  <c r="Q262" i="4"/>
  <c r="Q221" i="4"/>
  <c r="Q64" i="4"/>
  <c r="Q765" i="4"/>
  <c r="Q400" i="4"/>
  <c r="Q90" i="4"/>
  <c r="Q28" i="4"/>
  <c r="Q173" i="4"/>
  <c r="Q535" i="4"/>
  <c r="Q549" i="4"/>
  <c r="Q161" i="4"/>
  <c r="Q348" i="4"/>
  <c r="Q821" i="4"/>
  <c r="Q558" i="4"/>
  <c r="Q245" i="4"/>
  <c r="Q111" i="4"/>
  <c r="Q204" i="4"/>
  <c r="Q589" i="4"/>
  <c r="Q964" i="4"/>
  <c r="Q116" i="4"/>
  <c r="Q599" i="4"/>
  <c r="Q352" i="4"/>
  <c r="Q306" i="4"/>
  <c r="Q163" i="4"/>
  <c r="Q356" i="4"/>
  <c r="Q376" i="4"/>
  <c r="Q291" i="4"/>
  <c r="Q675" i="4"/>
  <c r="Q414" i="4"/>
  <c r="Q471" i="4"/>
  <c r="Q699" i="4"/>
  <c r="Q847" i="4"/>
  <c r="Q151" i="4"/>
  <c r="Q811" i="4"/>
  <c r="Q448" i="4"/>
  <c r="Q363" i="4"/>
  <c r="Q31" i="4"/>
  <c r="Q667" i="4"/>
  <c r="Q633" i="4"/>
  <c r="Q113" i="4"/>
  <c r="Q75" i="4"/>
  <c r="Q129" i="4"/>
  <c r="Q450" i="4"/>
  <c r="Q451" i="4"/>
  <c r="Q357" i="4"/>
  <c r="Q534" i="4"/>
  <c r="Q974" i="4"/>
  <c r="Q962" i="4"/>
  <c r="Q663" i="4"/>
  <c r="Q923" i="4"/>
  <c r="Q654" i="4"/>
  <c r="Q513" i="4"/>
  <c r="Q411" i="4"/>
  <c r="Q43" i="4"/>
  <c r="Q44" i="4"/>
  <c r="Q368" i="4"/>
  <c r="Q429" i="4"/>
  <c r="Q547" i="4"/>
  <c r="Q159" i="4"/>
  <c r="Q171" i="4"/>
  <c r="Q795" i="4"/>
  <c r="Q423" i="4"/>
  <c r="Q100" i="4"/>
  <c r="Q347" i="4"/>
  <c r="Q207" i="4"/>
  <c r="Q279" i="4"/>
  <c r="Q339" i="4"/>
  <c r="Q775" i="4"/>
  <c r="Q763" i="4"/>
  <c r="Q118" i="4"/>
  <c r="Q402" i="4"/>
  <c r="Q669" i="4"/>
  <c r="Q755" i="4"/>
  <c r="Q505" i="4"/>
  <c r="Q570" i="4"/>
  <c r="Q715" i="4"/>
  <c r="Q674" i="4"/>
  <c r="Q972" i="4"/>
  <c r="Q176" i="4"/>
  <c r="Q702" i="4"/>
  <c r="Q243" i="4"/>
  <c r="Q412" i="4"/>
  <c r="Q210" i="4"/>
  <c r="Q354" i="4"/>
  <c r="Q555" i="4"/>
  <c r="Q723" i="4"/>
  <c r="Q208" i="4"/>
  <c r="Q99" i="4"/>
  <c r="Q639" i="4"/>
  <c r="Q495" i="4"/>
  <c r="Q634" i="4"/>
  <c r="Q305" i="4"/>
  <c r="Q353" i="4"/>
  <c r="Q553" i="4"/>
  <c r="Q112" i="4"/>
  <c r="Q183" i="4"/>
  <c r="Q219" i="4"/>
  <c r="Q301" i="4"/>
  <c r="Q233" i="4"/>
  <c r="Q186" i="4"/>
  <c r="Q559" i="4"/>
  <c r="Q643" i="4"/>
  <c r="Q16" i="4"/>
  <c r="Q149" i="4"/>
  <c r="Q18" i="4"/>
  <c r="Q694" i="4"/>
  <c r="Q850" i="4"/>
  <c r="Q815" i="4"/>
  <c r="Q454" i="4"/>
  <c r="Q236" i="4"/>
  <c r="Q103" i="4"/>
  <c r="Q366" i="4"/>
  <c r="Q552" i="4"/>
  <c r="Q517" i="4"/>
  <c r="Q57" i="4"/>
  <c r="Q141" i="4"/>
  <c r="Q525" i="4"/>
  <c r="Q70" i="4"/>
  <c r="Q220" i="4"/>
  <c r="Q32" i="4"/>
  <c r="Q501" i="4"/>
  <c r="Q23" i="4"/>
  <c r="Q882" i="4"/>
  <c r="Q890" i="4"/>
  <c r="Q537" i="4"/>
  <c r="Q115" i="4"/>
  <c r="Q831" i="4"/>
  <c r="Q873" i="4"/>
  <c r="Q125" i="4"/>
  <c r="Q531" i="4"/>
  <c r="Q256" i="4"/>
  <c r="Q42" i="4"/>
  <c r="Q126" i="4"/>
  <c r="Q426" i="4"/>
  <c r="Q269" i="4"/>
  <c r="Q172" i="4"/>
  <c r="Q77" i="4"/>
  <c r="Q478" i="4"/>
  <c r="Q743" i="4"/>
  <c r="Q538" i="4"/>
  <c r="Q491" i="4"/>
  <c r="Q164" i="4"/>
  <c r="Q8" i="4"/>
  <c r="Q739" i="4"/>
  <c r="Q271" i="4"/>
  <c r="Q211" i="4"/>
  <c r="Q439" i="4"/>
  <c r="Q457" i="4"/>
  <c r="Q849" i="4"/>
  <c r="Q453" i="4"/>
  <c r="Q30" i="4"/>
  <c r="Q838" i="4"/>
  <c r="Q782" i="4"/>
  <c r="Q527" i="4"/>
  <c r="Q194" i="4"/>
  <c r="Q155" i="4"/>
  <c r="Q464" i="4"/>
  <c r="Q87" i="4"/>
  <c r="Q267" i="4"/>
  <c r="Q6" i="4"/>
  <c r="Q147" i="4"/>
  <c r="Q789" i="4"/>
  <c r="Q407" i="4"/>
  <c r="Q771" i="4"/>
  <c r="Q424" i="4"/>
  <c r="Q859" i="4"/>
  <c r="Q73" i="4"/>
  <c r="Q145" i="4"/>
  <c r="Q334" i="4"/>
  <c r="Q899" i="4"/>
  <c r="Q516" i="4"/>
  <c r="Q319" i="4"/>
  <c r="Q237" i="4"/>
  <c r="Q393" i="4"/>
  <c r="Q199" i="4"/>
  <c r="Q427" i="4"/>
  <c r="Q140" i="4"/>
  <c r="Q438" i="4"/>
  <c r="Q432" i="4"/>
  <c r="Q361" i="4"/>
  <c r="Q309" i="4"/>
  <c r="Q326" i="4"/>
  <c r="Q422" i="4"/>
  <c r="Q830" i="4"/>
  <c r="Q91" i="4"/>
  <c r="Q152" i="4"/>
  <c r="Q435" i="4"/>
  <c r="Q567" i="4"/>
  <c r="Q287" i="4"/>
  <c r="Q217" i="4"/>
  <c r="Q349" i="4"/>
  <c r="Q951" i="4"/>
  <c r="Q257" i="4"/>
  <c r="Q294" i="4"/>
  <c r="Q55" i="4"/>
  <c r="Q127" i="4"/>
  <c r="Q511" i="4"/>
  <c r="Q65" i="4"/>
  <c r="Q807" i="4"/>
  <c r="Q340" i="4"/>
  <c r="Q659" i="4"/>
  <c r="Q260" i="4"/>
  <c r="Q367" i="4"/>
  <c r="Q68" i="4"/>
  <c r="Q619" i="4"/>
  <c r="Q469" i="4"/>
  <c r="Q342" i="4"/>
  <c r="Q88" i="4"/>
  <c r="Q175" i="4"/>
  <c r="Q492" i="4"/>
  <c r="Q790" i="4"/>
  <c r="Q297" i="4"/>
  <c r="Q751" i="4"/>
  <c r="Q369" i="4"/>
  <c r="Q35" i="4"/>
  <c r="Q58" i="4"/>
  <c r="Q681" i="4"/>
  <c r="Q837" i="4"/>
  <c r="Q197" i="4"/>
  <c r="Q150" i="4"/>
  <c r="Q378" i="4"/>
  <c r="Q679" i="4"/>
  <c r="Q472" i="4"/>
  <c r="Q735" i="4"/>
  <c r="Q819" i="4"/>
  <c r="Q29" i="4"/>
  <c r="Q138" i="4"/>
  <c r="Q274" i="4"/>
  <c r="Q430" i="4"/>
  <c r="Q695" i="4"/>
  <c r="Q935" i="4"/>
  <c r="Q188" i="4"/>
  <c r="Q333" i="4"/>
  <c r="Q835" i="4"/>
  <c r="Q67" i="4"/>
  <c r="Q139" i="4"/>
  <c r="Q295" i="4"/>
  <c r="Q523" i="4"/>
  <c r="Q607" i="4"/>
  <c r="Q391" i="4"/>
  <c r="Q877" i="4"/>
  <c r="Q428" i="4"/>
  <c r="Q717" i="4"/>
  <c r="Q801" i="4"/>
  <c r="Q385" i="4"/>
  <c r="Q148" i="4"/>
  <c r="Q799" i="4"/>
  <c r="Q275" i="4"/>
  <c r="Q631" i="4"/>
  <c r="Q108" i="4"/>
  <c r="Q862" i="4"/>
  <c r="Q940" i="4"/>
  <c r="Q282" i="4"/>
  <c r="Q381" i="4"/>
  <c r="Q184" i="4"/>
  <c r="Q160" i="4"/>
  <c r="Q195" i="4"/>
  <c r="Q303" i="4"/>
  <c r="Q315" i="4"/>
  <c r="Q394" i="4"/>
  <c r="Q52" i="4"/>
  <c r="Q234" i="4"/>
  <c r="Q691" i="4"/>
  <c r="Q328" i="4"/>
  <c r="Q270" i="4"/>
  <c r="Q136" i="4"/>
  <c r="Q292" i="4"/>
  <c r="Q280" i="4"/>
  <c r="Q436" i="4"/>
  <c r="Q66" i="4"/>
  <c r="Q25" i="4"/>
  <c r="Q742" i="4"/>
  <c r="Q658" i="4"/>
  <c r="Q802" i="4"/>
  <c r="Q767" i="4"/>
  <c r="Q187" i="4"/>
  <c r="Q415" i="4"/>
  <c r="Q727" i="4"/>
  <c r="Q128" i="4"/>
  <c r="Q645" i="4"/>
  <c r="Q235" i="4"/>
  <c r="Q379" i="4"/>
  <c r="Q390" i="4"/>
  <c r="Q805" i="4"/>
  <c r="Q399" i="4"/>
  <c r="Q232" i="4"/>
  <c r="Q318" i="4"/>
  <c r="Q463" i="4"/>
  <c r="Q162" i="4"/>
  <c r="Q611" i="4"/>
  <c r="Q156" i="4"/>
  <c r="Q398" i="4"/>
  <c r="Q494" i="4"/>
  <c r="Q320" i="4"/>
  <c r="Q226" i="4"/>
  <c r="Q359" i="4"/>
  <c r="Q373" i="4"/>
  <c r="Q406" i="4"/>
  <c r="Q332" i="4"/>
  <c r="Q657" i="4"/>
  <c r="Q11" i="4"/>
  <c r="Q417" i="4"/>
  <c r="Q34" i="4"/>
  <c r="Q190" i="4"/>
  <c r="Q969" i="4"/>
  <c r="Q119" i="4"/>
  <c r="Q455" i="4"/>
  <c r="Q131" i="4"/>
  <c r="Q915" i="4"/>
  <c r="Q358" i="4"/>
  <c r="Q467" i="4"/>
  <c r="Q143" i="4"/>
  <c r="Q987" i="4"/>
  <c r="Q912" i="4"/>
  <c r="Q637" i="4"/>
  <c r="Q793" i="4"/>
  <c r="Q806" i="4"/>
  <c r="Q919" i="4"/>
  <c r="Q459" i="4"/>
  <c r="Q615" i="4"/>
  <c r="Q375" i="4"/>
  <c r="Q102" i="4"/>
  <c r="Q268" i="4"/>
  <c r="Q101" i="4"/>
  <c r="Q76" i="4"/>
  <c r="Q610" i="4"/>
  <c r="Q947" i="4"/>
  <c r="Q595" i="4"/>
  <c r="Q330" i="4"/>
  <c r="Q475" i="4"/>
  <c r="Q238" i="4"/>
  <c r="Q313" i="4"/>
  <c r="Q22" i="4"/>
  <c r="Q285" i="4"/>
  <c r="Q33" i="4"/>
  <c r="Q117" i="4"/>
  <c r="Q345" i="4"/>
  <c r="Q708" i="4"/>
  <c r="Q706" i="4"/>
  <c r="Q814" i="4"/>
  <c r="Q779" i="4"/>
  <c r="Q456" i="4"/>
  <c r="Q168" i="4"/>
  <c r="Q229" i="4"/>
  <c r="Q718" i="4"/>
  <c r="Q298" i="4"/>
  <c r="Q826" i="4"/>
  <c r="Q13" i="4"/>
  <c r="Q730" i="4"/>
  <c r="Q564" i="4"/>
  <c r="Q931" i="4"/>
  <c r="Q382" i="4"/>
  <c r="Q487" i="4"/>
  <c r="Q224" i="4"/>
  <c r="Q71" i="4"/>
  <c r="Q198" i="4"/>
  <c r="Q209" i="4"/>
  <c r="Q370" i="4"/>
  <c r="Q756" i="4"/>
  <c r="Q20" i="4"/>
  <c r="Q343" i="4"/>
  <c r="Q206" i="4"/>
  <c r="Q518" i="4"/>
  <c r="Q273" i="4"/>
  <c r="Q477" i="4"/>
  <c r="Q813" i="4"/>
  <c r="Q299" i="4"/>
  <c r="Q272" i="4"/>
  <c r="Q21" i="4"/>
  <c r="Q489" i="4"/>
  <c r="Q106" i="4"/>
  <c r="Q212" i="4"/>
  <c r="Q585" i="4"/>
  <c r="Q978" i="4"/>
  <c r="Q960" i="4"/>
  <c r="Q317" i="4"/>
  <c r="Q545" i="4"/>
  <c r="Q785" i="4"/>
  <c r="Q490" i="4"/>
  <c r="Q646" i="4"/>
  <c r="Q980" i="4"/>
  <c r="Q623" i="4"/>
  <c r="Q502" i="4"/>
  <c r="Q193" i="4"/>
  <c r="Q277" i="4"/>
  <c r="Q421" i="4"/>
  <c r="Q442" i="4"/>
  <c r="Q514" i="4"/>
  <c r="Q670" i="4"/>
  <c r="Q408" i="4"/>
  <c r="Q228" i="4"/>
  <c r="Q504" i="4"/>
  <c r="Q943" i="4"/>
  <c r="Q447" i="4"/>
  <c r="Q239" i="4"/>
  <c r="Q316" i="4"/>
  <c r="Q388" i="4"/>
  <c r="Q707" i="4"/>
  <c r="Q693" i="4"/>
  <c r="Q825" i="4"/>
  <c r="Q200" i="4"/>
  <c r="Q573" i="4"/>
  <c r="Q63" i="4"/>
  <c r="Q130" i="4"/>
  <c r="Q246" i="4"/>
  <c r="Q137" i="4"/>
  <c r="Q7" i="4"/>
  <c r="Q867" i="4"/>
  <c r="Q945" i="4"/>
  <c r="Q661" i="4"/>
  <c r="Q338" i="4"/>
  <c r="Q638" i="4"/>
  <c r="Q201" i="4"/>
  <c r="Q609" i="4"/>
  <c r="Q95" i="4"/>
  <c r="Q167" i="4"/>
  <c r="Q181" i="4"/>
  <c r="Q409" i="4"/>
  <c r="Q286" i="4"/>
  <c r="Q741" i="4"/>
  <c r="Q621" i="4"/>
  <c r="Q705" i="4"/>
  <c r="Q166" i="4"/>
  <c r="Q203" i="4"/>
  <c r="Q856" i="4"/>
  <c r="Q896" i="4"/>
  <c r="Q311" i="4"/>
  <c r="Q766" i="4"/>
  <c r="Q971" i="4"/>
  <c r="Q852" i="4"/>
  <c r="Q120" i="4"/>
  <c r="Q323" i="4"/>
  <c r="Q888" i="4"/>
  <c r="Q431" i="4"/>
  <c r="Q778" i="4"/>
  <c r="Q107" i="4"/>
  <c r="Q335" i="4"/>
  <c r="Q96" i="4"/>
  <c r="Q913" i="4"/>
  <c r="Q967" i="4"/>
  <c r="Q875" i="4"/>
  <c r="Q959" i="4"/>
  <c r="Q247" i="4"/>
  <c r="Q777" i="4"/>
  <c r="Q387" i="4"/>
  <c r="Q258" i="4"/>
  <c r="Q563" i="4"/>
  <c r="Q672" i="4"/>
  <c r="Q19" i="4"/>
  <c r="Q312" i="4"/>
  <c r="Q146" i="4"/>
  <c r="Q284" i="4"/>
  <c r="Q380" i="4"/>
  <c r="Q105" i="4"/>
  <c r="Q142" i="4"/>
  <c r="Q251" i="4"/>
  <c r="Q441" i="4"/>
  <c r="Q753" i="4"/>
  <c r="Q214" i="4"/>
  <c r="Q405" i="4"/>
  <c r="Q178" i="4"/>
  <c r="Q59" i="4"/>
  <c r="Q215" i="4"/>
  <c r="Q404" i="4"/>
  <c r="Q861" i="4"/>
  <c r="Q82" i="4"/>
  <c r="Q857" i="4"/>
  <c r="Q503" i="4"/>
  <c r="Q575" i="4"/>
  <c r="Q132" i="4"/>
  <c r="Q682" i="4"/>
  <c r="Q944" i="4"/>
  <c r="Q466" i="4"/>
  <c r="Q732" i="4"/>
  <c r="Q180" i="4"/>
  <c r="Q642" i="4"/>
  <c r="Q979" i="4"/>
  <c r="Q192" i="4"/>
  <c r="Q420" i="4"/>
  <c r="Q223" i="4"/>
  <c r="Q185" i="4"/>
  <c r="Q460" i="4"/>
  <c r="Q17" i="4"/>
  <c r="Q526" i="4"/>
  <c r="Q56" i="4"/>
  <c r="Q703" i="4"/>
  <c r="Q817" i="4"/>
  <c r="Q9" i="4"/>
  <c r="Q419" i="4"/>
  <c r="Q392" i="4"/>
  <c r="Q81" i="4"/>
  <c r="Q165" i="4"/>
  <c r="Q94" i="4"/>
  <c r="Q69" i="4"/>
  <c r="Q263" i="4"/>
  <c r="Q322" i="4"/>
  <c r="Q648" i="4"/>
  <c r="Q685" i="4"/>
  <c r="Q673" i="4"/>
  <c r="Q829" i="4"/>
  <c r="Q731" i="4"/>
  <c r="Q744" i="4"/>
  <c r="Q445" i="4"/>
  <c r="Q985" i="4"/>
  <c r="Q290" i="4"/>
  <c r="Q686" i="4"/>
  <c r="Q704" i="4"/>
  <c r="Q791" i="4"/>
  <c r="Q798" i="4"/>
  <c r="Q876" i="4"/>
  <c r="Q350" i="4"/>
  <c r="Q650" i="4"/>
  <c r="Q733" i="4"/>
  <c r="Q901" i="4"/>
  <c r="Q975" i="4"/>
  <c r="Q314" i="4"/>
  <c r="Q794" i="4"/>
  <c r="Q724" i="4"/>
  <c r="Q626" i="4"/>
  <c r="Q916" i="4"/>
  <c r="Q461" i="4"/>
  <c r="Q905" i="4"/>
  <c r="Q104" i="4"/>
  <c r="Q153" i="4"/>
  <c r="Q786" i="4"/>
  <c r="Q37" i="4"/>
  <c r="Q49" i="4"/>
  <c r="Q253" i="4"/>
  <c r="Q133" i="4"/>
  <c r="Q252" i="4"/>
  <c r="Q324" i="4"/>
  <c r="Q981" i="4"/>
  <c r="Q84" i="4"/>
  <c r="Q984" i="4"/>
  <c r="Q288" i="4"/>
  <c r="Q551" i="4"/>
  <c r="Q24" i="4"/>
  <c r="Q997" i="4"/>
  <c r="Q62" i="4"/>
  <c r="Q374" i="4"/>
  <c r="Q530" i="4"/>
  <c r="Q602" i="4"/>
  <c r="Q932" i="4"/>
  <c r="Q488" i="4"/>
  <c r="Q712" i="4"/>
  <c r="Q50" i="4"/>
  <c r="Q362" i="4"/>
  <c r="Q590" i="4"/>
  <c r="Q556" i="4"/>
  <c r="Q640" i="4"/>
  <c r="Q746" i="4"/>
  <c r="Q928" i="4"/>
  <c r="Q641" i="4"/>
  <c r="Q725" i="4"/>
  <c r="Q929" i="4"/>
  <c r="Q462" i="4"/>
  <c r="Q870" i="4"/>
  <c r="Q278" i="4"/>
  <c r="Q440" i="4"/>
  <c r="Q177" i="4"/>
  <c r="Q917" i="4"/>
  <c r="Q842" i="4"/>
  <c r="Q827" i="4"/>
  <c r="Q562" i="4"/>
  <c r="Q955" i="4"/>
  <c r="Q264" i="4"/>
  <c r="Q360" i="4"/>
  <c r="Q529" i="4"/>
  <c r="Q613" i="4"/>
  <c r="Q539" i="4"/>
  <c r="Q12" i="4"/>
  <c r="Q515" i="4"/>
  <c r="Q587" i="4"/>
  <c r="Q995" i="4"/>
  <c r="Q719" i="4"/>
  <c r="Q803" i="4"/>
  <c r="Q644" i="4"/>
  <c r="Q757" i="4"/>
  <c r="Q541" i="4"/>
  <c r="Q625" i="4"/>
  <c r="Q865" i="4"/>
  <c r="Q816" i="4"/>
  <c r="Q473" i="4"/>
  <c r="Q881" i="4"/>
  <c r="Q878" i="4"/>
  <c r="Q329" i="4"/>
  <c r="Q554" i="4"/>
  <c r="Q10" i="4"/>
  <c r="Q249" i="4"/>
  <c r="Q85" i="4"/>
  <c r="Q540" i="4"/>
  <c r="Q97" i="4"/>
  <c r="Q310" i="4"/>
  <c r="Q598" i="4"/>
  <c r="Q991" i="4"/>
  <c r="Q697" i="4"/>
  <c r="Q906" i="4"/>
  <c r="Q72" i="4"/>
  <c r="Q925" i="4"/>
  <c r="Q939" i="4"/>
  <c r="Q74" i="4"/>
  <c r="Q158" i="4"/>
  <c r="Q1004" i="4"/>
  <c r="Q218" i="4"/>
  <c r="Q302" i="4"/>
  <c r="Q736" i="4"/>
  <c r="Q880" i="4"/>
  <c r="Q769" i="4"/>
  <c r="Q86" i="4"/>
  <c r="Q242" i="4"/>
  <c r="Q182" i="4"/>
  <c r="Q698" i="4"/>
  <c r="Q963" i="4"/>
  <c r="Q926" i="4"/>
  <c r="Q506" i="4"/>
  <c r="Q976" i="4"/>
  <c r="Q833" i="4"/>
  <c r="Q413" i="4"/>
  <c r="Q660" i="4"/>
  <c r="Q231" i="4"/>
  <c r="Q54" i="4"/>
  <c r="Q213" i="4"/>
  <c r="Q109" i="4"/>
  <c r="Q121" i="4"/>
  <c r="Q371" i="4"/>
  <c r="Q325" i="4"/>
  <c r="Q36" i="4"/>
  <c r="Q240" i="4"/>
  <c r="Q1003" i="4"/>
  <c r="Q624" i="4"/>
  <c r="Q48" i="4"/>
  <c r="Q649" i="4"/>
  <c r="Q721" i="4"/>
  <c r="Q683" i="4"/>
  <c r="Q851" i="4"/>
  <c r="Q937" i="4"/>
  <c r="Q14" i="4"/>
  <c r="Q482" i="4"/>
  <c r="Q891" i="4"/>
  <c r="Q740" i="4"/>
  <c r="Q710" i="4"/>
  <c r="Q722" i="4"/>
  <c r="Q614" i="4"/>
  <c r="Q122" i="4"/>
  <c r="Q230" i="4"/>
  <c r="Q470" i="4"/>
  <c r="Q941" i="4"/>
  <c r="Q868" i="4"/>
  <c r="Q989" i="4"/>
  <c r="Q998" i="4"/>
  <c r="Q770" i="4"/>
  <c r="Q662" i="4"/>
  <c r="Q988" i="4"/>
  <c r="Q774" i="4"/>
  <c r="Q965" i="4"/>
  <c r="Q47" i="4"/>
  <c r="Q894" i="4"/>
  <c r="Q179" i="4"/>
  <c r="Q346" i="4"/>
  <c r="Q754" i="4"/>
  <c r="Q671" i="4"/>
  <c r="Q191" i="4"/>
  <c r="Q383" i="4"/>
  <c r="Q582" i="4"/>
  <c r="Q938" i="4"/>
  <c r="Q481" i="4"/>
  <c r="Q565" i="4"/>
  <c r="Q276" i="4"/>
  <c r="Q396" i="4"/>
  <c r="Q911" i="4"/>
  <c r="Q144" i="4"/>
  <c r="Q216" i="4"/>
  <c r="Q372" i="4"/>
  <c r="Q468" i="4"/>
  <c r="Q949" i="4"/>
  <c r="Q903" i="4"/>
  <c r="Q796" i="4"/>
  <c r="Q524" i="4"/>
  <c r="Q953" i="4"/>
  <c r="Q493" i="4"/>
  <c r="Q577" i="4"/>
  <c r="Q170" i="4"/>
  <c r="Q520" i="4"/>
  <c r="Q844" i="4"/>
  <c r="Q934" i="4"/>
  <c r="Q425" i="4"/>
  <c r="Q616" i="4"/>
  <c r="Q578" i="4"/>
  <c r="Q688" i="4"/>
  <c r="Q822" i="4"/>
  <c r="Q509" i="4"/>
  <c r="Q581" i="4"/>
  <c r="Q255" i="4"/>
  <c r="Q289" i="4"/>
  <c r="Q46" i="4"/>
  <c r="Q344" i="4"/>
  <c r="Q250" i="4"/>
  <c r="Q157" i="4"/>
  <c r="Q574" i="4"/>
  <c r="Q586" i="4"/>
  <c r="Q61" i="4"/>
  <c r="Q265" i="4"/>
  <c r="Q946" i="4"/>
  <c r="Q983" i="4"/>
  <c r="Q444" i="4"/>
  <c r="Q480" i="4"/>
  <c r="Q839" i="4"/>
  <c r="Q300" i="4"/>
  <c r="Q961" i="4"/>
  <c r="Q758" i="4"/>
  <c r="Q608" i="4"/>
  <c r="Q879" i="4"/>
  <c r="Q26" i="4"/>
  <c r="Q110" i="4"/>
  <c r="Q566" i="4"/>
  <c r="Q484" i="4"/>
  <c r="Q410" i="4"/>
  <c r="Q38" i="4"/>
  <c r="Q781" i="4"/>
  <c r="Q734" i="4"/>
  <c r="Q98" i="4"/>
  <c r="Q254" i="4"/>
  <c r="Q858" i="4"/>
  <c r="Q604" i="4"/>
  <c r="Q600" i="4"/>
  <c r="Q720" i="4"/>
  <c r="Q832" i="4"/>
  <c r="Q458" i="4"/>
  <c r="Q968" i="4"/>
  <c r="Q910" i="4"/>
  <c r="Q772" i="4"/>
  <c r="Q689" i="4"/>
  <c r="Q510" i="4"/>
  <c r="Q762" i="4"/>
  <c r="Q601" i="4"/>
  <c r="Q568" i="4"/>
  <c r="Q544" i="4"/>
  <c r="Q293" i="4"/>
  <c r="Q761" i="4"/>
  <c r="Q656" i="4"/>
  <c r="Q389" i="4"/>
  <c r="Q701" i="4"/>
  <c r="Q612" i="4"/>
  <c r="Q401" i="4"/>
  <c r="Q711" i="4"/>
  <c r="Q618" i="4"/>
  <c r="Q950" i="4"/>
  <c r="Q999" i="4"/>
  <c r="Q841" i="4"/>
  <c r="Q872" i="4"/>
  <c r="Q521" i="4"/>
  <c r="Q922" i="4"/>
  <c r="Q855" i="4"/>
  <c r="Q227" i="4"/>
  <c r="Q927" i="4"/>
  <c r="Q869" i="4"/>
  <c r="Q418" i="4"/>
  <c r="Q528" i="4"/>
  <c r="Q846" i="4"/>
  <c r="Q446" i="4"/>
  <c r="Q966" i="4"/>
  <c r="Q629" i="4"/>
  <c r="Q954" i="4"/>
  <c r="Q797" i="4"/>
  <c r="Q652" i="4"/>
  <c r="Q1002" i="4"/>
  <c r="Q909" i="4"/>
  <c r="Q956" i="4"/>
  <c r="Q898" i="4"/>
  <c r="Q738" i="4"/>
  <c r="Q512" i="4"/>
  <c r="Q546" i="4"/>
  <c r="Q596" i="4"/>
  <c r="Q908" i="4"/>
  <c r="Q957" i="4"/>
  <c r="Q728" i="4"/>
  <c r="Q780" i="4"/>
  <c r="Q800" i="4"/>
  <c r="Q588" i="4"/>
  <c r="Q560" i="4"/>
  <c r="Q884" i="4"/>
  <c r="Q548" i="4"/>
  <c r="Q331" i="4"/>
  <c r="Q840" i="4"/>
  <c r="Q716" i="4"/>
  <c r="Q921" i="4"/>
  <c r="Q866" i="4"/>
  <c r="Q820" i="4"/>
  <c r="Q266" i="4"/>
  <c r="Q700" i="4"/>
  <c r="Q760" i="4"/>
  <c r="Q677" i="4"/>
  <c r="Q902" i="4"/>
  <c r="Q845" i="4"/>
  <c r="Q930" i="4"/>
  <c r="Q1005" i="4"/>
  <c r="Q508" i="4"/>
  <c r="Q664" i="4"/>
  <c r="Q808" i="4"/>
  <c r="Q630" i="4"/>
  <c r="Q594" i="4"/>
  <c r="Q485" i="4"/>
  <c r="Q918" i="4"/>
  <c r="Q809" i="4"/>
  <c r="Q942" i="4"/>
  <c r="Q497" i="4"/>
  <c r="Q569" i="4"/>
  <c r="Q864" i="4"/>
  <c r="Q990" i="4"/>
  <c r="Q986" i="4"/>
  <c r="Q804" i="4"/>
  <c r="Q606" i="4"/>
  <c r="Q622" i="4"/>
  <c r="Q60" i="4"/>
  <c r="Q973" i="4"/>
  <c r="Q892" i="4"/>
  <c r="Q542" i="4"/>
  <c r="Q684" i="4"/>
  <c r="Q883" i="4"/>
  <c r="Q557" i="4"/>
  <c r="Q748" i="4"/>
  <c r="Q341" i="4"/>
  <c r="Q592" i="4"/>
  <c r="Q714" i="4"/>
  <c r="Q500" i="4"/>
  <c r="Q810" i="4"/>
  <c r="Q737" i="4"/>
  <c r="Q680" i="4"/>
  <c r="Q752" i="4"/>
  <c r="Q486" i="4"/>
  <c r="Q895" i="4"/>
  <c r="Q818" i="4"/>
  <c r="Q886" i="4"/>
  <c r="Q924" i="4"/>
  <c r="Q628" i="4"/>
  <c r="Q449" i="4"/>
  <c r="Q576" i="4"/>
  <c r="Q336" i="4"/>
  <c r="Q745" i="4"/>
  <c r="Q764" i="4"/>
  <c r="Q572" i="4"/>
  <c r="Q605" i="4"/>
  <c r="Q982" i="4"/>
  <c r="Q617" i="4"/>
  <c r="Q536" i="4"/>
  <c r="Q635" i="4"/>
  <c r="Q709" i="4"/>
  <c r="Q365" i="4"/>
  <c r="Q750" i="4"/>
  <c r="Q496" i="4"/>
  <c r="Q784" i="4"/>
  <c r="Q532" i="4"/>
  <c r="Q874" i="4"/>
  <c r="Q812" i="4"/>
  <c r="Q914" i="4"/>
  <c r="Q653" i="4"/>
  <c r="Q749" i="4"/>
  <c r="Q900" i="4"/>
  <c r="Q665" i="4"/>
  <c r="Q848" i="4"/>
  <c r="Q522" i="4"/>
  <c r="Q678" i="4"/>
  <c r="Q907" i="4"/>
  <c r="Q584" i="4"/>
  <c r="Q476" i="4"/>
  <c r="Q776" i="4"/>
  <c r="Q860" i="4"/>
  <c r="Q854" i="4"/>
  <c r="Q836" i="4"/>
  <c r="Q948" i="4"/>
  <c r="Q993" i="4"/>
  <c r="Q823" i="4"/>
  <c r="Q992" i="4"/>
  <c r="Q696" i="4"/>
  <c r="Q593" i="4"/>
  <c r="Q828" i="4"/>
  <c r="Q377" i="4"/>
  <c r="Q474" i="4"/>
  <c r="Q977" i="4"/>
  <c r="Q893" i="4"/>
  <c r="Q952" i="4"/>
  <c r="Q580" i="4"/>
  <c r="Q970" i="4"/>
  <c r="Q281" i="4"/>
  <c r="Q996" i="4"/>
  <c r="Q498" i="4"/>
  <c r="Q792" i="4"/>
  <c r="Q668" i="4"/>
  <c r="Q437" i="4"/>
  <c r="Q1001" i="4"/>
  <c r="Q958" i="4"/>
  <c r="Q863" i="4"/>
  <c r="Q690" i="4"/>
  <c r="Q920" i="4"/>
  <c r="Q620" i="4"/>
  <c r="Q666" i="4"/>
  <c r="Q824" i="4"/>
  <c r="Q834" i="4"/>
  <c r="Q994" i="4"/>
  <c r="Q632" i="4"/>
  <c r="Q692" i="4"/>
  <c r="Q384" i="4"/>
  <c r="Q933" i="4"/>
  <c r="Q533" i="4"/>
  <c r="Q936" i="4"/>
  <c r="Q759" i="4"/>
  <c r="Q788" i="4"/>
  <c r="K22" i="2"/>
  <c r="K19" i="3" s="1"/>
  <c r="J15" i="2"/>
  <c r="J18" i="3" s="1"/>
  <c r="K12" i="2"/>
  <c r="F22" i="2"/>
  <c r="F19" i="3" s="1"/>
  <c r="F12" i="2"/>
  <c r="F15" i="2"/>
  <c r="F18" i="3" s="1"/>
  <c r="S116" i="4"/>
  <c r="S537" i="4"/>
  <c r="S414" i="4"/>
  <c r="S92" i="4"/>
  <c r="S663" i="4"/>
  <c r="S871" i="4"/>
  <c r="S454" i="4"/>
  <c r="S646" i="4"/>
  <c r="S411" i="4"/>
  <c r="S130" i="4"/>
  <c r="S687" i="4"/>
  <c r="S381" i="4"/>
  <c r="S762" i="4"/>
  <c r="S246" i="4"/>
  <c r="S320" i="4"/>
  <c r="S186" i="4"/>
  <c r="S491" i="4"/>
  <c r="S469" i="4"/>
  <c r="S917" i="4"/>
  <c r="S792" i="4"/>
  <c r="S316" i="4"/>
  <c r="S162" i="4"/>
  <c r="S525" i="4"/>
  <c r="S338" i="4"/>
  <c r="S931" i="4"/>
  <c r="S88" i="4"/>
  <c r="S416" i="4"/>
  <c r="S355" i="4"/>
  <c r="S426" i="4"/>
  <c r="S8" i="4"/>
  <c r="S393" i="4"/>
  <c r="S179" i="4"/>
  <c r="S197" i="4"/>
  <c r="S463" i="4"/>
  <c r="S643" i="4"/>
  <c r="S287" i="4"/>
  <c r="S135" i="4"/>
  <c r="S137" i="4"/>
  <c r="S172" i="4"/>
  <c r="S399" i="4"/>
  <c r="S160" i="4"/>
  <c r="S243" i="4"/>
  <c r="S813" i="4"/>
  <c r="S354" i="4"/>
  <c r="S164" i="4"/>
  <c r="S202" i="4"/>
  <c r="S169" i="4"/>
  <c r="S627" i="4"/>
  <c r="S451" i="4"/>
  <c r="S190" i="4"/>
  <c r="S994" i="4"/>
  <c r="S499" i="4"/>
  <c r="S306" i="4"/>
  <c r="S189" i="4"/>
  <c r="S806" i="4"/>
  <c r="S507" i="4"/>
  <c r="S294" i="4"/>
  <c r="S564" i="4"/>
  <c r="S919" i="4"/>
  <c r="S591" i="4"/>
  <c r="S415" i="4"/>
  <c r="S844" i="4"/>
  <c r="S665" i="4"/>
  <c r="S386" i="4"/>
  <c r="S688" i="4"/>
  <c r="S9" i="4"/>
  <c r="S856" i="4"/>
  <c r="S978" i="4"/>
  <c r="S311" i="4"/>
  <c r="S260" i="4"/>
  <c r="S859" i="4"/>
  <c r="S163" i="4"/>
  <c r="S279" i="4"/>
  <c r="S371" i="4"/>
  <c r="S639" i="4"/>
  <c r="S807" i="4"/>
  <c r="S63" i="4"/>
  <c r="S147" i="4"/>
  <c r="S375" i="4"/>
  <c r="S531" i="4"/>
  <c r="S693" i="4"/>
  <c r="S238" i="4"/>
  <c r="S327" i="4"/>
  <c r="S58" i="4"/>
  <c r="S825" i="4"/>
  <c r="S53" i="4"/>
  <c r="S438" i="4"/>
  <c r="S159" i="4"/>
  <c r="S273" i="4"/>
  <c r="S376" i="4"/>
  <c r="S307" i="4"/>
  <c r="S947" i="4"/>
  <c r="S816" i="4"/>
  <c r="S87" i="4"/>
  <c r="S602" i="4"/>
  <c r="S868" i="4"/>
  <c r="S39" i="4"/>
  <c r="S460" i="4"/>
  <c r="S517" i="4"/>
  <c r="S748" i="4"/>
  <c r="S539" i="4"/>
  <c r="S206" i="4"/>
  <c r="S126" i="4"/>
  <c r="S7" i="4"/>
  <c r="S333" i="4"/>
  <c r="S51" i="4"/>
  <c r="S519" i="4"/>
  <c r="S195" i="4"/>
  <c r="S231" i="4"/>
  <c r="S747" i="4"/>
  <c r="S43" i="4"/>
  <c r="S407" i="4"/>
  <c r="S219" i="4"/>
  <c r="S635" i="4"/>
  <c r="S57" i="4"/>
  <c r="S256" i="4"/>
  <c r="S583" i="4"/>
  <c r="S876" i="4"/>
  <c r="S771" i="4"/>
  <c r="S746" i="4"/>
  <c r="S894" i="4"/>
  <c r="S600" i="4"/>
  <c r="S802" i="4"/>
  <c r="S141" i="4"/>
  <c r="S877" i="4"/>
  <c r="S686" i="4"/>
  <c r="S595" i="4"/>
  <c r="S105" i="4"/>
  <c r="S318" i="4"/>
  <c r="S603" i="4"/>
  <c r="S741" i="4"/>
  <c r="S221" i="4"/>
  <c r="S368" i="4"/>
  <c r="S83" i="4"/>
  <c r="S303" i="4"/>
  <c r="S321" i="4"/>
  <c r="S417" i="4"/>
  <c r="S227" i="4"/>
  <c r="S723" i="4"/>
  <c r="S112" i="4"/>
  <c r="S551" i="4"/>
  <c r="S292" i="4"/>
  <c r="S721" i="4"/>
  <c r="S843" i="4"/>
  <c r="S535" i="4"/>
  <c r="S293" i="4"/>
  <c r="S55" i="4"/>
  <c r="S801" i="4"/>
  <c r="S388" i="4"/>
  <c r="S483" i="4"/>
  <c r="S711" i="4"/>
  <c r="S783" i="4"/>
  <c r="S42" i="4"/>
  <c r="S429" i="4"/>
  <c r="S284" i="4"/>
  <c r="S369" i="4"/>
  <c r="S337" i="4"/>
  <c r="S351" i="4"/>
  <c r="S452" i="4"/>
  <c r="S184" i="4"/>
  <c r="S715" i="4"/>
  <c r="S120" i="4"/>
  <c r="S257" i="4"/>
  <c r="S364" i="4"/>
  <c r="S960" i="4"/>
  <c r="S544" i="4"/>
  <c r="S312" i="4"/>
  <c r="S891" i="4"/>
  <c r="S237" i="4"/>
  <c r="S56" i="4"/>
  <c r="S128" i="4"/>
  <c r="S201" i="4"/>
  <c r="S285" i="4"/>
  <c r="S226" i="4"/>
  <c r="S247" i="4"/>
  <c r="S471" i="4"/>
  <c r="S699" i="4"/>
  <c r="S567" i="4"/>
  <c r="S819" i="4"/>
  <c r="S207" i="4"/>
  <c r="S423" i="4"/>
  <c r="S363" i="4"/>
  <c r="S291" i="4"/>
  <c r="S447" i="4"/>
  <c r="S675" i="4"/>
  <c r="S47" i="4"/>
  <c r="S289" i="4"/>
  <c r="S151" i="4"/>
  <c r="S232" i="4"/>
  <c r="S40" i="4"/>
  <c r="S317" i="4"/>
  <c r="S773" i="4"/>
  <c r="S511" i="4"/>
  <c r="S103" i="4"/>
  <c r="S543" i="4"/>
  <c r="S111" i="4"/>
  <c r="S251" i="4"/>
  <c r="S181" i="4"/>
  <c r="S735" i="4"/>
  <c r="S328" i="4"/>
  <c r="S787" i="4"/>
  <c r="S258" i="4"/>
  <c r="S161" i="4"/>
  <c r="S280" i="4"/>
  <c r="S66" i="4"/>
  <c r="S222" i="4"/>
  <c r="S400" i="4"/>
  <c r="S76" i="4"/>
  <c r="S174" i="4"/>
  <c r="S875" i="4"/>
  <c r="S679" i="4"/>
  <c r="S213" i="4"/>
  <c r="S331" i="4"/>
  <c r="S342" i="4"/>
  <c r="S31" i="4"/>
  <c r="S487" i="4"/>
  <c r="S727" i="4"/>
  <c r="S283" i="4"/>
  <c r="S168" i="4"/>
  <c r="S324" i="4"/>
  <c r="S601" i="4"/>
  <c r="S614" i="4"/>
  <c r="S380" i="4"/>
  <c r="S239" i="4"/>
  <c r="S397" i="4"/>
  <c r="S477" i="4"/>
  <c r="S821" i="4"/>
  <c r="S609" i="4"/>
  <c r="S651" i="4"/>
  <c r="S346" i="4"/>
  <c r="S873" i="4"/>
  <c r="S198" i="4"/>
  <c r="S17" i="4"/>
  <c r="S271" i="4"/>
  <c r="S244" i="4"/>
  <c r="S30" i="4"/>
  <c r="S798" i="4"/>
  <c r="S815" i="4"/>
  <c r="S766" i="4"/>
  <c r="S887" i="4"/>
  <c r="S971" i="4"/>
  <c r="S852" i="4"/>
  <c r="S379" i="4"/>
  <c r="S691" i="4"/>
  <c r="S655" i="4"/>
  <c r="S208" i="4"/>
  <c r="S555" i="4"/>
  <c r="S315" i="4"/>
  <c r="S753" i="4"/>
  <c r="S35" i="4"/>
  <c r="S100" i="4"/>
  <c r="S196" i="4"/>
  <c r="S268" i="4"/>
  <c r="S101" i="4"/>
  <c r="S54" i="4"/>
  <c r="S127" i="4"/>
  <c r="S64" i="4"/>
  <c r="S173" i="4"/>
  <c r="S412" i="4"/>
  <c r="S89" i="4"/>
  <c r="S301" i="4"/>
  <c r="S490" i="4"/>
  <c r="S622" i="4"/>
  <c r="S974" i="4"/>
  <c r="S503" i="4"/>
  <c r="S575" i="4"/>
  <c r="S20" i="4"/>
  <c r="S621" i="4"/>
  <c r="S667" i="4"/>
  <c r="S125" i="4"/>
  <c r="S44" i="4"/>
  <c r="S255" i="4"/>
  <c r="S102" i="4"/>
  <c r="S266" i="4"/>
  <c r="S464" i="4"/>
  <c r="S149" i="4"/>
  <c r="S99" i="4"/>
  <c r="S459" i="4"/>
  <c r="S615" i="4"/>
  <c r="S419" i="4"/>
  <c r="S109" i="4"/>
  <c r="S436" i="4"/>
  <c r="S138" i="4"/>
  <c r="S211" i="4"/>
  <c r="S18" i="4"/>
  <c r="S352" i="4"/>
  <c r="S29" i="4"/>
  <c r="S28" i="4"/>
  <c r="S245" i="4"/>
  <c r="S85" i="4"/>
  <c r="S574" i="4"/>
  <c r="S730" i="4"/>
  <c r="S611" i="4"/>
  <c r="S755" i="4"/>
  <c r="S915" i="4"/>
  <c r="S319" i="4"/>
  <c r="S104" i="4"/>
  <c r="S405" i="4"/>
  <c r="S450" i="4"/>
  <c r="S367" i="4"/>
  <c r="S439" i="4"/>
  <c r="S139" i="4"/>
  <c r="S114" i="4"/>
  <c r="S751" i="4"/>
  <c r="S187" i="4"/>
  <c r="S6" i="4"/>
  <c r="S234" i="4"/>
  <c r="S171" i="4"/>
  <c r="S124" i="4"/>
  <c r="S15" i="4"/>
  <c r="S191" i="4"/>
  <c r="S136" i="4"/>
  <c r="S339" i="4"/>
  <c r="S106" i="4"/>
  <c r="S27" i="4"/>
  <c r="S579" i="4"/>
  <c r="S349" i="4"/>
  <c r="S286" i="4"/>
  <c r="S795" i="4"/>
  <c r="S269" i="4"/>
  <c r="S67" i="4"/>
  <c r="S295" i="4"/>
  <c r="S523" i="4"/>
  <c r="S77" i="4"/>
  <c r="S113" i="4"/>
  <c r="S185" i="4"/>
  <c r="S210" i="4"/>
  <c r="S282" i="4"/>
  <c r="S756" i="4"/>
  <c r="S827" i="4"/>
  <c r="S259" i="4"/>
  <c r="S272" i="4"/>
  <c r="S607" i="4"/>
  <c r="S223" i="4"/>
  <c r="S80" i="4"/>
  <c r="S152" i="4"/>
  <c r="S631" i="4"/>
  <c r="S176" i="4"/>
  <c r="S60" i="4"/>
  <c r="S132" i="4"/>
  <c r="S481" i="4"/>
  <c r="S350" i="4"/>
  <c r="S21" i="4"/>
  <c r="S489" i="4"/>
  <c r="S22" i="4"/>
  <c r="S91" i="4"/>
  <c r="S789" i="4"/>
  <c r="S629" i="4"/>
  <c r="S899" i="4"/>
  <c r="S516" i="4"/>
  <c r="S119" i="4"/>
  <c r="S95" i="4"/>
  <c r="S209" i="4"/>
  <c r="S390" i="4"/>
  <c r="S867" i="4"/>
  <c r="S79" i="4"/>
  <c r="S16" i="4"/>
  <c r="S220" i="4"/>
  <c r="S448" i="4"/>
  <c r="S150" i="4"/>
  <c r="S41" i="4"/>
  <c r="S455" i="4"/>
  <c r="S115" i="4"/>
  <c r="S200" i="4"/>
  <c r="S345" i="4"/>
  <c r="S619" i="4"/>
  <c r="S175" i="4"/>
  <c r="S403" i="4"/>
  <c r="S394" i="4"/>
  <c r="S434" i="4"/>
  <c r="S183" i="4"/>
  <c r="S406" i="4"/>
  <c r="S65" i="4"/>
  <c r="S707" i="4"/>
  <c r="S814" i="4"/>
  <c r="S391" i="4"/>
  <c r="S703" i="4"/>
  <c r="S571" i="4"/>
  <c r="S722" i="4"/>
  <c r="S153" i="4"/>
  <c r="S178" i="4"/>
  <c r="S59" i="4"/>
  <c r="S903" i="4"/>
  <c r="S81" i="4"/>
  <c r="S82" i="4"/>
  <c r="S166" i="4"/>
  <c r="S261" i="4"/>
  <c r="S262" i="4"/>
  <c r="S71" i="4"/>
  <c r="S215" i="4"/>
  <c r="S562" i="4"/>
  <c r="S395" i="4"/>
  <c r="S325" i="4"/>
  <c r="S742" i="4"/>
  <c r="S855" i="4"/>
  <c r="S360" i="4"/>
  <c r="S968" i="4"/>
  <c r="S940" i="4"/>
  <c r="S267" i="4"/>
  <c r="S759" i="4"/>
  <c r="S330" i="4"/>
  <c r="S475" i="4"/>
  <c r="S140" i="4"/>
  <c r="S528" i="4"/>
  <c r="S733" i="4"/>
  <c r="S302" i="4"/>
  <c r="S398" i="4"/>
  <c r="S332" i="4"/>
  <c r="S428" i="4"/>
  <c r="S573" i="4"/>
  <c r="S299" i="4"/>
  <c r="S418" i="4"/>
  <c r="S344" i="4"/>
  <c r="S249" i="4"/>
  <c r="S250" i="4"/>
  <c r="S669" i="4"/>
  <c r="S729" i="4"/>
  <c r="S977" i="4"/>
  <c r="S689" i="4"/>
  <c r="S131" i="4"/>
  <c r="S373" i="4"/>
  <c r="S467" i="4"/>
  <c r="S851" i="4"/>
  <c r="S143" i="4"/>
  <c r="S479" i="4"/>
  <c r="S274" i="4"/>
  <c r="S649" i="4"/>
  <c r="S1004" i="4"/>
  <c r="S839" i="4"/>
  <c r="S123" i="4"/>
  <c r="S378" i="4"/>
  <c r="S387" i="4"/>
  <c r="S495" i="4"/>
  <c r="S235" i="4"/>
  <c r="S340" i="4"/>
  <c r="S456" i="4"/>
  <c r="S402" i="4"/>
  <c r="S865" i="4"/>
  <c r="S69" i="4"/>
  <c r="S383" i="4"/>
  <c r="S313" i="4"/>
  <c r="S717" i="4"/>
  <c r="S236" i="4"/>
  <c r="S765" i="4"/>
  <c r="S296" i="4"/>
  <c r="S45" i="4"/>
  <c r="S129" i="4"/>
  <c r="S357" i="4"/>
  <c r="S513" i="4"/>
  <c r="S46" i="4"/>
  <c r="S870" i="4"/>
  <c r="S157" i="4"/>
  <c r="S958" i="4"/>
  <c r="S670" i="4"/>
  <c r="S754" i="4"/>
  <c r="S779" i="4"/>
  <c r="S480" i="4"/>
  <c r="S672" i="4"/>
  <c r="S155" i="4"/>
  <c r="S13" i="4"/>
  <c r="S382" i="4"/>
  <c r="S682" i="4"/>
  <c r="S25" i="4"/>
  <c r="S661" i="4"/>
  <c r="S817" i="4"/>
  <c r="S623" i="4"/>
  <c r="S12" i="4"/>
  <c r="S547" i="4"/>
  <c r="S10" i="4"/>
  <c r="S277" i="4"/>
  <c r="S831" i="4"/>
  <c r="S148" i="4"/>
  <c r="S559" i="4"/>
  <c r="S32" i="4"/>
  <c r="S343" i="4"/>
  <c r="S769" i="4"/>
  <c r="S218" i="4"/>
  <c r="S440" i="4"/>
  <c r="S33" i="4"/>
  <c r="S117" i="4"/>
  <c r="S34" i="4"/>
  <c r="S309" i="4"/>
  <c r="S154" i="4"/>
  <c r="S224" i="4"/>
  <c r="S308" i="4"/>
  <c r="S597" i="4"/>
  <c r="S356" i="4"/>
  <c r="S233" i="4"/>
  <c r="S188" i="4"/>
  <c r="S52" i="4"/>
  <c r="S270" i="4"/>
  <c r="S78" i="4"/>
  <c r="S37" i="4"/>
  <c r="S658" i="4"/>
  <c r="S767" i="4"/>
  <c r="S624" i="4"/>
  <c r="S427" i="4"/>
  <c r="S739" i="4"/>
  <c r="S242" i="4"/>
  <c r="S926" i="4"/>
  <c r="S835" i="4"/>
  <c r="S705" i="4"/>
  <c r="S70" i="4"/>
  <c r="S442" i="4"/>
  <c r="S212" i="4"/>
  <c r="S585" i="4"/>
  <c r="S657" i="4"/>
  <c r="S11" i="4"/>
  <c r="S165" i="4"/>
  <c r="S549" i="4"/>
  <c r="S453" i="4"/>
  <c r="S97" i="4"/>
  <c r="S253" i="4"/>
  <c r="S358" i="4"/>
  <c r="S586" i="4"/>
  <c r="S647" i="4"/>
  <c r="S265" i="4"/>
  <c r="S526" i="4"/>
  <c r="S598" i="4"/>
  <c r="S826" i="4"/>
  <c r="S275" i="4"/>
  <c r="S862" i="4"/>
  <c r="S538" i="4"/>
  <c r="S610" i="4"/>
  <c r="S838" i="4"/>
  <c r="S828" i="4"/>
  <c r="S546" i="4"/>
  <c r="S435" i="4"/>
  <c r="S75" i="4"/>
  <c r="S142" i="4"/>
  <c r="S359" i="4"/>
  <c r="S409" i="4"/>
  <c r="S19" i="4"/>
  <c r="S939" i="4"/>
  <c r="S121" i="4"/>
  <c r="S193" i="4"/>
  <c r="S421" i="4"/>
  <c r="S248" i="4"/>
  <c r="S225" i="4"/>
  <c r="S465" i="4"/>
  <c r="S777" i="4"/>
  <c r="S880" i="4"/>
  <c r="S989" i="4"/>
  <c r="S965" i="4"/>
  <c r="S323" i="4"/>
  <c r="S888" i="4"/>
  <c r="S706" i="4"/>
  <c r="S778" i="4"/>
  <c r="S984" i="4"/>
  <c r="S107" i="4"/>
  <c r="S335" i="4"/>
  <c r="S298" i="4"/>
  <c r="S443" i="4"/>
  <c r="S73" i="4"/>
  <c r="S229" i="4"/>
  <c r="S922" i="4"/>
  <c r="S718" i="4"/>
  <c r="S790" i="4"/>
  <c r="S347" i="4"/>
  <c r="S361" i="4"/>
  <c r="S694" i="4"/>
  <c r="S959" i="4"/>
  <c r="S252" i="4"/>
  <c r="S613" i="4"/>
  <c r="S685" i="4"/>
  <c r="S719" i="4"/>
  <c r="S264" i="4"/>
  <c r="S837" i="4"/>
  <c r="S424" i="4"/>
  <c r="S90" i="4"/>
  <c r="S199" i="4"/>
  <c r="S384" i="4"/>
  <c r="S263" i="4"/>
  <c r="S205" i="4"/>
  <c r="S297" i="4"/>
  <c r="S681" i="4"/>
  <c r="S177" i="4"/>
  <c r="S404" i="4"/>
  <c r="S633" i="4"/>
  <c r="S774" i="4"/>
  <c r="S995" i="4"/>
  <c r="S850" i="4"/>
  <c r="S433" i="4"/>
  <c r="S430" i="4"/>
  <c r="S981" i="4"/>
  <c r="S396" i="4"/>
  <c r="S745" i="4"/>
  <c r="S986" i="4"/>
  <c r="S72" i="4"/>
  <c r="S300" i="4"/>
  <c r="S348" i="4"/>
  <c r="S695" i="4"/>
  <c r="S863" i="4"/>
  <c r="S96" i="4"/>
  <c r="S240" i="4"/>
  <c r="S712" i="4"/>
  <c r="S580" i="4"/>
  <c r="S805" i="4"/>
  <c r="S973" i="4"/>
  <c r="S953" i="4"/>
  <c r="S533" i="4"/>
  <c r="S458" i="4"/>
  <c r="S698" i="4"/>
  <c r="S918" i="4"/>
  <c r="S145" i="4"/>
  <c r="S84" i="4"/>
  <c r="S645" i="4"/>
  <c r="S501" i="4"/>
  <c r="S93" i="4"/>
  <c r="S616" i="4"/>
  <c r="S329" i="4"/>
  <c r="S241" i="4"/>
  <c r="S587" i="4"/>
  <c r="S466" i="4"/>
  <c r="S334" i="4"/>
  <c r="S550" i="4"/>
  <c r="S951" i="4"/>
  <c r="S659" i="4"/>
  <c r="S952" i="4"/>
  <c r="S625" i="4"/>
  <c r="S697" i="4"/>
  <c r="S445" i="4"/>
  <c r="S841" i="4"/>
  <c r="S732" i="4"/>
  <c r="S180" i="4"/>
  <c r="S736" i="4"/>
  <c r="S832" i="4"/>
  <c r="S326" i="4"/>
  <c r="S985" i="4"/>
  <c r="S484" i="4"/>
  <c r="S389" i="4"/>
  <c r="S496" i="4"/>
  <c r="S879" i="4"/>
  <c r="S473" i="4"/>
  <c r="S557" i="4"/>
  <c r="S472" i="4"/>
  <c r="S304" i="4"/>
  <c r="S68" i="4"/>
  <c r="S652" i="4"/>
  <c r="S49" i="4"/>
  <c r="S830" i="4"/>
  <c r="S61" i="4"/>
  <c r="S636" i="4"/>
  <c r="S370" i="4"/>
  <c r="S192" i="4"/>
  <c r="S444" i="4"/>
  <c r="S336" i="4"/>
  <c r="S563" i="4"/>
  <c r="S74" i="4"/>
  <c r="S146" i="4"/>
  <c r="S530" i="4"/>
  <c r="S488" i="4"/>
  <c r="S572" i="4"/>
  <c r="S446" i="4"/>
  <c r="S874" i="4"/>
  <c r="S529" i="4"/>
  <c r="S230" i="4"/>
  <c r="S734" i="4"/>
  <c r="S589" i="4"/>
  <c r="S997" i="4"/>
  <c r="S62" i="4"/>
  <c r="S134" i="4"/>
  <c r="S374" i="4"/>
  <c r="S518" i="4"/>
  <c r="S568" i="4"/>
  <c r="S784" i="4"/>
  <c r="S772" i="4"/>
  <c r="S785" i="4"/>
  <c r="S502" i="4"/>
  <c r="S108" i="4"/>
  <c r="S514" i="4"/>
  <c r="S738" i="4"/>
  <c r="S565" i="4"/>
  <c r="S744" i="4"/>
  <c r="S781" i="4"/>
  <c r="S24" i="4"/>
  <c r="S527" i="4"/>
  <c r="S599" i="4"/>
  <c r="S923" i="4"/>
  <c r="S890" i="4"/>
  <c r="S803" i="4"/>
  <c r="S710" i="4"/>
  <c r="S775" i="4"/>
  <c r="S709" i="4"/>
  <c r="S793" i="4"/>
  <c r="S758" i="4"/>
  <c r="S913" i="4"/>
  <c r="S975" i="4"/>
  <c r="S881" i="4"/>
  <c r="S878" i="4"/>
  <c r="S485" i="4"/>
  <c r="S664" i="4"/>
  <c r="S341" i="4"/>
  <c r="S554" i="4"/>
  <c r="S929" i="4"/>
  <c r="S737" i="4"/>
  <c r="S1001" i="4"/>
  <c r="S653" i="4"/>
  <c r="S797" i="4"/>
  <c r="S94" i="4"/>
  <c r="S310" i="4"/>
  <c r="S987" i="4"/>
  <c r="S167" i="4"/>
  <c r="S322" i="4"/>
  <c r="S133" i="4"/>
  <c r="S372" i="4"/>
  <c r="S914" i="4"/>
  <c r="S553" i="4"/>
  <c r="S791" i="4"/>
  <c r="S988" i="4"/>
  <c r="S156" i="4"/>
  <c r="S912" i="4"/>
  <c r="S824" i="4"/>
  <c r="S864" i="4"/>
  <c r="S882" i="4"/>
  <c r="S86" i="4"/>
  <c r="S158" i="4"/>
  <c r="S542" i="4"/>
  <c r="S314" i="4"/>
  <c r="S98" i="4"/>
  <c r="S254" i="4"/>
  <c r="S782" i="4"/>
  <c r="S194" i="4"/>
  <c r="S422" i="4"/>
  <c r="S925" i="4"/>
  <c r="S982" i="4"/>
  <c r="S941" i="4"/>
  <c r="S760" i="4"/>
  <c r="S969" i="4"/>
  <c r="S425" i="4"/>
  <c r="S725" i="4"/>
  <c r="S642" i="4"/>
  <c r="S726" i="4"/>
  <c r="S214" i="4"/>
  <c r="S217" i="4"/>
  <c r="S720" i="4"/>
  <c r="S144" i="4"/>
  <c r="S48" i="4"/>
  <c r="S983" i="4"/>
  <c r="S901" i="4"/>
  <c r="S743" i="4"/>
  <c r="S288" i="4"/>
  <c r="S26" i="4"/>
  <c r="S482" i="4"/>
  <c r="S566" i="4"/>
  <c r="S847" i="4"/>
  <c r="S638" i="4"/>
  <c r="S930" i="4"/>
  <c r="S170" i="4"/>
  <c r="S626" i="4"/>
  <c r="S541" i="4"/>
  <c r="S937" i="4"/>
  <c r="S14" i="4"/>
  <c r="S470" i="4"/>
  <c r="S857" i="4"/>
  <c r="S794" i="4"/>
  <c r="S910" i="4"/>
  <c r="S605" i="4"/>
  <c r="S437" i="4"/>
  <c r="S432" i="4"/>
  <c r="S366" i="4"/>
  <c r="S392" i="4"/>
  <c r="S905" i="4"/>
  <c r="S515" i="4"/>
  <c r="S866" i="4"/>
  <c r="S203" i="4"/>
  <c r="S385" i="4"/>
  <c r="S478" i="4"/>
  <c r="S648" i="4"/>
  <c r="S673" i="4"/>
  <c r="S829" i="4"/>
  <c r="S493" i="4"/>
  <c r="S889" i="4"/>
  <c r="S731" i="4"/>
  <c r="S204" i="4"/>
  <c r="S276" i="4"/>
  <c r="S420" i="4"/>
  <c r="S552" i="4"/>
  <c r="S683" i="4"/>
  <c r="S408" i="4"/>
  <c r="S916" i="4"/>
  <c r="S228" i="4"/>
  <c r="S504" i="4"/>
  <c r="S820" i="4"/>
  <c r="S770" i="4"/>
  <c r="S505" i="4"/>
  <c r="S290" i="4"/>
  <c r="S949" i="4"/>
  <c r="S786" i="4"/>
  <c r="S962" i="4"/>
  <c r="S724" i="4"/>
  <c r="S506" i="4"/>
  <c r="S590" i="4"/>
  <c r="S893" i="4"/>
  <c r="S365" i="4"/>
  <c r="S521" i="4"/>
  <c r="S593" i="4"/>
  <c r="S845" i="4"/>
  <c r="S945" i="4"/>
  <c r="S468" i="4"/>
  <c r="S935" i="4"/>
  <c r="S278" i="4"/>
  <c r="S577" i="4"/>
  <c r="S122" i="4"/>
  <c r="S810" i="4"/>
  <c r="S942" i="4"/>
  <c r="S281" i="4"/>
  <c r="S640" i="4"/>
  <c r="S678" i="4"/>
  <c r="S902" i="4"/>
  <c r="S998" i="4"/>
  <c r="S776" i="4"/>
  <c r="S907" i="4"/>
  <c r="S500" i="4"/>
  <c r="S584" i="4"/>
  <c r="S545" i="4"/>
  <c r="S486" i="4"/>
  <c r="S895" i="4"/>
  <c r="S656" i="4"/>
  <c r="S927" i="4"/>
  <c r="S768" i="4"/>
  <c r="S534" i="4"/>
  <c r="S898" i="4"/>
  <c r="S1003" i="4"/>
  <c r="S964" i="4"/>
  <c r="S740" i="4"/>
  <c r="S800" i="4"/>
  <c r="S884" i="4"/>
  <c r="S696" i="4"/>
  <c r="S956" i="4"/>
  <c r="S23" i="4"/>
  <c r="S38" i="4"/>
  <c r="S796" i="4"/>
  <c r="S833" i="4"/>
  <c r="S582" i="4"/>
  <c r="S702" i="4"/>
  <c r="S854" i="4"/>
  <c r="S932" i="4"/>
  <c r="S50" i="4"/>
  <c r="S1005" i="4"/>
  <c r="S848" i="4"/>
  <c r="S836" i="4"/>
  <c r="S804" i="4"/>
  <c r="S944" i="4"/>
  <c r="S540" i="4"/>
  <c r="S492" i="4"/>
  <c r="S182" i="4"/>
  <c r="S474" i="4"/>
  <c r="S909" i="4"/>
  <c r="S462" i="4"/>
  <c r="S950" i="4"/>
  <c r="S401" i="4"/>
  <c r="S701" i="4"/>
  <c r="S684" i="4"/>
  <c r="S413" i="4"/>
  <c r="S713" i="4"/>
  <c r="S921" i="4"/>
  <c r="S999" i="4"/>
  <c r="S618" i="4"/>
  <c r="S763" i="4"/>
  <c r="S660" i="4"/>
  <c r="S976" i="4"/>
  <c r="S980" i="4"/>
  <c r="S966" i="4"/>
  <c r="S822" i="4"/>
  <c r="S846" i="4"/>
  <c r="S666" i="4"/>
  <c r="S979" i="4"/>
  <c r="S911" i="4"/>
  <c r="S708" i="4"/>
  <c r="S558" i="4"/>
  <c r="S869" i="4"/>
  <c r="S896" i="4"/>
  <c r="S757" i="4"/>
  <c r="S457" i="4"/>
  <c r="S674" i="4"/>
  <c r="S628" i="4"/>
  <c r="S377" i="4"/>
  <c r="S522" i="4"/>
  <c r="S588" i="4"/>
  <c r="S954" i="4"/>
  <c r="S883" i="4"/>
  <c r="S716" i="4"/>
  <c r="S576" i="4"/>
  <c r="S900" i="4"/>
  <c r="S799" i="4"/>
  <c r="S654" i="4"/>
  <c r="S924" i="4"/>
  <c r="S560" i="4"/>
  <c r="S644" i="4"/>
  <c r="S714" i="4"/>
  <c r="S524" i="4"/>
  <c r="S948" i="4"/>
  <c r="S885" i="4"/>
  <c r="S993" i="4"/>
  <c r="S812" i="4"/>
  <c r="S992" i="4"/>
  <c r="S612" i="4"/>
  <c r="S853" i="4"/>
  <c r="S634" i="4"/>
  <c r="S441" i="4"/>
  <c r="S118" i="4"/>
  <c r="S36" i="4"/>
  <c r="S536" i="4"/>
  <c r="S362" i="4"/>
  <c r="S637" i="4"/>
  <c r="S972" i="4"/>
  <c r="S520" i="4"/>
  <c r="S630" i="4"/>
  <c r="S497" i="4"/>
  <c r="S569" i="4"/>
  <c r="S809" i="4"/>
  <c r="S509" i="4"/>
  <c r="S581" i="4"/>
  <c r="S936" i="4"/>
  <c r="S728" i="4"/>
  <c r="S943" i="4"/>
  <c r="S946" i="4"/>
  <c r="S692" i="4"/>
  <c r="S668" i="4"/>
  <c r="S858" i="4"/>
  <c r="S650" i="4"/>
  <c r="S840" i="4"/>
  <c r="S933" i="4"/>
  <c r="S928" i="4"/>
  <c r="S749" i="4"/>
  <c r="S617" i="4"/>
  <c r="S834" i="4"/>
  <c r="S461" i="4"/>
  <c r="S1000" i="4"/>
  <c r="S849" i="4"/>
  <c r="S305" i="4"/>
  <c r="S823" i="4"/>
  <c r="S963" i="4"/>
  <c r="S671" i="4"/>
  <c r="S620" i="4"/>
  <c r="S494" i="4"/>
  <c r="S750" i="4"/>
  <c r="S410" i="4"/>
  <c r="S594" i="4"/>
  <c r="S1002" i="4"/>
  <c r="S532" i="4"/>
  <c r="S676" i="4"/>
  <c r="S353" i="4"/>
  <c r="S842" i="4"/>
  <c r="S604" i="4"/>
  <c r="S811" i="4"/>
  <c r="S690" i="4"/>
  <c r="S990" i="4"/>
  <c r="S818" i="4"/>
  <c r="S861" i="4"/>
  <c r="S938" i="4"/>
  <c r="S996" i="4"/>
  <c r="S498" i="4"/>
  <c r="S570" i="4"/>
  <c r="S955" i="4"/>
  <c r="S704" i="4"/>
  <c r="S780" i="4"/>
  <c r="S680" i="4"/>
  <c r="S761" i="4"/>
  <c r="S970" i="4"/>
  <c r="S431" i="4"/>
  <c r="S110" i="4"/>
  <c r="S961" i="4"/>
  <c r="S556" i="4"/>
  <c r="S886" i="4"/>
  <c r="S991" i="4"/>
  <c r="S561" i="4"/>
  <c r="S677" i="4"/>
  <c r="S216" i="4"/>
  <c r="S662" i="4"/>
  <c r="S578" i="4"/>
  <c r="S449" i="4"/>
  <c r="S906" i="4"/>
  <c r="S641" i="4"/>
  <c r="S508" i="4"/>
  <c r="S808" i="4"/>
  <c r="S904" i="4"/>
  <c r="S892" i="4"/>
  <c r="S700" i="4"/>
  <c r="S548" i="4"/>
  <c r="S632" i="4"/>
  <c r="S860" i="4"/>
  <c r="S606" i="4"/>
  <c r="S512" i="4"/>
  <c r="S596" i="4"/>
  <c r="S967" i="4"/>
  <c r="S476" i="4"/>
  <c r="S872" i="4"/>
  <c r="S788" i="4"/>
  <c r="S957" i="4"/>
  <c r="S897" i="4"/>
  <c r="S934" i="4"/>
  <c r="S608" i="4"/>
  <c r="S764" i="4"/>
  <c r="S920" i="4"/>
  <c r="S592" i="4"/>
  <c r="S510" i="4"/>
  <c r="S752" i="4"/>
  <c r="S908" i="4"/>
  <c r="R847" i="4"/>
  <c r="R403" i="4"/>
  <c r="R45" i="4"/>
  <c r="R246" i="4"/>
  <c r="R232" i="4"/>
  <c r="R885" i="4"/>
  <c r="R691" i="4"/>
  <c r="R482" i="4"/>
  <c r="R935" i="4"/>
  <c r="R581" i="4"/>
  <c r="R303" i="4"/>
  <c r="R547" i="4"/>
  <c r="R912" i="4"/>
  <c r="R915" i="4"/>
  <c r="R184" i="4"/>
  <c r="R164" i="4"/>
  <c r="R258" i="4"/>
  <c r="R183" i="4"/>
  <c r="R423" i="4"/>
  <c r="R651" i="4"/>
  <c r="R10" i="4"/>
  <c r="R268" i="4"/>
  <c r="R363" i="4"/>
  <c r="R399" i="4"/>
  <c r="R85" i="4"/>
  <c r="R157" i="4"/>
  <c r="R675" i="4"/>
  <c r="R129" i="4"/>
  <c r="R111" i="4"/>
  <c r="R244" i="4"/>
  <c r="R73" i="4"/>
  <c r="R478" i="4"/>
  <c r="R274" i="4"/>
  <c r="R58" i="4"/>
  <c r="R874" i="4"/>
  <c r="R975" i="4"/>
  <c r="R751" i="4"/>
  <c r="R356" i="4"/>
  <c r="R321" i="4"/>
  <c r="R563" i="4"/>
  <c r="R36" i="4"/>
  <c r="R858" i="4"/>
  <c r="R408" i="4"/>
  <c r="R973" i="4"/>
  <c r="R159" i="4"/>
  <c r="R639" i="4"/>
  <c r="R415" i="4"/>
  <c r="R9" i="4"/>
  <c r="R477" i="4"/>
  <c r="R729" i="4"/>
  <c r="R256" i="4"/>
  <c r="R257" i="4"/>
  <c r="R202" i="4"/>
  <c r="R171" i="4"/>
  <c r="R51" i="4"/>
  <c r="R196" i="4"/>
  <c r="R15" i="4"/>
  <c r="R483" i="4"/>
  <c r="R711" i="4"/>
  <c r="R279" i="4"/>
  <c r="R311" i="4"/>
  <c r="R404" i="4"/>
  <c r="R224" i="4"/>
  <c r="R116" i="4"/>
  <c r="R304" i="4"/>
  <c r="R583" i="4"/>
  <c r="R89" i="4"/>
  <c r="R308" i="4"/>
  <c r="R465" i="4"/>
  <c r="R35" i="4"/>
  <c r="R452" i="4"/>
  <c r="R513" i="4"/>
  <c r="R106" i="4"/>
  <c r="R306" i="4"/>
  <c r="R498" i="4"/>
  <c r="R185" i="4"/>
  <c r="R354" i="4"/>
  <c r="R822" i="4"/>
  <c r="R381" i="4"/>
  <c r="R996" i="4"/>
  <c r="R369" i="4"/>
  <c r="R412" i="4"/>
  <c r="R219" i="4"/>
  <c r="R451" i="4"/>
  <c r="R657" i="4"/>
  <c r="R294" i="4"/>
  <c r="R416" i="4"/>
  <c r="R837" i="4"/>
  <c r="R166" i="4"/>
  <c r="R471" i="4"/>
  <c r="R831" i="4"/>
  <c r="R387" i="4"/>
  <c r="R431" i="4"/>
  <c r="R292" i="4"/>
  <c r="R174" i="4"/>
  <c r="R296" i="4"/>
  <c r="R261" i="4"/>
  <c r="R346" i="4"/>
  <c r="R145" i="4"/>
  <c r="R550" i="4"/>
  <c r="R6" i="4"/>
  <c r="R282" i="4"/>
  <c r="R937" i="4"/>
  <c r="R148" i="4"/>
  <c r="R44" i="4"/>
  <c r="R796" i="4"/>
  <c r="R461" i="4"/>
  <c r="R627" i="4"/>
  <c r="R464" i="4"/>
  <c r="R368" i="4"/>
  <c r="R414" i="4"/>
  <c r="R429" i="4"/>
  <c r="R43" i="4"/>
  <c r="R618" i="4"/>
  <c r="R732" i="4"/>
  <c r="R504" i="4"/>
  <c r="R762" i="4"/>
  <c r="R629" i="4"/>
  <c r="R499" i="4"/>
  <c r="R407" i="4"/>
  <c r="R351" i="4"/>
  <c r="R771" i="4"/>
  <c r="R316" i="4"/>
  <c r="R162" i="4"/>
  <c r="R307" i="4"/>
  <c r="R46" i="4"/>
  <c r="R591" i="4"/>
  <c r="R102" i="4"/>
  <c r="R188" i="4"/>
  <c r="R328" i="4"/>
  <c r="R789" i="4"/>
  <c r="R243" i="4"/>
  <c r="R40" i="4"/>
  <c r="R357" i="4"/>
  <c r="R175" i="4"/>
  <c r="R777" i="4"/>
  <c r="R25" i="4"/>
  <c r="R370" i="4"/>
  <c r="R291" i="4"/>
  <c r="R450" i="4"/>
  <c r="R631" i="4"/>
  <c r="R93" i="4"/>
  <c r="R62" i="4"/>
  <c r="R208" i="4"/>
  <c r="R509" i="4"/>
  <c r="R582" i="4"/>
  <c r="R92" i="4"/>
  <c r="R180" i="4"/>
  <c r="R252" i="4"/>
  <c r="R939" i="4"/>
  <c r="R925" i="4"/>
  <c r="R125" i="4"/>
  <c r="R961" i="4"/>
  <c r="R115" i="4"/>
  <c r="R843" i="4"/>
  <c r="R186" i="4"/>
  <c r="R187" i="4"/>
  <c r="R273" i="4"/>
  <c r="R130" i="4"/>
  <c r="R267" i="4"/>
  <c r="R699" i="4"/>
  <c r="R327" i="4"/>
  <c r="R83" i="4"/>
  <c r="R795" i="4"/>
  <c r="R435" i="4"/>
  <c r="R663" i="4"/>
  <c r="R519" i="4"/>
  <c r="R41" i="4"/>
  <c r="R247" i="4"/>
  <c r="R210" i="4"/>
  <c r="R30" i="4"/>
  <c r="R453" i="4"/>
  <c r="R347" i="4"/>
  <c r="R334" i="4"/>
  <c r="R610" i="4"/>
  <c r="R262" i="4"/>
  <c r="R556" i="4"/>
  <c r="R934" i="4"/>
  <c r="R78" i="4"/>
  <c r="R152" i="4"/>
  <c r="R793" i="4"/>
  <c r="R290" i="4"/>
  <c r="R927" i="4"/>
  <c r="R875" i="4"/>
  <c r="R913" i="4"/>
  <c r="R987" i="4"/>
  <c r="R91" i="4"/>
  <c r="R951" i="4"/>
  <c r="R221" i="4"/>
  <c r="R376" i="4"/>
  <c r="R96" i="4"/>
  <c r="R734" i="4"/>
  <c r="R374" i="4"/>
  <c r="R700" i="4"/>
  <c r="R52" i="4"/>
  <c r="R233" i="4"/>
  <c r="R315" i="4"/>
  <c r="R543" i="4"/>
  <c r="R123" i="4"/>
  <c r="R507" i="4"/>
  <c r="R807" i="4"/>
  <c r="R135" i="4"/>
  <c r="R460" i="4"/>
  <c r="R364" i="4"/>
  <c r="R603" i="4"/>
  <c r="R207" i="4"/>
  <c r="R693" i="4"/>
  <c r="R238" i="4"/>
  <c r="R119" i="4"/>
  <c r="R694" i="4"/>
  <c r="R838" i="4"/>
  <c r="R997" i="4"/>
  <c r="R520" i="4"/>
  <c r="R963" i="4"/>
  <c r="R525" i="4"/>
  <c r="R819" i="4"/>
  <c r="R567" i="4"/>
  <c r="R371" i="4"/>
  <c r="R867" i="4"/>
  <c r="R270" i="4"/>
  <c r="R259" i="4"/>
  <c r="R138" i="4"/>
  <c r="R77" i="4"/>
  <c r="R394" i="4"/>
  <c r="R887" i="4"/>
  <c r="R959" i="4"/>
  <c r="R378" i="4"/>
  <c r="R380" i="4"/>
  <c r="R331" i="4"/>
  <c r="R571" i="4"/>
  <c r="R667" i="4"/>
  <c r="R74" i="4"/>
  <c r="R142" i="4"/>
  <c r="R495" i="4"/>
  <c r="R176" i="4"/>
  <c r="R756" i="4"/>
  <c r="R114" i="4"/>
  <c r="R949" i="4"/>
  <c r="R189" i="4"/>
  <c r="R985" i="4"/>
  <c r="R413" i="4"/>
  <c r="R604" i="4"/>
  <c r="R112" i="4"/>
  <c r="R99" i="4"/>
  <c r="R195" i="4"/>
  <c r="R301" i="4"/>
  <c r="R100" i="4"/>
  <c r="R17" i="4"/>
  <c r="R198" i="4"/>
  <c r="R136" i="4"/>
  <c r="R28" i="4"/>
  <c r="R400" i="4"/>
  <c r="R8" i="4"/>
  <c r="R236" i="4"/>
  <c r="R69" i="4"/>
  <c r="R153" i="4"/>
  <c r="R271" i="4"/>
  <c r="R763" i="4"/>
  <c r="R264" i="4"/>
  <c r="R447" i="4"/>
  <c r="R283" i="4"/>
  <c r="R430" i="4"/>
  <c r="R245" i="4"/>
  <c r="R284" i="4"/>
  <c r="R53" i="4"/>
  <c r="R16" i="4"/>
  <c r="R147" i="4"/>
  <c r="R39" i="4"/>
  <c r="R70" i="4"/>
  <c r="R287" i="4"/>
  <c r="R424" i="4"/>
  <c r="R126" i="4"/>
  <c r="R101" i="4"/>
  <c r="R54" i="4"/>
  <c r="R199" i="4"/>
  <c r="R427" i="4"/>
  <c r="R209" i="4"/>
  <c r="R340" i="4"/>
  <c r="R342" i="4"/>
  <c r="R229" i="4"/>
  <c r="R7" i="4"/>
  <c r="R163" i="4"/>
  <c r="R463" i="4"/>
  <c r="R332" i="4"/>
  <c r="R165" i="4"/>
  <c r="R438" i="4"/>
  <c r="R223" i="4"/>
  <c r="R775" i="4"/>
  <c r="R80" i="4"/>
  <c r="R192" i="4"/>
  <c r="R411" i="4"/>
  <c r="R14" i="4"/>
  <c r="R708" i="4"/>
  <c r="R227" i="4"/>
  <c r="R609" i="4"/>
  <c r="R723" i="4"/>
  <c r="R87" i="4"/>
  <c r="R801" i="4"/>
  <c r="R179" i="4"/>
  <c r="R783" i="4"/>
  <c r="R366" i="4"/>
  <c r="R703" i="4"/>
  <c r="R388" i="4"/>
  <c r="R173" i="4"/>
  <c r="R241" i="4"/>
  <c r="R802" i="4"/>
  <c r="R706" i="4"/>
  <c r="R815" i="4"/>
  <c r="R899" i="4"/>
  <c r="R104" i="4"/>
  <c r="R211" i="4"/>
  <c r="R68" i="4"/>
  <c r="R439" i="4"/>
  <c r="R79" i="4"/>
  <c r="R151" i="4"/>
  <c r="R535" i="4"/>
  <c r="R787" i="4"/>
  <c r="R48" i="4"/>
  <c r="R27" i="4"/>
  <c r="R215" i="4"/>
  <c r="R658" i="4"/>
  <c r="R75" i="4"/>
  <c r="R687" i="4"/>
  <c r="R595" i="4"/>
  <c r="R999" i="4"/>
  <c r="R760" i="4"/>
  <c r="R803" i="4"/>
  <c r="R684" i="4"/>
  <c r="R57" i="4"/>
  <c r="R255" i="4"/>
  <c r="R339" i="4"/>
  <c r="R109" i="4"/>
  <c r="R124" i="4"/>
  <c r="R197" i="4"/>
  <c r="R269" i="4"/>
  <c r="R367" i="4"/>
  <c r="R607" i="4"/>
  <c r="R679" i="4"/>
  <c r="R88" i="4"/>
  <c r="R280" i="4"/>
  <c r="R436" i="4"/>
  <c r="R66" i="4"/>
  <c r="R222" i="4"/>
  <c r="R352" i="4"/>
  <c r="R169" i="4"/>
  <c r="R397" i="4"/>
  <c r="R539" i="4"/>
  <c r="R611" i="4"/>
  <c r="R490" i="4"/>
  <c r="R646" i="4"/>
  <c r="R103" i="4"/>
  <c r="R643" i="4"/>
  <c r="R21" i="4"/>
  <c r="R489" i="4"/>
  <c r="R67" i="4"/>
  <c r="R139" i="4"/>
  <c r="R295" i="4"/>
  <c r="R523" i="4"/>
  <c r="R402" i="4"/>
  <c r="R799" i="4"/>
  <c r="R360" i="4"/>
  <c r="R565" i="4"/>
  <c r="R105" i="4"/>
  <c r="R333" i="4"/>
  <c r="R892" i="4"/>
  <c r="R42" i="4"/>
  <c r="R234" i="4"/>
  <c r="R239" i="4"/>
  <c r="R459" i="4"/>
  <c r="R861" i="4"/>
  <c r="R226" i="4"/>
  <c r="R859" i="4"/>
  <c r="R379" i="4"/>
  <c r="R172" i="4"/>
  <c r="R161" i="4"/>
  <c r="R113" i="4"/>
  <c r="R707" i="4"/>
  <c r="R574" i="4"/>
  <c r="R730" i="4"/>
  <c r="R624" i="4"/>
  <c r="R426" i="4"/>
  <c r="R128" i="4"/>
  <c r="R200" i="4"/>
  <c r="R428" i="4"/>
  <c r="R573" i="4"/>
  <c r="R390" i="4"/>
  <c r="R619" i="4"/>
  <c r="R559" i="4"/>
  <c r="R811" i="4"/>
  <c r="R32" i="4"/>
  <c r="R649" i="4"/>
  <c r="R579" i="4"/>
  <c r="R532" i="4"/>
  <c r="R537" i="4"/>
  <c r="R555" i="4"/>
  <c r="R63" i="4"/>
  <c r="R717" i="4"/>
  <c r="R64" i="4"/>
  <c r="R56" i="4"/>
  <c r="R140" i="4"/>
  <c r="R22" i="4"/>
  <c r="R705" i="4"/>
  <c r="R131" i="4"/>
  <c r="R621" i="4"/>
  <c r="R212" i="4"/>
  <c r="R440" i="4"/>
  <c r="R585" i="4"/>
  <c r="R167" i="4"/>
  <c r="R177" i="4"/>
  <c r="R953" i="4"/>
  <c r="R724" i="4"/>
  <c r="R377" i="4"/>
  <c r="R689" i="4"/>
  <c r="R833" i="4"/>
  <c r="R289" i="4"/>
  <c r="R622" i="4"/>
  <c r="R974" i="4"/>
  <c r="R503" i="4"/>
  <c r="R502" i="4"/>
  <c r="R839" i="4"/>
  <c r="R84" i="4"/>
  <c r="R634" i="4"/>
  <c r="R442" i="4"/>
  <c r="R514" i="4"/>
  <c r="R826" i="4"/>
  <c r="R385" i="4"/>
  <c r="R636" i="4"/>
  <c r="R877" i="4"/>
  <c r="R510" i="4"/>
  <c r="R594" i="4"/>
  <c r="R827" i="4"/>
  <c r="R597" i="4"/>
  <c r="R561" i="4"/>
  <c r="R472" i="4"/>
  <c r="R739" i="4"/>
  <c r="R715" i="4"/>
  <c r="R34" i="4"/>
  <c r="R405" i="4"/>
  <c r="R633" i="4"/>
  <c r="R178" i="4"/>
  <c r="R59" i="4"/>
  <c r="R849" i="4"/>
  <c r="R23" i="4"/>
  <c r="R501" i="4"/>
  <c r="R118" i="4"/>
  <c r="R484" i="4"/>
  <c r="R640" i="4"/>
  <c r="R359" i="4"/>
  <c r="R406" i="4"/>
  <c r="R586" i="4"/>
  <c r="R12" i="4"/>
  <c r="R299" i="4"/>
  <c r="R418" i="4"/>
  <c r="R265" i="4"/>
  <c r="R598" i="4"/>
  <c r="R866" i="4"/>
  <c r="R721" i="4"/>
  <c r="R805" i="4"/>
  <c r="R897" i="4"/>
  <c r="R137" i="4"/>
  <c r="R65" i="4"/>
  <c r="R76" i="4"/>
  <c r="R448" i="4"/>
  <c r="R31" i="4"/>
  <c r="R110" i="4"/>
  <c r="R297" i="4"/>
  <c r="R681" i="4"/>
  <c r="R107" i="4"/>
  <c r="R820" i="4"/>
  <c r="R816" i="4"/>
  <c r="R568" i="4"/>
  <c r="R473" i="4"/>
  <c r="R888" i="4"/>
  <c r="R383" i="4"/>
  <c r="R313" i="4"/>
  <c r="R335" i="4"/>
  <c r="R298" i="4"/>
  <c r="R395" i="4"/>
  <c r="R325" i="4"/>
  <c r="R742" i="4"/>
  <c r="R902" i="4"/>
  <c r="R767" i="4"/>
  <c r="R456" i="4"/>
  <c r="R320" i="4"/>
  <c r="R231" i="4"/>
  <c r="R149" i="4"/>
  <c r="R491" i="4"/>
  <c r="R55" i="4"/>
  <c r="R330" i="4"/>
  <c r="R475" i="4"/>
  <c r="R655" i="4"/>
  <c r="R530" i="4"/>
  <c r="R285" i="4"/>
  <c r="R393" i="4"/>
  <c r="R813" i="4"/>
  <c r="R95" i="4"/>
  <c r="R741" i="4"/>
  <c r="R11" i="4"/>
  <c r="R97" i="4"/>
  <c r="R253" i="4"/>
  <c r="R358" i="4"/>
  <c r="R392" i="4"/>
  <c r="R82" i="4"/>
  <c r="R669" i="4"/>
  <c r="R343" i="4"/>
  <c r="R71" i="4"/>
  <c r="R141" i="4"/>
  <c r="R375" i="4"/>
  <c r="R220" i="4"/>
  <c r="R337" i="4"/>
  <c r="R454" i="4"/>
  <c r="R235" i="4"/>
  <c r="R20" i="4"/>
  <c r="R727" i="4"/>
  <c r="R710" i="4"/>
  <c r="R26" i="4"/>
  <c r="R260" i="4"/>
  <c r="R825" i="4"/>
  <c r="R753" i="4"/>
  <c r="R214" i="4"/>
  <c r="R323" i="4"/>
  <c r="R81" i="4"/>
  <c r="R94" i="4"/>
  <c r="R225" i="4"/>
  <c r="R765" i="4"/>
  <c r="R712" i="4"/>
  <c r="R844" i="4"/>
  <c r="R941" i="4"/>
  <c r="R641" i="4"/>
  <c r="R725" i="4"/>
  <c r="R929" i="4"/>
  <c r="R814" i="4"/>
  <c r="R731" i="4"/>
  <c r="R754" i="4"/>
  <c r="R61" i="4"/>
  <c r="R133" i="4"/>
  <c r="R217" i="4"/>
  <c r="R322" i="4"/>
  <c r="R382" i="4"/>
  <c r="R830" i="4"/>
  <c r="R672" i="4"/>
  <c r="R552" i="4"/>
  <c r="R517" i="4"/>
  <c r="R630" i="4"/>
  <c r="R954" i="4"/>
  <c r="R883" i="4"/>
  <c r="R248" i="4"/>
  <c r="R615" i="4"/>
  <c r="R319" i="4"/>
  <c r="R18" i="4"/>
  <c r="R90" i="4"/>
  <c r="R127" i="4"/>
  <c r="R441" i="4"/>
  <c r="R662" i="4"/>
  <c r="R201" i="4"/>
  <c r="R344" i="4"/>
  <c r="R249" i="4"/>
  <c r="R250" i="4"/>
  <c r="R309" i="4"/>
  <c r="R154" i="4"/>
  <c r="R736" i="4"/>
  <c r="R425" i="4"/>
  <c r="R181" i="4"/>
  <c r="R409" i="4"/>
  <c r="R286" i="4"/>
  <c r="R659" i="4"/>
  <c r="R983" i="4"/>
  <c r="R193" i="4"/>
  <c r="R421" i="4"/>
  <c r="R562" i="4"/>
  <c r="R946" i="4"/>
  <c r="R433" i="4"/>
  <c r="R648" i="4"/>
  <c r="R971" i="4"/>
  <c r="R852" i="4"/>
  <c r="R355" i="4"/>
  <c r="R735" i="4"/>
  <c r="R531" i="4"/>
  <c r="R318" i="4"/>
  <c r="R759" i="4"/>
  <c r="R150" i="4"/>
  <c r="R391" i="4"/>
  <c r="R487" i="4"/>
  <c r="R823" i="4"/>
  <c r="R685" i="4"/>
  <c r="R566" i="4"/>
  <c r="R686" i="4"/>
  <c r="R191" i="4"/>
  <c r="R49" i="4"/>
  <c r="R121" i="4"/>
  <c r="R310" i="4"/>
  <c r="R213" i="4"/>
  <c r="R873" i="4"/>
  <c r="R272" i="4"/>
  <c r="R417" i="4"/>
  <c r="R645" i="4"/>
  <c r="R190" i="4"/>
  <c r="R143" i="4"/>
  <c r="R549" i="4"/>
  <c r="R228" i="4"/>
  <c r="R511" i="4"/>
  <c r="R251" i="4"/>
  <c r="R263" i="4"/>
  <c r="R13" i="4"/>
  <c r="R850" i="4"/>
  <c r="R526" i="4"/>
  <c r="R120" i="4"/>
  <c r="R462" i="4"/>
  <c r="R623" i="4"/>
  <c r="R529" i="4"/>
  <c r="R613" i="4"/>
  <c r="R144" i="4"/>
  <c r="R726" i="4"/>
  <c r="R206" i="4"/>
  <c r="R434" i="4"/>
  <c r="R518" i="4"/>
  <c r="R856" i="4"/>
  <c r="R944" i="4"/>
  <c r="R576" i="4"/>
  <c r="R945" i="4"/>
  <c r="R506" i="4"/>
  <c r="R578" i="4"/>
  <c r="R688" i="4"/>
  <c r="R750" i="4"/>
  <c r="R230" i="4"/>
  <c r="R782" i="4"/>
  <c r="R194" i="4"/>
  <c r="R422" i="4"/>
  <c r="R389" i="4"/>
  <c r="R554" i="4"/>
  <c r="R772" i="4"/>
  <c r="R834" i="4"/>
  <c r="R785" i="4"/>
  <c r="R690" i="4"/>
  <c r="R701" i="4"/>
  <c r="R845" i="4"/>
  <c r="R160" i="4"/>
  <c r="R855" i="4"/>
  <c r="R876" i="4"/>
  <c r="R521" i="4"/>
  <c r="R682" i="4"/>
  <c r="R60" i="4"/>
  <c r="R670" i="4"/>
  <c r="R466" i="4"/>
  <c r="R757" i="4"/>
  <c r="R204" i="4"/>
  <c r="R420" i="4"/>
  <c r="R146" i="4"/>
  <c r="R956" i="4"/>
  <c r="R926" i="4"/>
  <c r="R981" i="4"/>
  <c r="R278" i="4"/>
  <c r="R798" i="4"/>
  <c r="R673" i="4"/>
  <c r="R745" i="4"/>
  <c r="R986" i="4"/>
  <c r="R541" i="4"/>
  <c r="R890" i="4"/>
  <c r="R748" i="4"/>
  <c r="R784" i="4"/>
  <c r="R458" i="4"/>
  <c r="R542" i="4"/>
  <c r="R893" i="4"/>
  <c r="R317" i="4"/>
  <c r="R773" i="4"/>
  <c r="R947" i="4"/>
  <c r="R203" i="4"/>
  <c r="R479" i="4"/>
  <c r="R469" i="4"/>
  <c r="R697" i="4"/>
  <c r="R132" i="4"/>
  <c r="R865" i="4"/>
  <c r="R769" i="4"/>
  <c r="R86" i="4"/>
  <c r="R851" i="4"/>
  <c r="R396" i="4"/>
  <c r="R671" i="4"/>
  <c r="R911" i="4"/>
  <c r="R216" i="4"/>
  <c r="R468" i="4"/>
  <c r="R492" i="4"/>
  <c r="R457" i="4"/>
  <c r="R660" i="4"/>
  <c r="R980" i="4"/>
  <c r="R871" i="4"/>
  <c r="R218" i="4"/>
  <c r="R302" i="4"/>
  <c r="R446" i="4"/>
  <c r="R880" i="4"/>
  <c r="R602" i="4"/>
  <c r="R841" i="4"/>
  <c r="R314" i="4"/>
  <c r="R781" i="4"/>
  <c r="R98" i="4"/>
  <c r="R254" i="4"/>
  <c r="R505" i="4"/>
  <c r="R978" i="4"/>
  <c r="R960" i="4"/>
  <c r="R580" i="4"/>
  <c r="R626" i="4"/>
  <c r="R916" i="4"/>
  <c r="R29" i="4"/>
  <c r="R33" i="4"/>
  <c r="R155" i="4"/>
  <c r="R365" i="4"/>
  <c r="R277" i="4"/>
  <c r="R718" i="4"/>
  <c r="R373" i="4"/>
  <c r="R790" i="4"/>
  <c r="R432" i="4"/>
  <c r="R540" i="4"/>
  <c r="R481" i="4"/>
  <c r="R276" i="4"/>
  <c r="R779" i="4"/>
  <c r="R480" i="4"/>
  <c r="R445" i="4"/>
  <c r="R683" i="4"/>
  <c r="R300" i="4"/>
  <c r="R348" i="4"/>
  <c r="R386" i="4"/>
  <c r="R804" i="4"/>
  <c r="R812" i="4"/>
  <c r="R992" i="4"/>
  <c r="R614" i="4"/>
  <c r="R857" i="4"/>
  <c r="R170" i="4"/>
  <c r="R601" i="4"/>
  <c r="R674" i="4"/>
  <c r="R329" i="4"/>
  <c r="R638" i="4"/>
  <c r="R891" i="4"/>
  <c r="R928" i="4"/>
  <c r="R794" i="4"/>
  <c r="R1002" i="4"/>
  <c r="R768" i="4"/>
  <c r="R1005" i="4"/>
  <c r="R637" i="4"/>
  <c r="R551" i="4"/>
  <c r="R117" i="4"/>
  <c r="R593" i="4"/>
  <c r="R443" i="4"/>
  <c r="R168" i="4"/>
  <c r="R288" i="4"/>
  <c r="R444" i="4"/>
  <c r="R635" i="4"/>
  <c r="R108" i="4"/>
  <c r="R336" i="4"/>
  <c r="R240" i="4"/>
  <c r="R743" i="4"/>
  <c r="R668" i="4"/>
  <c r="R879" i="4"/>
  <c r="R625" i="4"/>
  <c r="R158" i="4"/>
  <c r="R722" i="4"/>
  <c r="R410" i="4"/>
  <c r="R494" i="4"/>
  <c r="R952" i="4"/>
  <c r="R590" i="4"/>
  <c r="R677" i="4"/>
  <c r="R747" i="4"/>
  <c r="R237" i="4"/>
  <c r="R437" i="4"/>
  <c r="R455" i="4"/>
  <c r="R467" i="4"/>
  <c r="R275" i="4"/>
  <c r="R862" i="4"/>
  <c r="R384" i="4"/>
  <c r="R661" i="4"/>
  <c r="R733" i="4"/>
  <c r="R38" i="4"/>
  <c r="R647" i="4"/>
  <c r="R744" i="4"/>
  <c r="R564" i="4"/>
  <c r="R338" i="4"/>
  <c r="R398" i="4"/>
  <c r="R242" i="4"/>
  <c r="R588" i="4"/>
  <c r="R553" i="4"/>
  <c r="R709" i="4"/>
  <c r="R182" i="4"/>
  <c r="R50" i="4"/>
  <c r="R134" i="4"/>
  <c r="R362" i="4"/>
  <c r="R853" i="4"/>
  <c r="R326" i="4"/>
  <c r="R746" i="4"/>
  <c r="R868" i="4"/>
  <c r="R989" i="4"/>
  <c r="R832" i="4"/>
  <c r="R976" i="4"/>
  <c r="R665" i="4"/>
  <c r="R761" i="4"/>
  <c r="R738" i="4"/>
  <c r="R749" i="4"/>
  <c r="R1001" i="4"/>
  <c r="R19" i="4"/>
  <c r="R47" i="4"/>
  <c r="R544" i="4"/>
  <c r="R349" i="4"/>
  <c r="R766" i="4"/>
  <c r="R361" i="4"/>
  <c r="R778" i="4"/>
  <c r="R792" i="4"/>
  <c r="R575" i="4"/>
  <c r="R528" i="4"/>
  <c r="R372" i="4"/>
  <c r="R914" i="4"/>
  <c r="R577" i="4"/>
  <c r="R984" i="4"/>
  <c r="R863" i="4"/>
  <c r="R24" i="4"/>
  <c r="R527" i="4"/>
  <c r="R599" i="4"/>
  <c r="R755" i="4"/>
  <c r="R923" i="4"/>
  <c r="R72" i="4"/>
  <c r="R266" i="4"/>
  <c r="R854" i="4"/>
  <c r="R764" i="4"/>
  <c r="R920" i="4"/>
  <c r="R977" i="4"/>
  <c r="R930" i="4"/>
  <c r="R122" i="4"/>
  <c r="R589" i="4"/>
  <c r="R842" i="4"/>
  <c r="R786" i="4"/>
  <c r="R988" i="4"/>
  <c r="R698" i="4"/>
  <c r="R293" i="4"/>
  <c r="R821" i="4"/>
  <c r="R968" i="4"/>
  <c r="R449" i="4"/>
  <c r="R419" i="4"/>
  <c r="R205" i="4"/>
  <c r="R995" i="4"/>
  <c r="R932" i="4"/>
  <c r="R770" i="4"/>
  <c r="R829" i="4"/>
  <c r="R758" i="4"/>
  <c r="R970" i="4"/>
  <c r="R1000" i="4"/>
  <c r="R943" i="4"/>
  <c r="R620" i="4"/>
  <c r="R958" i="4"/>
  <c r="R557" i="4"/>
  <c r="R938" i="4"/>
  <c r="R713" i="4"/>
  <c r="R548" i="4"/>
  <c r="R882" i="4"/>
  <c r="R933" i="4"/>
  <c r="R644" i="4"/>
  <c r="R488" i="4"/>
  <c r="R1004" i="4"/>
  <c r="R940" i="4"/>
  <c r="R680" i="4"/>
  <c r="R950" i="4"/>
  <c r="R696" i="4"/>
  <c r="R964" i="4"/>
  <c r="R545" i="4"/>
  <c r="R692" i="4"/>
  <c r="R485" i="4"/>
  <c r="R474" i="4"/>
  <c r="R962" i="4"/>
  <c r="R401" i="4"/>
  <c r="R955" i="4"/>
  <c r="R860" i="4"/>
  <c r="R869" i="4"/>
  <c r="R905" i="4"/>
  <c r="R534" i="4"/>
  <c r="R835" i="4"/>
  <c r="R907" i="4"/>
  <c r="R584" i="4"/>
  <c r="R546" i="4"/>
  <c r="R702" i="4"/>
  <c r="R788" i="4"/>
  <c r="R994" i="4"/>
  <c r="R969" i="4"/>
  <c r="R824" i="4"/>
  <c r="R656" i="4"/>
  <c r="R936" i="4"/>
  <c r="R650" i="4"/>
  <c r="R37" i="4"/>
  <c r="R345" i="4"/>
  <c r="R515" i="4"/>
  <c r="R350" i="4"/>
  <c r="R720" i="4"/>
  <c r="R470" i="4"/>
  <c r="R533" i="4"/>
  <c r="R628" i="4"/>
  <c r="R906" i="4"/>
  <c r="R840" i="4"/>
  <c r="R508" i="4"/>
  <c r="R808" i="4"/>
  <c r="R881" i="4"/>
  <c r="R878" i="4"/>
  <c r="R993" i="4"/>
  <c r="R967" i="4"/>
  <c r="R497" i="4"/>
  <c r="R569" i="4"/>
  <c r="R653" i="4"/>
  <c r="R752" i="4"/>
  <c r="R714" i="4"/>
  <c r="R558" i="4"/>
  <c r="R921" i="4"/>
  <c r="R896" i="4"/>
  <c r="R919" i="4"/>
  <c r="R324" i="4"/>
  <c r="R587" i="4"/>
  <c r="R965" i="4"/>
  <c r="R922" i="4"/>
  <c r="R966" i="4"/>
  <c r="R592" i="4"/>
  <c r="R676" i="4"/>
  <c r="R972" i="4"/>
  <c r="R979" i="4"/>
  <c r="R572" i="4"/>
  <c r="R522" i="4"/>
  <c r="R678" i="4"/>
  <c r="R957" i="4"/>
  <c r="R341" i="4"/>
  <c r="R797" i="4"/>
  <c r="R942" i="4"/>
  <c r="R990" i="4"/>
  <c r="R353" i="4"/>
  <c r="R809" i="4"/>
  <c r="R666" i="4"/>
  <c r="R570" i="4"/>
  <c r="R895" i="4"/>
  <c r="R596" i="4"/>
  <c r="R908" i="4"/>
  <c r="R512" i="4"/>
  <c r="R616" i="4"/>
  <c r="R846" i="4"/>
  <c r="R836" i="4"/>
  <c r="R476" i="4"/>
  <c r="R496" i="4"/>
  <c r="R305" i="4"/>
  <c r="R728" i="4"/>
  <c r="R948" i="4"/>
  <c r="R704" i="4"/>
  <c r="R516" i="4"/>
  <c r="R889" i="4"/>
  <c r="R917" i="4"/>
  <c r="R870" i="4"/>
  <c r="R605" i="4"/>
  <c r="R982" i="4"/>
  <c r="R652" i="4"/>
  <c r="R600" i="4"/>
  <c r="R642" i="4"/>
  <c r="R991" i="4"/>
  <c r="R998" i="4"/>
  <c r="R737" i="4"/>
  <c r="R828" i="4"/>
  <c r="R486" i="4"/>
  <c r="R886" i="4"/>
  <c r="R606" i="4"/>
  <c r="R810" i="4"/>
  <c r="R536" i="4"/>
  <c r="R740" i="4"/>
  <c r="R654" i="4"/>
  <c r="R898" i="4"/>
  <c r="R884" i="4"/>
  <c r="R608" i="4"/>
  <c r="R524" i="4"/>
  <c r="R806" i="4"/>
  <c r="R632" i="4"/>
  <c r="R800" i="4"/>
  <c r="R872" i="4"/>
  <c r="R848" i="4"/>
  <c r="R493" i="4"/>
  <c r="R903" i="4"/>
  <c r="R918" i="4"/>
  <c r="R910" i="4"/>
  <c r="R931" i="4"/>
  <c r="R617" i="4"/>
  <c r="R560" i="4"/>
  <c r="R538" i="4"/>
  <c r="R817" i="4"/>
  <c r="R719" i="4"/>
  <c r="R695" i="4"/>
  <c r="R156" i="4"/>
  <c r="R894" i="4"/>
  <c r="R774" i="4"/>
  <c r="R612" i="4"/>
  <c r="R664" i="4"/>
  <c r="R909" i="4"/>
  <c r="R281" i="4"/>
  <c r="R904" i="4"/>
  <c r="R1003" i="4"/>
  <c r="R864" i="4"/>
  <c r="R900" i="4"/>
  <c r="R776" i="4"/>
  <c r="R924" i="4"/>
  <c r="R716" i="4"/>
  <c r="R818" i="4"/>
  <c r="R312" i="4"/>
  <c r="R901" i="4"/>
  <c r="R791" i="4"/>
  <c r="R500" i="4"/>
  <c r="R780" i="4"/>
  <c r="E15" i="3"/>
  <c r="M15" i="3"/>
  <c r="E13" i="3"/>
  <c r="D12" i="2"/>
  <c r="D15" i="2"/>
  <c r="I16" i="2" s="1"/>
  <c r="G16" i="2"/>
  <c r="H15" i="3"/>
  <c r="D19" i="3"/>
  <c r="D23" i="2"/>
  <c r="E23" i="2"/>
  <c r="G13" i="2"/>
  <c r="I13" i="3"/>
  <c r="I15" i="3"/>
  <c r="K13" i="3"/>
  <c r="K15" i="3"/>
  <c r="L13" i="3"/>
  <c r="L15" i="3"/>
  <c r="J13" i="3"/>
  <c r="J15" i="3"/>
  <c r="J16" i="2" l="1"/>
  <c r="L16" i="2"/>
  <c r="E16" i="2"/>
  <c r="I23" i="2"/>
  <c r="L13" i="2"/>
  <c r="G15" i="3"/>
  <c r="L16" i="3" s="1"/>
  <c r="K16" i="2"/>
  <c r="F16" i="2"/>
  <c r="M16" i="2"/>
  <c r="H16" i="2"/>
  <c r="F13" i="2"/>
  <c r="L23" i="2"/>
  <c r="J23" i="2"/>
  <c r="D13" i="2"/>
  <c r="K13" i="2"/>
  <c r="I13" i="2"/>
  <c r="G23" i="2"/>
  <c r="H23" i="2"/>
  <c r="K23" i="2"/>
  <c r="F23" i="2"/>
  <c r="M23" i="2"/>
  <c r="N19" i="3"/>
  <c r="B24" i="3" s="1"/>
  <c r="E13" i="2"/>
  <c r="D18" i="3"/>
  <c r="N18" i="3" s="1"/>
  <c r="D16" i="2"/>
  <c r="T490" i="4"/>
  <c r="T39" i="4"/>
  <c r="T355" i="4"/>
  <c r="T141" i="4"/>
  <c r="T352" i="4"/>
  <c r="T179" i="4"/>
  <c r="T903" i="4"/>
  <c r="T768" i="4"/>
  <c r="T459" i="4"/>
  <c r="T128" i="4"/>
  <c r="T473" i="4"/>
  <c r="T237" i="4"/>
  <c r="T697" i="4"/>
  <c r="T74" i="4"/>
  <c r="T464" i="4"/>
  <c r="T544" i="4"/>
  <c r="T411" i="4"/>
  <c r="T294" i="4"/>
  <c r="T582" i="4"/>
  <c r="T258" i="4"/>
  <c r="T259" i="4"/>
  <c r="T320" i="4"/>
  <c r="T267" i="4"/>
  <c r="T268" i="4"/>
  <c r="T207" i="4"/>
  <c r="T435" i="4"/>
  <c r="T651" i="4"/>
  <c r="T15" i="4"/>
  <c r="T711" i="4"/>
  <c r="T16" i="4"/>
  <c r="T243" i="4"/>
  <c r="T627" i="4"/>
  <c r="T10" i="4"/>
  <c r="T17" i="4"/>
  <c r="T54" i="4"/>
  <c r="T227" i="4"/>
  <c r="T460" i="4"/>
  <c r="T123" i="4"/>
  <c r="T371" i="4"/>
  <c r="T591" i="4"/>
  <c r="T257" i="4"/>
  <c r="T188" i="4"/>
  <c r="T316" i="4"/>
  <c r="T226" i="4"/>
  <c r="T771" i="4"/>
  <c r="T601" i="4"/>
  <c r="T273" i="4"/>
  <c r="T26" i="4"/>
  <c r="T953" i="4"/>
  <c r="T603" i="4"/>
  <c r="T360" i="4"/>
  <c r="T318" i="4"/>
  <c r="T146" i="4"/>
  <c r="T642" i="4"/>
  <c r="T127" i="4"/>
  <c r="T319" i="4"/>
  <c r="T195" i="4"/>
  <c r="T423" i="4"/>
  <c r="T699" i="4"/>
  <c r="T567" i="4"/>
  <c r="T735" i="4"/>
  <c r="T399" i="4"/>
  <c r="T897" i="4"/>
  <c r="T97" i="4"/>
  <c r="T253" i="4"/>
  <c r="T358" i="4"/>
  <c r="T87" i="4"/>
  <c r="T693" i="4"/>
  <c r="T359" i="4"/>
  <c r="T286" i="4"/>
  <c r="T657" i="4"/>
  <c r="T241" i="4"/>
  <c r="T639" i="4"/>
  <c r="T801" i="4"/>
  <c r="T883" i="4"/>
  <c r="T736" i="4"/>
  <c r="T184" i="4"/>
  <c r="T555" i="4"/>
  <c r="T56" i="4"/>
  <c r="T805" i="4"/>
  <c r="T568" i="4"/>
  <c r="T723" i="4"/>
  <c r="T104" i="4"/>
  <c r="T21" i="4"/>
  <c r="T489" i="4"/>
  <c r="T679" i="4"/>
  <c r="T135" i="4"/>
  <c r="T363" i="4"/>
  <c r="T419" i="4"/>
  <c r="T843" i="4"/>
  <c r="T538" i="4"/>
  <c r="T255" i="4"/>
  <c r="T574" i="4"/>
  <c r="T364" i="4"/>
  <c r="T643" i="4"/>
  <c r="T308" i="4"/>
  <c r="T119" i="4"/>
  <c r="T40" i="4"/>
  <c r="T561" i="4"/>
  <c r="T37" i="4"/>
  <c r="T378" i="4"/>
  <c r="T503" i="4"/>
  <c r="T530" i="4"/>
  <c r="T941" i="4"/>
  <c r="T649" i="4"/>
  <c r="T462" i="4"/>
  <c r="T426" i="4"/>
  <c r="T429" i="4"/>
  <c r="T852" i="4"/>
  <c r="T552" i="4"/>
  <c r="T8" i="4"/>
  <c r="T280" i="4"/>
  <c r="T954" i="4"/>
  <c r="T717" i="4"/>
  <c r="T200" i="4"/>
  <c r="T428" i="4"/>
  <c r="T573" i="4"/>
  <c r="T199" i="4"/>
  <c r="T472" i="4"/>
  <c r="T387" i="4"/>
  <c r="T234" i="4"/>
  <c r="T186" i="4"/>
  <c r="T301" i="4"/>
  <c r="T187" i="4"/>
  <c r="T691" i="4"/>
  <c r="T58" i="4"/>
  <c r="T356" i="4"/>
  <c r="T311" i="4"/>
  <c r="T730" i="4"/>
  <c r="T543" i="4"/>
  <c r="T463" i="4"/>
  <c r="T230" i="4"/>
  <c r="T510" i="4"/>
  <c r="T815" i="4"/>
  <c r="T137" i="4"/>
  <c r="T333" i="4"/>
  <c r="T252" i="4"/>
  <c r="T183" i="4"/>
  <c r="T640" i="4"/>
  <c r="T677" i="4"/>
  <c r="T424" i="4"/>
  <c r="T201" i="4"/>
  <c r="T6" i="4"/>
  <c r="T212" i="4"/>
  <c r="T95" i="4"/>
  <c r="T471" i="4"/>
  <c r="T47" i="4"/>
  <c r="T831" i="4"/>
  <c r="T65" i="4"/>
  <c r="T340" i="4"/>
  <c r="T861" i="4"/>
  <c r="T279" i="4"/>
  <c r="T202" i="4"/>
  <c r="T328" i="4"/>
  <c r="T88" i="4"/>
  <c r="T416" i="4"/>
  <c r="T246" i="4"/>
  <c r="T155" i="4"/>
  <c r="T477" i="4"/>
  <c r="T287" i="4"/>
  <c r="T115" i="4"/>
  <c r="T7" i="4"/>
  <c r="T164" i="4"/>
  <c r="T611" i="4"/>
  <c r="T630" i="4"/>
  <c r="T55" i="4"/>
  <c r="T511" i="4"/>
  <c r="T484" i="4"/>
  <c r="T103" i="4"/>
  <c r="T293" i="4"/>
  <c r="T197" i="4"/>
  <c r="T365" i="4"/>
  <c r="T783" i="4"/>
  <c r="T381" i="4"/>
  <c r="T685" i="4"/>
  <c r="T707" i="4"/>
  <c r="T725" i="4"/>
  <c r="T260" i="4"/>
  <c r="T813" i="4"/>
  <c r="T51" i="4"/>
  <c r="T211" i="4"/>
  <c r="T739" i="4"/>
  <c r="T368" i="4"/>
  <c r="T99" i="4"/>
  <c r="T795" i="4"/>
  <c r="T198" i="4"/>
  <c r="T231" i="4"/>
  <c r="T729" i="4"/>
  <c r="T339" i="4"/>
  <c r="T52" i="4"/>
  <c r="T291" i="4"/>
  <c r="T675" i="4"/>
  <c r="T867" i="4"/>
  <c r="T238" i="4"/>
  <c r="T105" i="4"/>
  <c r="T160" i="4"/>
  <c r="T380" i="4"/>
  <c r="T327" i="4"/>
  <c r="T63" i="4"/>
  <c r="T64" i="4"/>
  <c r="T111" i="4"/>
  <c r="T251" i="4"/>
  <c r="T483" i="4"/>
  <c r="T22" i="4"/>
  <c r="T131" i="4"/>
  <c r="T49" i="4"/>
  <c r="T172" i="4"/>
  <c r="T331" i="4"/>
  <c r="T113" i="4"/>
  <c r="T244" i="4"/>
  <c r="T102" i="4"/>
  <c r="T232" i="4"/>
  <c r="T221" i="4"/>
  <c r="T289" i="4"/>
  <c r="T622" i="4"/>
  <c r="T974" i="4"/>
  <c r="T575" i="4"/>
  <c r="T659" i="4"/>
  <c r="T888" i="4"/>
  <c r="T67" i="4"/>
  <c r="T295" i="4"/>
  <c r="T367" i="4"/>
  <c r="T523" i="4"/>
  <c r="T607" i="4"/>
  <c r="T297" i="4"/>
  <c r="T342" i="4"/>
  <c r="T31" i="4"/>
  <c r="T487" i="4"/>
  <c r="T571" i="4"/>
  <c r="T727" i="4"/>
  <c r="T823" i="4"/>
  <c r="T751" i="4"/>
  <c r="T673" i="4"/>
  <c r="T757" i="4"/>
  <c r="T236" i="4"/>
  <c r="T213" i="4"/>
  <c r="T441" i="4"/>
  <c r="T214" i="4"/>
  <c r="T377" i="4"/>
  <c r="T80" i="4"/>
  <c r="T100" i="4"/>
  <c r="T579" i="4"/>
  <c r="T147" i="4"/>
  <c r="T270" i="4"/>
  <c r="T208" i="4"/>
  <c r="T292" i="4"/>
  <c r="T448" i="4"/>
  <c r="T412" i="4"/>
  <c r="T89" i="4"/>
  <c r="T233" i="4"/>
  <c r="T217" i="4"/>
  <c r="T406" i="4"/>
  <c r="T706" i="4"/>
  <c r="T515" i="4"/>
  <c r="T719" i="4"/>
  <c r="T390" i="4"/>
  <c r="T92" i="4"/>
  <c r="T392" i="4"/>
  <c r="T847" i="4"/>
  <c r="T655" i="4"/>
  <c r="T835" i="4"/>
  <c r="T343" i="4"/>
  <c r="T648" i="4"/>
  <c r="T278" i="4"/>
  <c r="T101" i="4"/>
  <c r="T303" i="4"/>
  <c r="T29" i="4"/>
  <c r="T162" i="4"/>
  <c r="T28" i="4"/>
  <c r="T245" i="4"/>
  <c r="T42" i="4"/>
  <c r="T114" i="4"/>
  <c r="T646" i="4"/>
  <c r="T983" i="4"/>
  <c r="T235" i="4"/>
  <c r="T20" i="4"/>
  <c r="T81" i="4"/>
  <c r="T366" i="4"/>
  <c r="T283" i="4"/>
  <c r="T667" i="4"/>
  <c r="T451" i="4"/>
  <c r="T535" i="4"/>
  <c r="T264" i="4"/>
  <c r="T57" i="4"/>
  <c r="T85" i="4"/>
  <c r="T507" i="4"/>
  <c r="T743" i="4"/>
  <c r="T163" i="4"/>
  <c r="T929" i="4"/>
  <c r="T850" i="4"/>
  <c r="T521" i="4"/>
  <c r="T126" i="4"/>
  <c r="T375" i="4"/>
  <c r="T825" i="4"/>
  <c r="T159" i="4"/>
  <c r="T687" i="4"/>
  <c r="T70" i="4"/>
  <c r="T196" i="4"/>
  <c r="T436" i="4"/>
  <c r="T138" i="4"/>
  <c r="T66" i="4"/>
  <c r="T450" i="4"/>
  <c r="T439" i="4"/>
  <c r="T124" i="4"/>
  <c r="T185" i="4"/>
  <c r="T210" i="4"/>
  <c r="T282" i="4"/>
  <c r="T112" i="4"/>
  <c r="T157" i="4"/>
  <c r="T346" i="4"/>
  <c r="T455" i="4"/>
  <c r="T540" i="4"/>
  <c r="T19" i="4"/>
  <c r="T475" i="4"/>
  <c r="T332" i="4"/>
  <c r="T249" i="4"/>
  <c r="T633" i="4"/>
  <c r="T763" i="4"/>
  <c r="T759" i="4"/>
  <c r="T444" i="4"/>
  <c r="T256" i="4"/>
  <c r="T9" i="4"/>
  <c r="T192" i="4"/>
  <c r="T48" i="4"/>
  <c r="T662" i="4"/>
  <c r="T593" i="4"/>
  <c r="T959" i="4"/>
  <c r="T686" i="4"/>
  <c r="T269" i="4"/>
  <c r="T427" i="4"/>
  <c r="T136" i="4"/>
  <c r="T531" i="4"/>
  <c r="T27" i="4"/>
  <c r="T495" i="4"/>
  <c r="T447" i="4"/>
  <c r="T323" i="4"/>
  <c r="T150" i="4"/>
  <c r="T139" i="4"/>
  <c r="T400" i="4"/>
  <c r="T149" i="4"/>
  <c r="T30" i="4"/>
  <c r="T41" i="4"/>
  <c r="T814" i="4"/>
  <c r="T767" i="4"/>
  <c r="T645" i="4"/>
  <c r="T223" i="4"/>
  <c r="T152" i="4"/>
  <c r="T775" i="4"/>
  <c r="T91" i="4"/>
  <c r="T247" i="4"/>
  <c r="T547" i="4"/>
  <c r="T288" i="4"/>
  <c r="T38" i="4"/>
  <c r="T110" i="4"/>
  <c r="T494" i="4"/>
  <c r="T650" i="4"/>
  <c r="T272" i="4"/>
  <c r="T820" i="4"/>
  <c r="T672" i="4"/>
  <c r="T902" i="4"/>
  <c r="T69" i="4"/>
  <c r="T663" i="4"/>
  <c r="T615" i="4"/>
  <c r="T351" i="4"/>
  <c r="T705" i="4"/>
  <c r="T807" i="4"/>
  <c r="T53" i="4"/>
  <c r="T209" i="4"/>
  <c r="T619" i="4"/>
  <c r="T747" i="4"/>
  <c r="T595" i="4"/>
  <c r="T78" i="4"/>
  <c r="T222" i="4"/>
  <c r="T181" i="4"/>
  <c r="T409" i="4"/>
  <c r="T551" i="4"/>
  <c r="T502" i="4"/>
  <c r="T271" i="4"/>
  <c r="T33" i="4"/>
  <c r="T117" i="4"/>
  <c r="T79" i="4"/>
  <c r="T151" i="4"/>
  <c r="T787" i="4"/>
  <c r="T414" i="4"/>
  <c r="T914" i="4"/>
  <c r="T307" i="4"/>
  <c r="T525" i="4"/>
  <c r="T171" i="4"/>
  <c r="T855" i="4"/>
  <c r="T304" i="4"/>
  <c r="T438" i="4"/>
  <c r="T585" i="4"/>
  <c r="T799" i="4"/>
  <c r="T44" i="4"/>
  <c r="T59" i="4"/>
  <c r="T250" i="4"/>
  <c r="T165" i="4"/>
  <c r="T549" i="4"/>
  <c r="T296" i="4"/>
  <c r="T45" i="4"/>
  <c r="T129" i="4"/>
  <c r="T357" i="4"/>
  <c r="T513" i="4"/>
  <c r="T46" i="4"/>
  <c r="T130" i="4"/>
  <c r="T930" i="4"/>
  <c r="T533" i="4"/>
  <c r="T605" i="4"/>
  <c r="T761" i="4"/>
  <c r="T778" i="4"/>
  <c r="T156" i="4"/>
  <c r="T443" i="4"/>
  <c r="T718" i="4"/>
  <c r="T790" i="4"/>
  <c r="T946" i="4"/>
  <c r="T25" i="4"/>
  <c r="T670" i="4"/>
  <c r="T802" i="4"/>
  <c r="T60" i="4"/>
  <c r="T132" i="4"/>
  <c r="T481" i="4"/>
  <c r="T565" i="4"/>
  <c r="T714" i="4"/>
  <c r="T482" i="4"/>
  <c r="T75" i="4"/>
  <c r="T174" i="4"/>
  <c r="T376" i="4"/>
  <c r="T623" i="4"/>
  <c r="T68" i="4"/>
  <c r="T175" i="4"/>
  <c r="T811" i="4"/>
  <c r="T583" i="4"/>
  <c r="T613" i="4"/>
  <c r="T98" i="4"/>
  <c r="T106" i="4"/>
  <c r="T143" i="4"/>
  <c r="T215" i="4"/>
  <c r="T229" i="4"/>
  <c r="T597" i="4"/>
  <c r="T142" i="4"/>
  <c r="T284" i="4"/>
  <c r="T189" i="4"/>
  <c r="T417" i="4"/>
  <c r="T190" i="4"/>
  <c r="T83" i="4"/>
  <c r="T389" i="4"/>
  <c r="T866" i="4"/>
  <c r="T862" i="4"/>
  <c r="T514" i="4"/>
  <c r="T385" i="4"/>
  <c r="T370" i="4"/>
  <c r="T526" i="4"/>
  <c r="T397" i="4"/>
  <c r="T658" i="4"/>
  <c r="T756" i="4"/>
  <c r="T522" i="4"/>
  <c r="T594" i="4"/>
  <c r="T315" i="4"/>
  <c r="T519" i="4"/>
  <c r="T819" i="4"/>
  <c r="T90" i="4"/>
  <c r="T173" i="4"/>
  <c r="T306" i="4"/>
  <c r="T586" i="4"/>
  <c r="T116" i="4"/>
  <c r="T770" i="4"/>
  <c r="T34" i="4"/>
  <c r="T13" i="4"/>
  <c r="T177" i="4"/>
  <c r="T405" i="4"/>
  <c r="T178" i="4"/>
  <c r="T837" i="4"/>
  <c r="T496" i="4"/>
  <c r="T784" i="4"/>
  <c r="T418" i="4"/>
  <c r="T598" i="4"/>
  <c r="T826" i="4"/>
  <c r="T430" i="4"/>
  <c r="T636" i="4"/>
  <c r="T610" i="4"/>
  <c r="T838" i="4"/>
  <c r="T239" i="4"/>
  <c r="T384" i="4"/>
  <c r="T733" i="4"/>
  <c r="T690" i="4"/>
  <c r="T168" i="4"/>
  <c r="T161" i="4"/>
  <c r="T425" i="4"/>
  <c r="T77" i="4"/>
  <c r="T76" i="4"/>
  <c r="T277" i="4"/>
  <c r="T140" i="4"/>
  <c r="T224" i="4"/>
  <c r="T43" i="4"/>
  <c r="T501" i="4"/>
  <c r="T118" i="4"/>
  <c r="T248" i="4"/>
  <c r="T225" i="4"/>
  <c r="T465" i="4"/>
  <c r="T777" i="4"/>
  <c r="T452" i="4"/>
  <c r="T369" i="4"/>
  <c r="T388" i="4"/>
  <c r="T148" i="4"/>
  <c r="T875" i="4"/>
  <c r="T402" i="4"/>
  <c r="T631" i="4"/>
  <c r="T901" i="4"/>
  <c r="T393" i="4"/>
  <c r="T11" i="4"/>
  <c r="T265" i="4"/>
  <c r="T440" i="4"/>
  <c r="T404" i="4"/>
  <c r="T609" i="4"/>
  <c r="T885" i="4"/>
  <c r="T35" i="4"/>
  <c r="T945" i="4"/>
  <c r="T876" i="4"/>
  <c r="T497" i="4"/>
  <c r="T467" i="4"/>
  <c r="T479" i="4"/>
  <c r="T871" i="4"/>
  <c r="T478" i="4"/>
  <c r="T550" i="4"/>
  <c r="T454" i="4"/>
  <c r="T491" i="4"/>
  <c r="T324" i="4"/>
  <c r="T474" i="4"/>
  <c r="T415" i="4"/>
  <c r="T153" i="4"/>
  <c r="T220" i="4"/>
  <c r="T349" i="4"/>
  <c r="T766" i="4"/>
  <c r="T887" i="4"/>
  <c r="T559" i="4"/>
  <c r="T32" i="4"/>
  <c r="T446" i="4"/>
  <c r="T621" i="4"/>
  <c r="T681" i="4"/>
  <c r="T873" i="4"/>
  <c r="T107" i="4"/>
  <c r="T335" i="4"/>
  <c r="T298" i="4"/>
  <c r="T285" i="4"/>
  <c r="T669" i="4"/>
  <c r="T849" i="4"/>
  <c r="T23" i="4"/>
  <c r="T93" i="4"/>
  <c r="T94" i="4"/>
  <c r="T537" i="4"/>
  <c r="T981" i="4"/>
  <c r="T167" i="4"/>
  <c r="T442" i="4"/>
  <c r="T754" i="4"/>
  <c r="T204" i="4"/>
  <c r="T382" i="4"/>
  <c r="T373" i="4"/>
  <c r="T334" i="4"/>
  <c r="T205" i="4"/>
  <c r="T394" i="4"/>
  <c r="T457" i="4"/>
  <c r="T828" i="4"/>
  <c r="T647" i="4"/>
  <c r="T857" i="4"/>
  <c r="T219" i="4"/>
  <c r="T310" i="4"/>
  <c r="T18" i="4"/>
  <c r="T391" i="4"/>
  <c r="T703" i="4"/>
  <c r="T125" i="4"/>
  <c r="T109" i="4"/>
  <c r="T176" i="4"/>
  <c r="T529" i="4"/>
  <c r="T158" i="4"/>
  <c r="T879" i="4"/>
  <c r="T741" i="4"/>
  <c r="T466" i="4"/>
  <c r="T765" i="4"/>
  <c r="T344" i="4"/>
  <c r="T261" i="4"/>
  <c r="T262" i="4"/>
  <c r="T71" i="4"/>
  <c r="T321" i="4"/>
  <c r="T789" i="4"/>
  <c r="T881" i="4"/>
  <c r="T421" i="4"/>
  <c r="T433" i="4"/>
  <c r="T624" i="4"/>
  <c r="T827" i="4"/>
  <c r="T480" i="4"/>
  <c r="T108" i="4"/>
  <c r="T336" i="4"/>
  <c r="T769" i="4"/>
  <c r="T527" i="4"/>
  <c r="T599" i="4"/>
  <c r="T683" i="4"/>
  <c r="T923" i="4"/>
  <c r="T803" i="4"/>
  <c r="T947" i="4"/>
  <c r="T926" i="4"/>
  <c r="T712" i="4"/>
  <c r="T632" i="4"/>
  <c r="T860" i="4"/>
  <c r="T950" i="4"/>
  <c r="T350" i="4"/>
  <c r="T590" i="4"/>
  <c r="T832" i="4"/>
  <c r="T794" i="4"/>
  <c r="T976" i="4"/>
  <c r="T1002" i="4"/>
  <c r="T505" i="4"/>
  <c r="T589" i="4"/>
  <c r="T290" i="4"/>
  <c r="T362" i="4"/>
  <c r="T925" i="4"/>
  <c r="T710" i="4"/>
  <c r="T86" i="4"/>
  <c r="T721" i="4"/>
  <c r="T628" i="4"/>
  <c r="T846" i="4"/>
  <c r="T906" i="4"/>
  <c r="T840" i="4"/>
  <c r="T893" i="4"/>
  <c r="T470" i="4"/>
  <c r="T746" i="4"/>
  <c r="T999" i="4"/>
  <c r="T689" i="4"/>
  <c r="T641" i="4"/>
  <c r="T957" i="4"/>
  <c r="T545" i="4"/>
  <c r="T715" i="4"/>
  <c r="T322" i="4"/>
  <c r="T918" i="4"/>
  <c r="T263" i="4"/>
  <c r="T791" i="4"/>
  <c r="T275" i="4"/>
  <c r="T337" i="4"/>
  <c r="T865" i="4"/>
  <c r="T744" i="4"/>
  <c r="T851" i="4"/>
  <c r="T912" i="4"/>
  <c r="T576" i="4"/>
  <c r="T798" i="4"/>
  <c r="T122" i="4"/>
  <c r="T506" i="4"/>
  <c r="T988" i="4"/>
  <c r="T829" i="4"/>
  <c r="T674" i="4"/>
  <c r="T853" i="4"/>
  <c r="T937" i="4"/>
  <c r="T14" i="4"/>
  <c r="T170" i="4"/>
  <c r="T434" i="4"/>
  <c r="T977" i="4"/>
  <c r="T652" i="4"/>
  <c r="T401" i="4"/>
  <c r="T722" i="4"/>
  <c r="T796" i="4"/>
  <c r="T915" i="4"/>
  <c r="T797" i="4"/>
  <c r="T942" i="4"/>
  <c r="T701" i="4"/>
  <c r="T82" i="4"/>
  <c r="T431" i="4"/>
  <c r="T786" i="4"/>
  <c r="T299" i="4"/>
  <c r="T682" i="4"/>
  <c r="T72" i="4"/>
  <c r="T274" i="4"/>
  <c r="T694" i="4"/>
  <c r="T407" i="4"/>
  <c r="T145" i="4"/>
  <c r="T726" i="4"/>
  <c r="T24" i="4"/>
  <c r="T553" i="4"/>
  <c r="T432" i="4"/>
  <c r="T144" i="4"/>
  <c r="T372" i="4"/>
  <c r="T614" i="4"/>
  <c r="T986" i="4"/>
  <c r="T698" i="4"/>
  <c r="T949" i="4"/>
  <c r="T661" i="4"/>
  <c r="T750" i="4"/>
  <c r="T508" i="4"/>
  <c r="T808" i="4"/>
  <c r="T909" i="4"/>
  <c r="T403" i="4"/>
  <c r="T166" i="4"/>
  <c r="T61" i="4"/>
  <c r="T309" i="4"/>
  <c r="T635" i="4"/>
  <c r="T971" i="4"/>
  <c r="T12" i="4"/>
  <c r="T1005" i="4"/>
  <c r="T625" i="4"/>
  <c r="T420" i="4"/>
  <c r="T755" i="4"/>
  <c r="T839" i="4"/>
  <c r="T408" i="4"/>
  <c r="T228" i="4"/>
  <c r="T504" i="4"/>
  <c r="T516" i="4"/>
  <c r="T120" i="4"/>
  <c r="T242" i="4"/>
  <c r="T584" i="4"/>
  <c r="T302" i="4"/>
  <c r="T910" i="4"/>
  <c r="T541" i="4"/>
  <c r="T314" i="4"/>
  <c r="T637" i="4"/>
  <c r="T961" i="4"/>
  <c r="T517" i="4"/>
  <c r="T374" i="4"/>
  <c r="T816" i="4"/>
  <c r="T557" i="4"/>
  <c r="T592" i="4"/>
  <c r="T939" i="4"/>
  <c r="T569" i="4"/>
  <c r="T379" i="4"/>
  <c r="T330" i="4"/>
  <c r="T154" i="4"/>
  <c r="T724" i="4"/>
  <c r="T347" i="4"/>
  <c r="T313" i="4"/>
  <c r="T562" i="4"/>
  <c r="T671" i="4"/>
  <c r="T325" i="4"/>
  <c r="T742" i="4"/>
  <c r="T634" i="4"/>
  <c r="T731" i="4"/>
  <c r="T493" i="4"/>
  <c r="T577" i="4"/>
  <c r="T889" i="4"/>
  <c r="T276" i="4"/>
  <c r="T709" i="4"/>
  <c r="T492" i="4"/>
  <c r="T36" i="4"/>
  <c r="T935" i="4"/>
  <c r="T528" i="4"/>
  <c r="T899" i="4"/>
  <c r="T734" i="4"/>
  <c r="T398" i="4"/>
  <c r="T626" i="4"/>
  <c r="T962" i="4"/>
  <c r="T458" i="4"/>
  <c r="T542" i="4"/>
  <c r="T970" i="4"/>
  <c r="T781" i="4"/>
  <c r="T973" i="4"/>
  <c r="T841" i="4"/>
  <c r="T386" i="4"/>
  <c r="T341" i="4"/>
  <c r="T951" i="4"/>
  <c r="T965" i="4"/>
  <c r="T922" i="4"/>
  <c r="T900" i="4"/>
  <c r="T907" i="4"/>
  <c r="T354" i="4"/>
  <c r="T453" i="4"/>
  <c r="T833" i="4"/>
  <c r="T383" i="4"/>
  <c r="T121" i="4"/>
  <c r="T911" i="4"/>
  <c r="T395" i="4"/>
  <c r="T133" i="4"/>
  <c r="T456" i="4"/>
  <c r="T817" i="4"/>
  <c r="T468" i="4"/>
  <c r="T348" i="4"/>
  <c r="T695" i="4"/>
  <c r="T863" i="4"/>
  <c r="T96" i="4"/>
  <c r="T240" i="4"/>
  <c r="T680" i="4"/>
  <c r="T752" i="4"/>
  <c r="T554" i="4"/>
  <c r="T772" i="4"/>
  <c r="T916" i="4"/>
  <c r="T758" i="4"/>
  <c r="T985" i="4"/>
  <c r="T890" i="4"/>
  <c r="T206" i="4"/>
  <c r="T891" i="4"/>
  <c r="T989" i="4"/>
  <c r="T353" i="4"/>
  <c r="T281" i="4"/>
  <c r="T422" i="4"/>
  <c r="T518" i="4"/>
  <c r="T602" i="4"/>
  <c r="T963" i="4"/>
  <c r="T845" i="4"/>
  <c r="T774" i="4"/>
  <c r="T982" i="4"/>
  <c r="T345" i="4"/>
  <c r="T868" i="4"/>
  <c r="T878" i="4"/>
  <c r="T449" i="4"/>
  <c r="T191" i="4"/>
  <c r="T169" i="4"/>
  <c r="T84" i="4"/>
  <c r="T779" i="4"/>
  <c r="T995" i="4"/>
  <c r="T396" i="4"/>
  <c r="T745" i="4"/>
  <c r="T300" i="4"/>
  <c r="T50" i="4"/>
  <c r="T732" i="4"/>
  <c r="T180" i="4"/>
  <c r="T564" i="4"/>
  <c r="T338" i="4"/>
  <c r="T578" i="4"/>
  <c r="T182" i="4"/>
  <c r="T410" i="4"/>
  <c r="T966" i="4"/>
  <c r="T254" i="4"/>
  <c r="T638" i="4"/>
  <c r="T928" i="4"/>
  <c r="T588" i="4"/>
  <c r="T782" i="4"/>
  <c r="T194" i="4"/>
  <c r="T997" i="4"/>
  <c r="T62" i="4"/>
  <c r="T134" i="4"/>
  <c r="T218" i="4"/>
  <c r="T469" i="4"/>
  <c r="T326" i="4"/>
  <c r="T566" i="4"/>
  <c r="T880" i="4"/>
  <c r="T437" i="4"/>
  <c r="T904" i="4"/>
  <c r="T760" i="4"/>
  <c r="T975" i="4"/>
  <c r="T749" i="4"/>
  <c r="T499" i="4"/>
  <c r="T984" i="4"/>
  <c r="T858" i="4"/>
  <c r="T532" i="4"/>
  <c r="T1000" i="4"/>
  <c r="T978" i="4"/>
  <c r="T960" i="4"/>
  <c r="T317" i="4"/>
  <c r="T617" i="4"/>
  <c r="T869" i="4"/>
  <c r="T834" i="4"/>
  <c r="T629" i="4"/>
  <c r="T728" i="4"/>
  <c r="T955" i="4"/>
  <c r="T668" i="4"/>
  <c r="T818" i="4"/>
  <c r="T877" i="4"/>
  <c r="T938" i="4"/>
  <c r="T520" i="4"/>
  <c r="T940" i="4"/>
  <c r="T968" i="4"/>
  <c r="T931" i="4"/>
  <c r="T620" i="4"/>
  <c r="T737" i="4"/>
  <c r="T822" i="4"/>
  <c r="T676" i="4"/>
  <c r="T556" i="4"/>
  <c r="T461" i="4"/>
  <c r="T708" i="4"/>
  <c r="T895" i="4"/>
  <c r="T644" i="4"/>
  <c r="T580" i="4"/>
  <c r="T193" i="4"/>
  <c r="T958" i="4"/>
  <c r="T688" i="4"/>
  <c r="T913" i="4"/>
  <c r="T616" i="4"/>
  <c r="T329" i="4"/>
  <c r="T990" i="4"/>
  <c r="T924" i="4"/>
  <c r="T596" i="4"/>
  <c r="T713" i="4"/>
  <c r="T618" i="4"/>
  <c r="T994" i="4"/>
  <c r="T967" i="4"/>
  <c r="T908" i="4"/>
  <c r="T488" i="4"/>
  <c r="T882" i="4"/>
  <c r="T572" i="4"/>
  <c r="T905" i="4"/>
  <c r="T748" i="4"/>
  <c r="T696" i="4"/>
  <c r="T943" i="4"/>
  <c r="T716" i="4"/>
  <c r="T998" i="4"/>
  <c r="T486" i="4"/>
  <c r="T305" i="4"/>
  <c r="T664" i="4"/>
  <c r="T413" i="4"/>
  <c r="T666" i="4"/>
  <c r="T936" i="4"/>
  <c r="T824" i="4"/>
  <c r="T512" i="4"/>
  <c r="T558" i="4"/>
  <c r="T800" i="4"/>
  <c r="T979" i="4"/>
  <c r="T764" i="4"/>
  <c r="T920" i="4"/>
  <c r="T896" i="4"/>
  <c r="T780" i="4"/>
  <c r="T859" i="4"/>
  <c r="T1001" i="4"/>
  <c r="T546" i="4"/>
  <c r="T992" i="4"/>
  <c r="T476" i="4"/>
  <c r="T563" i="4"/>
  <c r="T539" i="4"/>
  <c r="T927" i="4"/>
  <c r="T993" i="4"/>
  <c r="T856" i="4"/>
  <c r="T844" i="4"/>
  <c r="T934" i="4"/>
  <c r="T660" i="4"/>
  <c r="T536" i="4"/>
  <c r="T581" i="4"/>
  <c r="T665" i="4"/>
  <c r="T948" i="4"/>
  <c r="T854" i="4"/>
  <c r="T921" i="4"/>
  <c r="T656" i="4"/>
  <c r="T991" i="4"/>
  <c r="T848" i="4"/>
  <c r="T932" i="4"/>
  <c r="T886" i="4"/>
  <c r="T933" i="4"/>
  <c r="T804" i="4"/>
  <c r="T361" i="4"/>
  <c r="T612" i="4"/>
  <c r="T972" i="4"/>
  <c r="T894" i="4"/>
  <c r="T836" i="4"/>
  <c r="T870" i="4"/>
  <c r="T812" i="4"/>
  <c r="T485" i="4"/>
  <c r="T952" i="4"/>
  <c r="T266" i="4"/>
  <c r="T987" i="4"/>
  <c r="T842" i="4"/>
  <c r="T604" i="4"/>
  <c r="T500" i="4"/>
  <c r="T740" i="4"/>
  <c r="T753" i="4"/>
  <c r="T606" i="4"/>
  <c r="T810" i="4"/>
  <c r="T548" i="4"/>
  <c r="T509" i="4"/>
  <c r="T809" i="4"/>
  <c r="T821" i="4"/>
  <c r="T570" i="4"/>
  <c r="T654" i="4"/>
  <c r="T874" i="4"/>
  <c r="T1003" i="4"/>
  <c r="T944" i="4"/>
  <c r="T704" i="4"/>
  <c r="T524" i="4"/>
  <c r="T969" i="4"/>
  <c r="T864" i="4"/>
  <c r="T678" i="4"/>
  <c r="T792" i="4"/>
  <c r="T560" i="4"/>
  <c r="T608" i="4"/>
  <c r="T762" i="4"/>
  <c r="T312" i="4"/>
  <c r="T964" i="4"/>
  <c r="T692" i="4"/>
  <c r="T684" i="4"/>
  <c r="T884" i="4"/>
  <c r="T872" i="4"/>
  <c r="T203" i="4"/>
  <c r="T216" i="4"/>
  <c r="T587" i="4"/>
  <c r="T793" i="4"/>
  <c r="T720" i="4"/>
  <c r="T785" i="4"/>
  <c r="T653" i="4"/>
  <c r="T700" i="4"/>
  <c r="T917" i="4"/>
  <c r="T600" i="4"/>
  <c r="T738" i="4"/>
  <c r="T830" i="4"/>
  <c r="T702" i="4"/>
  <c r="T898" i="4"/>
  <c r="T996" i="4"/>
  <c r="T498" i="4"/>
  <c r="T534" i="4"/>
  <c r="T806" i="4"/>
  <c r="T919" i="4"/>
  <c r="T956" i="4"/>
  <c r="T73" i="4"/>
  <c r="T445" i="4"/>
  <c r="T776" i="4"/>
  <c r="T788" i="4"/>
  <c r="T980" i="4"/>
  <c r="T892" i="4"/>
  <c r="T1004" i="4"/>
  <c r="T773" i="4"/>
  <c r="D13" i="3"/>
  <c r="E14" i="3" s="1"/>
  <c r="M555" i="4"/>
  <c r="M421" i="4"/>
  <c r="M196" i="4"/>
  <c r="M197" i="4"/>
  <c r="M20" i="4"/>
  <c r="M971" i="4"/>
  <c r="M697" i="4"/>
  <c r="M703" i="4"/>
  <c r="M64" i="4"/>
  <c r="M826" i="4"/>
  <c r="M648" i="4"/>
  <c r="M519" i="4"/>
  <c r="M355" i="4"/>
  <c r="M852" i="4"/>
  <c r="M808" i="4"/>
  <c r="M888" i="4"/>
  <c r="M522" i="4"/>
  <c r="M276" i="4"/>
  <c r="M443" i="4"/>
  <c r="M403" i="4"/>
  <c r="M81" i="4"/>
  <c r="M537" i="4"/>
  <c r="M567" i="4"/>
  <c r="M399" i="4"/>
  <c r="M87" i="4"/>
  <c r="M159" i="4"/>
  <c r="M543" i="4"/>
  <c r="M143" i="4"/>
  <c r="M937" i="4"/>
  <c r="M268" i="4"/>
  <c r="M7" i="4"/>
  <c r="M753" i="4"/>
  <c r="M741" i="4"/>
  <c r="M227" i="4"/>
  <c r="M503" i="4"/>
  <c r="M480" i="4"/>
  <c r="M986" i="4"/>
  <c r="M565" i="4"/>
  <c r="M757" i="4"/>
  <c r="M149" i="4"/>
  <c r="M391" i="4"/>
  <c r="M663" i="4"/>
  <c r="M271" i="4"/>
  <c r="M176" i="4"/>
  <c r="M435" i="4"/>
  <c r="M487" i="4"/>
  <c r="M655" i="4"/>
  <c r="M711" i="4"/>
  <c r="M291" i="4"/>
  <c r="M447" i="4"/>
  <c r="M327" i="4"/>
  <c r="M383" i="4"/>
  <c r="M325" i="4"/>
  <c r="M747" i="4"/>
  <c r="M103" i="4"/>
  <c r="M699" i="4"/>
  <c r="M55" i="4"/>
  <c r="M195" i="4"/>
  <c r="M390" i="4"/>
  <c r="M523" i="4"/>
  <c r="M260" i="4"/>
  <c r="M121" i="4"/>
  <c r="M475" i="4"/>
  <c r="M259" i="4"/>
  <c r="M331" i="4"/>
  <c r="M392" i="4"/>
  <c r="M285" i="4"/>
  <c r="M866" i="4"/>
  <c r="M553" i="4"/>
  <c r="M110" i="4"/>
  <c r="M647" i="4"/>
  <c r="M651" i="4"/>
  <c r="M989" i="4"/>
  <c r="M471" i="4"/>
  <c r="M779" i="4"/>
  <c r="M734" i="4"/>
  <c r="M396" i="4"/>
  <c r="M897" i="4"/>
  <c r="M32" i="4"/>
  <c r="M177" i="4"/>
  <c r="M405" i="4"/>
  <c r="M335" i="4"/>
  <c r="M207" i="4"/>
  <c r="M279" i="4"/>
  <c r="M375" i="4"/>
  <c r="M859" i="4"/>
  <c r="M388" i="4"/>
  <c r="M315" i="4"/>
  <c r="M643" i="4"/>
  <c r="M138" i="4"/>
  <c r="M705" i="4"/>
  <c r="M47" i="4"/>
  <c r="M333" i="4"/>
  <c r="M644" i="4"/>
  <c r="M33" i="4"/>
  <c r="M166" i="4"/>
  <c r="M931" i="4"/>
  <c r="M15" i="4"/>
  <c r="M962" i="4"/>
  <c r="M551" i="4"/>
  <c r="M881" i="4"/>
  <c r="M759" i="4"/>
  <c r="M168" i="4"/>
  <c r="M641" i="4"/>
  <c r="M65" i="4"/>
  <c r="M587" i="4"/>
  <c r="M135" i="4"/>
  <c r="M603" i="4"/>
  <c r="M267" i="4"/>
  <c r="M140" i="4"/>
  <c r="M153" i="4"/>
  <c r="M19" i="4"/>
  <c r="M272" i="4"/>
  <c r="M376" i="4"/>
  <c r="M250" i="4"/>
  <c r="M675" i="4"/>
  <c r="M363" i="4"/>
  <c r="M691" i="4"/>
  <c r="M419" i="4"/>
  <c r="M95" i="4"/>
  <c r="M424" i="4"/>
  <c r="M100" i="4"/>
  <c r="M393" i="4"/>
  <c r="M193" i="4"/>
  <c r="M438" i="4"/>
  <c r="M845" i="4"/>
  <c r="M171" i="4"/>
  <c r="M489" i="4"/>
  <c r="M817" i="4"/>
  <c r="M219" i="4"/>
  <c r="M302" i="4"/>
  <c r="M879" i="4"/>
  <c r="M86" i="4"/>
  <c r="M977" i="4"/>
  <c r="M328" i="4"/>
  <c r="M659" i="4"/>
  <c r="M798" i="4"/>
  <c r="M828" i="4"/>
  <c r="M727" i="4"/>
  <c r="M440" i="4"/>
  <c r="M345" i="4"/>
  <c r="M342" i="4"/>
  <c r="M75" i="4"/>
  <c r="M147" i="4"/>
  <c r="M231" i="4"/>
  <c r="M531" i="4"/>
  <c r="M243" i="4"/>
  <c r="M627" i="4"/>
  <c r="M351" i="4"/>
  <c r="M339" i="4"/>
  <c r="M51" i="4"/>
  <c r="M123" i="4"/>
  <c r="M223" i="4"/>
  <c r="M423" i="4"/>
  <c r="M131" i="4"/>
  <c r="M801" i="4"/>
  <c r="M229" i="4"/>
  <c r="M213" i="4"/>
  <c r="M638" i="4"/>
  <c r="M774" i="4"/>
  <c r="M735" i="4"/>
  <c r="M621" i="4"/>
  <c r="M350" i="4"/>
  <c r="M626" i="4"/>
  <c r="M720" i="4"/>
  <c r="M797" i="4"/>
  <c r="M102" i="4"/>
  <c r="M236" i="4"/>
  <c r="M573" i="4"/>
  <c r="M493" i="4"/>
  <c r="M341" i="4"/>
  <c r="M837" i="4"/>
  <c r="M472" i="4"/>
  <c r="M607" i="4"/>
  <c r="M867" i="4"/>
  <c r="M615" i="4"/>
  <c r="M76" i="4"/>
  <c r="M39" i="4"/>
  <c r="M34" i="4"/>
  <c r="M459" i="4"/>
  <c r="M209" i="4"/>
  <c r="M591" i="4"/>
  <c r="M133" i="4"/>
  <c r="M104" i="4"/>
  <c r="M54" i="4"/>
  <c r="M901" i="4"/>
  <c r="M150" i="4"/>
  <c r="M441" i="4"/>
  <c r="M366" i="4"/>
  <c r="M495" i="4"/>
  <c r="M411" i="4"/>
  <c r="M723" i="4"/>
  <c r="M255" i="4"/>
  <c r="M507" i="4"/>
  <c r="M639" i="4"/>
  <c r="M154" i="4"/>
  <c r="M11" i="4"/>
  <c r="M77" i="4"/>
  <c r="M400" i="4"/>
  <c r="M825" i="4"/>
  <c r="M114" i="4"/>
  <c r="M811" i="4"/>
  <c r="M352" i="4"/>
  <c r="M269" i="4"/>
  <c r="M172" i="4"/>
  <c r="M765" i="4"/>
  <c r="M460" i="4"/>
  <c r="M137" i="4"/>
  <c r="M90" i="4"/>
  <c r="M49" i="4"/>
  <c r="M310" i="4"/>
  <c r="M80" i="4"/>
  <c r="M187" i="4"/>
  <c r="M415" i="4"/>
  <c r="M116" i="4"/>
  <c r="M426" i="4"/>
  <c r="M127" i="4"/>
  <c r="M68" i="4"/>
  <c r="M420" i="4"/>
  <c r="M445" i="4"/>
  <c r="M829" i="4"/>
  <c r="M458" i="4"/>
  <c r="M198" i="4"/>
  <c r="M613" i="4"/>
  <c r="M27" i="4"/>
  <c r="M88" i="4"/>
  <c r="M299" i="4"/>
  <c r="M161" i="4"/>
  <c r="M31" i="4"/>
  <c r="M499" i="4"/>
  <c r="M571" i="4"/>
  <c r="M41" i="4"/>
  <c r="M222" i="4"/>
  <c r="M316" i="4"/>
  <c r="M258" i="4"/>
  <c r="M373" i="4"/>
  <c r="M790" i="4"/>
  <c r="M905" i="4"/>
  <c r="M563" i="4"/>
  <c r="M225" i="4"/>
  <c r="M354" i="4"/>
  <c r="M115" i="4"/>
  <c r="M427" i="4"/>
  <c r="M56" i="4"/>
  <c r="M450" i="4"/>
  <c r="M595" i="4"/>
  <c r="M789" i="4"/>
  <c r="M152" i="4"/>
  <c r="M237" i="4"/>
  <c r="M313" i="4"/>
  <c r="M410" i="4"/>
  <c r="M965" i="4"/>
  <c r="M67" i="4"/>
  <c r="M245" i="4"/>
  <c r="M178" i="4"/>
  <c r="M340" i="4"/>
  <c r="M173" i="4"/>
  <c r="M125" i="4"/>
  <c r="M861" i="4"/>
  <c r="M78" i="4"/>
  <c r="M234" i="4"/>
  <c r="M112" i="4"/>
  <c r="M184" i="4"/>
  <c r="M412" i="4"/>
  <c r="M126" i="4"/>
  <c r="M233" i="4"/>
  <c r="M186" i="4"/>
  <c r="M966" i="4"/>
  <c r="M619" i="4"/>
  <c r="M309" i="4"/>
  <c r="M43" i="4"/>
  <c r="M511" i="4"/>
  <c r="M583" i="4"/>
  <c r="M847" i="4"/>
  <c r="M295" i="4"/>
  <c r="M379" i="4"/>
  <c r="M164" i="4"/>
  <c r="M348" i="4"/>
  <c r="M454" i="4"/>
  <c r="M885" i="4"/>
  <c r="M139" i="4"/>
  <c r="M17" i="4"/>
  <c r="M332" i="4"/>
  <c r="M387" i="4"/>
  <c r="M579" i="4"/>
  <c r="M148" i="4"/>
  <c r="M303" i="4"/>
  <c r="M214" i="4"/>
  <c r="M28" i="4"/>
  <c r="M280" i="4"/>
  <c r="M29" i="4"/>
  <c r="M210" i="4"/>
  <c r="M667" i="4"/>
  <c r="M232" i="4"/>
  <c r="M304" i="4"/>
  <c r="M246" i="4"/>
  <c r="M42" i="4"/>
  <c r="M282" i="4"/>
  <c r="M634" i="4"/>
  <c r="M175" i="4"/>
  <c r="M559" i="4"/>
  <c r="M93" i="4"/>
  <c r="M165" i="4"/>
  <c r="M549" i="4"/>
  <c r="M283" i="4"/>
  <c r="M378" i="4"/>
  <c r="M211" i="4"/>
  <c r="M235" i="4"/>
  <c r="M744" i="4"/>
  <c r="M270" i="4"/>
  <c r="M678" i="4"/>
  <c r="M183" i="4"/>
  <c r="M59" i="4"/>
  <c r="M431" i="4"/>
  <c r="M364" i="4"/>
  <c r="M113" i="4"/>
  <c r="M66" i="4"/>
  <c r="M306" i="4"/>
  <c r="M451" i="4"/>
  <c r="M763" i="4"/>
  <c r="M174" i="4"/>
  <c r="M208" i="4"/>
  <c r="M185" i="4"/>
  <c r="M124" i="4"/>
  <c r="M502" i="4"/>
  <c r="M562" i="4"/>
  <c r="M718" i="4"/>
  <c r="M515" i="4"/>
  <c r="M599" i="4"/>
  <c r="M671" i="4"/>
  <c r="M995" i="4"/>
  <c r="M44" i="4"/>
  <c r="M679" i="4"/>
  <c r="M8" i="4"/>
  <c r="M163" i="4"/>
  <c r="M319" i="4"/>
  <c r="M758" i="4"/>
  <c r="M194" i="4"/>
  <c r="M422" i="4"/>
  <c r="M344" i="4"/>
  <c r="M249" i="4"/>
  <c r="M633" i="4"/>
  <c r="M106" i="4"/>
  <c r="M262" i="4"/>
  <c r="M99" i="4"/>
  <c r="M330" i="4"/>
  <c r="M289" i="4"/>
  <c r="M16" i="4"/>
  <c r="M738" i="4"/>
  <c r="M50" i="4"/>
  <c r="M63" i="4"/>
  <c r="M483" i="4"/>
  <c r="M292" i="4"/>
  <c r="M136" i="4"/>
  <c r="M849" i="4"/>
  <c r="M162" i="4"/>
  <c r="M448" i="4"/>
  <c r="M151" i="4"/>
  <c r="M775" i="4"/>
  <c r="M256" i="4"/>
  <c r="M30" i="4"/>
  <c r="M52" i="4"/>
  <c r="M294" i="4"/>
  <c r="M97" i="4"/>
  <c r="M253" i="4"/>
  <c r="M598" i="4"/>
  <c r="M418" i="4"/>
  <c r="M343" i="4"/>
  <c r="M823" i="4"/>
  <c r="M189" i="4"/>
  <c r="M417" i="4"/>
  <c r="M307" i="4"/>
  <c r="M535" i="4"/>
  <c r="M463" i="4"/>
  <c r="M92" i="4"/>
  <c r="M715" i="4"/>
  <c r="M372" i="4"/>
  <c r="M688" i="4"/>
  <c r="M787" i="4"/>
  <c r="M89" i="4"/>
  <c r="M298" i="4"/>
  <c r="M45" i="4"/>
  <c r="M465" i="4"/>
  <c r="M368" i="4"/>
  <c r="M201" i="4"/>
  <c r="M429" i="4"/>
  <c r="M202" i="4"/>
  <c r="M83" i="4"/>
  <c r="M428" i="4"/>
  <c r="M105" i="4"/>
  <c r="M796" i="4"/>
  <c r="M916" i="4"/>
  <c r="M305" i="4"/>
  <c r="M466" i="4"/>
  <c r="M550" i="4"/>
  <c r="M636" i="4"/>
  <c r="M527" i="4"/>
  <c r="M923" i="4"/>
  <c r="M967" i="4"/>
  <c r="M145" i="4"/>
  <c r="M478" i="4"/>
  <c r="M181" i="4"/>
  <c r="M409" i="4"/>
  <c r="M286" i="4"/>
  <c r="M157" i="4"/>
  <c r="M490" i="4"/>
  <c r="M983" i="4"/>
  <c r="M204" i="4"/>
  <c r="M288" i="4"/>
  <c r="M468" i="4"/>
  <c r="M755" i="4"/>
  <c r="M911" i="4"/>
  <c r="M408" i="4"/>
  <c r="M216" i="4"/>
  <c r="M406" i="4"/>
  <c r="M772" i="4"/>
  <c r="M687" i="4"/>
  <c r="M244" i="4"/>
  <c r="M799" i="4"/>
  <c r="M719" i="4"/>
  <c r="M853" i="4"/>
  <c r="M371" i="4"/>
  <c r="M188" i="4"/>
  <c r="M416" i="4"/>
  <c r="M167" i="4"/>
  <c r="M212" i="4"/>
  <c r="M928" i="4"/>
  <c r="M840" i="4"/>
  <c r="M617" i="4"/>
  <c r="M203" i="4"/>
  <c r="M61" i="4"/>
  <c r="M322" i="4"/>
  <c r="M672" i="4"/>
  <c r="M215" i="4"/>
  <c r="M73" i="4"/>
  <c r="M973" i="4"/>
  <c r="M334" i="4"/>
  <c r="M574" i="4"/>
  <c r="M109" i="4"/>
  <c r="M442" i="4"/>
  <c r="M85" i="4"/>
  <c r="M241" i="4"/>
  <c r="M346" i="4"/>
  <c r="M586" i="4"/>
  <c r="M60" i="4"/>
  <c r="M144" i="4"/>
  <c r="M300" i="4"/>
  <c r="M683" i="4"/>
  <c r="M101" i="4"/>
  <c r="M191" i="4"/>
  <c r="M111" i="4"/>
  <c r="M402" i="4"/>
  <c r="M791" i="4"/>
  <c r="M314" i="4"/>
  <c r="M681" i="4"/>
  <c r="M46" i="4"/>
  <c r="M118" i="4"/>
  <c r="M190" i="4"/>
  <c r="M71" i="4"/>
  <c r="M397" i="4"/>
  <c r="M274" i="4"/>
  <c r="M464" i="4"/>
  <c r="M369" i="4"/>
  <c r="M70" i="4"/>
  <c r="M226" i="4"/>
  <c r="M273" i="4"/>
  <c r="M657" i="4"/>
  <c r="M130" i="4"/>
  <c r="M952" i="4"/>
  <c r="M652" i="4"/>
  <c r="M301" i="4"/>
  <c r="M802" i="4"/>
  <c r="M946" i="4"/>
  <c r="M311" i="4"/>
  <c r="M658" i="4"/>
  <c r="M814" i="4"/>
  <c r="M407" i="4"/>
  <c r="M349" i="4"/>
  <c r="M323" i="4"/>
  <c r="M756" i="4"/>
  <c r="M156" i="4"/>
  <c r="M924" i="4"/>
  <c r="M695" i="4"/>
  <c r="M240" i="4"/>
  <c r="M6" i="4"/>
  <c r="M414" i="4"/>
  <c r="M40" i="4"/>
  <c r="M367" i="4"/>
  <c r="M57" i="4"/>
  <c r="M357" i="4"/>
  <c r="M247" i="4"/>
  <c r="M128" i="4"/>
  <c r="M625" i="4"/>
  <c r="M122" i="4"/>
  <c r="M585" i="4"/>
  <c r="M155" i="4"/>
  <c r="M430" i="4"/>
  <c r="M261" i="4"/>
  <c r="M645" i="4"/>
  <c r="M729" i="4"/>
  <c r="M381" i="4"/>
  <c r="M693" i="4"/>
  <c r="M238" i="4"/>
  <c r="M35" i="4"/>
  <c r="M380" i="4"/>
  <c r="M142" i="4"/>
  <c r="M835" i="4"/>
  <c r="M669" i="4"/>
  <c r="M385" i="4"/>
  <c r="M318" i="4"/>
  <c r="M754" i="4"/>
  <c r="M284" i="4"/>
  <c r="M547" i="4"/>
  <c r="M505" i="4"/>
  <c r="M542" i="4"/>
  <c r="M297" i="4"/>
  <c r="M501" i="4"/>
  <c r="M395" i="4"/>
  <c r="M337" i="4"/>
  <c r="M248" i="4"/>
  <c r="M10" i="4"/>
  <c r="M119" i="4"/>
  <c r="M69" i="4"/>
  <c r="M141" i="4"/>
  <c r="M525" i="4"/>
  <c r="M988" i="4"/>
  <c r="M664" i="4"/>
  <c r="M239" i="4"/>
  <c r="M13" i="4"/>
  <c r="M742" i="4"/>
  <c r="M251" i="4"/>
  <c r="M25" i="4"/>
  <c r="M394" i="4"/>
  <c r="M706" i="4"/>
  <c r="M179" i="4"/>
  <c r="M37" i="4"/>
  <c r="M12" i="4"/>
  <c r="M257" i="4"/>
  <c r="M160" i="4"/>
  <c r="M53" i="4"/>
  <c r="M670" i="4"/>
  <c r="M467" i="4"/>
  <c r="M439" i="4"/>
  <c r="M739" i="4"/>
  <c r="M554" i="4"/>
  <c r="M23" i="4"/>
  <c r="M224" i="4"/>
  <c r="M452" i="4"/>
  <c r="M129" i="4"/>
  <c r="M513" i="4"/>
  <c r="M58" i="4"/>
  <c r="M321" i="4"/>
  <c r="M320" i="4"/>
  <c r="M609" i="4"/>
  <c r="M676" i="4"/>
  <c r="M809" i="4"/>
  <c r="M370" i="4"/>
  <c r="M514" i="4"/>
  <c r="M862" i="4"/>
  <c r="M731" i="4"/>
  <c r="M263" i="4"/>
  <c r="M526" i="4"/>
  <c r="M766" i="4"/>
  <c r="M287" i="4"/>
  <c r="M275" i="4"/>
  <c r="M622" i="4"/>
  <c r="M778" i="4"/>
  <c r="M895" i="4"/>
  <c r="M803" i="4"/>
  <c r="M120" i="4"/>
  <c r="M336" i="4"/>
  <c r="M220" i="4"/>
  <c r="M79" i="4"/>
  <c r="M851" i="4"/>
  <c r="M117" i="4"/>
  <c r="M94" i="4"/>
  <c r="M347" i="4"/>
  <c r="M382" i="4"/>
  <c r="M308" i="4"/>
  <c r="M453" i="4"/>
  <c r="M597" i="4"/>
  <c r="M200" i="4"/>
  <c r="M561" i="4"/>
  <c r="M631" i="4"/>
  <c r="M831" i="4"/>
  <c r="M21" i="4"/>
  <c r="M976" i="4"/>
  <c r="M970" i="4"/>
  <c r="M838" i="4"/>
  <c r="M217" i="4"/>
  <c r="M646" i="4"/>
  <c r="M841" i="4"/>
  <c r="M517" i="4"/>
  <c r="M589" i="4"/>
  <c r="M889" i="4"/>
  <c r="M491" i="4"/>
  <c r="M575" i="4"/>
  <c r="M887" i="4"/>
  <c r="M623" i="4"/>
  <c r="M206" i="4"/>
  <c r="M794" i="4"/>
  <c r="M915" i="4"/>
  <c r="M601" i="4"/>
  <c r="M588" i="4"/>
  <c r="M955" i="4"/>
  <c r="M846" i="4"/>
  <c r="M640" i="4"/>
  <c r="M964" i="4"/>
  <c r="M317" i="4"/>
  <c r="M602" i="4"/>
  <c r="M917" i="4"/>
  <c r="M894" i="4"/>
  <c r="M533" i="4"/>
  <c r="M982" i="4"/>
  <c r="M773" i="4"/>
  <c r="M170" i="4"/>
  <c r="M296" i="4"/>
  <c r="M356" i="4"/>
  <c r="M717" i="4"/>
  <c r="M893" i="4"/>
  <c r="M737" i="4"/>
  <c r="M433" i="4"/>
  <c r="M661" i="4"/>
  <c r="M498" i="4"/>
  <c r="M863" i="4"/>
  <c r="M492" i="4"/>
  <c r="M541" i="4"/>
  <c r="M611" i="4"/>
  <c r="M228" i="4"/>
  <c r="M540" i="4"/>
  <c r="M132" i="4"/>
  <c r="M360" i="4"/>
  <c r="M481" i="4"/>
  <c r="M875" i="4"/>
  <c r="M96" i="4"/>
  <c r="M218" i="4"/>
  <c r="M290" i="4"/>
  <c r="M819" i="4"/>
  <c r="M890" i="4"/>
  <c r="M62" i="4"/>
  <c r="M362" i="4"/>
  <c r="M446" i="4"/>
  <c r="M518" i="4"/>
  <c r="M590" i="4"/>
  <c r="M508" i="4"/>
  <c r="M434" i="4"/>
  <c r="M927" i="4"/>
  <c r="M374" i="4"/>
  <c r="M710" i="4"/>
  <c r="M398" i="4"/>
  <c r="M649" i="4"/>
  <c r="M278" i="4"/>
  <c r="M906" i="4"/>
  <c r="M1000" i="4"/>
  <c r="M832" i="4"/>
  <c r="M389" i="4"/>
  <c r="M701" i="4"/>
  <c r="M612" i="4"/>
  <c r="M882" i="4"/>
  <c r="M629" i="4"/>
  <c r="M91" i="4"/>
  <c r="M404" i="4"/>
  <c r="M265" i="4"/>
  <c r="M277" i="4"/>
  <c r="M781" i="4"/>
  <c r="M935" i="4"/>
  <c r="M84" i="4"/>
  <c r="M959" i="4"/>
  <c r="M108" i="4"/>
  <c r="M264" i="4"/>
  <c r="M990" i="4"/>
  <c r="M884" i="4"/>
  <c r="M822" i="4"/>
  <c r="M134" i="4"/>
  <c r="M939" i="4"/>
  <c r="M158" i="4"/>
  <c r="M182" i="4"/>
  <c r="M745" i="4"/>
  <c r="M918" i="4"/>
  <c r="M545" i="4"/>
  <c r="M722" i="4"/>
  <c r="M436" i="4"/>
  <c r="M18" i="4"/>
  <c r="M577" i="4"/>
  <c r="M82" i="4"/>
  <c r="M107" i="4"/>
  <c r="M694" i="4"/>
  <c r="M930" i="4"/>
  <c r="M730" i="4"/>
  <c r="M974" i="4"/>
  <c r="M709" i="4"/>
  <c r="M546" i="4"/>
  <c r="M24" i="4"/>
  <c r="M469" i="4"/>
  <c r="M98" i="4"/>
  <c r="M252" i="4"/>
  <c r="M552" i="4"/>
  <c r="M384" i="4"/>
  <c r="M192" i="4"/>
  <c r="M444" i="4"/>
  <c r="M656" i="4"/>
  <c r="M943" i="4"/>
  <c r="M674" i="4"/>
  <c r="M698" i="4"/>
  <c r="M954" i="4"/>
  <c r="M951" i="4"/>
  <c r="M685" i="4"/>
  <c r="M338" i="4"/>
  <c r="M892" i="4"/>
  <c r="M750" i="4"/>
  <c r="M496" i="4"/>
  <c r="M909" i="4"/>
  <c r="M401" i="4"/>
  <c r="M482" i="4"/>
  <c r="M485" i="4"/>
  <c r="M569" i="4"/>
  <c r="M558" i="4"/>
  <c r="M921" i="4"/>
  <c r="M821" i="4"/>
  <c r="M830" i="4"/>
  <c r="M564" i="4"/>
  <c r="M359" i="4"/>
  <c r="M538" i="4"/>
  <c r="M1002" i="4"/>
  <c r="M732" i="4"/>
  <c r="M180" i="4"/>
  <c r="M432" i="4"/>
  <c r="M457" i="4"/>
  <c r="M767" i="4"/>
  <c r="M456" i="4"/>
  <c r="M960" i="4"/>
  <c r="M48" i="4"/>
  <c r="M242" i="4"/>
  <c r="M512" i="4"/>
  <c r="M584" i="4"/>
  <c r="M908" i="4"/>
  <c r="M925" i="4"/>
  <c r="M14" i="4"/>
  <c r="M470" i="4"/>
  <c r="M230" i="4"/>
  <c r="M386" i="4"/>
  <c r="M963" i="4"/>
  <c r="M760" i="4"/>
  <c r="M858" i="4"/>
  <c r="M26" i="4"/>
  <c r="M592" i="4"/>
  <c r="M844" i="4"/>
  <c r="M993" i="4"/>
  <c r="M604" i="4"/>
  <c r="M353" i="4"/>
  <c r="M926" i="4"/>
  <c r="M712" i="4"/>
  <c r="M653" i="4"/>
  <c r="M570" i="4"/>
  <c r="M221" i="4"/>
  <c r="M532" i="4"/>
  <c r="M479" i="4"/>
  <c r="M358" i="4"/>
  <c r="M361" i="4"/>
  <c r="M455" i="4"/>
  <c r="M528" i="4"/>
  <c r="M769" i="4"/>
  <c r="M637" i="4"/>
  <c r="M721" i="4"/>
  <c r="M877" i="4"/>
  <c r="M516" i="4"/>
  <c r="M36" i="4"/>
  <c r="M539" i="4"/>
  <c r="M324" i="4"/>
  <c r="M914" i="4"/>
  <c r="M843" i="4"/>
  <c r="M991" i="4"/>
  <c r="M556" i="4"/>
  <c r="M975" i="4"/>
  <c r="M733" i="4"/>
  <c r="M805" i="4"/>
  <c r="M497" i="4"/>
  <c r="M581" i="4"/>
  <c r="M600" i="4"/>
  <c r="M736" i="4"/>
  <c r="M857" i="4"/>
  <c r="M199" i="4"/>
  <c r="M477" i="4"/>
  <c r="M610" i="4"/>
  <c r="M169" i="4"/>
  <c r="M682" i="4"/>
  <c r="M900" i="4"/>
  <c r="M72" i="4"/>
  <c r="M996" i="4"/>
  <c r="M504" i="4"/>
  <c r="M782" i="4"/>
  <c r="M815" i="4"/>
  <c r="M899" i="4"/>
  <c r="M635" i="4"/>
  <c r="M707" i="4"/>
  <c r="M947" i="4"/>
  <c r="M770" i="4"/>
  <c r="M836" i="4"/>
  <c r="M777" i="4"/>
  <c r="M254" i="4"/>
  <c r="M820" i="4"/>
  <c r="M326" i="4"/>
  <c r="M891" i="4"/>
  <c r="M987" i="4"/>
  <c r="M793" i="4"/>
  <c r="M266" i="4"/>
  <c r="M746" i="4"/>
  <c r="M700" i="4"/>
  <c r="M662" i="4"/>
  <c r="M530" i="4"/>
  <c r="M614" i="4"/>
  <c r="M437" i="4"/>
  <c r="M749" i="4"/>
  <c r="M1001" i="4"/>
  <c r="M834" i="4"/>
  <c r="M910" i="4"/>
  <c r="M566" i="4"/>
  <c r="M904" i="4"/>
  <c r="M856" i="4"/>
  <c r="M842" i="4"/>
  <c r="M616" i="4"/>
  <c r="M784" i="4"/>
  <c r="M484" i="4"/>
  <c r="M534" i="4"/>
  <c r="M606" i="4"/>
  <c r="M810" i="4"/>
  <c r="M692" i="4"/>
  <c r="M848" i="4"/>
  <c r="M839" i="4"/>
  <c r="M874" i="4"/>
  <c r="M461" i="4"/>
  <c r="M785" i="4"/>
  <c r="M473" i="4"/>
  <c r="M871" i="4"/>
  <c r="M850" i="4"/>
  <c r="M716" i="4"/>
  <c r="M855" i="4"/>
  <c r="M560" i="4"/>
  <c r="M912" i="4"/>
  <c r="M919" i="4"/>
  <c r="M666" i="4"/>
  <c r="M950" i="4"/>
  <c r="M713" i="4"/>
  <c r="M377" i="4"/>
  <c r="M795" i="4"/>
  <c r="M992" i="4"/>
  <c r="M673" i="4"/>
  <c r="M903" i="4"/>
  <c r="M38" i="4"/>
  <c r="M650" i="4"/>
  <c r="M544" i="4"/>
  <c r="M293" i="4"/>
  <c r="M816" i="4"/>
  <c r="M329" i="4"/>
  <c r="M580" i="4"/>
  <c r="M878" i="4"/>
  <c r="M690" i="4"/>
  <c r="M548" i="4"/>
  <c r="M654" i="4"/>
  <c r="M896" i="4"/>
  <c r="M780" i="4"/>
  <c r="M726" i="4"/>
  <c r="M474" i="4"/>
  <c r="M783" i="4"/>
  <c r="M865" i="4"/>
  <c r="M449" i="4"/>
  <c r="M979" i="4"/>
  <c r="M510" i="4"/>
  <c r="M980" i="4"/>
  <c r="M702" i="4"/>
  <c r="M938" i="4"/>
  <c r="M762" i="4"/>
  <c r="M572" i="4"/>
  <c r="M800" i="4"/>
  <c r="M576" i="4"/>
  <c r="M624" i="4"/>
  <c r="M999" i="4"/>
  <c r="M922" i="4"/>
  <c r="M869" i="4"/>
  <c r="M748" i="4"/>
  <c r="M945" i="4"/>
  <c r="M788" i="4"/>
  <c r="M524" i="4"/>
  <c r="M596" i="4"/>
  <c r="M557" i="4"/>
  <c r="M684" i="4"/>
  <c r="M725" i="4"/>
  <c r="M929" i="4"/>
  <c r="M933" i="4"/>
  <c r="M582" i="4"/>
  <c r="M630" i="4"/>
  <c r="M488" i="4"/>
  <c r="M9" i="4"/>
  <c r="M752" i="4"/>
  <c r="M920" i="4"/>
  <c r="M985" i="4"/>
  <c r="M812" i="4"/>
  <c r="M984" i="4"/>
  <c r="M728" i="4"/>
  <c r="M942" i="4"/>
  <c r="M870" i="4"/>
  <c r="M520" i="4"/>
  <c r="M936" i="4"/>
  <c r="M776" i="4"/>
  <c r="M281" i="4"/>
  <c r="M642" i="4"/>
  <c r="M1003" i="4"/>
  <c r="M506" i="4"/>
  <c r="M708" i="4"/>
  <c r="M568" i="4"/>
  <c r="M948" i="4"/>
  <c r="M981" i="4"/>
  <c r="M941" i="4"/>
  <c r="M486" i="4"/>
  <c r="M696" i="4"/>
  <c r="M873" i="4"/>
  <c r="M854" i="4"/>
  <c r="M413" i="4"/>
  <c r="M768" i="4"/>
  <c r="M425" i="4"/>
  <c r="M969" i="4"/>
  <c r="M949" i="4"/>
  <c r="M660" i="4"/>
  <c r="M1005" i="4"/>
  <c r="M957" i="4"/>
  <c r="M932" i="4"/>
  <c r="M22" i="4"/>
  <c r="M864" i="4"/>
  <c r="M751" i="4"/>
  <c r="M807" i="4"/>
  <c r="M913" i="4"/>
  <c r="M724" i="4"/>
  <c r="M1004" i="4"/>
  <c r="M594" i="4"/>
  <c r="M860" i="4"/>
  <c r="M205" i="4"/>
  <c r="M529" i="4"/>
  <c r="M494" i="4"/>
  <c r="M934" i="4"/>
  <c r="M953" i="4"/>
  <c r="M813" i="4"/>
  <c r="M714" i="4"/>
  <c r="M806" i="4"/>
  <c r="M500" i="4"/>
  <c r="M632" i="4"/>
  <c r="M972" i="4"/>
  <c r="M578" i="4"/>
  <c r="M74" i="4"/>
  <c r="M940" i="4"/>
  <c r="M686" i="4"/>
  <c r="M868" i="4"/>
  <c r="M880" i="4"/>
  <c r="M898" i="4"/>
  <c r="M620" i="4"/>
  <c r="M902" i="4"/>
  <c r="M804" i="4"/>
  <c r="M958" i="4"/>
  <c r="M944" i="4"/>
  <c r="M771" i="4"/>
  <c r="M680" i="4"/>
  <c r="M961" i="4"/>
  <c r="M824" i="4"/>
  <c r="M628" i="4"/>
  <c r="M833" i="4"/>
  <c r="M689" i="4"/>
  <c r="M872" i="4"/>
  <c r="M883" i="4"/>
  <c r="M608" i="4"/>
  <c r="M997" i="4"/>
  <c r="M312" i="4"/>
  <c r="M743" i="4"/>
  <c r="M146" i="4"/>
  <c r="M876" i="4"/>
  <c r="M786" i="4"/>
  <c r="M907" i="4"/>
  <c r="M740" i="4"/>
  <c r="M978" i="4"/>
  <c r="M618" i="4"/>
  <c r="M476" i="4"/>
  <c r="M365" i="4"/>
  <c r="M509" i="4"/>
  <c r="M593" i="4"/>
  <c r="M665" i="4"/>
  <c r="M521" i="4"/>
  <c r="M605" i="4"/>
  <c r="M677" i="4"/>
  <c r="M761" i="4"/>
  <c r="M818" i="4"/>
  <c r="M462" i="4"/>
  <c r="M792" i="4"/>
  <c r="M968" i="4"/>
  <c r="M668" i="4"/>
  <c r="M704" i="4"/>
  <c r="M956" i="4"/>
  <c r="M998" i="4"/>
  <c r="M764" i="4"/>
  <c r="M536" i="4"/>
  <c r="M886" i="4"/>
  <c r="M827" i="4"/>
  <c r="M994" i="4"/>
  <c r="D15" i="3"/>
  <c r="H13" i="2"/>
  <c r="J13" i="2"/>
  <c r="M13" i="2"/>
  <c r="U248" i="4"/>
  <c r="U280" i="4"/>
  <c r="U463" i="4"/>
  <c r="U426" i="4"/>
  <c r="U181" i="4"/>
  <c r="U184" i="4"/>
  <c r="U197" i="4"/>
  <c r="U439" i="4"/>
  <c r="U412" i="4"/>
  <c r="U152" i="4"/>
  <c r="U83" i="4"/>
  <c r="U126" i="4"/>
  <c r="U295" i="4"/>
  <c r="U958" i="4"/>
  <c r="U199" i="4"/>
  <c r="U814" i="4"/>
  <c r="U710" i="4"/>
  <c r="U329" i="4"/>
  <c r="U677" i="4"/>
  <c r="U53" i="4"/>
  <c r="U792" i="4"/>
  <c r="U449" i="4"/>
  <c r="U974" i="4"/>
  <c r="U530" i="4"/>
  <c r="U99" i="4"/>
  <c r="U196" i="4"/>
  <c r="U691" i="4"/>
  <c r="U621" i="4"/>
  <c r="U172" i="4"/>
  <c r="U388" i="4"/>
  <c r="U291" i="4"/>
  <c r="U675" i="4"/>
  <c r="U323" i="4"/>
  <c r="U279" i="4"/>
  <c r="U87" i="4"/>
  <c r="U159" i="4"/>
  <c r="U543" i="4"/>
  <c r="U645" i="4"/>
  <c r="U299" i="4"/>
  <c r="U383" i="4"/>
  <c r="U313" i="4"/>
  <c r="U274" i="4"/>
  <c r="U55" i="4"/>
  <c r="U609" i="4"/>
  <c r="U7" i="4"/>
  <c r="U381" i="4"/>
  <c r="U424" i="4"/>
  <c r="U875" i="4"/>
  <c r="U51" i="4"/>
  <c r="U124" i="4"/>
  <c r="U756" i="4"/>
  <c r="U427" i="4"/>
  <c r="U212" i="4"/>
  <c r="U614" i="4"/>
  <c r="U258" i="4"/>
  <c r="U224" i="4"/>
  <c r="U455" i="4"/>
  <c r="U328" i="4"/>
  <c r="U457" i="4"/>
  <c r="U136" i="4"/>
  <c r="U20" i="4"/>
  <c r="U393" i="4"/>
  <c r="U327" i="4"/>
  <c r="U435" i="4"/>
  <c r="U292" i="4"/>
  <c r="U687" i="4"/>
  <c r="U255" i="4"/>
  <c r="U399" i="4"/>
  <c r="U195" i="4"/>
  <c r="U639" i="4"/>
  <c r="U741" i="4"/>
  <c r="U64" i="4"/>
  <c r="U583" i="4"/>
  <c r="U237" i="4"/>
  <c r="U217" i="4"/>
  <c r="U183" i="4"/>
  <c r="U511" i="4"/>
  <c r="U201" i="4"/>
  <c r="U260" i="4"/>
  <c r="U813" i="4"/>
  <c r="U409" i="4"/>
  <c r="U706" i="4"/>
  <c r="U294" i="4"/>
  <c r="U315" i="4"/>
  <c r="U575" i="4"/>
  <c r="U649" i="4"/>
  <c r="U555" i="4"/>
  <c r="U472" i="4"/>
  <c r="U132" i="4"/>
  <c r="U69" i="4"/>
  <c r="U80" i="4"/>
  <c r="U272" i="4"/>
  <c r="U19" i="4"/>
  <c r="U663" i="4"/>
  <c r="U75" i="4"/>
  <c r="U147" i="4"/>
  <c r="U459" i="4"/>
  <c r="U531" i="4"/>
  <c r="U363" i="4"/>
  <c r="U208" i="4"/>
  <c r="U137" i="4"/>
  <c r="U163" i="4"/>
  <c r="U35" i="4"/>
  <c r="U103" i="4"/>
  <c r="U164" i="4"/>
  <c r="U10" i="4"/>
  <c r="U251" i="4"/>
  <c r="U651" i="4"/>
  <c r="U378" i="4"/>
  <c r="U157" i="4"/>
  <c r="U8" i="4"/>
  <c r="U648" i="4"/>
  <c r="U456" i="4"/>
  <c r="U171" i="4"/>
  <c r="U379" i="4"/>
  <c r="U733" i="4"/>
  <c r="U982" i="4"/>
  <c r="U123" i="4"/>
  <c r="U785" i="4"/>
  <c r="U989" i="4"/>
  <c r="U269" i="4"/>
  <c r="U477" i="4"/>
  <c r="U885" i="4"/>
  <c r="U345" i="4"/>
  <c r="U367" i="4"/>
  <c r="U63" i="4"/>
  <c r="U135" i="4"/>
  <c r="U375" i="4"/>
  <c r="U519" i="4"/>
  <c r="U423" i="4"/>
  <c r="U735" i="4"/>
  <c r="U243" i="4"/>
  <c r="U627" i="4"/>
  <c r="U807" i="4"/>
  <c r="U783" i="4"/>
  <c r="U202" i="4"/>
  <c r="U60" i="4"/>
  <c r="U104" i="4"/>
  <c r="U699" i="4"/>
  <c r="U816" i="4"/>
  <c r="U689" i="4"/>
  <c r="U149" i="4"/>
  <c r="U643" i="4"/>
  <c r="U428" i="4"/>
  <c r="U127" i="4"/>
  <c r="U566" i="4"/>
  <c r="U54" i="4"/>
  <c r="U285" i="4"/>
  <c r="U547" i="4"/>
  <c r="U200" i="4"/>
  <c r="U209" i="4"/>
  <c r="U330" i="4"/>
  <c r="U475" i="4"/>
  <c r="U128" i="4"/>
  <c r="U150" i="4"/>
  <c r="U6" i="4"/>
  <c r="U615" i="4"/>
  <c r="U27" i="4"/>
  <c r="U406" i="4"/>
  <c r="U622" i="4"/>
  <c r="U247" i="4"/>
  <c r="U185" i="4"/>
  <c r="U770" i="4"/>
  <c r="U707" i="4"/>
  <c r="U267" i="4"/>
  <c r="U233" i="4"/>
  <c r="U324" i="4"/>
  <c r="U338" i="4"/>
  <c r="U21" i="4"/>
  <c r="U84" i="4"/>
  <c r="U146" i="4"/>
  <c r="U595" i="4"/>
  <c r="U198" i="4"/>
  <c r="U525" i="4"/>
  <c r="U67" i="4"/>
  <c r="U441" i="4"/>
  <c r="U400" i="4"/>
  <c r="U131" i="4"/>
  <c r="U231" i="4"/>
  <c r="U483" i="4"/>
  <c r="U138" i="4"/>
  <c r="U447" i="4"/>
  <c r="U705" i="4"/>
  <c r="U871" i="4"/>
  <c r="U763" i="4"/>
  <c r="U411" i="4"/>
  <c r="U160" i="4"/>
  <c r="U318" i="4"/>
  <c r="U429" i="4"/>
  <c r="U630" i="4"/>
  <c r="U141" i="4"/>
  <c r="U865" i="4"/>
  <c r="U52" i="4"/>
  <c r="U22" i="4"/>
  <c r="U213" i="4"/>
  <c r="U15" i="4"/>
  <c r="U421" i="4"/>
  <c r="U161" i="4"/>
  <c r="U342" i="4"/>
  <c r="U31" i="4"/>
  <c r="U487" i="4"/>
  <c r="U727" i="4"/>
  <c r="U29" i="4"/>
  <c r="U30" i="4"/>
  <c r="U186" i="4"/>
  <c r="U771" i="4"/>
  <c r="U316" i="4"/>
  <c r="U246" i="4"/>
  <c r="U503" i="4"/>
  <c r="U682" i="4"/>
  <c r="U754" i="4"/>
  <c r="U139" i="4"/>
  <c r="U44" i="4"/>
  <c r="U355" i="4"/>
  <c r="U302" i="4"/>
  <c r="U297" i="4"/>
  <c r="U681" i="4"/>
  <c r="U56" i="4"/>
  <c r="U742" i="4"/>
  <c r="U766" i="4"/>
  <c r="U817" i="4"/>
  <c r="U712" i="4"/>
  <c r="U739" i="4"/>
  <c r="U70" i="4"/>
  <c r="U390" i="4"/>
  <c r="U523" i="4"/>
  <c r="U603" i="4"/>
  <c r="U111" i="4"/>
  <c r="U263" i="4"/>
  <c r="U193" i="4"/>
  <c r="U759" i="4"/>
  <c r="U340" i="4"/>
  <c r="U270" i="4"/>
  <c r="U173" i="4"/>
  <c r="U78" i="4"/>
  <c r="U42" i="4"/>
  <c r="U114" i="4"/>
  <c r="U88" i="4"/>
  <c r="U289" i="4"/>
  <c r="U659" i="4"/>
  <c r="U79" i="4"/>
  <c r="U607" i="4"/>
  <c r="U92" i="4"/>
  <c r="U309" i="4"/>
  <c r="U343" i="4"/>
  <c r="U354" i="4"/>
  <c r="U43" i="4"/>
  <c r="U499" i="4"/>
  <c r="U571" i="4"/>
  <c r="U108" i="4"/>
  <c r="U336" i="4"/>
  <c r="U464" i="4"/>
  <c r="U833" i="4"/>
  <c r="U837" i="4"/>
  <c r="U320" i="4"/>
  <c r="U436" i="4"/>
  <c r="U259" i="4"/>
  <c r="U711" i="4"/>
  <c r="U339" i="4"/>
  <c r="U579" i="4"/>
  <c r="U387" i="4"/>
  <c r="U303" i="4"/>
  <c r="U207" i="4"/>
  <c r="U167" i="4"/>
  <c r="U16" i="4"/>
  <c r="U17" i="4"/>
  <c r="U438" i="4"/>
  <c r="U271" i="4"/>
  <c r="U148" i="4"/>
  <c r="U304" i="4"/>
  <c r="U268" i="4"/>
  <c r="U256" i="4"/>
  <c r="U827" i="4"/>
  <c r="U778" i="4"/>
  <c r="U731" i="4"/>
  <c r="U984" i="4"/>
  <c r="U391" i="4"/>
  <c r="U703" i="4"/>
  <c r="U366" i="4"/>
  <c r="U751" i="4"/>
  <c r="U333" i="4"/>
  <c r="U105" i="4"/>
  <c r="U419" i="4"/>
  <c r="U68" i="4"/>
  <c r="U573" i="4"/>
  <c r="U905" i="4"/>
  <c r="U601" i="4"/>
  <c r="U101" i="4"/>
  <c r="U142" i="4"/>
  <c r="U100" i="4"/>
  <c r="U47" i="4"/>
  <c r="U66" i="4"/>
  <c r="U113" i="4"/>
  <c r="U222" i="4"/>
  <c r="U76" i="4"/>
  <c r="U174" i="4"/>
  <c r="U89" i="4"/>
  <c r="U1001" i="4"/>
  <c r="U502" i="4"/>
  <c r="U587" i="4"/>
  <c r="U715" i="4"/>
  <c r="U32" i="4"/>
  <c r="U667" i="4"/>
  <c r="U283" i="4"/>
  <c r="U307" i="4"/>
  <c r="U349" i="4"/>
  <c r="U795" i="4"/>
  <c r="U398" i="4"/>
  <c r="U319" i="4"/>
  <c r="U471" i="4"/>
  <c r="U214" i="4"/>
  <c r="U191" i="4"/>
  <c r="U448" i="4"/>
  <c r="U223" i="4"/>
  <c r="U244" i="4"/>
  <c r="U102" i="4"/>
  <c r="U40" i="4"/>
  <c r="U257" i="4"/>
  <c r="U97" i="4"/>
  <c r="U241" i="4"/>
  <c r="U358" i="4"/>
  <c r="U586" i="4"/>
  <c r="U658" i="4"/>
  <c r="U331" i="4"/>
  <c r="U559" i="4"/>
  <c r="U177" i="4"/>
  <c r="U405" i="4"/>
  <c r="U825" i="4"/>
  <c r="U451" i="4"/>
  <c r="U679" i="4"/>
  <c r="U578" i="4"/>
  <c r="U794" i="4"/>
  <c r="U688" i="4"/>
  <c r="U926" i="4"/>
  <c r="U235" i="4"/>
  <c r="U351" i="4"/>
  <c r="U39" i="4"/>
  <c r="U591" i="4"/>
  <c r="U723" i="4"/>
  <c r="U121" i="4"/>
  <c r="U162" i="4"/>
  <c r="U77" i="4"/>
  <c r="U125" i="4"/>
  <c r="U306" i="4"/>
  <c r="U364" i="4"/>
  <c r="U623" i="4"/>
  <c r="U839" i="4"/>
  <c r="U151" i="4"/>
  <c r="U535" i="4"/>
  <c r="U631" i="4"/>
  <c r="U116" i="4"/>
  <c r="U493" i="4"/>
  <c r="U565" i="4"/>
  <c r="U616" i="4"/>
  <c r="U95" i="4"/>
  <c r="U90" i="4"/>
  <c r="U18" i="4"/>
  <c r="U234" i="4"/>
  <c r="U514" i="4"/>
  <c r="U440" i="4"/>
  <c r="U176" i="4"/>
  <c r="U86" i="4"/>
  <c r="U182" i="4"/>
  <c r="U249" i="4"/>
  <c r="U443" i="4"/>
  <c r="U404" i="4"/>
  <c r="U356" i="4"/>
  <c r="U561" i="4"/>
  <c r="U628" i="4"/>
  <c r="U846" i="4"/>
  <c r="U720" i="4"/>
  <c r="U774" i="4"/>
  <c r="U203" i="4"/>
  <c r="U431" i="4"/>
  <c r="U61" i="4"/>
  <c r="U361" i="4"/>
  <c r="U799" i="4"/>
  <c r="U322" i="4"/>
  <c r="U73" i="4"/>
  <c r="U373" i="4"/>
  <c r="U334" i="4"/>
  <c r="U239" i="4"/>
  <c r="U227" i="4"/>
  <c r="U85" i="4"/>
  <c r="U346" i="4"/>
  <c r="U574" i="4"/>
  <c r="U646" i="4"/>
  <c r="U540" i="4"/>
  <c r="U671" i="4"/>
  <c r="U72" i="4"/>
  <c r="U144" i="4"/>
  <c r="U300" i="4"/>
  <c r="U867" i="4"/>
  <c r="U567" i="4"/>
  <c r="U418" i="4"/>
  <c r="U65" i="4"/>
  <c r="U310" i="4"/>
  <c r="U450" i="4"/>
  <c r="U403" i="4"/>
  <c r="U168" i="4"/>
  <c r="U986" i="4"/>
  <c r="U153" i="4"/>
  <c r="U34" i="4"/>
  <c r="U717" i="4"/>
  <c r="U178" i="4"/>
  <c r="U59" i="4"/>
  <c r="U385" i="4"/>
  <c r="U965" i="4"/>
  <c r="U93" i="4"/>
  <c r="U165" i="4"/>
  <c r="U549" i="4"/>
  <c r="U94" i="4"/>
  <c r="U452" i="4"/>
  <c r="U369" i="4"/>
  <c r="U273" i="4"/>
  <c r="U657" i="4"/>
  <c r="U861" i="4"/>
  <c r="U966" i="4"/>
  <c r="U545" i="4"/>
  <c r="U845" i="4"/>
  <c r="U562" i="4"/>
  <c r="U634" i="4"/>
  <c r="U922" i="4"/>
  <c r="U515" i="4"/>
  <c r="U670" i="4"/>
  <c r="U823" i="4"/>
  <c r="U636" i="4"/>
  <c r="U994" i="4"/>
  <c r="U407" i="4"/>
  <c r="U337" i="4"/>
  <c r="U311" i="4"/>
  <c r="U914" i="4"/>
  <c r="U678" i="4"/>
  <c r="U762" i="4"/>
  <c r="U219" i="4"/>
  <c r="U402" i="4"/>
  <c r="U28" i="4"/>
  <c r="U376" i="4"/>
  <c r="U787" i="4"/>
  <c r="U655" i="4"/>
  <c r="U140" i="4"/>
  <c r="U613" i="4"/>
  <c r="U745" i="4"/>
  <c r="U410" i="4"/>
  <c r="U626" i="4"/>
  <c r="U236" i="4"/>
  <c r="U332" i="4"/>
  <c r="U585" i="4"/>
  <c r="U250" i="4"/>
  <c r="U155" i="4"/>
  <c r="U430" i="4"/>
  <c r="U344" i="4"/>
  <c r="U261" i="4"/>
  <c r="U262" i="4"/>
  <c r="U453" i="4"/>
  <c r="U23" i="4"/>
  <c r="U368" i="4"/>
  <c r="U143" i="4"/>
  <c r="U215" i="4"/>
  <c r="U229" i="4"/>
  <c r="U718" i="4"/>
  <c r="U526" i="4"/>
  <c r="U479" i="4"/>
  <c r="U863" i="4"/>
  <c r="U24" i="4"/>
  <c r="U96" i="4"/>
  <c r="U454" i="4"/>
  <c r="U538" i="4"/>
  <c r="U491" i="4"/>
  <c r="U286" i="4"/>
  <c r="U624" i="4"/>
  <c r="U901" i="4"/>
  <c r="U957" i="4"/>
  <c r="U873" i="4"/>
  <c r="U495" i="4"/>
  <c r="U352" i="4"/>
  <c r="U210" i="4"/>
  <c r="U221" i="4"/>
  <c r="U460" i="4"/>
  <c r="U888" i="4"/>
  <c r="U480" i="4"/>
  <c r="U175" i="4"/>
  <c r="U414" i="4"/>
  <c r="U988" i="4"/>
  <c r="U889" i="4"/>
  <c r="U638" i="4"/>
  <c r="U81" i="4"/>
  <c r="U489" i="4"/>
  <c r="U166" i="4"/>
  <c r="U395" i="4"/>
  <c r="U169" i="4"/>
  <c r="U325" i="4"/>
  <c r="U859" i="4"/>
  <c r="U835" i="4"/>
  <c r="U57" i="4"/>
  <c r="U129" i="4"/>
  <c r="U513" i="4"/>
  <c r="U58" i="4"/>
  <c r="U916" i="4"/>
  <c r="U211" i="4"/>
  <c r="U112" i="4"/>
  <c r="U245" i="4"/>
  <c r="U41" i="4"/>
  <c r="U467" i="4"/>
  <c r="U415" i="4"/>
  <c r="U669" i="4"/>
  <c r="U11" i="4"/>
  <c r="U296" i="4"/>
  <c r="U45" i="4"/>
  <c r="U117" i="4"/>
  <c r="U357" i="4"/>
  <c r="U501" i="4"/>
  <c r="U46" i="4"/>
  <c r="U130" i="4"/>
  <c r="U321" i="4"/>
  <c r="U789" i="4"/>
  <c r="U308" i="4"/>
  <c r="U798" i="4"/>
  <c r="U341" i="4"/>
  <c r="U797" i="4"/>
  <c r="U942" i="4"/>
  <c r="U850" i="4"/>
  <c r="U370" i="4"/>
  <c r="U757" i="4"/>
  <c r="U635" i="4"/>
  <c r="U791" i="4"/>
  <c r="U481" i="4"/>
  <c r="U380" i="4"/>
  <c r="U507" i="4"/>
  <c r="U282" i="4"/>
  <c r="U49" i="4"/>
  <c r="U779" i="4"/>
  <c r="U115" i="4"/>
  <c r="U12" i="4"/>
  <c r="U661" i="4"/>
  <c r="U350" i="4"/>
  <c r="U82" i="4"/>
  <c r="U765" i="4"/>
  <c r="U382" i="4"/>
  <c r="U597" i="4"/>
  <c r="U693" i="4"/>
  <c r="U847" i="4"/>
  <c r="U238" i="4"/>
  <c r="U976" i="4"/>
  <c r="U353" i="4"/>
  <c r="U253" i="4"/>
  <c r="U598" i="4"/>
  <c r="U826" i="4"/>
  <c r="U265" i="4"/>
  <c r="U610" i="4"/>
  <c r="U838" i="4"/>
  <c r="U145" i="4"/>
  <c r="U119" i="4"/>
  <c r="U277" i="4"/>
  <c r="U529" i="4"/>
  <c r="U109" i="4"/>
  <c r="U384" i="4"/>
  <c r="U767" i="4"/>
  <c r="U220" i="4"/>
  <c r="U619" i="4"/>
  <c r="U91" i="4"/>
  <c r="U187" i="4"/>
  <c r="U392" i="4"/>
  <c r="U633" i="4"/>
  <c r="U775" i="4"/>
  <c r="U154" i="4"/>
  <c r="U107" i="4"/>
  <c r="U433" i="4"/>
  <c r="U9" i="4"/>
  <c r="U465" i="4"/>
  <c r="U106" i="4"/>
  <c r="U747" i="4"/>
  <c r="U537" i="4"/>
  <c r="U275" i="4"/>
  <c r="U284" i="4"/>
  <c r="U417" i="4"/>
  <c r="U190" i="4"/>
  <c r="U13" i="4"/>
  <c r="U205" i="4"/>
  <c r="U25" i="4"/>
  <c r="U359" i="4"/>
  <c r="U301" i="4"/>
  <c r="U866" i="4"/>
  <c r="U74" i="4"/>
  <c r="U755" i="4"/>
  <c r="U408" i="4"/>
  <c r="U228" i="4"/>
  <c r="U504" i="4"/>
  <c r="U516" i="4"/>
  <c r="U120" i="4"/>
  <c r="U469" i="4"/>
  <c r="U551" i="4"/>
  <c r="U672" i="4"/>
  <c r="U552" i="4"/>
  <c r="U788" i="4"/>
  <c r="U50" i="4"/>
  <c r="U506" i="4"/>
  <c r="U508" i="4"/>
  <c r="U194" i="4"/>
  <c r="U422" i="4"/>
  <c r="U997" i="4"/>
  <c r="U62" i="4"/>
  <c r="U218" i="4"/>
  <c r="U841" i="4"/>
  <c r="U158" i="4"/>
  <c r="U386" i="4"/>
  <c r="U278" i="4"/>
  <c r="U662" i="4"/>
  <c r="U930" i="4"/>
  <c r="U724" i="4"/>
  <c r="U748" i="4"/>
  <c r="U891" i="4"/>
  <c r="U975" i="4"/>
  <c r="U820" i="4"/>
  <c r="U389" i="4"/>
  <c r="U606" i="4"/>
  <c r="U810" i="4"/>
  <c r="U617" i="4"/>
  <c r="U834" i="4"/>
  <c r="U777" i="4"/>
  <c r="U855" i="4"/>
  <c r="U862" i="4"/>
  <c r="U179" i="4"/>
  <c r="U371" i="4"/>
  <c r="U781" i="4"/>
  <c r="U420" i="4"/>
  <c r="U673" i="4"/>
  <c r="U953" i="4"/>
  <c r="U683" i="4"/>
  <c r="U952" i="4"/>
  <c r="U743" i="4"/>
  <c r="U899" i="4"/>
  <c r="U252" i="4"/>
  <c r="U446" i="4"/>
  <c r="U880" i="4"/>
  <c r="U716" i="4"/>
  <c r="U362" i="4"/>
  <c r="U590" i="4"/>
  <c r="U913" i="4"/>
  <c r="U685" i="4"/>
  <c r="U134" i="4"/>
  <c r="U906" i="4"/>
  <c r="U840" i="4"/>
  <c r="U760" i="4"/>
  <c r="U987" i="4"/>
  <c r="U870" i="4"/>
  <c r="U690" i="4"/>
  <c r="U970" i="4"/>
  <c r="U442" i="4"/>
  <c r="U396" i="4"/>
  <c r="U753" i="4"/>
  <c r="U225" i="4"/>
  <c r="U811" i="4"/>
  <c r="U71" i="4"/>
  <c r="U801" i="4"/>
  <c r="U557" i="4"/>
  <c r="U466" i="4"/>
  <c r="U599" i="4"/>
  <c r="U492" i="4"/>
  <c r="U478" i="4"/>
  <c r="U694" i="4"/>
  <c r="U744" i="4"/>
  <c r="U709" i="4"/>
  <c r="U695" i="4"/>
  <c r="U240" i="4"/>
  <c r="U288" i="4"/>
  <c r="U36" i="4"/>
  <c r="U192" i="4"/>
  <c r="U432" i="4"/>
  <c r="U917" i="4"/>
  <c r="U674" i="4"/>
  <c r="U946" i="4"/>
  <c r="U736" i="4"/>
  <c r="U910" i="4"/>
  <c r="U290" i="4"/>
  <c r="U925" i="4"/>
  <c r="U326" i="4"/>
  <c r="U602" i="4"/>
  <c r="U686" i="4"/>
  <c r="U496" i="4"/>
  <c r="U784" i="4"/>
  <c r="U401" i="4"/>
  <c r="U470" i="4"/>
  <c r="U33" i="4"/>
  <c r="U750" i="4"/>
  <c r="U962" i="4"/>
  <c r="U335" i="4"/>
  <c r="U298" i="4"/>
  <c r="U830" i="4"/>
  <c r="U347" i="4"/>
  <c r="U156" i="4"/>
  <c r="U276" i="4"/>
  <c r="U468" i="4"/>
  <c r="U348" i="4"/>
  <c r="U180" i="4"/>
  <c r="U564" i="4"/>
  <c r="U647" i="4"/>
  <c r="U887" i="4"/>
  <c r="U852" i="4"/>
  <c r="U48" i="4"/>
  <c r="U500" i="4"/>
  <c r="U458" i="4"/>
  <c r="U542" i="4"/>
  <c r="U893" i="4"/>
  <c r="U698" i="4"/>
  <c r="U822" i="4"/>
  <c r="U853" i="4"/>
  <c r="U937" i="4"/>
  <c r="U14" i="4"/>
  <c r="U266" i="4"/>
  <c r="U230" i="4"/>
  <c r="U580" i="4"/>
  <c r="U652" i="4"/>
  <c r="U881" i="4"/>
  <c r="U808" i="4"/>
  <c r="U909" i="4"/>
  <c r="U972" i="4"/>
  <c r="U746" i="4"/>
  <c r="U796" i="4"/>
  <c r="U915" i="4"/>
  <c r="U641" i="4"/>
  <c r="U725" i="4"/>
  <c r="U486" i="4"/>
  <c r="U895" i="4"/>
  <c r="U497" i="4"/>
  <c r="U697" i="4"/>
  <c r="U118" i="4"/>
  <c r="U133" i="4"/>
  <c r="U729" i="4"/>
  <c r="U188" i="4"/>
  <c r="U805" i="4"/>
  <c r="U730" i="4"/>
  <c r="U444" i="4"/>
  <c r="U625" i="4"/>
  <c r="U758" i="4"/>
  <c r="U110" i="4"/>
  <c r="U563" i="4"/>
  <c r="U719" i="4"/>
  <c r="U539" i="4"/>
  <c r="U312" i="4"/>
  <c r="U815" i="4"/>
  <c r="U360" i="4"/>
  <c r="U98" i="4"/>
  <c r="U242" i="4"/>
  <c r="U772" i="4"/>
  <c r="U879" i="4"/>
  <c r="U541" i="4"/>
  <c r="U949" i="4"/>
  <c r="U637" i="4"/>
  <c r="U721" i="4"/>
  <c r="U945" i="4"/>
  <c r="U592" i="4"/>
  <c r="U664" i="4"/>
  <c r="U569" i="4"/>
  <c r="U676" i="4"/>
  <c r="U927" i="4"/>
  <c r="U749" i="4"/>
  <c r="U509" i="4"/>
  <c r="U653" i="4"/>
  <c r="U737" i="4"/>
  <c r="U809" i="4"/>
  <c r="U829" i="4"/>
  <c r="U226" i="4"/>
  <c r="U189" i="4"/>
  <c r="U832" i="4"/>
  <c r="U790" i="4"/>
  <c r="U550" i="4"/>
  <c r="U37" i="4"/>
  <c r="U264" i="4"/>
  <c r="U122" i="4"/>
  <c r="U803" i="4"/>
  <c r="U445" i="4"/>
  <c r="U836" i="4"/>
  <c r="U170" i="4"/>
  <c r="U254" i="4"/>
  <c r="U588" i="4"/>
  <c r="U314" i="4"/>
  <c r="U793" i="4"/>
  <c r="U961" i="4"/>
  <c r="U434" i="4"/>
  <c r="U734" i="4"/>
  <c r="U981" i="4"/>
  <c r="U532" i="4"/>
  <c r="U939" i="4"/>
  <c r="U437" i="4"/>
  <c r="U232" i="4"/>
  <c r="U394" i="4"/>
  <c r="U802" i="4"/>
  <c r="U287" i="4"/>
  <c r="U929" i="4"/>
  <c r="U204" i="4"/>
  <c r="U912" i="4"/>
  <c r="U907" i="4"/>
  <c r="U38" i="4"/>
  <c r="U494" i="4"/>
  <c r="U650" i="4"/>
  <c r="U886" i="4"/>
  <c r="U554" i="4"/>
  <c r="U973" i="4"/>
  <c r="U374" i="4"/>
  <c r="U26" i="4"/>
  <c r="U482" i="4"/>
  <c r="U281" i="4"/>
  <c r="U951" i="4"/>
  <c r="U1005" i="4"/>
  <c r="U612" i="4"/>
  <c r="U666" i="4"/>
  <c r="U936" i="4"/>
  <c r="U397" i="4"/>
  <c r="U963" i="4"/>
  <c r="U605" i="4"/>
  <c r="U938" i="4"/>
  <c r="U700" i="4"/>
  <c r="U904" i="4"/>
  <c r="U640" i="4"/>
  <c r="U978" i="4"/>
  <c r="U960" i="4"/>
  <c r="U317" i="4"/>
  <c r="U708" i="4"/>
  <c r="U568" i="4"/>
  <c r="U940" i="4"/>
  <c r="U629" i="4"/>
  <c r="U713" i="4"/>
  <c r="U684" i="4"/>
  <c r="U884" i="4"/>
  <c r="U921" i="4"/>
  <c r="U618" i="4"/>
  <c r="U882" i="4"/>
  <c r="U955" i="4"/>
  <c r="U898" i="4"/>
  <c r="U462" i="4"/>
  <c r="U934" i="4"/>
  <c r="U804" i="4"/>
  <c r="U980" i="4"/>
  <c r="U1000" i="4"/>
  <c r="U576" i="4"/>
  <c r="U993" i="4"/>
  <c r="U293" i="4"/>
  <c r="U948" i="4"/>
  <c r="U558" i="4"/>
  <c r="U644" i="4"/>
  <c r="U764" i="4"/>
  <c r="U704" i="4"/>
  <c r="U372" i="4"/>
  <c r="U522" i="4"/>
  <c r="U536" i="4"/>
  <c r="U473" i="4"/>
  <c r="U902" i="4"/>
  <c r="U969" i="4"/>
  <c r="U956" i="4"/>
  <c r="U527" i="4"/>
  <c r="U490" i="4"/>
  <c r="U505" i="4"/>
  <c r="U206" i="4"/>
  <c r="U999" i="4"/>
  <c r="U918" i="4"/>
  <c r="U632" i="4"/>
  <c r="U512" i="4"/>
  <c r="U740" i="4"/>
  <c r="U849" i="4"/>
  <c r="U498" i="4"/>
  <c r="U570" i="4"/>
  <c r="U654" i="4"/>
  <c r="U967" i="4"/>
  <c r="U476" i="4"/>
  <c r="U872" i="4"/>
  <c r="U768" i="4"/>
  <c r="U954" i="4"/>
  <c r="U883" i="4"/>
  <c r="U968" i="4"/>
  <c r="U680" i="4"/>
  <c r="U935" i="4"/>
  <c r="U992" i="4"/>
  <c r="U977" i="4"/>
  <c r="U572" i="4"/>
  <c r="U701" i="4"/>
  <c r="U544" i="4"/>
  <c r="U738" i="4"/>
  <c r="U996" i="4"/>
  <c r="U851" i="4"/>
  <c r="U524" i="4"/>
  <c r="U933" i="4"/>
  <c r="U959" i="4"/>
  <c r="U842" i="4"/>
  <c r="U484" i="4"/>
  <c r="U461" i="4"/>
  <c r="U806" i="4"/>
  <c r="U860" i="4"/>
  <c r="U216" i="4"/>
  <c r="U577" i="4"/>
  <c r="U732" i="4"/>
  <c r="U553" i="4"/>
  <c r="U518" i="4"/>
  <c r="U903" i="4"/>
  <c r="U900" i="4"/>
  <c r="U556" i="4"/>
  <c r="U856" i="4"/>
  <c r="U876" i="4"/>
  <c r="U474" i="4"/>
  <c r="U560" i="4"/>
  <c r="U964" i="4"/>
  <c r="U854" i="4"/>
  <c r="U413" i="4"/>
  <c r="U425" i="4"/>
  <c r="U908" i="4"/>
  <c r="U596" i="4"/>
  <c r="U979" i="4"/>
  <c r="U1004" i="4"/>
  <c r="U608" i="4"/>
  <c r="U923" i="4"/>
  <c r="U668" i="4"/>
  <c r="U660" i="4"/>
  <c r="U818" i="4"/>
  <c r="U520" i="4"/>
  <c r="U844" i="4"/>
  <c r="U857" i="4"/>
  <c r="U828" i="4"/>
  <c r="U728" i="4"/>
  <c r="U714" i="4"/>
  <c r="U991" i="4"/>
  <c r="U812" i="4"/>
  <c r="U642" i="4"/>
  <c r="U874" i="4"/>
  <c r="U776" i="4"/>
  <c r="U843" i="4"/>
  <c r="U769" i="4"/>
  <c r="U824" i="4"/>
  <c r="U864" i="4"/>
  <c r="U890" i="4"/>
  <c r="U533" i="4"/>
  <c r="U877" i="4"/>
  <c r="U305" i="4"/>
  <c r="U878" i="4"/>
  <c r="U604" i="4"/>
  <c r="U773" i="4"/>
  <c r="U800" i="4"/>
  <c r="U696" i="4"/>
  <c r="U897" i="4"/>
  <c r="U416" i="4"/>
  <c r="U869" i="4"/>
  <c r="U611" i="4"/>
  <c r="U517" i="4"/>
  <c r="U786" i="4"/>
  <c r="U892" i="4"/>
  <c r="U761" i="4"/>
  <c r="U858" i="4"/>
  <c r="U868" i="4"/>
  <c r="U584" i="4"/>
  <c r="U534" i="4"/>
  <c r="U581" i="4"/>
  <c r="U665" i="4"/>
  <c r="U821" i="4"/>
  <c r="U365" i="4"/>
  <c r="U521" i="4"/>
  <c r="U593" i="4"/>
  <c r="U692" i="4"/>
  <c r="U1003" i="4"/>
  <c r="U726" i="4"/>
  <c r="U971" i="4"/>
  <c r="U911" i="4"/>
  <c r="U941" i="4"/>
  <c r="U920" i="4"/>
  <c r="U752" i="4"/>
  <c r="U831" i="4"/>
  <c r="U931" i="4"/>
  <c r="U488" i="4"/>
  <c r="U944" i="4"/>
  <c r="U998" i="4"/>
  <c r="U528" i="4"/>
  <c r="U594" i="4"/>
  <c r="U656" i="4"/>
  <c r="U943" i="4"/>
  <c r="U947" i="4"/>
  <c r="U782" i="4"/>
  <c r="U1002" i="4"/>
  <c r="U985" i="4"/>
  <c r="U589" i="4"/>
  <c r="U722" i="4"/>
  <c r="U485" i="4"/>
  <c r="U990" i="4"/>
  <c r="U600" i="4"/>
  <c r="U894" i="4"/>
  <c r="U924" i="4"/>
  <c r="U546" i="4"/>
  <c r="U377" i="4"/>
  <c r="U548" i="4"/>
  <c r="U919" i="4"/>
  <c r="U510" i="4"/>
  <c r="U582" i="4"/>
  <c r="U928" i="4"/>
  <c r="U983" i="4"/>
  <c r="U896" i="4"/>
  <c r="U780" i="4"/>
  <c r="U995" i="4"/>
  <c r="U620" i="4"/>
  <c r="U848" i="4"/>
  <c r="U932" i="4"/>
  <c r="U702" i="4"/>
  <c r="U819" i="4"/>
  <c r="U950" i="4"/>
  <c r="O962" i="4"/>
  <c r="O974" i="4"/>
  <c r="O376" i="4"/>
  <c r="O487" i="4"/>
  <c r="O405" i="4"/>
  <c r="O154" i="4"/>
  <c r="O133" i="4"/>
  <c r="O681" i="4"/>
  <c r="O285" i="4"/>
  <c r="O139" i="4"/>
  <c r="O344" i="4"/>
  <c r="O949" i="4"/>
  <c r="O995" i="4"/>
  <c r="O916" i="4"/>
  <c r="O554" i="4"/>
  <c r="O531" i="4"/>
  <c r="O343" i="4"/>
  <c r="O518" i="4"/>
  <c r="O210" i="4"/>
  <c r="O173" i="4"/>
  <c r="O115" i="4"/>
  <c r="O547" i="4"/>
  <c r="O775" i="4"/>
  <c r="O80" i="4"/>
  <c r="O309" i="4"/>
  <c r="O339" i="4"/>
  <c r="O111" i="4"/>
  <c r="O495" i="4"/>
  <c r="O335" i="4"/>
  <c r="O591" i="4"/>
  <c r="O747" i="4"/>
  <c r="O315" i="4"/>
  <c r="O147" i="4"/>
  <c r="O471" i="4"/>
  <c r="O627" i="4"/>
  <c r="O699" i="4"/>
  <c r="O190" i="4"/>
  <c r="O397" i="4"/>
  <c r="O219" i="4"/>
  <c r="O59" i="4"/>
  <c r="O711" i="4"/>
  <c r="O385" i="4"/>
  <c r="O703" i="4"/>
  <c r="O372" i="4"/>
  <c r="O375" i="4"/>
  <c r="O910" i="4"/>
  <c r="O737" i="4"/>
  <c r="O542" i="4"/>
  <c r="O122" i="4"/>
  <c r="O988" i="4"/>
  <c r="O606" i="4"/>
  <c r="O719" i="4"/>
  <c r="O483" i="4"/>
  <c r="O467" i="4"/>
  <c r="O348" i="4"/>
  <c r="O545" i="4"/>
  <c r="O232" i="4"/>
  <c r="O787" i="4"/>
  <c r="O93" i="4"/>
  <c r="O549" i="4"/>
  <c r="O579" i="4"/>
  <c r="O759" i="4"/>
  <c r="O99" i="4"/>
  <c r="O171" i="4"/>
  <c r="O555" i="4"/>
  <c r="O215" i="4"/>
  <c r="O118" i="4"/>
  <c r="O388" i="4"/>
  <c r="O855" i="4"/>
  <c r="O288" i="4"/>
  <c r="O823" i="4"/>
  <c r="O900" i="4"/>
  <c r="O108" i="4"/>
  <c r="O661" i="4"/>
  <c r="O515" i="4"/>
  <c r="O194" i="4"/>
  <c r="O569" i="4"/>
  <c r="O75" i="4"/>
  <c r="O480" i="4"/>
  <c r="O626" i="4"/>
  <c r="O952" i="4"/>
  <c r="O280" i="4"/>
  <c r="O359" i="4"/>
  <c r="O151" i="4"/>
  <c r="O799" i="4"/>
  <c r="O306" i="4"/>
  <c r="O250" i="4"/>
  <c r="O615" i="4"/>
  <c r="O771" i="4"/>
  <c r="O87" i="4"/>
  <c r="O351" i="4"/>
  <c r="O807" i="4"/>
  <c r="O436" i="4"/>
  <c r="O431" i="4"/>
  <c r="O345" i="4"/>
  <c r="O871" i="4"/>
  <c r="O438" i="4"/>
  <c r="O617" i="4"/>
  <c r="O567" i="4"/>
  <c r="O29" i="4"/>
  <c r="O249" i="4"/>
  <c r="O851" i="4"/>
  <c r="O976" i="4"/>
  <c r="O893" i="4"/>
  <c r="O66" i="4"/>
  <c r="O715" i="4"/>
  <c r="O811" i="4"/>
  <c r="O32" i="4"/>
  <c r="O189" i="4"/>
  <c r="O417" i="4"/>
  <c r="O31" i="4"/>
  <c r="O447" i="4"/>
  <c r="O27" i="4"/>
  <c r="O160" i="4"/>
  <c r="O399" i="4"/>
  <c r="O11" i="4"/>
  <c r="O235" i="4"/>
  <c r="O193" i="4"/>
  <c r="O342" i="4"/>
  <c r="O68" i="4"/>
  <c r="O621" i="4"/>
  <c r="O445" i="4"/>
  <c r="O396" i="4"/>
  <c r="O231" i="4"/>
  <c r="O18" i="4"/>
  <c r="O45" i="4"/>
  <c r="O925" i="4"/>
  <c r="O909" i="4"/>
  <c r="O655" i="4"/>
  <c r="O840" i="4"/>
  <c r="O701" i="4"/>
  <c r="O501" i="4"/>
  <c r="O970" i="4"/>
  <c r="O907" i="4"/>
  <c r="O625" i="4"/>
  <c r="O314" i="4"/>
  <c r="O284" i="4"/>
  <c r="O201" i="4"/>
  <c r="O39" i="4"/>
  <c r="O448" i="4"/>
  <c r="O687" i="4"/>
  <c r="O184" i="4"/>
  <c r="O859" i="4"/>
  <c r="O400" i="4"/>
  <c r="O20" i="4"/>
  <c r="O165" i="4"/>
  <c r="O718" i="4"/>
  <c r="O325" i="4"/>
  <c r="O358" i="4"/>
  <c r="O387" i="4"/>
  <c r="O819" i="4"/>
  <c r="O67" i="4"/>
  <c r="O81" i="4"/>
  <c r="O984" i="4"/>
  <c r="O829" i="4"/>
  <c r="O928" i="4"/>
  <c r="O279" i="4"/>
  <c r="O33" i="4"/>
  <c r="O291" i="4"/>
  <c r="O76" i="4"/>
  <c r="O585" i="4"/>
  <c r="O505" i="4"/>
  <c r="O942" i="4"/>
  <c r="O211" i="4"/>
  <c r="O966" i="4"/>
  <c r="O459" i="4"/>
  <c r="O499" i="4"/>
  <c r="O224" i="4"/>
  <c r="O57" i="4"/>
  <c r="O357" i="4"/>
  <c r="O79" i="4"/>
  <c r="O571" i="4"/>
  <c r="O159" i="4"/>
  <c r="O113" i="4"/>
  <c r="O303" i="4"/>
  <c r="O255" i="4"/>
  <c r="O112" i="4"/>
  <c r="O51" i="4"/>
  <c r="O363" i="4"/>
  <c r="O183" i="4"/>
  <c r="O63" i="4"/>
  <c r="O135" i="4"/>
  <c r="O519" i="4"/>
  <c r="O275" i="4"/>
  <c r="O205" i="4"/>
  <c r="O117" i="4"/>
  <c r="O203" i="4"/>
  <c r="O195" i="4"/>
  <c r="O675" i="4"/>
  <c r="O753" i="4"/>
  <c r="O244" i="4"/>
  <c r="O30" i="4"/>
  <c r="O414" i="4"/>
  <c r="O52" i="4"/>
  <c r="O208" i="4"/>
  <c r="O294" i="4"/>
  <c r="O65" i="4"/>
  <c r="O466" i="4"/>
  <c r="O479" i="4"/>
  <c r="O635" i="4"/>
  <c r="O464" i="4"/>
  <c r="O369" i="4"/>
  <c r="O259" i="4"/>
  <c r="O199" i="4"/>
  <c r="O140" i="4"/>
  <c r="O252" i="4"/>
  <c r="O932" i="4"/>
  <c r="O158" i="4"/>
  <c r="O230" i="4"/>
  <c r="O386" i="4"/>
  <c r="O997" i="4"/>
  <c r="O963" i="4"/>
  <c r="O308" i="4"/>
  <c r="O597" i="4"/>
  <c r="O15" i="4"/>
  <c r="O366" i="4"/>
  <c r="O295" i="4"/>
  <c r="O383" i="4"/>
  <c r="O272" i="4"/>
  <c r="O341" i="4"/>
  <c r="O28" i="4"/>
  <c r="O148" i="4"/>
  <c r="O225" i="4"/>
  <c r="O639" i="4"/>
  <c r="O507" i="4"/>
  <c r="O843" i="4"/>
  <c r="O423" i="4"/>
  <c r="O723" i="4"/>
  <c r="O267" i="4"/>
  <c r="O765" i="4"/>
  <c r="O166" i="4"/>
  <c r="O23" i="4"/>
  <c r="O143" i="4"/>
  <c r="O395" i="4"/>
  <c r="O89" i="4"/>
  <c r="O245" i="4"/>
  <c r="O114" i="4"/>
  <c r="O412" i="4"/>
  <c r="O727" i="4"/>
  <c r="O125" i="4"/>
  <c r="O783" i="4"/>
  <c r="O100" i="4"/>
  <c r="O172" i="4"/>
  <c r="O161" i="4"/>
  <c r="O16" i="4"/>
  <c r="O472" i="4"/>
  <c r="O102" i="4"/>
  <c r="O61" i="4"/>
  <c r="O322" i="4"/>
  <c r="O550" i="4"/>
  <c r="O862" i="4"/>
  <c r="O694" i="4"/>
  <c r="O850" i="4"/>
  <c r="O830" i="4"/>
  <c r="O492" i="4"/>
  <c r="O861" i="4"/>
  <c r="O223" i="4"/>
  <c r="O307" i="4"/>
  <c r="O535" i="4"/>
  <c r="O381" i="4"/>
  <c r="O187" i="4"/>
  <c r="O128" i="4"/>
  <c r="O426" i="4"/>
  <c r="O420" i="4"/>
  <c r="O77" i="4"/>
  <c r="O671" i="4"/>
  <c r="O790" i="4"/>
  <c r="O94" i="4"/>
  <c r="O88" i="4"/>
  <c r="O669" i="4"/>
  <c r="O337" i="4"/>
  <c r="O846" i="4"/>
  <c r="O257" i="4"/>
  <c r="O43" i="4"/>
  <c r="O355" i="4"/>
  <c r="O511" i="4"/>
  <c r="O583" i="4"/>
  <c r="O739" i="4"/>
  <c r="O53" i="4"/>
  <c r="O282" i="4"/>
  <c r="O328" i="4"/>
  <c r="O270" i="4"/>
  <c r="O944" i="4"/>
  <c r="O946" i="4"/>
  <c r="O599" i="4"/>
  <c r="O911" i="4"/>
  <c r="O706" i="4"/>
  <c r="O815" i="4"/>
  <c r="O176" i="4"/>
  <c r="O92" i="4"/>
  <c r="O248" i="4"/>
  <c r="O127" i="4"/>
  <c r="O56" i="4"/>
  <c r="O607" i="4"/>
  <c r="O469" i="4"/>
  <c r="O209" i="4"/>
  <c r="O327" i="4"/>
  <c r="O281" i="4"/>
  <c r="O404" i="4"/>
  <c r="O667" i="4"/>
  <c r="O283" i="4"/>
  <c r="O370" i="4"/>
  <c r="O352" i="4"/>
  <c r="O185" i="4"/>
  <c r="O460" i="4"/>
  <c r="O90" i="4"/>
  <c r="O196" i="4"/>
  <c r="O424" i="4"/>
  <c r="O101" i="4"/>
  <c r="O795" i="4"/>
  <c r="O17" i="4"/>
  <c r="O198" i="4"/>
  <c r="O646" i="4"/>
  <c r="O683" i="4"/>
  <c r="O403" i="4"/>
  <c r="O631" i="4"/>
  <c r="O188" i="4"/>
  <c r="O321" i="4"/>
  <c r="O595" i="4"/>
  <c r="O751" i="4"/>
  <c r="O450" i="4"/>
  <c r="O55" i="4"/>
  <c r="O523" i="4"/>
  <c r="O679" i="4"/>
  <c r="O152" i="4"/>
  <c r="O391" i="4"/>
  <c r="O19" i="4"/>
  <c r="O729" i="4"/>
  <c r="O559" i="4"/>
  <c r="O803" i="4"/>
  <c r="O150" i="4"/>
  <c r="O651" i="4"/>
  <c r="O382" i="4"/>
  <c r="O40" i="4"/>
  <c r="O41" i="4"/>
  <c r="O222" i="4"/>
  <c r="O316" i="4"/>
  <c r="O258" i="4"/>
  <c r="O124" i="4"/>
  <c r="O268" i="4"/>
  <c r="O54" i="4"/>
  <c r="O13" i="4"/>
  <c r="O802" i="4"/>
  <c r="O973" i="4"/>
  <c r="O755" i="4"/>
  <c r="O564" i="4"/>
  <c r="O175" i="4"/>
  <c r="O415" i="4"/>
  <c r="O116" i="4"/>
  <c r="O561" i="4"/>
  <c r="O379" i="4"/>
  <c r="O378" i="4"/>
  <c r="O915" i="4"/>
  <c r="O390" i="4"/>
  <c r="O136" i="4"/>
  <c r="O240" i="4"/>
  <c r="O619" i="4"/>
  <c r="O458" i="4"/>
  <c r="O860" i="4"/>
  <c r="O439" i="4"/>
  <c r="O763" i="4"/>
  <c r="O451" i="4"/>
  <c r="O106" i="4"/>
  <c r="O220" i="4"/>
  <c r="O292" i="4"/>
  <c r="O78" i="4"/>
  <c r="O318" i="4"/>
  <c r="O463" i="4"/>
  <c r="O233" i="4"/>
  <c r="O186" i="4"/>
  <c r="O831" i="4"/>
  <c r="O64" i="4"/>
  <c r="O364" i="4"/>
  <c r="O197" i="4"/>
  <c r="O269" i="4"/>
  <c r="O138" i="4"/>
  <c r="O442" i="4"/>
  <c r="O514" i="4"/>
  <c r="O863" i="4"/>
  <c r="O636" i="4"/>
  <c r="O527" i="4"/>
  <c r="O923" i="4"/>
  <c r="O354" i="4"/>
  <c r="O44" i="4"/>
  <c r="O356" i="4"/>
  <c r="O885" i="4"/>
  <c r="O164" i="4"/>
  <c r="O897" i="4"/>
  <c r="O691" i="4"/>
  <c r="O8" i="4"/>
  <c r="O331" i="4"/>
  <c r="O340" i="4"/>
  <c r="O735" i="4"/>
  <c r="O145" i="4"/>
  <c r="O256" i="4"/>
  <c r="O598" i="4"/>
  <c r="O475" i="4"/>
  <c r="O589" i="4"/>
  <c r="O212" i="4"/>
  <c r="O416" i="4"/>
  <c r="O453" i="4"/>
  <c r="O657" i="4"/>
  <c r="O789" i="4"/>
  <c r="O287" i="4"/>
  <c r="O217" i="4"/>
  <c r="O301" i="4"/>
  <c r="O9" i="4"/>
  <c r="O693" i="4"/>
  <c r="O238" i="4"/>
  <c r="O200" i="4"/>
  <c r="O489" i="4"/>
  <c r="O645" i="4"/>
  <c r="O717" i="4"/>
  <c r="O940" i="4"/>
  <c r="O449" i="4"/>
  <c r="O347" i="4"/>
  <c r="O730" i="4"/>
  <c r="O814" i="4"/>
  <c r="O611" i="4"/>
  <c r="O937" i="4"/>
  <c r="O299" i="4"/>
  <c r="O229" i="4"/>
  <c r="O709" i="4"/>
  <c r="O741" i="4"/>
  <c r="O126" i="4"/>
  <c r="O271" i="4"/>
  <c r="O206" i="4"/>
  <c r="O746" i="4"/>
  <c r="O927" i="4"/>
  <c r="O261" i="4"/>
  <c r="O465" i="4"/>
  <c r="O777" i="4"/>
  <c r="O477" i="4"/>
  <c r="O95" i="4"/>
  <c r="O573" i="4"/>
  <c r="O964" i="4"/>
  <c r="O305" i="4"/>
  <c r="O478" i="4"/>
  <c r="O756" i="4"/>
  <c r="O623" i="4"/>
  <c r="O157" i="4"/>
  <c r="O490" i="4"/>
  <c r="O251" i="4"/>
  <c r="O181" i="4"/>
  <c r="O421" i="4"/>
  <c r="O155" i="4"/>
  <c r="O502" i="4"/>
  <c r="O455" i="4"/>
  <c r="O216" i="4"/>
  <c r="O468" i="4"/>
  <c r="O889" i="4"/>
  <c r="O767" i="4"/>
  <c r="O304" i="4"/>
  <c r="O162" i="4"/>
  <c r="O234" i="4"/>
  <c r="O265" i="4"/>
  <c r="O695" i="4"/>
  <c r="O163" i="4"/>
  <c r="O643" i="4"/>
  <c r="O931" i="4"/>
  <c r="O939" i="4"/>
  <c r="O83" i="4"/>
  <c r="O169" i="4"/>
  <c r="O428" i="4"/>
  <c r="O105" i="4"/>
  <c r="O801" i="4"/>
  <c r="O71" i="4"/>
  <c r="O142" i="4"/>
  <c r="O1000" i="4"/>
  <c r="O629" i="4"/>
  <c r="O371" i="4"/>
  <c r="O443" i="4"/>
  <c r="O73" i="4"/>
  <c r="O334" i="4"/>
  <c r="O562" i="4"/>
  <c r="O551" i="4"/>
  <c r="O947" i="4"/>
  <c r="O227" i="4"/>
  <c r="O85" i="4"/>
  <c r="O241" i="4"/>
  <c r="O346" i="4"/>
  <c r="O574" i="4"/>
  <c r="O121" i="4"/>
  <c r="O167" i="4"/>
  <c r="O97" i="4"/>
  <c r="O253" i="4"/>
  <c r="O586" i="4"/>
  <c r="O826" i="4"/>
  <c r="O938" i="4"/>
  <c r="O72" i="4"/>
  <c r="O300" i="4"/>
  <c r="O956" i="4"/>
  <c r="O935" i="4"/>
  <c r="O672" i="4"/>
  <c r="O84" i="4"/>
  <c r="O367" i="4"/>
  <c r="O418" i="4"/>
  <c r="O435" i="4"/>
  <c r="O207" i="4"/>
  <c r="O402" i="4"/>
  <c r="O123" i="4"/>
  <c r="O107" i="4"/>
  <c r="O411" i="4"/>
  <c r="O174" i="4"/>
  <c r="O247" i="4"/>
  <c r="O326" i="4"/>
  <c r="O434" i="4"/>
  <c r="O951" i="4"/>
  <c r="O452" i="4"/>
  <c r="O58" i="4"/>
  <c r="O262" i="4"/>
  <c r="O239" i="4"/>
  <c r="O409" i="4"/>
  <c r="O153" i="4"/>
  <c r="O213" i="4"/>
  <c r="O441" i="4"/>
  <c r="O849" i="4"/>
  <c r="O214" i="4"/>
  <c r="O178" i="4"/>
  <c r="O603" i="4"/>
  <c r="O847" i="4"/>
  <c r="O429" i="4"/>
  <c r="O7" i="4"/>
  <c r="O103" i="4"/>
  <c r="O312" i="4"/>
  <c r="O134" i="4"/>
  <c r="O975" i="4"/>
  <c r="O130" i="4"/>
  <c r="O109" i="4"/>
  <c r="O273" i="4"/>
  <c r="O825" i="4"/>
  <c r="O237" i="4"/>
  <c r="O393" i="4"/>
  <c r="O47" i="4"/>
  <c r="O236" i="4"/>
  <c r="O392" i="4"/>
  <c r="O297" i="4"/>
  <c r="O226" i="4"/>
  <c r="O274" i="4"/>
  <c r="O658" i="4"/>
  <c r="O539" i="4"/>
  <c r="O491" i="4"/>
  <c r="O887" i="4"/>
  <c r="O286" i="4"/>
  <c r="O670" i="4"/>
  <c r="O848" i="4"/>
  <c r="O263" i="4"/>
  <c r="O277" i="4"/>
  <c r="O298" i="4"/>
  <c r="O682" i="4"/>
  <c r="O994" i="4"/>
  <c r="O440" i="4"/>
  <c r="O131" i="4"/>
  <c r="O246" i="4"/>
  <c r="O149" i="4"/>
  <c r="O330" i="4"/>
  <c r="O104" i="4"/>
  <c r="O427" i="4"/>
  <c r="O517" i="4"/>
  <c r="O987" i="4"/>
  <c r="O513" i="4"/>
  <c r="O837" i="4"/>
  <c r="O407" i="4"/>
  <c r="O349" i="4"/>
  <c r="O454" i="4"/>
  <c r="O296" i="4"/>
  <c r="O380" i="4"/>
  <c r="O260" i="4"/>
  <c r="O21" i="4"/>
  <c r="O177" i="4"/>
  <c r="O633" i="4"/>
  <c r="O705" i="4"/>
  <c r="O22" i="4"/>
  <c r="O972" i="4"/>
  <c r="O581" i="4"/>
  <c r="O25" i="4"/>
  <c r="O516" i="4"/>
  <c r="O179" i="4"/>
  <c r="O37" i="4"/>
  <c r="O406" i="4"/>
  <c r="O191" i="4"/>
  <c r="O49" i="4"/>
  <c r="O310" i="4"/>
  <c r="O538" i="4"/>
  <c r="O24" i="4"/>
  <c r="O757" i="4"/>
  <c r="O841" i="4"/>
  <c r="O714" i="4"/>
  <c r="O36" i="4"/>
  <c r="O577" i="4"/>
  <c r="O243" i="4"/>
  <c r="O221" i="4"/>
  <c r="O42" i="4"/>
  <c r="O838" i="4"/>
  <c r="O430" i="4"/>
  <c r="O742" i="4"/>
  <c r="O368" i="4"/>
  <c r="O319" i="4"/>
  <c r="O999" i="4"/>
  <c r="O537" i="4"/>
  <c r="O202" i="4"/>
  <c r="O82" i="4"/>
  <c r="O35" i="4"/>
  <c r="O361" i="4"/>
  <c r="O69" i="4"/>
  <c r="O141" i="4"/>
  <c r="O525" i="4"/>
  <c r="O70" i="4"/>
  <c r="O333" i="4"/>
  <c r="O34" i="4"/>
  <c r="O332" i="4"/>
  <c r="O835" i="4"/>
  <c r="O610" i="4"/>
  <c r="O622" i="4"/>
  <c r="O868" i="4"/>
  <c r="O853" i="4"/>
  <c r="O654" i="4"/>
  <c r="O228" i="4"/>
  <c r="O457" i="4"/>
  <c r="O324" i="4"/>
  <c r="O1003" i="4"/>
  <c r="O971" i="4"/>
  <c r="O444" i="4"/>
  <c r="O12" i="4"/>
  <c r="O890" i="4"/>
  <c r="O50" i="4"/>
  <c r="O362" i="4"/>
  <c r="O590" i="4"/>
  <c r="O476" i="4"/>
  <c r="O38" i="4"/>
  <c r="O350" i="4"/>
  <c r="O506" i="4"/>
  <c r="O578" i="4"/>
  <c r="O544" i="4"/>
  <c r="O377" i="4"/>
  <c r="O961" i="4"/>
  <c r="O880" i="4"/>
  <c r="O773" i="4"/>
  <c r="O713" i="4"/>
  <c r="O684" i="4"/>
  <c r="O992" i="4"/>
  <c r="O10" i="4"/>
  <c r="O563" i="4"/>
  <c r="O980" i="4"/>
  <c r="O754" i="4"/>
  <c r="O156" i="4"/>
  <c r="O120" i="4"/>
  <c r="O601" i="4"/>
  <c r="O674" i="4"/>
  <c r="O456" i="4"/>
  <c r="O624" i="4"/>
  <c r="O503" i="4"/>
  <c r="O659" i="4"/>
  <c r="O552" i="4"/>
  <c r="O686" i="4"/>
  <c r="O872" i="4"/>
  <c r="O856" i="4"/>
  <c r="O613" i="4"/>
  <c r="O662" i="4"/>
  <c r="O748" i="4"/>
  <c r="O461" i="4"/>
  <c r="O816" i="4"/>
  <c r="O978" i="4"/>
  <c r="O960" i="4"/>
  <c r="O317" i="4"/>
  <c r="O869" i="4"/>
  <c r="O768" i="4"/>
  <c r="O543" i="4"/>
  <c r="O394" i="4"/>
  <c r="O353" i="4"/>
  <c r="O119" i="4"/>
  <c r="O311" i="4"/>
  <c r="O373" i="4"/>
  <c r="O779" i="4"/>
  <c r="O528" i="4"/>
  <c r="O540" i="4"/>
  <c r="O866" i="4"/>
  <c r="O493" i="4"/>
  <c r="O647" i="4"/>
  <c r="O852" i="4"/>
  <c r="O698" i="4"/>
  <c r="O663" i="4"/>
  <c r="O62" i="4"/>
  <c r="O374" i="4"/>
  <c r="O602" i="4"/>
  <c r="O520" i="4"/>
  <c r="O685" i="4"/>
  <c r="O968" i="4"/>
  <c r="O74" i="4"/>
  <c r="O697" i="4"/>
  <c r="O410" i="4"/>
  <c r="O901" i="4"/>
  <c r="O218" i="4"/>
  <c r="O290" i="4"/>
  <c r="O446" i="4"/>
  <c r="O640" i="4"/>
  <c r="O876" i="4"/>
  <c r="O494" i="4"/>
  <c r="O46" i="4"/>
  <c r="O137" i="4"/>
  <c r="O760" i="4"/>
  <c r="O700" i="4"/>
  <c r="O839" i="4"/>
  <c r="O289" i="4"/>
  <c r="O313" i="4"/>
  <c r="O912" i="4"/>
  <c r="O637" i="4"/>
  <c r="O793" i="4"/>
  <c r="O877" i="4"/>
  <c r="O432" i="4"/>
  <c r="O707" i="4"/>
  <c r="O96" i="4"/>
  <c r="O731" i="4"/>
  <c r="O276" i="4"/>
  <c r="O1004" i="4"/>
  <c r="O470" i="4"/>
  <c r="O722" i="4"/>
  <c r="O896" i="4"/>
  <c r="O780" i="4"/>
  <c r="O892" i="4"/>
  <c r="O858" i="4"/>
  <c r="O146" i="4"/>
  <c r="O530" i="4"/>
  <c r="O110" i="4"/>
  <c r="O673" i="4"/>
  <c r="O745" i="4"/>
  <c r="O1002" i="4"/>
  <c r="O652" i="4"/>
  <c r="O953" i="4"/>
  <c r="O832" i="4"/>
  <c r="O665" i="4"/>
  <c r="O642" i="4"/>
  <c r="O129" i="4"/>
  <c r="O600" i="4"/>
  <c r="O526" i="4"/>
  <c r="O766" i="4"/>
  <c r="O541" i="4"/>
  <c r="O882" i="4"/>
  <c r="O360" i="4"/>
  <c r="O481" i="4"/>
  <c r="O875" i="4"/>
  <c r="O959" i="4"/>
  <c r="O264" i="4"/>
  <c r="O648" i="4"/>
  <c r="O384" i="4"/>
  <c r="O587" i="4"/>
  <c r="O983" i="4"/>
  <c r="O204" i="4"/>
  <c r="O170" i="4"/>
  <c r="O796" i="4"/>
  <c r="O933" i="4"/>
  <c r="O565" i="4"/>
  <c r="O529" i="4"/>
  <c r="O710" i="4"/>
  <c r="O879" i="4"/>
  <c r="O508" i="4"/>
  <c r="O993" i="4"/>
  <c r="O844" i="4"/>
  <c r="O919" i="4"/>
  <c r="O413" i="4"/>
  <c r="O566" i="4"/>
  <c r="O798" i="4"/>
  <c r="O497" i="4"/>
  <c r="O833" i="4"/>
  <c r="O320" i="4"/>
  <c r="O813" i="4"/>
  <c r="O732" i="4"/>
  <c r="O778" i="4"/>
  <c r="O634" i="4"/>
  <c r="O874" i="4"/>
  <c r="O898" i="4"/>
  <c r="O743" i="4"/>
  <c r="O180" i="4"/>
  <c r="O504" i="4"/>
  <c r="O575" i="4"/>
  <c r="O192" i="4"/>
  <c r="O168" i="4"/>
  <c r="O60" i="4"/>
  <c r="O758" i="4"/>
  <c r="O98" i="4"/>
  <c r="O254" i="4"/>
  <c r="O596" i="4"/>
  <c r="O969" i="4"/>
  <c r="O734" i="4"/>
  <c r="O14" i="4"/>
  <c r="O482" i="4"/>
  <c r="O891" i="4"/>
  <c r="O398" i="4"/>
  <c r="O917" i="4"/>
  <c r="O894" i="4"/>
  <c r="O26" i="4"/>
  <c r="O649" i="4"/>
  <c r="O769" i="4"/>
  <c r="O86" i="4"/>
  <c r="O242" i="4"/>
  <c r="O592" i="4"/>
  <c r="O934" i="4"/>
  <c r="O991" i="4"/>
  <c r="O842" i="4"/>
  <c r="O365" i="4"/>
  <c r="O650" i="4"/>
  <c r="O772" i="4"/>
  <c r="O821" i="4"/>
  <c r="O990" i="4"/>
  <c r="O689" i="4"/>
  <c r="O996" i="4"/>
  <c r="O498" i="4"/>
  <c r="O582" i="4"/>
  <c r="O593" i="4"/>
  <c r="O433" i="4"/>
  <c r="O419" i="4"/>
  <c r="O781" i="4"/>
  <c r="O618" i="4"/>
  <c r="O721" i="4"/>
  <c r="O805" i="4"/>
  <c r="O48" i="4"/>
  <c r="O791" i="4"/>
  <c r="O336" i="4"/>
  <c r="O144" i="4"/>
  <c r="O638" i="4"/>
  <c r="O903" i="4"/>
  <c r="O708" i="4"/>
  <c r="O556" i="4"/>
  <c r="O733" i="4"/>
  <c r="O817" i="4"/>
  <c r="O553" i="4"/>
  <c r="O865" i="4"/>
  <c r="O182" i="4"/>
  <c r="O604" i="4"/>
  <c r="O509" i="4"/>
  <c r="O712" i="4"/>
  <c r="O744" i="4"/>
  <c r="O609" i="4"/>
  <c r="O688" i="4"/>
  <c r="O998" i="4"/>
  <c r="O785" i="4"/>
  <c r="O786" i="4"/>
  <c r="O920" i="4"/>
  <c r="O726" i="4"/>
  <c r="O804" i="4"/>
  <c r="O905" i="4"/>
  <c r="O557" i="4"/>
  <c r="O558" i="4"/>
  <c r="O660" i="4"/>
  <c r="O986" i="4"/>
  <c r="O704" i="4"/>
  <c r="O918" i="4"/>
  <c r="O690" i="4"/>
  <c r="O584" i="4"/>
  <c r="O740" i="4"/>
  <c r="O656" i="4"/>
  <c r="O812" i="4"/>
  <c r="O873" i="4"/>
  <c r="O886" i="4"/>
  <c r="O632" i="4"/>
  <c r="O716" i="4"/>
  <c r="O788" i="4"/>
  <c r="O943" i="4"/>
  <c r="O588" i="4"/>
  <c r="O761" i="4"/>
  <c r="O864" i="4"/>
  <c r="O736" i="4"/>
  <c r="O936" i="4"/>
  <c r="O870" i="4"/>
  <c r="O957" i="4"/>
  <c r="O548" i="4"/>
  <c r="O782" i="4"/>
  <c r="O266" i="4"/>
  <c r="O857" i="4"/>
  <c r="O828" i="4"/>
  <c r="O616" i="4"/>
  <c r="O724" i="4"/>
  <c r="O750" i="4"/>
  <c r="O496" i="4"/>
  <c r="O808" i="4"/>
  <c r="O881" i="4"/>
  <c r="O534" i="4"/>
  <c r="O827" i="4"/>
  <c r="O792" i="4"/>
  <c r="O473" i="4"/>
  <c r="O641" i="4"/>
  <c r="O485" i="4"/>
  <c r="O560" i="4"/>
  <c r="O824" i="4"/>
  <c r="O752" i="4"/>
  <c r="O914" i="4"/>
  <c r="O958" i="4"/>
  <c r="O728" i="4"/>
  <c r="O696" i="4"/>
  <c r="O664" i="4"/>
  <c r="O720" i="4"/>
  <c r="O883" i="4"/>
  <c r="O677" i="4"/>
  <c r="O845" i="4"/>
  <c r="O612" i="4"/>
  <c r="O776" i="4"/>
  <c r="O692" i="4"/>
  <c r="O408" i="4"/>
  <c r="O302" i="4"/>
  <c r="O977" i="4"/>
  <c r="O522" i="4"/>
  <c r="O967" i="4"/>
  <c r="O818" i="4"/>
  <c r="O278" i="4"/>
  <c r="O770" i="4"/>
  <c r="O329" i="4"/>
  <c r="O580" i="4"/>
  <c r="O702" i="4"/>
  <c r="O762" i="4"/>
  <c r="O797" i="4"/>
  <c r="O653" i="4"/>
  <c r="O809" i="4"/>
  <c r="O474" i="4"/>
  <c r="O854" i="4"/>
  <c r="O926" i="4"/>
  <c r="O906" i="4"/>
  <c r="O91" i="4"/>
  <c r="O888" i="4"/>
  <c r="O6" i="4"/>
  <c r="O338" i="4"/>
  <c r="O820" i="4"/>
  <c r="O904" i="4"/>
  <c r="O293" i="4"/>
  <c r="O401" i="4"/>
  <c r="O546" i="4"/>
  <c r="O484" i="4"/>
  <c r="O822" i="4"/>
  <c r="O955" i="4"/>
  <c r="O921" i="4"/>
  <c r="O895" i="4"/>
  <c r="O644" i="4"/>
  <c r="O800" i="4"/>
  <c r="O902" i="4"/>
  <c r="O608" i="4"/>
  <c r="O725" i="4"/>
  <c r="O929" i="4"/>
  <c r="O965" i="4"/>
  <c r="O884" i="4"/>
  <c r="O510" i="4"/>
  <c r="O594" i="4"/>
  <c r="O500" i="4"/>
  <c r="O572" i="4"/>
  <c r="O1001" i="4"/>
  <c r="O536" i="4"/>
  <c r="O764" i="4"/>
  <c r="O524" i="4"/>
  <c r="O668" i="4"/>
  <c r="O422" i="4"/>
  <c r="O834" i="4"/>
  <c r="O488" i="4"/>
  <c r="O979" i="4"/>
  <c r="O628" i="4"/>
  <c r="O954" i="4"/>
  <c r="O810" i="4"/>
  <c r="O132" i="4"/>
  <c r="O614" i="4"/>
  <c r="O568" i="4"/>
  <c r="O989" i="4"/>
  <c r="O676" i="4"/>
  <c r="O486" i="4"/>
  <c r="O570" i="4"/>
  <c r="O913" i="4"/>
  <c r="O425" i="4"/>
  <c r="O437" i="4"/>
  <c r="O749" i="4"/>
  <c r="O512" i="4"/>
  <c r="O922" i="4"/>
  <c r="O924" i="4"/>
  <c r="O908" i="4"/>
  <c r="O981" i="4"/>
  <c r="O941" i="4"/>
  <c r="O630" i="4"/>
  <c r="O521" i="4"/>
  <c r="O462" i="4"/>
  <c r="O620" i="4"/>
  <c r="O930" i="4"/>
  <c r="O533" i="4"/>
  <c r="O389" i="4"/>
  <c r="O678" i="4"/>
  <c r="O323" i="4"/>
  <c r="O806" i="4"/>
  <c r="O945" i="4"/>
  <c r="O878" i="4"/>
  <c r="O532" i="4"/>
  <c r="O985" i="4"/>
  <c r="O1005" i="4"/>
  <c r="O605" i="4"/>
  <c r="O774" i="4"/>
  <c r="O950" i="4"/>
  <c r="O982" i="4"/>
  <c r="O666" i="4"/>
  <c r="O738" i="4"/>
  <c r="O576" i="4"/>
  <c r="O899" i="4"/>
  <c r="O784" i="4"/>
  <c r="O680" i="4"/>
  <c r="O836" i="4"/>
  <c r="O948" i="4"/>
  <c r="O867" i="4"/>
  <c r="O794" i="4"/>
  <c r="F13" i="3"/>
  <c r="F15" i="3"/>
  <c r="P825" i="4"/>
  <c r="P117" i="4"/>
  <c r="P585" i="4"/>
  <c r="P442" i="4"/>
  <c r="P567" i="4"/>
  <c r="P153" i="4"/>
  <c r="P669" i="4"/>
  <c r="P207" i="4"/>
  <c r="P619" i="4"/>
  <c r="P300" i="4"/>
  <c r="P448" i="4"/>
  <c r="P156" i="4"/>
  <c r="P700" i="4"/>
  <c r="P225" i="4"/>
  <c r="P758" i="4"/>
  <c r="P401" i="4"/>
  <c r="P50" i="4"/>
  <c r="P834" i="4"/>
  <c r="P128" i="4"/>
  <c r="P220" i="4"/>
  <c r="P787" i="4"/>
  <c r="P772" i="4"/>
  <c r="P869" i="4"/>
  <c r="P342" i="4"/>
  <c r="P811" i="4"/>
  <c r="P118" i="4"/>
  <c r="P275" i="4"/>
  <c r="P41" i="4"/>
  <c r="P465" i="4"/>
  <c r="P307" i="4"/>
  <c r="P154" i="4"/>
  <c r="P633" i="4"/>
  <c r="P190" i="4"/>
  <c r="P316" i="4"/>
  <c r="P15" i="4"/>
  <c r="P471" i="4"/>
  <c r="P699" i="4"/>
  <c r="P262" i="4"/>
  <c r="P71" i="4"/>
  <c r="P831" i="4"/>
  <c r="P340" i="4"/>
  <c r="P466" i="4"/>
  <c r="P514" i="4"/>
  <c r="P439" i="4"/>
  <c r="P143" i="4"/>
  <c r="P670" i="4"/>
  <c r="P404" i="4"/>
  <c r="P781" i="4"/>
  <c r="P246" i="4"/>
  <c r="P775" i="4"/>
  <c r="P216" i="4"/>
  <c r="P113" i="4"/>
  <c r="P457" i="4"/>
  <c r="P309" i="4"/>
  <c r="P667" i="4"/>
  <c r="P72" i="4"/>
  <c r="P497" i="4"/>
  <c r="P861" i="4"/>
  <c r="P417" i="4"/>
  <c r="P243" i="4"/>
  <c r="P450" i="4"/>
  <c r="P416" i="4"/>
  <c r="P282" i="4"/>
  <c r="P219" i="4"/>
  <c r="P78" i="4"/>
  <c r="P327" i="4"/>
  <c r="P711" i="4"/>
  <c r="P657" i="4"/>
  <c r="P155" i="4"/>
  <c r="P274" i="4"/>
  <c r="P148" i="4"/>
  <c r="P66" i="4"/>
  <c r="P250" i="4"/>
  <c r="P18" i="4"/>
  <c r="P107" i="4"/>
  <c r="P203" i="4"/>
  <c r="P867" i="4"/>
  <c r="P470" i="4"/>
  <c r="P675" i="4"/>
  <c r="P499" i="4"/>
  <c r="P722" i="4"/>
  <c r="P581" i="4"/>
  <c r="P564" i="4"/>
  <c r="P841" i="4"/>
  <c r="P402" i="4"/>
  <c r="P763" i="4"/>
  <c r="P534" i="4"/>
  <c r="P600" i="4"/>
  <c r="P849" i="4"/>
  <c r="P176" i="4"/>
  <c r="P304" i="4"/>
  <c r="P30" i="4"/>
  <c r="P175" i="4"/>
  <c r="P639" i="4"/>
  <c r="P171" i="4"/>
  <c r="P727" i="4"/>
  <c r="P559" i="4"/>
  <c r="P344" i="4"/>
  <c r="P279" i="4"/>
  <c r="P375" i="4"/>
  <c r="P495" i="4"/>
  <c r="P709" i="4"/>
  <c r="P98" i="4"/>
  <c r="P170" i="4"/>
  <c r="P698" i="4"/>
  <c r="P1002" i="4"/>
  <c r="P77" i="4"/>
  <c r="P993" i="4"/>
  <c r="P571" i="4"/>
  <c r="P921" i="4"/>
  <c r="P254" i="4"/>
  <c r="P723" i="4"/>
  <c r="P451" i="4"/>
  <c r="P116" i="4"/>
  <c r="P261" i="4"/>
  <c r="P395" i="4"/>
  <c r="P535" i="4"/>
  <c r="P507" i="4"/>
  <c r="P159" i="4"/>
  <c r="P315" i="4"/>
  <c r="P543" i="4"/>
  <c r="P783" i="4"/>
  <c r="P23" i="4"/>
  <c r="P123" i="4"/>
  <c r="P29" i="4"/>
  <c r="P322" i="4"/>
  <c r="P562" i="4"/>
  <c r="P150" i="4"/>
  <c r="P245" i="4"/>
  <c r="P82" i="4"/>
  <c r="P75" i="4"/>
  <c r="P435" i="4"/>
  <c r="P695" i="4"/>
  <c r="P590" i="4"/>
  <c r="P856" i="4"/>
  <c r="P508" i="4"/>
  <c r="P31" i="4"/>
  <c r="P683" i="4"/>
  <c r="P80" i="4"/>
  <c r="P946" i="4"/>
  <c r="P79" i="4"/>
  <c r="P24" i="4"/>
  <c r="P794" i="4"/>
  <c r="P936" i="4"/>
  <c r="P765" i="4"/>
  <c r="P352" i="4"/>
  <c r="P687" i="4"/>
  <c r="P303" i="4"/>
  <c r="P99" i="4"/>
  <c r="P555" i="4"/>
  <c r="P447" i="4"/>
  <c r="P161" i="4"/>
  <c r="P101" i="4"/>
  <c r="P271" i="4"/>
  <c r="P13" i="4"/>
  <c r="P598" i="4"/>
  <c r="P61" i="4"/>
  <c r="P27" i="4"/>
  <c r="P172" i="4"/>
  <c r="P177" i="4"/>
  <c r="P147" i="4"/>
  <c r="P615" i="4"/>
  <c r="P93" i="4"/>
  <c r="P88" i="4"/>
  <c r="P755" i="4"/>
  <c r="P151" i="4"/>
  <c r="P895" i="4"/>
  <c r="P399" i="4"/>
  <c r="P631" i="4"/>
  <c r="P296" i="4"/>
  <c r="P452" i="4"/>
  <c r="P129" i="4"/>
  <c r="P513" i="4"/>
  <c r="P403" i="4"/>
  <c r="P87" i="4"/>
  <c r="P52" i="4"/>
  <c r="P195" i="4"/>
  <c r="P651" i="4"/>
  <c r="P256" i="4"/>
  <c r="P63" i="4"/>
  <c r="P135" i="4"/>
  <c r="P519" i="4"/>
  <c r="P759" i="4"/>
  <c r="P777" i="4"/>
  <c r="P10" i="4"/>
  <c r="P347" i="4"/>
  <c r="P859" i="4"/>
  <c r="P211" i="4"/>
  <c r="P335" i="4"/>
  <c r="P212" i="4"/>
  <c r="P549" i="4"/>
  <c r="P592" i="4"/>
  <c r="P714" i="4"/>
  <c r="P627" i="4"/>
  <c r="P771" i="4"/>
  <c r="P89" i="4"/>
  <c r="P387" i="4"/>
  <c r="P334" i="4"/>
  <c r="P233" i="4"/>
  <c r="P186" i="4"/>
  <c r="P124" i="4"/>
  <c r="P436" i="4"/>
  <c r="P472" i="4"/>
  <c r="P388" i="4"/>
  <c r="P205" i="4"/>
  <c r="P361" i="4"/>
  <c r="P433" i="4"/>
  <c r="P526" i="4"/>
  <c r="P719" i="4"/>
  <c r="P732" i="4"/>
  <c r="P885" i="4"/>
  <c r="P897" i="4"/>
  <c r="P69" i="4"/>
  <c r="P141" i="4"/>
  <c r="P525" i="4"/>
  <c r="P259" i="4"/>
  <c r="P643" i="4"/>
  <c r="P103" i="4"/>
  <c r="P438" i="4"/>
  <c r="P96" i="4"/>
  <c r="P913" i="4"/>
  <c r="P464" i="4"/>
  <c r="P369" i="4"/>
  <c r="P280" i="4"/>
  <c r="P640" i="4"/>
  <c r="P232" i="4"/>
  <c r="P189" i="4"/>
  <c r="P255" i="4"/>
  <c r="P267" i="4"/>
  <c r="P58" i="4"/>
  <c r="P184" i="4"/>
  <c r="P412" i="4"/>
  <c r="P42" i="4"/>
  <c r="P187" i="4"/>
  <c r="P415" i="4"/>
  <c r="P64" i="4"/>
  <c r="P364" i="4"/>
  <c r="P197" i="4"/>
  <c r="P328" i="4"/>
  <c r="P837" i="4"/>
  <c r="P270" i="4"/>
  <c r="P149" i="4"/>
  <c r="P330" i="4"/>
  <c r="P145" i="4"/>
  <c r="P610" i="4"/>
  <c r="P463" i="4"/>
  <c r="P164" i="4"/>
  <c r="P320" i="4"/>
  <c r="P537" i="4"/>
  <c r="P609" i="4"/>
  <c r="P426" i="4"/>
  <c r="P835" i="4"/>
  <c r="P139" i="4"/>
  <c r="P295" i="4"/>
  <c r="P367" i="4"/>
  <c r="P679" i="4"/>
  <c r="P68" i="4"/>
  <c r="P180" i="4"/>
  <c r="P45" i="4"/>
  <c r="P531" i="4"/>
  <c r="P823" i="4"/>
  <c r="P231" i="4"/>
  <c r="P249" i="4"/>
  <c r="P839" i="4"/>
  <c r="P339" i="4"/>
  <c r="P115" i="4"/>
  <c r="P362" i="4"/>
  <c r="P809" i="4"/>
  <c r="P541" i="4"/>
  <c r="P486" i="4"/>
  <c r="P655" i="4"/>
  <c r="P597" i="4"/>
  <c r="P6" i="4"/>
  <c r="P603" i="4"/>
  <c r="P40" i="4"/>
  <c r="P663" i="4"/>
  <c r="P73" i="4"/>
  <c r="P370" i="4"/>
  <c r="P210" i="4"/>
  <c r="P126" i="4"/>
  <c r="P795" i="4"/>
  <c r="P17" i="4"/>
  <c r="P198" i="4"/>
  <c r="P28" i="4"/>
  <c r="P790" i="4"/>
  <c r="P550" i="4"/>
  <c r="P850" i="4"/>
  <c r="P547" i="4"/>
  <c r="P92" i="4"/>
  <c r="P56" i="4"/>
  <c r="P199" i="4"/>
  <c r="P427" i="4"/>
  <c r="P140" i="4"/>
  <c r="P67" i="4"/>
  <c r="P36" i="4"/>
  <c r="P343" i="4"/>
  <c r="P94" i="4"/>
  <c r="P911" i="4"/>
  <c r="P90" i="4"/>
  <c r="P990" i="4"/>
  <c r="P546" i="4"/>
  <c r="P297" i="4"/>
  <c r="P411" i="4"/>
  <c r="P739" i="4"/>
  <c r="P112" i="4"/>
  <c r="P185" i="4"/>
  <c r="P294" i="4"/>
  <c r="P283" i="4"/>
  <c r="P595" i="4"/>
  <c r="P160" i="4"/>
  <c r="P137" i="4"/>
  <c r="P318" i="4"/>
  <c r="P268" i="4"/>
  <c r="P54" i="4"/>
  <c r="P385" i="4"/>
  <c r="P636" i="4"/>
  <c r="P527" i="4"/>
  <c r="P923" i="4"/>
  <c r="P478" i="4"/>
  <c r="P743" i="4"/>
  <c r="P91" i="4"/>
  <c r="P247" i="4"/>
  <c r="P21" i="4"/>
  <c r="P477" i="4"/>
  <c r="P366" i="4"/>
  <c r="P55" i="4"/>
  <c r="P523" i="4"/>
  <c r="P152" i="4"/>
  <c r="P390" i="4"/>
  <c r="P120" i="4"/>
  <c r="P265" i="4"/>
  <c r="P76" i="4"/>
  <c r="P666" i="4"/>
  <c r="P909" i="4"/>
  <c r="P808" i="4"/>
  <c r="P111" i="4"/>
  <c r="P223" i="4"/>
  <c r="P224" i="4"/>
  <c r="P244" i="4"/>
  <c r="P114" i="4"/>
  <c r="P291" i="4"/>
  <c r="P16" i="4"/>
  <c r="P269" i="4"/>
  <c r="P138" i="4"/>
  <c r="P807" i="4"/>
  <c r="P414" i="4"/>
  <c r="P188" i="4"/>
  <c r="P428" i="4"/>
  <c r="P105" i="4"/>
  <c r="P378" i="4"/>
  <c r="P703" i="4"/>
  <c r="P20" i="4"/>
  <c r="P912" i="4"/>
  <c r="P637" i="4"/>
  <c r="P793" i="4"/>
  <c r="P961" i="4"/>
  <c r="P266" i="4"/>
  <c r="P561" i="4"/>
  <c r="P742" i="4"/>
  <c r="P747" i="4"/>
  <c r="P863" i="4"/>
  <c r="P222" i="4"/>
  <c r="P183" i="4"/>
  <c r="P591" i="4"/>
  <c r="P39" i="4"/>
  <c r="P174" i="4"/>
  <c r="P443" i="4"/>
  <c r="P376" i="4"/>
  <c r="P125" i="4"/>
  <c r="P306" i="4"/>
  <c r="P53" i="4"/>
  <c r="P234" i="4"/>
  <c r="P100" i="4"/>
  <c r="P819" i="4"/>
  <c r="P208" i="4"/>
  <c r="P337" i="4"/>
  <c r="P408" i="4"/>
  <c r="P44" i="4"/>
  <c r="P284" i="4"/>
  <c r="P501" i="4"/>
  <c r="P691" i="4"/>
  <c r="P8" i="4"/>
  <c r="P379" i="4"/>
  <c r="P19" i="4"/>
  <c r="P487" i="4"/>
  <c r="P866" i="4"/>
  <c r="P721" i="4"/>
  <c r="P460" i="4"/>
  <c r="P163" i="4"/>
  <c r="P935" i="4"/>
  <c r="P583" i="4"/>
  <c r="P273" i="4"/>
  <c r="P504" i="4"/>
  <c r="P949" i="4"/>
  <c r="P290" i="4"/>
  <c r="P903" i="4"/>
  <c r="P22" i="4"/>
  <c r="P237" i="4"/>
  <c r="P393" i="4"/>
  <c r="P47" i="4"/>
  <c r="P741" i="4"/>
  <c r="P272" i="4"/>
  <c r="P394" i="4"/>
  <c r="P574" i="4"/>
  <c r="P658" i="4"/>
  <c r="P767" i="4"/>
  <c r="P624" i="4"/>
  <c r="P359" i="4"/>
  <c r="P406" i="4"/>
  <c r="P97" i="4"/>
  <c r="P253" i="4"/>
  <c r="P586" i="4"/>
  <c r="P371" i="4"/>
  <c r="P418" i="4"/>
  <c r="P762" i="4"/>
  <c r="P391" i="4"/>
  <c r="P400" i="4"/>
  <c r="P664" i="4"/>
  <c r="P51" i="4"/>
  <c r="P209" i="4"/>
  <c r="P830" i="4"/>
  <c r="P973" i="4"/>
  <c r="P602" i="4"/>
  <c r="P130" i="4"/>
  <c r="P801" i="4"/>
  <c r="P157" i="4"/>
  <c r="P260" i="4"/>
  <c r="P705" i="4"/>
  <c r="P441" i="4"/>
  <c r="P753" i="4"/>
  <c r="P214" i="4"/>
  <c r="P440" i="4"/>
  <c r="P46" i="4"/>
  <c r="P796" i="4"/>
  <c r="P556" i="4"/>
  <c r="P748" i="4"/>
  <c r="P461" i="4"/>
  <c r="P773" i="4"/>
  <c r="P287" i="4"/>
  <c r="P217" i="4"/>
  <c r="P301" i="4"/>
  <c r="P313" i="4"/>
  <c r="P323" i="4"/>
  <c r="P682" i="4"/>
  <c r="P754" i="4"/>
  <c r="P888" i="4"/>
  <c r="P383" i="4"/>
  <c r="P325" i="4"/>
  <c r="P430" i="4"/>
  <c r="P611" i="4"/>
  <c r="P483" i="4"/>
  <c r="P363" i="4"/>
  <c r="P308" i="4"/>
  <c r="P136" i="4"/>
  <c r="P479" i="4"/>
  <c r="P43" i="4"/>
  <c r="P355" i="4"/>
  <c r="P357" i="4"/>
  <c r="P475" i="4"/>
  <c r="P235" i="4"/>
  <c r="P228" i="4"/>
  <c r="P985" i="4"/>
  <c r="P165" i="4"/>
  <c r="P381" i="4"/>
  <c r="P789" i="4"/>
  <c r="P843" i="4"/>
  <c r="P227" i="4"/>
  <c r="P85" i="4"/>
  <c r="P241" i="4"/>
  <c r="P346" i="4"/>
  <c r="P333" i="4"/>
  <c r="P645" i="4"/>
  <c r="P34" i="4"/>
  <c r="P392" i="4"/>
  <c r="P11" i="4"/>
  <c r="P455" i="4"/>
  <c r="P263" i="4"/>
  <c r="P358" i="4"/>
  <c r="P467" i="4"/>
  <c r="P684" i="4"/>
  <c r="P351" i="4"/>
  <c r="P579" i="4"/>
  <c r="P239" i="4"/>
  <c r="P102" i="4"/>
  <c r="P173" i="4"/>
  <c r="P382" i="4"/>
  <c r="P694" i="4"/>
  <c r="P803" i="4"/>
  <c r="P997" i="4"/>
  <c r="P14" i="4"/>
  <c r="P248" i="4"/>
  <c r="P356" i="4"/>
  <c r="P202" i="4"/>
  <c r="P311" i="4"/>
  <c r="P286" i="4"/>
  <c r="P345" i="4"/>
  <c r="P813" i="4"/>
  <c r="P191" i="4"/>
  <c r="P285" i="4"/>
  <c r="P799" i="4"/>
  <c r="P459" i="4"/>
  <c r="P607" i="4"/>
  <c r="P423" i="4"/>
  <c r="P319" i="4"/>
  <c r="P563" i="4"/>
  <c r="P127" i="4"/>
  <c r="P368" i="4"/>
  <c r="P83" i="4"/>
  <c r="P332" i="4"/>
  <c r="P681" i="4"/>
  <c r="P413" i="4"/>
  <c r="P169" i="4"/>
  <c r="P397" i="4"/>
  <c r="P756" i="4"/>
  <c r="P974" i="4"/>
  <c r="P192" i="4"/>
  <c r="P95" i="4"/>
  <c r="P167" i="4"/>
  <c r="P181" i="4"/>
  <c r="P409" i="4"/>
  <c r="P373" i="4"/>
  <c r="P193" i="4"/>
  <c r="P421" i="4"/>
  <c r="P252" i="4"/>
  <c r="P601" i="4"/>
  <c r="P32" i="4"/>
  <c r="P221" i="4"/>
  <c r="P424" i="4"/>
  <c r="P751" i="4"/>
  <c r="P331" i="4"/>
  <c r="P734" i="4"/>
  <c r="P9" i="4"/>
  <c r="P729" i="4"/>
  <c r="P70" i="4"/>
  <c r="P226" i="4"/>
  <c r="P179" i="4"/>
  <c r="P37" i="4"/>
  <c r="P57" i="4"/>
  <c r="P213" i="4"/>
  <c r="P131" i="4"/>
  <c r="P81" i="4"/>
  <c r="P520" i="4"/>
  <c r="P844" i="4"/>
  <c r="P934" i="4"/>
  <c r="P251" i="4"/>
  <c r="P109" i="4"/>
  <c r="P551" i="4"/>
  <c r="P622" i="4"/>
  <c r="P48" i="4"/>
  <c r="P121" i="4"/>
  <c r="P634" i="4"/>
  <c r="P133" i="4"/>
  <c r="P420" i="4"/>
  <c r="P575" i="4"/>
  <c r="P887" i="4"/>
  <c r="P735" i="4"/>
  <c r="P25" i="4"/>
  <c r="P292" i="4"/>
  <c r="P635" i="4"/>
  <c r="P539" i="4"/>
  <c r="P354" i="4"/>
  <c r="P511" i="4"/>
  <c r="P847" i="4"/>
  <c r="P201" i="4"/>
  <c r="P7" i="4"/>
  <c r="P104" i="4"/>
  <c r="P925" i="4"/>
  <c r="P321" i="4"/>
  <c r="P429" i="4"/>
  <c r="P35" i="4"/>
  <c r="P277" i="4"/>
  <c r="P236" i="4"/>
  <c r="P142" i="4"/>
  <c r="P33" i="4"/>
  <c r="P489" i="4"/>
  <c r="P717" i="4"/>
  <c r="P106" i="4"/>
  <c r="P621" i="4"/>
  <c r="P166" i="4"/>
  <c r="P838" i="4"/>
  <c r="P62" i="4"/>
  <c r="P604" i="4"/>
  <c r="P293" i="4"/>
  <c r="P509" i="4"/>
  <c r="P646" i="4"/>
  <c r="P862" i="4"/>
  <c r="P229" i="4"/>
  <c r="P718" i="4"/>
  <c r="P528" i="4"/>
  <c r="P372" i="4"/>
  <c r="P647" i="4"/>
  <c r="P276" i="4"/>
  <c r="P396" i="4"/>
  <c r="P134" i="4"/>
  <c r="P939" i="4"/>
  <c r="P278" i="4"/>
  <c r="P662" i="4"/>
  <c r="P820" i="4"/>
  <c r="P817" i="4"/>
  <c r="P890" i="4"/>
  <c r="P529" i="4"/>
  <c r="P757" i="4"/>
  <c r="P122" i="4"/>
  <c r="P940" i="4"/>
  <c r="P484" i="4"/>
  <c r="P305" i="4"/>
  <c r="P902" i="4"/>
  <c r="P943" i="4"/>
  <c r="P468" i="4"/>
  <c r="P871" i="4"/>
  <c r="P855" i="4"/>
  <c r="P59" i="4"/>
  <c r="P454" i="4"/>
  <c r="P264" i="4"/>
  <c r="P299" i="4"/>
  <c r="P49" i="4"/>
  <c r="P348" i="4"/>
  <c r="P469" i="4"/>
  <c r="P432" i="4"/>
  <c r="P853" i="4"/>
  <c r="P74" i="4"/>
  <c r="P384" i="4"/>
  <c r="P983" i="4"/>
  <c r="P444" i="4"/>
  <c r="P791" i="4"/>
  <c r="P480" i="4"/>
  <c r="P951" i="4"/>
  <c r="P876" i="4"/>
  <c r="P206" i="4"/>
  <c r="P686" i="4"/>
  <c r="P926" i="4"/>
  <c r="P712" i="4"/>
  <c r="P945" i="4"/>
  <c r="P218" i="4"/>
  <c r="P302" i="4"/>
  <c r="P769" i="4"/>
  <c r="P86" i="4"/>
  <c r="P242" i="4"/>
  <c r="P505" i="4"/>
  <c r="P577" i="4"/>
  <c r="P708" i="4"/>
  <c r="P964" i="4"/>
  <c r="P568" i="4"/>
  <c r="P614" i="4"/>
  <c r="P638" i="4"/>
  <c r="P930" i="4"/>
  <c r="P629" i="4"/>
  <c r="P955" i="4"/>
  <c r="P473" i="4"/>
  <c r="P785" i="4"/>
  <c r="P196" i="4"/>
  <c r="P573" i="4"/>
  <c r="P490" i="4"/>
  <c r="P778" i="4"/>
  <c r="P498" i="4"/>
  <c r="P899" i="4"/>
  <c r="P516" i="4"/>
  <c r="P481" i="4"/>
  <c r="P648" i="4"/>
  <c r="P685" i="4"/>
  <c r="P710" i="4"/>
  <c r="P623" i="4"/>
  <c r="P456" i="4"/>
  <c r="P168" i="4"/>
  <c r="P827" i="4"/>
  <c r="P60" i="4"/>
  <c r="P336" i="4"/>
  <c r="P674" i="4"/>
  <c r="P230" i="4"/>
  <c r="P386" i="4"/>
  <c r="P963" i="4"/>
  <c r="P760" i="4"/>
  <c r="P800" i="4"/>
  <c r="P146" i="4"/>
  <c r="P530" i="4"/>
  <c r="P857" i="4"/>
  <c r="P981" i="4"/>
  <c r="P1000" i="4"/>
  <c r="P978" i="4"/>
  <c r="P960" i="4"/>
  <c r="P317" i="4"/>
  <c r="P650" i="4"/>
  <c r="P770" i="4"/>
  <c r="P380" i="4"/>
  <c r="P374" i="4"/>
  <c r="P593" i="4"/>
  <c r="P706" i="4"/>
  <c r="P310" i="4"/>
  <c r="P502" i="4"/>
  <c r="P215" i="4"/>
  <c r="P431" i="4"/>
  <c r="P204" i="4"/>
  <c r="P517" i="4"/>
  <c r="P707" i="4"/>
  <c r="P360" i="4"/>
  <c r="P324" i="4"/>
  <c r="P144" i="4"/>
  <c r="P744" i="4"/>
  <c r="P975" i="4"/>
  <c r="P842" i="4"/>
  <c r="P613" i="4"/>
  <c r="P553" i="4"/>
  <c r="P422" i="4"/>
  <c r="P829" i="4"/>
  <c r="P458" i="4"/>
  <c r="P941" i="4"/>
  <c r="P578" i="4"/>
  <c r="P688" i="4"/>
  <c r="P750" i="4"/>
  <c r="P821" i="4"/>
  <c r="P979" i="4"/>
  <c r="P725" i="4"/>
  <c r="P162" i="4"/>
  <c r="P715" i="4"/>
  <c r="P482" i="4"/>
  <c r="P238" i="4"/>
  <c r="P858" i="4"/>
  <c r="P730" i="4"/>
  <c r="P875" i="4"/>
  <c r="P132" i="4"/>
  <c r="P826" i="4"/>
  <c r="P947" i="4"/>
  <c r="P805" i="4"/>
  <c r="P865" i="4"/>
  <c r="P26" i="4"/>
  <c r="P84" i="4"/>
  <c r="P984" i="4"/>
  <c r="P288" i="4"/>
  <c r="P326" i="4"/>
  <c r="P746" i="4"/>
  <c r="P987" i="4"/>
  <c r="P398" i="4"/>
  <c r="P892" i="4"/>
  <c r="P917" i="4"/>
  <c r="P894" i="4"/>
  <c r="P544" i="4"/>
  <c r="P158" i="4"/>
  <c r="P697" i="4"/>
  <c r="P410" i="4"/>
  <c r="P38" i="4"/>
  <c r="P350" i="4"/>
  <c r="P314" i="4"/>
  <c r="P542" i="4"/>
  <c r="P977" i="4"/>
  <c r="P518" i="4"/>
  <c r="P832" i="4"/>
  <c r="P991" i="4"/>
  <c r="P425" i="4"/>
  <c r="P453" i="4"/>
  <c r="P405" i="4"/>
  <c r="P178" i="4"/>
  <c r="P349" i="4"/>
  <c r="P538" i="4"/>
  <c r="P766" i="4"/>
  <c r="P873" i="4"/>
  <c r="P768" i="4"/>
  <c r="P672" i="4"/>
  <c r="P731" i="4"/>
  <c r="P971" i="4"/>
  <c r="P852" i="4"/>
  <c r="P779" i="4"/>
  <c r="P12" i="4"/>
  <c r="P515" i="4"/>
  <c r="P599" i="4"/>
  <c r="P671" i="4"/>
  <c r="P995" i="4"/>
  <c r="P999" i="4"/>
  <c r="P908" i="4"/>
  <c r="P110" i="4"/>
  <c r="P889" i="4"/>
  <c r="P554" i="4"/>
  <c r="P626" i="4"/>
  <c r="P822" i="4"/>
  <c r="P972" i="4"/>
  <c r="P786" i="4"/>
  <c r="P506" i="4"/>
  <c r="P446" i="4"/>
  <c r="P353" i="4"/>
  <c r="P792" i="4"/>
  <c r="P1003" i="4"/>
  <c r="P258" i="4"/>
  <c r="P937" i="4"/>
  <c r="P119" i="4"/>
  <c r="P880" i="4"/>
  <c r="P665" i="4"/>
  <c r="P407" i="4"/>
  <c r="P419" i="4"/>
  <c r="P492" i="4"/>
  <c r="P589" i="4"/>
  <c r="P312" i="4"/>
  <c r="P649" i="4"/>
  <c r="P503" i="4"/>
  <c r="P587" i="4"/>
  <c r="P659" i="4"/>
  <c r="P540" i="4"/>
  <c r="P445" i="4"/>
  <c r="P915" i="4"/>
  <c r="P338" i="4"/>
  <c r="P953" i="4"/>
  <c r="P565" i="4"/>
  <c r="P877" i="4"/>
  <c r="P901" i="4"/>
  <c r="P986" i="4"/>
  <c r="P625" i="4"/>
  <c r="P532" i="4"/>
  <c r="P868" i="4"/>
  <c r="P616" i="4"/>
  <c r="P846" i="4"/>
  <c r="P365" i="4"/>
  <c r="P806" i="4"/>
  <c r="P594" i="4"/>
  <c r="P919" i="4"/>
  <c r="P521" i="4"/>
  <c r="P605" i="4"/>
  <c r="P677" i="4"/>
  <c r="P298" i="4"/>
  <c r="P462" i="4"/>
  <c r="P389" i="4"/>
  <c r="P952" i="4"/>
  <c r="P966" i="4"/>
  <c r="P944" i="4"/>
  <c r="P522" i="4"/>
  <c r="P500" i="4"/>
  <c r="P572" i="4"/>
  <c r="P690" i="4"/>
  <c r="P620" i="4"/>
  <c r="P776" i="4"/>
  <c r="P896" i="4"/>
  <c r="P240" i="4"/>
  <c r="P566" i="4"/>
  <c r="P533" i="4"/>
  <c r="P644" i="4"/>
  <c r="P194" i="4"/>
  <c r="P906" i="4"/>
  <c r="P845" i="4"/>
  <c r="P560" i="4"/>
  <c r="P257" i="4"/>
  <c r="P200" i="4"/>
  <c r="P914" i="4"/>
  <c r="P588" i="4"/>
  <c r="P904" i="4"/>
  <c r="P720" i="4"/>
  <c r="P496" i="4"/>
  <c r="P784" i="4"/>
  <c r="P881" i="4"/>
  <c r="P976" i="4"/>
  <c r="P652" i="4"/>
  <c r="P618" i="4"/>
  <c r="P882" i="4"/>
  <c r="P704" i="4"/>
  <c r="P956" i="4"/>
  <c r="P576" i="4"/>
  <c r="P968" i="4"/>
  <c r="P668" i="4"/>
  <c r="P557" i="4"/>
  <c r="P870" i="4"/>
  <c r="P485" i="4"/>
  <c r="P569" i="4"/>
  <c r="P797" i="4"/>
  <c r="P918" i="4"/>
  <c r="P812" i="4"/>
  <c r="P632" i="4"/>
  <c r="P942" i="4"/>
  <c r="P702" i="4"/>
  <c r="P924" i="4"/>
  <c r="P864" i="4"/>
  <c r="P884" i="4"/>
  <c r="P491" i="4"/>
  <c r="P524" i="4"/>
  <c r="P920" i="4"/>
  <c r="P860" i="4"/>
  <c r="P886" i="4"/>
  <c r="P851" i="4"/>
  <c r="P848" i="4"/>
  <c r="P724" i="4"/>
  <c r="P928" i="4"/>
  <c r="P608" i="4"/>
  <c r="P932" i="4"/>
  <c r="P660" i="4"/>
  <c r="P761" i="4"/>
  <c r="P545" i="4"/>
  <c r="P476" i="4"/>
  <c r="P891" i="4"/>
  <c r="P996" i="4"/>
  <c r="P493" i="4"/>
  <c r="P434" i="4"/>
  <c r="P1005" i="4"/>
  <c r="P580" i="4"/>
  <c r="P988" i="4"/>
  <c r="P878" i="4"/>
  <c r="P994" i="4"/>
  <c r="P488" i="4"/>
  <c r="P980" i="4"/>
  <c r="P510" i="4"/>
  <c r="P1004" i="4"/>
  <c r="P329" i="4"/>
  <c r="P641" i="4"/>
  <c r="P341" i="4"/>
  <c r="P738" i="4"/>
  <c r="P883" i="4"/>
  <c r="P836" i="4"/>
  <c r="P948" i="4"/>
  <c r="P680" i="4"/>
  <c r="P512" i="4"/>
  <c r="P584" i="4"/>
  <c r="P740" i="4"/>
  <c r="P780" i="4"/>
  <c r="P916" i="4"/>
  <c r="P954" i="4"/>
  <c r="P774" i="4"/>
  <c r="P617" i="4"/>
  <c r="P678" i="4"/>
  <c r="P959" i="4"/>
  <c r="P661" i="4"/>
  <c r="P736" i="4"/>
  <c r="P182" i="4"/>
  <c r="P713" i="4"/>
  <c r="P905" i="4"/>
  <c r="P676" i="4"/>
  <c r="P558" i="4"/>
  <c r="P992" i="4"/>
  <c r="P606" i="4"/>
  <c r="P653" i="4"/>
  <c r="P828" i="4"/>
  <c r="P474" i="4"/>
  <c r="P737" i="4"/>
  <c r="P900" i="4"/>
  <c r="P570" i="4"/>
  <c r="P726" i="4"/>
  <c r="P692" i="4"/>
  <c r="P872" i="4"/>
  <c r="P696" i="4"/>
  <c r="P824" i="4"/>
  <c r="P933" i="4"/>
  <c r="P898" i="4"/>
  <c r="P728" i="4"/>
  <c r="P716" i="4"/>
  <c r="P289" i="4"/>
  <c r="P927" i="4"/>
  <c r="P628" i="4"/>
  <c r="P854" i="4"/>
  <c r="P65" i="4"/>
  <c r="P693" i="4"/>
  <c r="P814" i="4"/>
  <c r="P733" i="4"/>
  <c r="P108" i="4"/>
  <c r="P782" i="4"/>
  <c r="P449" i="4"/>
  <c r="P931" i="4"/>
  <c r="P929" i="4"/>
  <c r="P893" i="4"/>
  <c r="P910" i="4"/>
  <c r="P281" i="4"/>
  <c r="P804" i="4"/>
  <c r="P965" i="4"/>
  <c r="P1001" i="4"/>
  <c r="P764" i="4"/>
  <c r="P957" i="4"/>
  <c r="P998" i="4"/>
  <c r="P874" i="4"/>
  <c r="P907" i="4"/>
  <c r="P548" i="4"/>
  <c r="P958" i="4"/>
  <c r="P950" i="4"/>
  <c r="P596" i="4"/>
  <c r="P969" i="4"/>
  <c r="P982" i="4"/>
  <c r="P377" i="4"/>
  <c r="P938" i="4"/>
  <c r="P745" i="4"/>
  <c r="P989" i="4"/>
  <c r="P840" i="4"/>
  <c r="P642" i="4"/>
  <c r="P612" i="4"/>
  <c r="P656" i="4"/>
  <c r="P802" i="4"/>
  <c r="P552" i="4"/>
  <c r="P494" i="4"/>
  <c r="P630" i="4"/>
  <c r="P967" i="4"/>
  <c r="P798" i="4"/>
  <c r="P962" i="4"/>
  <c r="P437" i="4"/>
  <c r="P970" i="4"/>
  <c r="P582" i="4"/>
  <c r="P654" i="4"/>
  <c r="P749" i="4"/>
  <c r="P833" i="4"/>
  <c r="P922" i="4"/>
  <c r="P752" i="4"/>
  <c r="P788" i="4"/>
  <c r="P536" i="4"/>
  <c r="P815" i="4"/>
  <c r="P816" i="4"/>
  <c r="P673" i="4"/>
  <c r="P879" i="4"/>
  <c r="P689" i="4"/>
  <c r="P818" i="4"/>
  <c r="P701" i="4"/>
  <c r="P810" i="4"/>
  <c r="M14" i="3"/>
  <c r="G16" i="3" l="1"/>
  <c r="J16" i="3"/>
  <c r="H16" i="3"/>
  <c r="I16" i="3"/>
  <c r="N15" i="3"/>
  <c r="M16" i="3"/>
  <c r="K16" i="3"/>
  <c r="J14" i="3"/>
  <c r="G14" i="3"/>
  <c r="K14" i="3"/>
  <c r="H14" i="3"/>
  <c r="L14" i="3"/>
  <c r="F14" i="3"/>
  <c r="W764" i="4"/>
  <c r="W818" i="4"/>
  <c r="W365" i="4"/>
  <c r="W146" i="4"/>
  <c r="W833" i="4"/>
  <c r="W804" i="4"/>
  <c r="W74" i="4"/>
  <c r="W953" i="4"/>
  <c r="W724" i="4"/>
  <c r="W1005" i="4"/>
  <c r="W873" i="4"/>
  <c r="W506" i="4"/>
  <c r="W942" i="4"/>
  <c r="W488" i="4"/>
  <c r="W596" i="4"/>
  <c r="W624" i="4"/>
  <c r="W510" i="4"/>
  <c r="W896" i="4"/>
  <c r="W293" i="4"/>
  <c r="W377" i="4"/>
  <c r="W716" i="4"/>
  <c r="W848" i="4"/>
  <c r="W842" i="4"/>
  <c r="W437" i="4"/>
  <c r="W987" i="4"/>
  <c r="W947" i="4"/>
  <c r="W72" i="4"/>
  <c r="W736" i="4"/>
  <c r="W991" i="4"/>
  <c r="W721" i="4"/>
  <c r="W532" i="4"/>
  <c r="W993" i="4"/>
  <c r="W230" i="4"/>
  <c r="W48" i="4"/>
  <c r="W1002" i="4"/>
  <c r="W569" i="4"/>
  <c r="W338" i="4"/>
  <c r="W444" i="4"/>
  <c r="W546" i="4"/>
  <c r="W577" i="4"/>
  <c r="W998" i="4"/>
  <c r="W761" i="4"/>
  <c r="W476" i="4"/>
  <c r="W743" i="4"/>
  <c r="W628" i="4"/>
  <c r="W902" i="4"/>
  <c r="W578" i="4"/>
  <c r="W934" i="4"/>
  <c r="W913" i="4"/>
  <c r="W660" i="4"/>
  <c r="W696" i="4"/>
  <c r="W1003" i="4"/>
  <c r="W728" i="4"/>
  <c r="W630" i="4"/>
  <c r="W524" i="4"/>
  <c r="W576" i="4"/>
  <c r="W979" i="4"/>
  <c r="W654" i="4"/>
  <c r="W544" i="4"/>
  <c r="W713" i="4"/>
  <c r="W850" i="4"/>
  <c r="W692" i="4"/>
  <c r="W856" i="4"/>
  <c r="W614" i="4"/>
  <c r="W891" i="4"/>
  <c r="W707" i="4"/>
  <c r="W900" i="4"/>
  <c r="W600" i="4"/>
  <c r="W843" i="4"/>
  <c r="W637" i="4"/>
  <c r="W221" i="4"/>
  <c r="W844" i="4"/>
  <c r="W470" i="4"/>
  <c r="W960" i="4"/>
  <c r="W538" i="4"/>
  <c r="W485" i="4"/>
  <c r="W685" i="4"/>
  <c r="W192" i="4"/>
  <c r="W709" i="4"/>
  <c r="W18" i="4"/>
  <c r="W939" i="4"/>
  <c r="W84" i="4"/>
  <c r="W882" i="4"/>
  <c r="W649" i="4"/>
  <c r="W518" i="4"/>
  <c r="W96" i="4"/>
  <c r="W541" i="4"/>
  <c r="W717" i="4"/>
  <c r="W917" i="4"/>
  <c r="W601" i="4"/>
  <c r="W889" i="4"/>
  <c r="W976" i="4"/>
  <c r="W956" i="4"/>
  <c r="W677" i="4"/>
  <c r="W618" i="4"/>
  <c r="W312" i="4"/>
  <c r="W824" i="4"/>
  <c r="W620" i="4"/>
  <c r="W972" i="4"/>
  <c r="W494" i="4"/>
  <c r="W807" i="4"/>
  <c r="W949" i="4"/>
  <c r="W486" i="4"/>
  <c r="W642" i="4"/>
  <c r="W984" i="4"/>
  <c r="W582" i="4"/>
  <c r="W788" i="4"/>
  <c r="W800" i="4"/>
  <c r="W449" i="4"/>
  <c r="W548" i="4"/>
  <c r="W650" i="4"/>
  <c r="W950" i="4"/>
  <c r="W871" i="4"/>
  <c r="W810" i="4"/>
  <c r="W904" i="4"/>
  <c r="W530" i="4"/>
  <c r="W326" i="4"/>
  <c r="W635" i="4"/>
  <c r="W682" i="4"/>
  <c r="W581" i="4"/>
  <c r="W914" i="4"/>
  <c r="W769" i="4"/>
  <c r="W570" i="4"/>
  <c r="W592" i="4"/>
  <c r="W14" i="4"/>
  <c r="W456" i="4"/>
  <c r="W359" i="4"/>
  <c r="W482" i="4"/>
  <c r="W951" i="4"/>
  <c r="W384" i="4"/>
  <c r="W974" i="4"/>
  <c r="W436" i="4"/>
  <c r="W134" i="4"/>
  <c r="W935" i="4"/>
  <c r="W612" i="4"/>
  <c r="W398" i="4"/>
  <c r="W446" i="4"/>
  <c r="W875" i="4"/>
  <c r="W492" i="4"/>
  <c r="D16" i="3"/>
  <c r="F16" i="3"/>
  <c r="E16" i="3"/>
  <c r="W704" i="4"/>
  <c r="W605" i="4"/>
  <c r="W978" i="4"/>
  <c r="W997" i="4"/>
  <c r="W961" i="4"/>
  <c r="W898" i="4"/>
  <c r="W632" i="4"/>
  <c r="W529" i="4"/>
  <c r="W751" i="4"/>
  <c r="W969" i="4"/>
  <c r="W941" i="4"/>
  <c r="W281" i="4"/>
  <c r="W812" i="4"/>
  <c r="W933" i="4"/>
  <c r="W945" i="4"/>
  <c r="W572" i="4"/>
  <c r="W865" i="4"/>
  <c r="W690" i="4"/>
  <c r="W38" i="4"/>
  <c r="W666" i="4"/>
  <c r="W473" i="4"/>
  <c r="W606" i="4"/>
  <c r="W566" i="4"/>
  <c r="W662" i="4"/>
  <c r="W820" i="4"/>
  <c r="W899" i="4"/>
  <c r="W169" i="4"/>
  <c r="W497" i="4"/>
  <c r="W324" i="4"/>
  <c r="W528" i="4"/>
  <c r="W653" i="4"/>
  <c r="W26" i="4"/>
  <c r="W925" i="4"/>
  <c r="W767" i="4"/>
  <c r="W564" i="4"/>
  <c r="W401" i="4"/>
  <c r="W954" i="4"/>
  <c r="W552" i="4"/>
  <c r="W730" i="4"/>
  <c r="W722" i="4"/>
  <c r="W822" i="4"/>
  <c r="W781" i="4"/>
  <c r="W701" i="4"/>
  <c r="W710" i="4"/>
  <c r="W362" i="4"/>
  <c r="W481" i="4"/>
  <c r="W863" i="4"/>
  <c r="W296" i="4"/>
  <c r="W317" i="4"/>
  <c r="W794" i="4"/>
  <c r="W517" i="4"/>
  <c r="W831" i="4"/>
  <c r="W994" i="4"/>
  <c r="W668" i="4"/>
  <c r="W521" i="4"/>
  <c r="W740" i="4"/>
  <c r="W608" i="4"/>
  <c r="W680" i="4"/>
  <c r="W880" i="4"/>
  <c r="W500" i="4"/>
  <c r="W205" i="4"/>
  <c r="W864" i="4"/>
  <c r="W425" i="4"/>
  <c r="W981" i="4"/>
  <c r="W776" i="4"/>
  <c r="W985" i="4"/>
  <c r="W929" i="4"/>
  <c r="W748" i="4"/>
  <c r="W762" i="4"/>
  <c r="W783" i="4"/>
  <c r="W878" i="4"/>
  <c r="W903" i="4"/>
  <c r="W919" i="4"/>
  <c r="W785" i="4"/>
  <c r="W534" i="4"/>
  <c r="W910" i="4"/>
  <c r="W700" i="4"/>
  <c r="W254" i="4"/>
  <c r="W815" i="4"/>
  <c r="W610" i="4"/>
  <c r="W805" i="4"/>
  <c r="W539" i="4"/>
  <c r="W455" i="4"/>
  <c r="W712" i="4"/>
  <c r="W858" i="4"/>
  <c r="W908" i="4"/>
  <c r="W457" i="4"/>
  <c r="W830" i="4"/>
  <c r="W909" i="4"/>
  <c r="W698" i="4"/>
  <c r="W252" i="4"/>
  <c r="W930" i="4"/>
  <c r="W545" i="4"/>
  <c r="W884" i="4"/>
  <c r="W277" i="4"/>
  <c r="W389" i="4"/>
  <c r="W374" i="4"/>
  <c r="W62" i="4"/>
  <c r="W360" i="4"/>
  <c r="W498" i="4"/>
  <c r="W170" i="4"/>
  <c r="W964" i="4"/>
  <c r="W206" i="4"/>
  <c r="W841" i="4"/>
  <c r="W631" i="4"/>
  <c r="W94" i="4"/>
  <c r="W895" i="4"/>
  <c r="W731" i="4"/>
  <c r="W321" i="4"/>
  <c r="W739" i="4"/>
  <c r="W37" i="4"/>
  <c r="W239" i="4"/>
  <c r="W248" i="4"/>
  <c r="W284" i="4"/>
  <c r="W35" i="4"/>
  <c r="W155" i="4"/>
  <c r="W367" i="4"/>
  <c r="W756" i="4"/>
  <c r="W802" i="4"/>
  <c r="W70" i="4"/>
  <c r="W46" i="4"/>
  <c r="W683" i="4"/>
  <c r="W442" i="4"/>
  <c r="W322" i="4"/>
  <c r="W416" i="4"/>
  <c r="W772" i="4"/>
  <c r="W204" i="4"/>
  <c r="W145" i="4"/>
  <c r="W916" i="4"/>
  <c r="W827" i="4"/>
  <c r="W968" i="4"/>
  <c r="W665" i="4"/>
  <c r="W907" i="4"/>
  <c r="W883" i="4"/>
  <c r="W771" i="4"/>
  <c r="W868" i="4"/>
  <c r="W806" i="4"/>
  <c r="W860" i="4"/>
  <c r="W22" i="4"/>
  <c r="W768" i="4"/>
  <c r="W948" i="4"/>
  <c r="W936" i="4"/>
  <c r="W920" i="4"/>
  <c r="W725" i="4"/>
  <c r="W869" i="4"/>
  <c r="W938" i="4"/>
  <c r="W474" i="4"/>
  <c r="W580" i="4"/>
  <c r="W673" i="4"/>
  <c r="W912" i="4"/>
  <c r="W461" i="4"/>
  <c r="W484" i="4"/>
  <c r="W834" i="4"/>
  <c r="W746" i="4"/>
  <c r="W777" i="4"/>
  <c r="W782" i="4"/>
  <c r="W477" i="4"/>
  <c r="W733" i="4"/>
  <c r="W36" i="4"/>
  <c r="W361" i="4"/>
  <c r="W926" i="4"/>
  <c r="W760" i="4"/>
  <c r="W584" i="4"/>
  <c r="W432" i="4"/>
  <c r="W821" i="4"/>
  <c r="W496" i="4"/>
  <c r="W674" i="4"/>
  <c r="W98" i="4"/>
  <c r="W694" i="4"/>
  <c r="I14" i="3"/>
  <c r="W886" i="4"/>
  <c r="W792" i="4"/>
  <c r="W593" i="4"/>
  <c r="W786" i="4"/>
  <c r="W872" i="4"/>
  <c r="W944" i="4"/>
  <c r="W686" i="4"/>
  <c r="W714" i="4"/>
  <c r="W594" i="4"/>
  <c r="W932" i="4"/>
  <c r="W413" i="4"/>
  <c r="W568" i="4"/>
  <c r="W520" i="4"/>
  <c r="W752" i="4"/>
  <c r="W684" i="4"/>
  <c r="W922" i="4"/>
  <c r="W702" i="4"/>
  <c r="W726" i="4"/>
  <c r="W329" i="4"/>
  <c r="W992" i="4"/>
  <c r="W560" i="4"/>
  <c r="W874" i="4"/>
  <c r="W784" i="4"/>
  <c r="W1001" i="4"/>
  <c r="W266" i="4"/>
  <c r="W836" i="4"/>
  <c r="W504" i="4"/>
  <c r="W199" i="4"/>
  <c r="W975" i="4"/>
  <c r="W516" i="4"/>
  <c r="W358" i="4"/>
  <c r="W353" i="4"/>
  <c r="W963" i="4"/>
  <c r="W512" i="4"/>
  <c r="W180" i="4"/>
  <c r="W921" i="4"/>
  <c r="W750" i="4"/>
  <c r="W943" i="4"/>
  <c r="W469" i="4"/>
  <c r="W107" i="4"/>
  <c r="W745" i="4"/>
  <c r="W264" i="4"/>
  <c r="W404" i="4"/>
  <c r="W1000" i="4"/>
  <c r="W434" i="4"/>
  <c r="W819" i="4"/>
  <c r="W540" i="4"/>
  <c r="W433" i="4"/>
  <c r="W536" i="4"/>
  <c r="W462" i="4"/>
  <c r="W509" i="4"/>
  <c r="W876" i="4"/>
  <c r="W689" i="4"/>
  <c r="W958" i="4"/>
  <c r="W940" i="4"/>
  <c r="W813" i="4"/>
  <c r="W1004" i="4"/>
  <c r="W957" i="4"/>
  <c r="W854" i="4"/>
  <c r="W708" i="4"/>
  <c r="W870" i="4"/>
  <c r="W9" i="4"/>
  <c r="W557" i="4"/>
  <c r="W999" i="4"/>
  <c r="W980" i="4"/>
  <c r="W780" i="4"/>
  <c r="W816" i="4"/>
  <c r="W795" i="4"/>
  <c r="W855" i="4"/>
  <c r="W839" i="4"/>
  <c r="W616" i="4"/>
  <c r="W749" i="4"/>
  <c r="W793" i="4"/>
  <c r="W770" i="4"/>
  <c r="W996" i="4"/>
  <c r="W857" i="4"/>
  <c r="W556" i="4"/>
  <c r="W877" i="4"/>
  <c r="W479" i="4"/>
  <c r="W604" i="4"/>
  <c r="W386" i="4"/>
  <c r="W242" i="4"/>
  <c r="W732" i="4"/>
  <c r="W558" i="4"/>
  <c r="W892" i="4"/>
  <c r="W656" i="4"/>
  <c r="W24" i="4"/>
  <c r="W82" i="4"/>
  <c r="W182" i="4"/>
  <c r="W108" i="4"/>
  <c r="W91" i="4"/>
  <c r="W906" i="4"/>
  <c r="W508" i="4"/>
  <c r="W290" i="4"/>
  <c r="W228" i="4"/>
  <c r="W737" i="4"/>
  <c r="W533" i="4"/>
  <c r="W955" i="4"/>
  <c r="W575" i="4"/>
  <c r="W838" i="4"/>
  <c r="W597" i="4"/>
  <c r="W79" i="4"/>
  <c r="W275" i="4"/>
  <c r="W370" i="4"/>
  <c r="W129" i="4"/>
  <c r="W670" i="4"/>
  <c r="W394" i="4"/>
  <c r="W525" i="4"/>
  <c r="W501" i="4"/>
  <c r="W385" i="4"/>
  <c r="W381" i="4"/>
  <c r="W625" i="4"/>
  <c r="W6" i="4"/>
  <c r="W407" i="4"/>
  <c r="W952" i="4"/>
  <c r="W274" i="4"/>
  <c r="W791" i="4"/>
  <c r="W60" i="4"/>
  <c r="W334" i="4"/>
  <c r="W617" i="4"/>
  <c r="W853" i="4"/>
  <c r="W408" i="4"/>
  <c r="W157" i="4"/>
  <c r="W527" i="4"/>
  <c r="W428" i="4"/>
  <c r="W158" i="4"/>
  <c r="W959" i="4"/>
  <c r="W629" i="4"/>
  <c r="W278" i="4"/>
  <c r="W590" i="4"/>
  <c r="W218" i="4"/>
  <c r="W611" i="4"/>
  <c r="W893" i="4"/>
  <c r="W894" i="4"/>
  <c r="W588" i="4"/>
  <c r="W491" i="4"/>
  <c r="W970" i="4"/>
  <c r="W453" i="4"/>
  <c r="W220" i="4"/>
  <c r="W287" i="4"/>
  <c r="W809" i="4"/>
  <c r="W452" i="4"/>
  <c r="W53" i="4"/>
  <c r="W25" i="4"/>
  <c r="W141" i="4"/>
  <c r="W297" i="4"/>
  <c r="W669" i="4"/>
  <c r="W729" i="4"/>
  <c r="W128" i="4"/>
  <c r="W240" i="4"/>
  <c r="W814" i="4"/>
  <c r="W130" i="4"/>
  <c r="W397" i="4"/>
  <c r="W402" i="4"/>
  <c r="W586" i="4"/>
  <c r="W973" i="4"/>
  <c r="W840" i="4"/>
  <c r="W719" i="4"/>
  <c r="W911" i="4"/>
  <c r="W286" i="4"/>
  <c r="W636" i="4"/>
  <c r="W83" i="4"/>
  <c r="W89" i="4"/>
  <c r="W307" i="4"/>
  <c r="W97" i="4"/>
  <c r="W162" i="4"/>
  <c r="W16" i="4"/>
  <c r="W344" i="4"/>
  <c r="W44" i="4"/>
  <c r="W124" i="4"/>
  <c r="W113" i="4"/>
  <c r="W235" i="4"/>
  <c r="W175" i="4"/>
  <c r="W210" i="4"/>
  <c r="W387" i="4"/>
  <c r="W379" i="4"/>
  <c r="W966" i="4"/>
  <c r="W78" i="4"/>
  <c r="W965" i="4"/>
  <c r="W56" i="4"/>
  <c r="W373" i="4"/>
  <c r="W161" i="4"/>
  <c r="W445" i="4"/>
  <c r="W80" i="4"/>
  <c r="W269" i="4"/>
  <c r="W154" i="4"/>
  <c r="W441" i="4"/>
  <c r="W459" i="4"/>
  <c r="W837" i="4"/>
  <c r="W626" i="4"/>
  <c r="W801" i="4"/>
  <c r="W627" i="4"/>
  <c r="W440" i="4"/>
  <c r="W879" i="4"/>
  <c r="W193" i="4"/>
  <c r="W675" i="4"/>
  <c r="W603" i="4"/>
  <c r="W551" i="4"/>
  <c r="W47" i="4"/>
  <c r="W279" i="4"/>
  <c r="W734" i="4"/>
  <c r="W866" i="4"/>
  <c r="W523" i="4"/>
  <c r="W383" i="4"/>
  <c r="W176" i="4"/>
  <c r="W480" i="4"/>
  <c r="W143" i="4"/>
  <c r="W403" i="4"/>
  <c r="W519" i="4"/>
  <c r="W197" i="4"/>
  <c r="W308" i="4"/>
  <c r="W336" i="4"/>
  <c r="W766" i="4"/>
  <c r="W676" i="4"/>
  <c r="W224" i="4"/>
  <c r="W160" i="4"/>
  <c r="W251" i="4"/>
  <c r="W69" i="4"/>
  <c r="W542" i="4"/>
  <c r="W835" i="4"/>
  <c r="W645" i="4"/>
  <c r="W247" i="4"/>
  <c r="W695" i="4"/>
  <c r="W658" i="4"/>
  <c r="W657" i="4"/>
  <c r="W71" i="4"/>
  <c r="W111" i="4"/>
  <c r="W346" i="4"/>
  <c r="W73" i="4"/>
  <c r="W928" i="4"/>
  <c r="W799" i="4"/>
  <c r="W755" i="4"/>
  <c r="W409" i="4"/>
  <c r="W550" i="4"/>
  <c r="W202" i="4"/>
  <c r="W787" i="4"/>
  <c r="W417" i="4"/>
  <c r="W294" i="4"/>
  <c r="W849" i="4"/>
  <c r="W289" i="4"/>
  <c r="W422" i="4"/>
  <c r="W995" i="4"/>
  <c r="W185" i="4"/>
  <c r="W364" i="4"/>
  <c r="W211" i="4"/>
  <c r="W634" i="4"/>
  <c r="W29" i="4"/>
  <c r="W332" i="4"/>
  <c r="W295" i="4"/>
  <c r="W186" i="4"/>
  <c r="W861" i="4"/>
  <c r="W410" i="4"/>
  <c r="W427" i="4"/>
  <c r="W258" i="4"/>
  <c r="W299" i="4"/>
  <c r="W420" i="4"/>
  <c r="W310" i="4"/>
  <c r="W352" i="4"/>
  <c r="W639" i="4"/>
  <c r="W150" i="4"/>
  <c r="W34" i="4"/>
  <c r="W341" i="4"/>
  <c r="W350" i="4"/>
  <c r="W131" i="4"/>
  <c r="W243" i="4"/>
  <c r="W727" i="4"/>
  <c r="W302" i="4"/>
  <c r="W393" i="4"/>
  <c r="W250" i="4"/>
  <c r="W135" i="4"/>
  <c r="W962" i="4"/>
  <c r="W705" i="4"/>
  <c r="W207" i="4"/>
  <c r="W779" i="4"/>
  <c r="W285" i="4"/>
  <c r="W390" i="4"/>
  <c r="W327" i="4"/>
  <c r="W271" i="4"/>
  <c r="W503" i="4"/>
  <c r="W543" i="4"/>
  <c r="X543" i="4" s="1"/>
  <c r="W443" i="4"/>
  <c r="W648" i="4"/>
  <c r="W196" i="4"/>
  <c r="W356" i="4"/>
  <c r="W602" i="4"/>
  <c r="W915" i="4"/>
  <c r="W589" i="4"/>
  <c r="W21" i="4"/>
  <c r="X21" i="4" s="1"/>
  <c r="W382" i="4"/>
  <c r="W120" i="4"/>
  <c r="W526" i="4"/>
  <c r="W609" i="4"/>
  <c r="W23" i="4"/>
  <c r="W257" i="4"/>
  <c r="W742" i="4"/>
  <c r="W119" i="4"/>
  <c r="X119" i="4" s="1"/>
  <c r="W505" i="4"/>
  <c r="W142" i="4"/>
  <c r="W261" i="4"/>
  <c r="W357" i="4"/>
  <c r="W924" i="4"/>
  <c r="W311" i="4"/>
  <c r="W273" i="4"/>
  <c r="W190" i="4"/>
  <c r="W191" i="4"/>
  <c r="W241" i="4"/>
  <c r="W215" i="4"/>
  <c r="W212" i="4"/>
  <c r="W244" i="4"/>
  <c r="W468" i="4"/>
  <c r="W181" i="4"/>
  <c r="W466" i="4"/>
  <c r="W429" i="4"/>
  <c r="W688" i="4"/>
  <c r="W189" i="4"/>
  <c r="W52" i="4"/>
  <c r="W136" i="4"/>
  <c r="W330" i="4"/>
  <c r="W194" i="4"/>
  <c r="W671" i="4"/>
  <c r="X671" i="4" s="1"/>
  <c r="W208" i="4"/>
  <c r="W431" i="4"/>
  <c r="W378" i="4"/>
  <c r="W282" i="4"/>
  <c r="W280" i="4"/>
  <c r="W17" i="4"/>
  <c r="W847" i="4"/>
  <c r="W233" i="4"/>
  <c r="W125" i="4"/>
  <c r="W313" i="4"/>
  <c r="W115" i="4"/>
  <c r="W316" i="4"/>
  <c r="W88" i="4"/>
  <c r="W68" i="4"/>
  <c r="W49" i="4"/>
  <c r="W811" i="4"/>
  <c r="X811" i="4" s="1"/>
  <c r="W507" i="4"/>
  <c r="W901" i="4"/>
  <c r="W39" i="4"/>
  <c r="W493" i="4"/>
  <c r="W621" i="4"/>
  <c r="W423" i="4"/>
  <c r="W531" i="4"/>
  <c r="W828" i="4"/>
  <c r="X828" i="4" s="1"/>
  <c r="W219" i="4"/>
  <c r="W100" i="4"/>
  <c r="W376" i="4"/>
  <c r="W587" i="4"/>
  <c r="W15" i="4"/>
  <c r="W138" i="4"/>
  <c r="W335" i="4"/>
  <c r="W471" i="4"/>
  <c r="W392" i="4"/>
  <c r="W195" i="4"/>
  <c r="W447" i="4"/>
  <c r="W663" i="4"/>
  <c r="W227" i="4"/>
  <c r="W159" i="4"/>
  <c r="W276" i="4"/>
  <c r="W826" i="4"/>
  <c r="X826" i="4" s="1"/>
  <c r="W421" i="4"/>
  <c r="W347" i="4"/>
  <c r="W803" i="4"/>
  <c r="W263" i="4"/>
  <c r="W320" i="4"/>
  <c r="W554" i="4"/>
  <c r="W12" i="4"/>
  <c r="W13" i="4"/>
  <c r="W10" i="4"/>
  <c r="W547" i="4"/>
  <c r="W380" i="4"/>
  <c r="W430" i="4"/>
  <c r="W57" i="4"/>
  <c r="W156" i="4"/>
  <c r="W946" i="4"/>
  <c r="W226" i="4"/>
  <c r="W118" i="4"/>
  <c r="W101" i="4"/>
  <c r="W85" i="4"/>
  <c r="W672" i="4"/>
  <c r="W167" i="4"/>
  <c r="W687" i="4"/>
  <c r="W288" i="4"/>
  <c r="W478" i="4"/>
  <c r="X478" i="4" s="1"/>
  <c r="W305" i="4"/>
  <c r="W201" i="4"/>
  <c r="W372" i="4"/>
  <c r="W823" i="4"/>
  <c r="W30" i="4"/>
  <c r="W292" i="4"/>
  <c r="W99" i="4"/>
  <c r="W758" i="4"/>
  <c r="X758" i="4" s="1"/>
  <c r="W599" i="4"/>
  <c r="W174" i="4"/>
  <c r="W59" i="4"/>
  <c r="W283" i="4"/>
  <c r="W42" i="4"/>
  <c r="W28" i="4"/>
  <c r="W139" i="4"/>
  <c r="W583" i="4"/>
  <c r="X583" i="4" s="1"/>
  <c r="W126" i="4"/>
  <c r="W173" i="4"/>
  <c r="X173" i="4" s="1"/>
  <c r="W237" i="4"/>
  <c r="W354" i="4"/>
  <c r="W222" i="4"/>
  <c r="W27" i="4"/>
  <c r="W127" i="4"/>
  <c r="W90" i="4"/>
  <c r="X90" i="4" s="1"/>
  <c r="W114" i="4"/>
  <c r="W255" i="4"/>
  <c r="X255" i="4" s="1"/>
  <c r="W54" i="4"/>
  <c r="W76" i="4"/>
  <c r="W573" i="4"/>
  <c r="W735" i="4"/>
  <c r="W223" i="4"/>
  <c r="W231" i="4"/>
  <c r="X231" i="4" s="1"/>
  <c r="W798" i="4"/>
  <c r="W817" i="4"/>
  <c r="X817" i="4" s="1"/>
  <c r="W424" i="4"/>
  <c r="W272" i="4"/>
  <c r="W65" i="4"/>
  <c r="W931" i="4"/>
  <c r="W643" i="4"/>
  <c r="W405" i="4"/>
  <c r="W989" i="4"/>
  <c r="W331" i="4"/>
  <c r="X331" i="4" s="1"/>
  <c r="W55" i="4"/>
  <c r="W291" i="4"/>
  <c r="W391" i="4"/>
  <c r="W741" i="4"/>
  <c r="W87" i="4"/>
  <c r="W522" i="4"/>
  <c r="X522" i="4" s="1"/>
  <c r="W64" i="4"/>
  <c r="W555" i="4"/>
  <c r="X555" i="4" s="1"/>
  <c r="W368" i="4"/>
  <c r="W715" i="4"/>
  <c r="W343" i="4"/>
  <c r="W256" i="4"/>
  <c r="W483" i="4"/>
  <c r="W262" i="4"/>
  <c r="X262" i="4" s="1"/>
  <c r="W319" i="4"/>
  <c r="W515" i="4"/>
  <c r="X515" i="4" s="1"/>
  <c r="W763" i="4"/>
  <c r="W183" i="4"/>
  <c r="W549" i="4"/>
  <c r="W246" i="4"/>
  <c r="W214" i="4"/>
  <c r="W885" i="4"/>
  <c r="W511" i="4"/>
  <c r="W412" i="4"/>
  <c r="X412" i="4" s="1"/>
  <c r="W340" i="4"/>
  <c r="W152" i="4"/>
  <c r="W225" i="4"/>
  <c r="W41" i="4"/>
  <c r="W613" i="4"/>
  <c r="W426" i="4"/>
  <c r="W137" i="4"/>
  <c r="W825" i="4"/>
  <c r="X825" i="4" s="1"/>
  <c r="W723" i="4"/>
  <c r="W104" i="4"/>
  <c r="W615" i="4"/>
  <c r="W236" i="4"/>
  <c r="W774" i="4"/>
  <c r="W123" i="4"/>
  <c r="W147" i="4"/>
  <c r="W659" i="4"/>
  <c r="X659" i="4" s="1"/>
  <c r="W489" i="4"/>
  <c r="W95" i="4"/>
  <c r="W19" i="4"/>
  <c r="W641" i="4"/>
  <c r="W166" i="4"/>
  <c r="W315" i="4"/>
  <c r="X315" i="4" s="1"/>
  <c r="W177" i="4"/>
  <c r="W651" i="4"/>
  <c r="X651" i="4" s="1"/>
  <c r="W259" i="4"/>
  <c r="W699" i="4"/>
  <c r="W711" i="4"/>
  <c r="W149" i="4"/>
  <c r="W753" i="4"/>
  <c r="W399" i="4"/>
  <c r="X399" i="4" s="1"/>
  <c r="W888" i="4"/>
  <c r="W703" i="4"/>
  <c r="X703" i="4" s="1"/>
  <c r="D14" i="3"/>
  <c r="N13" i="3"/>
  <c r="W918" i="4"/>
  <c r="W990" i="4"/>
  <c r="W265" i="4"/>
  <c r="W832" i="4"/>
  <c r="X832" i="4" s="1"/>
  <c r="W927" i="4"/>
  <c r="W890" i="4"/>
  <c r="X890" i="4" s="1"/>
  <c r="W132" i="4"/>
  <c r="W661" i="4"/>
  <c r="X661" i="4" s="1"/>
  <c r="W773" i="4"/>
  <c r="W640" i="4"/>
  <c r="W623" i="4"/>
  <c r="W646" i="4"/>
  <c r="X646" i="4" s="1"/>
  <c r="W561" i="4"/>
  <c r="W117" i="4"/>
  <c r="X117" i="4" s="1"/>
  <c r="W778" i="4"/>
  <c r="W862" i="4"/>
  <c r="X862" i="4" s="1"/>
  <c r="W58" i="4"/>
  <c r="W439" i="4"/>
  <c r="W179" i="4"/>
  <c r="W664" i="4"/>
  <c r="X664" i="4" s="1"/>
  <c r="W337" i="4"/>
  <c r="W754" i="4"/>
  <c r="X754" i="4" s="1"/>
  <c r="W238" i="4"/>
  <c r="W585" i="4"/>
  <c r="X585" i="4" s="1"/>
  <c r="W40" i="4"/>
  <c r="W323" i="4"/>
  <c r="W301" i="4"/>
  <c r="W369" i="4"/>
  <c r="X369" i="4" s="1"/>
  <c r="W681" i="4"/>
  <c r="W300" i="4"/>
  <c r="X300" i="4" s="1"/>
  <c r="W109" i="4"/>
  <c r="W61" i="4"/>
  <c r="X61" i="4" s="1"/>
  <c r="W188" i="4"/>
  <c r="W406" i="4"/>
  <c r="W983" i="4"/>
  <c r="W967" i="4"/>
  <c r="X967" i="4" s="1"/>
  <c r="W796" i="4"/>
  <c r="W465" i="4"/>
  <c r="X465" i="4" s="1"/>
  <c r="W92" i="4"/>
  <c r="W418" i="4"/>
  <c r="X418" i="4" s="1"/>
  <c r="W775" i="4"/>
  <c r="W63" i="4"/>
  <c r="W106" i="4"/>
  <c r="W163" i="4"/>
  <c r="X163" i="4" s="1"/>
  <c r="W718" i="4"/>
  <c r="W451" i="4"/>
  <c r="X451" i="4" s="1"/>
  <c r="W678" i="4"/>
  <c r="W165" i="4"/>
  <c r="X165" i="4" s="1"/>
  <c r="W304" i="4"/>
  <c r="W303" i="4"/>
  <c r="W454" i="4"/>
  <c r="W43" i="4"/>
  <c r="X43" i="4" s="1"/>
  <c r="W184" i="4"/>
  <c r="W178" i="4"/>
  <c r="X178" i="4" s="1"/>
  <c r="W789" i="4"/>
  <c r="W563" i="4"/>
  <c r="X563" i="4" s="1"/>
  <c r="W571" i="4"/>
  <c r="W198" i="4"/>
  <c r="W116" i="4"/>
  <c r="W460" i="4"/>
  <c r="X460" i="4" s="1"/>
  <c r="W400" i="4"/>
  <c r="W411" i="4"/>
  <c r="X411" i="4" s="1"/>
  <c r="W133" i="4"/>
  <c r="W867" i="4"/>
  <c r="X867" i="4" s="1"/>
  <c r="W102" i="4"/>
  <c r="W638" i="4"/>
  <c r="W51" i="4"/>
  <c r="W75" i="4"/>
  <c r="X75" i="4" s="1"/>
  <c r="W328" i="4"/>
  <c r="W171" i="4"/>
  <c r="X171" i="4" s="1"/>
  <c r="W419" i="4"/>
  <c r="W153" i="4"/>
  <c r="X153" i="4" s="1"/>
  <c r="W168" i="4"/>
  <c r="W33" i="4"/>
  <c r="W388" i="4"/>
  <c r="W32" i="4"/>
  <c r="X32" i="4" s="1"/>
  <c r="W647" i="4"/>
  <c r="W475" i="4"/>
  <c r="X475" i="4" s="1"/>
  <c r="W103" i="4"/>
  <c r="W655" i="4"/>
  <c r="X655" i="4" s="1"/>
  <c r="W757" i="4"/>
  <c r="W7" i="4"/>
  <c r="W567" i="4"/>
  <c r="W808" i="4"/>
  <c r="X808" i="4" s="1"/>
  <c r="W697" i="4"/>
  <c r="W982" i="4"/>
  <c r="X982" i="4" s="1"/>
  <c r="W846" i="4"/>
  <c r="W887" i="4"/>
  <c r="X887" i="4" s="1"/>
  <c r="W217" i="4"/>
  <c r="W200" i="4"/>
  <c r="W851" i="4"/>
  <c r="W622" i="4"/>
  <c r="X622" i="4" s="1"/>
  <c r="W514" i="4"/>
  <c r="W513" i="4"/>
  <c r="X513" i="4" s="1"/>
  <c r="W467" i="4"/>
  <c r="W706" i="4"/>
  <c r="X706" i="4" s="1"/>
  <c r="W988" i="4"/>
  <c r="W395" i="4"/>
  <c r="W318" i="4"/>
  <c r="W693" i="4"/>
  <c r="X693" i="4" s="1"/>
  <c r="W122" i="4"/>
  <c r="W414" i="4"/>
  <c r="X414" i="4" s="1"/>
  <c r="W349" i="4"/>
  <c r="W652" i="4"/>
  <c r="X652" i="4" s="1"/>
  <c r="W464" i="4"/>
  <c r="W314" i="4"/>
  <c r="W144" i="4"/>
  <c r="W574" i="4"/>
  <c r="X574" i="4" s="1"/>
  <c r="W203" i="4"/>
  <c r="W371" i="4"/>
  <c r="X371" i="4" s="1"/>
  <c r="W216" i="4"/>
  <c r="W490" i="4"/>
  <c r="X490" i="4" s="1"/>
  <c r="W923" i="4"/>
  <c r="W105" i="4"/>
  <c r="W45" i="4"/>
  <c r="W463" i="4"/>
  <c r="X463" i="4" s="1"/>
  <c r="W598" i="4"/>
  <c r="W151" i="4"/>
  <c r="X151" i="4" s="1"/>
  <c r="W50" i="4"/>
  <c r="X50" i="4" s="1"/>
  <c r="W633" i="4"/>
  <c r="X633" i="4" s="1"/>
  <c r="W8" i="4"/>
  <c r="W562" i="4"/>
  <c r="W306" i="4"/>
  <c r="W270" i="4"/>
  <c r="X270" i="4" s="1"/>
  <c r="W93" i="4"/>
  <c r="W232" i="4"/>
  <c r="X232" i="4" s="1"/>
  <c r="W148" i="4"/>
  <c r="X148" i="4" s="1"/>
  <c r="W348" i="4"/>
  <c r="X348" i="4" s="1"/>
  <c r="W309" i="4"/>
  <c r="W112" i="4"/>
  <c r="W245" i="4"/>
  <c r="W595" i="4"/>
  <c r="X595" i="4" s="1"/>
  <c r="W905" i="4"/>
  <c r="W499" i="4"/>
  <c r="X499" i="4" s="1"/>
  <c r="W458" i="4"/>
  <c r="X458" i="4" s="1"/>
  <c r="W415" i="4"/>
  <c r="X415" i="4" s="1"/>
  <c r="W765" i="4"/>
  <c r="W77" i="4"/>
  <c r="W495" i="4"/>
  <c r="W591" i="4"/>
  <c r="X591" i="4" s="1"/>
  <c r="W607" i="4"/>
  <c r="W797" i="4"/>
  <c r="X797" i="4" s="1"/>
  <c r="W213" i="4"/>
  <c r="X213" i="4" s="1"/>
  <c r="W339" i="4"/>
  <c r="X339" i="4" s="1"/>
  <c r="W342" i="4"/>
  <c r="W977" i="4"/>
  <c r="W845" i="4"/>
  <c r="W691" i="4"/>
  <c r="X691" i="4" s="1"/>
  <c r="W140" i="4"/>
  <c r="W759" i="4"/>
  <c r="X759" i="4" s="1"/>
  <c r="W644" i="4"/>
  <c r="X644" i="4" s="1"/>
  <c r="W859" i="4"/>
  <c r="X859" i="4" s="1"/>
  <c r="W897" i="4"/>
  <c r="W110" i="4"/>
  <c r="W121" i="4"/>
  <c r="W747" i="4"/>
  <c r="X747" i="4" s="1"/>
  <c r="W487" i="4"/>
  <c r="X487" i="4" s="1"/>
  <c r="W565" i="4"/>
  <c r="X565" i="4" s="1"/>
  <c r="W268" i="4"/>
  <c r="X268" i="4" s="1"/>
  <c r="W537" i="4"/>
  <c r="X537" i="4" s="1"/>
  <c r="W852" i="4"/>
  <c r="W971" i="4"/>
  <c r="W298" i="4"/>
  <c r="W535" i="4"/>
  <c r="X535" i="4" s="1"/>
  <c r="W253" i="4"/>
  <c r="X253" i="4" s="1"/>
  <c r="W448" i="4"/>
  <c r="X448" i="4" s="1"/>
  <c r="W738" i="4"/>
  <c r="X738" i="4" s="1"/>
  <c r="W249" i="4"/>
  <c r="X249" i="4" s="1"/>
  <c r="W679" i="4"/>
  <c r="W502" i="4"/>
  <c r="X502" i="4" s="1"/>
  <c r="W66" i="4"/>
  <c r="X66" i="4" s="1"/>
  <c r="W744" i="4"/>
  <c r="X744" i="4" s="1"/>
  <c r="W559" i="4"/>
  <c r="X559" i="4" s="1"/>
  <c r="W667" i="4"/>
  <c r="X667" i="4" s="1"/>
  <c r="W579" i="4"/>
  <c r="X579" i="4" s="1"/>
  <c r="W164" i="4"/>
  <c r="X164" i="4" s="1"/>
  <c r="W619" i="4"/>
  <c r="X619" i="4" s="1"/>
  <c r="W234" i="4"/>
  <c r="X234" i="4" s="1"/>
  <c r="W67" i="4"/>
  <c r="X67" i="4" s="1"/>
  <c r="W450" i="4"/>
  <c r="X450" i="4" s="1"/>
  <c r="W790" i="4"/>
  <c r="X790" i="4" s="1"/>
  <c r="W31" i="4"/>
  <c r="X31" i="4" s="1"/>
  <c r="W829" i="4"/>
  <c r="X829" i="4" s="1"/>
  <c r="W187" i="4"/>
  <c r="X187" i="4" s="1"/>
  <c r="W172" i="4"/>
  <c r="X172" i="4" s="1"/>
  <c r="W11" i="4"/>
  <c r="X11" i="4" s="1"/>
  <c r="W366" i="4"/>
  <c r="X366" i="4" s="1"/>
  <c r="W209" i="4"/>
  <c r="X209" i="4" s="1"/>
  <c r="W472" i="4"/>
  <c r="X472" i="4" s="1"/>
  <c r="W720" i="4"/>
  <c r="X720" i="4" s="1"/>
  <c r="W229" i="4"/>
  <c r="X229" i="4" s="1"/>
  <c r="W351" i="4"/>
  <c r="X351" i="4" s="1"/>
  <c r="W345" i="4"/>
  <c r="X345" i="4" s="1"/>
  <c r="W86" i="4"/>
  <c r="X86" i="4" s="1"/>
  <c r="W438" i="4"/>
  <c r="X438" i="4" s="1"/>
  <c r="W363" i="4"/>
  <c r="X363" i="4" s="1"/>
  <c r="W267" i="4"/>
  <c r="X267" i="4" s="1"/>
  <c r="W881" i="4"/>
  <c r="X881" i="4" s="1"/>
  <c r="W333" i="4"/>
  <c r="X333" i="4" s="1"/>
  <c r="W375" i="4"/>
  <c r="X375" i="4" s="1"/>
  <c r="W396" i="4"/>
  <c r="X396" i="4" s="1"/>
  <c r="W553" i="4"/>
  <c r="X553" i="4" s="1"/>
  <c r="W260" i="4"/>
  <c r="X260" i="4" s="1"/>
  <c r="W325" i="4"/>
  <c r="X325" i="4" s="1"/>
  <c r="W435" i="4"/>
  <c r="X435" i="4" s="1"/>
  <c r="W986" i="4"/>
  <c r="X986" i="4" s="1"/>
  <c r="W937" i="4"/>
  <c r="X937" i="4" s="1"/>
  <c r="W81" i="4"/>
  <c r="X81" i="4" s="1"/>
  <c r="W355" i="4"/>
  <c r="X355" i="4" s="1"/>
  <c r="W20" i="4"/>
  <c r="X20" i="4" s="1"/>
  <c r="X486" i="4"/>
  <c r="X683" i="4"/>
  <c r="X219" i="4"/>
  <c r="B23" i="3"/>
  <c r="X174" i="4" l="1"/>
  <c r="X201" i="4"/>
  <c r="X101" i="4"/>
  <c r="X547" i="4"/>
  <c r="X347" i="4"/>
  <c r="X195" i="4"/>
  <c r="X100" i="4"/>
  <c r="X901" i="4"/>
  <c r="X313" i="4"/>
  <c r="X431" i="4"/>
  <c r="X688" i="4"/>
  <c r="X241" i="4"/>
  <c r="X142" i="4"/>
  <c r="X120" i="4"/>
  <c r="X648" i="4"/>
  <c r="X779" i="4"/>
  <c r="X727" i="4"/>
  <c r="X352" i="4"/>
  <c r="X186" i="4"/>
  <c r="X995" i="4"/>
  <c r="X550" i="4"/>
  <c r="X71" i="4"/>
  <c r="X69" i="4"/>
  <c r="X197" i="4"/>
  <c r="X866" i="4"/>
  <c r="X879" i="4"/>
  <c r="X154" i="4"/>
  <c r="X78" i="4"/>
  <c r="X124" i="4"/>
  <c r="X83" i="4"/>
  <c r="X402" i="4"/>
  <c r="X297" i="4"/>
  <c r="X453" i="4"/>
  <c r="X590" i="4"/>
  <c r="X408" i="4"/>
  <c r="X407" i="4"/>
  <c r="X670" i="4"/>
  <c r="X955" i="4"/>
  <c r="X108" i="4"/>
  <c r="X242" i="4"/>
  <c r="X770" i="4"/>
  <c r="X780" i="4"/>
  <c r="X957" i="4"/>
  <c r="X462" i="4"/>
  <c r="X264" i="4"/>
  <c r="X512" i="4"/>
  <c r="X836" i="4"/>
  <c r="X726" i="4"/>
  <c r="X932" i="4"/>
  <c r="X792" i="4"/>
  <c r="X432" i="4"/>
  <c r="X782" i="4"/>
  <c r="X580" i="4"/>
  <c r="X768" i="4"/>
  <c r="X665" i="4"/>
  <c r="X322" i="4"/>
  <c r="X155" i="4"/>
  <c r="X731" i="4"/>
  <c r="X498" i="4"/>
  <c r="X930" i="4"/>
  <c r="X712" i="4"/>
  <c r="X910" i="4"/>
  <c r="X748" i="4"/>
  <c r="X500" i="4"/>
  <c r="X831" i="4"/>
  <c r="X582" i="4"/>
  <c r="X947" i="4"/>
  <c r="X705" i="4"/>
  <c r="X131" i="4"/>
  <c r="X420" i="4"/>
  <c r="X160" i="4"/>
  <c r="X403" i="4"/>
  <c r="X279" i="4"/>
  <c r="X627" i="4"/>
  <c r="X379" i="4"/>
  <c r="X344" i="4"/>
  <c r="X286" i="4"/>
  <c r="X130" i="4"/>
  <c r="X25" i="4"/>
  <c r="X491" i="4"/>
  <c r="X629" i="4"/>
  <c r="X617" i="4"/>
  <c r="X625" i="4"/>
  <c r="X370" i="4"/>
  <c r="X737" i="4"/>
  <c r="X82" i="4"/>
  <c r="X749" i="4"/>
  <c r="X999" i="4"/>
  <c r="X813" i="4"/>
  <c r="X433" i="4"/>
  <c r="X107" i="4"/>
  <c r="X353" i="4"/>
  <c r="X1001" i="4"/>
  <c r="X922" i="4"/>
  <c r="X714" i="4"/>
  <c r="X760" i="4"/>
  <c r="X746" i="4"/>
  <c r="X938" i="4"/>
  <c r="X860" i="4"/>
  <c r="X827" i="4"/>
  <c r="X284" i="4"/>
  <c r="X94" i="4"/>
  <c r="X62" i="4"/>
  <c r="X698" i="4"/>
  <c r="X539" i="4"/>
  <c r="X785" i="4"/>
  <c r="X985" i="4"/>
  <c r="X680" i="4"/>
  <c r="X794" i="4"/>
  <c r="X781" i="4"/>
  <c r="X767" i="4"/>
  <c r="X899" i="4"/>
  <c r="X690" i="4"/>
  <c r="X969" i="4"/>
  <c r="X605" i="4"/>
  <c r="X398" i="4"/>
  <c r="X482" i="4"/>
  <c r="X581" i="4"/>
  <c r="X950" i="4"/>
  <c r="X642" i="4"/>
  <c r="X312" i="4"/>
  <c r="X717" i="4"/>
  <c r="X18" i="4"/>
  <c r="X844" i="4"/>
  <c r="X614" i="4"/>
  <c r="X576" i="4"/>
  <c r="X934" i="4"/>
  <c r="X577" i="4"/>
  <c r="X993" i="4"/>
  <c r="X437" i="4"/>
  <c r="X624" i="4"/>
  <c r="X953" i="4"/>
  <c r="X125" i="4"/>
  <c r="X443" i="4"/>
  <c r="X734" i="4"/>
  <c r="X440" i="4"/>
  <c r="X269" i="4"/>
  <c r="X966" i="4"/>
  <c r="X44" i="4"/>
  <c r="X141" i="4"/>
  <c r="X278" i="4"/>
  <c r="X6" i="4"/>
  <c r="X129" i="4"/>
  <c r="X533" i="4"/>
  <c r="X182" i="4"/>
  <c r="X386" i="4"/>
  <c r="X793" i="4"/>
  <c r="X980" i="4"/>
  <c r="X1004" i="4"/>
  <c r="X536" i="4"/>
  <c r="X745" i="4"/>
  <c r="X963" i="4"/>
  <c r="X266" i="4"/>
  <c r="X702" i="4"/>
  <c r="X594" i="4"/>
  <c r="X886" i="4"/>
  <c r="X584" i="4"/>
  <c r="X777" i="4"/>
  <c r="X474" i="4"/>
  <c r="X22" i="4"/>
  <c r="X968" i="4"/>
  <c r="X442" i="4"/>
  <c r="X35" i="4"/>
  <c r="X895" i="4"/>
  <c r="X360" i="4"/>
  <c r="X252" i="4"/>
  <c r="X455" i="4"/>
  <c r="X534" i="4"/>
  <c r="X929" i="4"/>
  <c r="X880" i="4"/>
  <c r="X517" i="4"/>
  <c r="X701" i="4"/>
  <c r="X564" i="4"/>
  <c r="X169" i="4"/>
  <c r="X38" i="4"/>
  <c r="X941" i="4"/>
  <c r="X978" i="4"/>
  <c r="X446" i="4"/>
  <c r="X951" i="4"/>
  <c r="X914" i="4"/>
  <c r="X871" i="4"/>
  <c r="X984" i="4"/>
  <c r="X824" i="4"/>
  <c r="X917" i="4"/>
  <c r="X939" i="4"/>
  <c r="X470" i="4"/>
  <c r="X891" i="4"/>
  <c r="X979" i="4"/>
  <c r="X913" i="4"/>
  <c r="X998" i="4"/>
  <c r="X230" i="4"/>
  <c r="X987" i="4"/>
  <c r="X510" i="4"/>
  <c r="X724" i="4"/>
  <c r="X764" i="4"/>
  <c r="X959" i="4"/>
  <c r="X275" i="4"/>
  <c r="X940" i="4"/>
  <c r="X540" i="4"/>
  <c r="X469" i="4"/>
  <c r="X358" i="4"/>
  <c r="X784" i="4"/>
  <c r="X684" i="4"/>
  <c r="X686" i="4"/>
  <c r="X694" i="4"/>
  <c r="X926" i="4"/>
  <c r="X834" i="4"/>
  <c r="X869" i="4"/>
  <c r="X806" i="4"/>
  <c r="X916" i="4"/>
  <c r="X46" i="4"/>
  <c r="X248" i="4"/>
  <c r="X631" i="4"/>
  <c r="X374" i="4"/>
  <c r="X909" i="4"/>
  <c r="X805" i="4"/>
  <c r="X919" i="4"/>
  <c r="X776" i="4"/>
  <c r="X608" i="4"/>
  <c r="X317" i="4"/>
  <c r="X822" i="4"/>
  <c r="X925" i="4"/>
  <c r="X820" i="4"/>
  <c r="X865" i="4"/>
  <c r="X751" i="4"/>
  <c r="X704" i="4"/>
  <c r="X612" i="4"/>
  <c r="X359" i="4"/>
  <c r="X682" i="4"/>
  <c r="X650" i="4"/>
  <c r="X618" i="4"/>
  <c r="X541" i="4"/>
  <c r="X709" i="4"/>
  <c r="X221" i="4"/>
  <c r="X856" i="4"/>
  <c r="X524" i="4"/>
  <c r="X578" i="4"/>
  <c r="X546" i="4"/>
  <c r="X532" i="4"/>
  <c r="X842" i="4"/>
  <c r="X596" i="4"/>
  <c r="X74" i="4"/>
  <c r="X710" i="4"/>
  <c r="X401" i="4"/>
  <c r="X497" i="4"/>
  <c r="X666" i="4"/>
  <c r="X281" i="4"/>
  <c r="X997" i="4"/>
  <c r="X875" i="4"/>
  <c r="X384" i="4"/>
  <c r="X769" i="4"/>
  <c r="X810" i="4"/>
  <c r="X620" i="4"/>
  <c r="X601" i="4"/>
  <c r="X84" i="4"/>
  <c r="X960" i="4"/>
  <c r="X707" i="4"/>
  <c r="X654" i="4"/>
  <c r="X660" i="4"/>
  <c r="X761" i="4"/>
  <c r="X48" i="4"/>
  <c r="X896" i="4"/>
  <c r="X1005" i="4"/>
  <c r="X818" i="4"/>
  <c r="X140" i="4"/>
  <c r="X607" i="4"/>
  <c r="X905" i="4"/>
  <c r="X93" i="4"/>
  <c r="X598" i="4"/>
  <c r="X203" i="4"/>
  <c r="X122" i="4"/>
  <c r="X514" i="4"/>
  <c r="X697" i="4"/>
  <c r="X647" i="4"/>
  <c r="X328" i="4"/>
  <c r="X400" i="4"/>
  <c r="X184" i="4"/>
  <c r="X718" i="4"/>
  <c r="X796" i="4"/>
  <c r="X681" i="4"/>
  <c r="X337" i="4"/>
  <c r="X561" i="4"/>
  <c r="X927" i="4"/>
  <c r="X888" i="4"/>
  <c r="X177" i="4"/>
  <c r="X147" i="4"/>
  <c r="X137" i="4"/>
  <c r="X511" i="4"/>
  <c r="X298" i="4"/>
  <c r="X121" i="4"/>
  <c r="X845" i="4"/>
  <c r="X495" i="4"/>
  <c r="X245" i="4"/>
  <c r="X306" i="4"/>
  <c r="X45" i="4"/>
  <c r="X144" i="4"/>
  <c r="X318" i="4"/>
  <c r="X851" i="4"/>
  <c r="X567" i="4"/>
  <c r="X388" i="4"/>
  <c r="X51" i="4"/>
  <c r="X116" i="4"/>
  <c r="X454" i="4"/>
  <c r="X106" i="4"/>
  <c r="X983" i="4"/>
  <c r="X301" i="4"/>
  <c r="X179" i="4"/>
  <c r="X623" i="4"/>
  <c r="X265" i="4"/>
  <c r="X753" i="4"/>
  <c r="X166" i="4"/>
  <c r="X774" i="4"/>
  <c r="X613" i="4"/>
  <c r="X971" i="4"/>
  <c r="X110" i="4"/>
  <c r="X977" i="4"/>
  <c r="X77" i="4"/>
  <c r="X112" i="4"/>
  <c r="X562" i="4"/>
  <c r="X105" i="4"/>
  <c r="X314" i="4"/>
  <c r="X395" i="4"/>
  <c r="X200" i="4"/>
  <c r="X7" i="4"/>
  <c r="X33" i="4"/>
  <c r="X638" i="4"/>
  <c r="X198" i="4"/>
  <c r="X303" i="4"/>
  <c r="X63" i="4"/>
  <c r="X406" i="4"/>
  <c r="X323" i="4"/>
  <c r="X439" i="4"/>
  <c r="X640" i="4"/>
  <c r="X990" i="4"/>
  <c r="X149" i="4"/>
  <c r="X641" i="4"/>
  <c r="X236" i="4"/>
  <c r="X41" i="4"/>
  <c r="X246" i="4"/>
  <c r="X256" i="4"/>
  <c r="X741" i="4"/>
  <c r="X931" i="4"/>
  <c r="X735" i="4"/>
  <c r="X27" i="4"/>
  <c r="X28" i="4"/>
  <c r="X292" i="4"/>
  <c r="X687" i="4"/>
  <c r="X679" i="4"/>
  <c r="X852" i="4"/>
  <c r="X897" i="4"/>
  <c r="X342" i="4"/>
  <c r="X765" i="4"/>
  <c r="X309" i="4"/>
  <c r="X8" i="4"/>
  <c r="X923" i="4"/>
  <c r="X464" i="4"/>
  <c r="X988" i="4"/>
  <c r="X217" i="4"/>
  <c r="X757" i="4"/>
  <c r="X168" i="4"/>
  <c r="X102" i="4"/>
  <c r="X571" i="4"/>
  <c r="X304" i="4"/>
  <c r="X775" i="4"/>
  <c r="X188" i="4"/>
  <c r="X40" i="4"/>
  <c r="X58" i="4"/>
  <c r="X773" i="4"/>
  <c r="X918" i="4"/>
  <c r="X711" i="4"/>
  <c r="X19" i="4"/>
  <c r="X615" i="4"/>
  <c r="X225" i="4"/>
  <c r="X549" i="4"/>
  <c r="X343" i="4"/>
  <c r="X391" i="4"/>
  <c r="X65" i="4"/>
  <c r="X573" i="4"/>
  <c r="X222" i="4"/>
  <c r="X42" i="4"/>
  <c r="X30" i="4"/>
  <c r="X167" i="4"/>
  <c r="X699" i="4"/>
  <c r="X95" i="4"/>
  <c r="X104" i="4"/>
  <c r="X152" i="4"/>
  <c r="X183" i="4"/>
  <c r="X715" i="4"/>
  <c r="X291" i="4"/>
  <c r="X272" i="4"/>
  <c r="X76" i="4"/>
  <c r="X354" i="4"/>
  <c r="X283" i="4"/>
  <c r="X823" i="4"/>
  <c r="X672" i="4"/>
  <c r="X430" i="4"/>
  <c r="X263" i="4"/>
  <c r="X663" i="4"/>
  <c r="X587" i="4"/>
  <c r="X493" i="4"/>
  <c r="X316" i="4"/>
  <c r="X282" i="4"/>
  <c r="X52" i="4"/>
  <c r="X212" i="4"/>
  <c r="X357" i="4"/>
  <c r="X609" i="4"/>
  <c r="X356" i="4"/>
  <c r="X390" i="4"/>
  <c r="X393" i="4"/>
  <c r="X150" i="4"/>
  <c r="X410" i="4"/>
  <c r="X364" i="4"/>
  <c r="X787" i="4"/>
  <c r="X216" i="4"/>
  <c r="X349" i="4"/>
  <c r="X467" i="4"/>
  <c r="X846" i="4"/>
  <c r="X103" i="4"/>
  <c r="X419" i="4"/>
  <c r="X133" i="4"/>
  <c r="X789" i="4"/>
  <c r="X678" i="4"/>
  <c r="X92" i="4"/>
  <c r="X109" i="4"/>
  <c r="X238" i="4"/>
  <c r="X778" i="4"/>
  <c r="X132" i="4"/>
  <c r="X259" i="4"/>
  <c r="X489" i="4"/>
  <c r="X723" i="4"/>
  <c r="X340" i="4"/>
  <c r="X763" i="4"/>
  <c r="X368" i="4"/>
  <c r="X55" i="4"/>
  <c r="X424" i="4"/>
  <c r="X54" i="4"/>
  <c r="X237" i="4"/>
  <c r="X59" i="4"/>
  <c r="X372" i="4"/>
  <c r="X85" i="4"/>
  <c r="X380" i="4"/>
  <c r="X803" i="4"/>
  <c r="X447" i="4"/>
  <c r="X319" i="4"/>
  <c r="X64" i="4"/>
  <c r="X989" i="4"/>
  <c r="X798" i="4"/>
  <c r="X114" i="4"/>
  <c r="X126" i="4"/>
  <c r="X599" i="4"/>
  <c r="X305" i="4"/>
  <c r="X118" i="4"/>
  <c r="X10" i="4"/>
  <c r="X421" i="4"/>
  <c r="X392" i="4"/>
  <c r="X507" i="4"/>
  <c r="X208" i="4"/>
  <c r="X429" i="4"/>
  <c r="X191" i="4"/>
  <c r="X505" i="4"/>
  <c r="X382" i="4"/>
  <c r="X207" i="4"/>
  <c r="X243" i="4"/>
  <c r="X310" i="4"/>
  <c r="X295" i="4"/>
  <c r="X422" i="4"/>
  <c r="X409" i="4"/>
  <c r="X657" i="4"/>
  <c r="X251" i="4"/>
  <c r="X519" i="4"/>
  <c r="X636" i="4"/>
  <c r="X397" i="4"/>
  <c r="X970" i="4"/>
  <c r="X853" i="4"/>
  <c r="X123" i="4"/>
  <c r="X426" i="4"/>
  <c r="X885" i="4"/>
  <c r="X405" i="4"/>
  <c r="X226" i="4"/>
  <c r="X13" i="4"/>
  <c r="X471" i="4"/>
  <c r="X233" i="4"/>
  <c r="X466" i="4"/>
  <c r="X190" i="4"/>
  <c r="X332" i="4"/>
  <c r="X289" i="4"/>
  <c r="X755" i="4"/>
  <c r="X658" i="4"/>
  <c r="X80" i="4"/>
  <c r="X604" i="4"/>
  <c r="X214" i="4"/>
  <c r="X483" i="4"/>
  <c r="X87" i="4"/>
  <c r="X643" i="4"/>
  <c r="X223" i="4"/>
  <c r="X127" i="4"/>
  <c r="X139" i="4"/>
  <c r="X99" i="4"/>
  <c r="X288" i="4"/>
  <c r="X946" i="4"/>
  <c r="X12" i="4"/>
  <c r="X276" i="4"/>
  <c r="X335" i="4"/>
  <c r="X531" i="4"/>
  <c r="X49" i="4"/>
  <c r="X847" i="4"/>
  <c r="X194" i="4"/>
  <c r="X181" i="4"/>
  <c r="X273" i="4"/>
  <c r="X742" i="4"/>
  <c r="X589" i="4"/>
  <c r="X503" i="4"/>
  <c r="X962" i="4"/>
  <c r="X350" i="4"/>
  <c r="X299" i="4"/>
  <c r="X29" i="4"/>
  <c r="X849" i="4"/>
  <c r="X799" i="4"/>
  <c r="X695" i="4"/>
  <c r="X224" i="4"/>
  <c r="X143" i="4"/>
  <c r="X47" i="4"/>
  <c r="X801" i="4"/>
  <c r="X445" i="4"/>
  <c r="X387" i="4"/>
  <c r="X16" i="4"/>
  <c r="X911" i="4"/>
  <c r="X814" i="4"/>
  <c r="X53" i="4"/>
  <c r="X588" i="4"/>
  <c r="X334" i="4"/>
  <c r="X381" i="4"/>
  <c r="X228" i="4"/>
  <c r="X24" i="4"/>
  <c r="X479" i="4"/>
  <c r="X616" i="4"/>
  <c r="X557" i="4"/>
  <c r="X156" i="4"/>
  <c r="X554" i="4"/>
  <c r="X159" i="4"/>
  <c r="X138" i="4"/>
  <c r="X423" i="4"/>
  <c r="X68" i="4"/>
  <c r="X17" i="4"/>
  <c r="X330" i="4"/>
  <c r="X468" i="4"/>
  <c r="X311" i="4"/>
  <c r="X257" i="4"/>
  <c r="X915" i="4"/>
  <c r="X271" i="4"/>
  <c r="X135" i="4"/>
  <c r="X341" i="4"/>
  <c r="X258" i="4"/>
  <c r="X634" i="4"/>
  <c r="X294" i="4"/>
  <c r="X928" i="4"/>
  <c r="X247" i="4"/>
  <c r="X676" i="4"/>
  <c r="X480" i="4"/>
  <c r="X551" i="4"/>
  <c r="X626" i="4"/>
  <c r="X161" i="4"/>
  <c r="X210" i="4"/>
  <c r="X162" i="4"/>
  <c r="X719" i="4"/>
  <c r="X240" i="4"/>
  <c r="X452" i="4"/>
  <c r="X894" i="4"/>
  <c r="X158" i="4"/>
  <c r="X60" i="4"/>
  <c r="X385" i="4"/>
  <c r="X79" i="4"/>
  <c r="X290" i="4"/>
  <c r="X656" i="4"/>
  <c r="X877" i="4"/>
  <c r="X839" i="4"/>
  <c r="X9" i="4"/>
  <c r="X958" i="4"/>
  <c r="X819" i="4"/>
  <c r="X943" i="4"/>
  <c r="X516" i="4"/>
  <c r="X874" i="4"/>
  <c r="X752" i="4"/>
  <c r="X944" i="4"/>
  <c r="X98" i="4"/>
  <c r="X361" i="4"/>
  <c r="X484" i="4"/>
  <c r="X725" i="4"/>
  <c r="X868" i="4"/>
  <c r="X145" i="4"/>
  <c r="X70" i="4"/>
  <c r="X239" i="4"/>
  <c r="X841" i="4"/>
  <c r="X389" i="4"/>
  <c r="X830" i="4"/>
  <c r="X610" i="4"/>
  <c r="X903" i="4"/>
  <c r="X981" i="4"/>
  <c r="X740" i="4"/>
  <c r="X296" i="4"/>
  <c r="X722" i="4"/>
  <c r="X26" i="4"/>
  <c r="X662" i="4"/>
  <c r="X572" i="4"/>
  <c r="X529" i="4"/>
  <c r="X935" i="4"/>
  <c r="X456" i="4"/>
  <c r="X635" i="4"/>
  <c r="X548" i="4"/>
  <c r="X949" i="4"/>
  <c r="X677" i="4"/>
  <c r="X96" i="4"/>
  <c r="X192" i="4"/>
  <c r="X637" i="4"/>
  <c r="X692" i="4"/>
  <c r="X630" i="4"/>
  <c r="X902" i="4"/>
  <c r="X444" i="4"/>
  <c r="X721" i="4"/>
  <c r="X848" i="4"/>
  <c r="X488" i="4"/>
  <c r="X804" i="4"/>
  <c r="X57" i="4"/>
  <c r="X320" i="4"/>
  <c r="X227" i="4"/>
  <c r="X15" i="4"/>
  <c r="X621" i="4"/>
  <c r="X88" i="4"/>
  <c r="X280" i="4"/>
  <c r="X136" i="4"/>
  <c r="X244" i="4"/>
  <c r="X924" i="4"/>
  <c r="X23" i="4"/>
  <c r="X602" i="4"/>
  <c r="X327" i="4"/>
  <c r="X250" i="4"/>
  <c r="X34" i="4"/>
  <c r="X427" i="4"/>
  <c r="X211" i="4"/>
  <c r="X417" i="4"/>
  <c r="X73" i="4"/>
  <c r="X645" i="4"/>
  <c r="X766" i="4"/>
  <c r="X176" i="4"/>
  <c r="X603" i="4"/>
  <c r="X837" i="4"/>
  <c r="X373" i="4"/>
  <c r="X175" i="4"/>
  <c r="X97" i="4"/>
  <c r="X840" i="4"/>
  <c r="X128" i="4"/>
  <c r="X809" i="4"/>
  <c r="X893" i="4"/>
  <c r="X428" i="4"/>
  <c r="X791" i="4"/>
  <c r="X501" i="4"/>
  <c r="X597" i="4"/>
  <c r="X508" i="4"/>
  <c r="X892" i="4"/>
  <c r="X556" i="4"/>
  <c r="X855" i="4"/>
  <c r="X870" i="4"/>
  <c r="X689" i="4"/>
  <c r="X434" i="4"/>
  <c r="X750" i="4"/>
  <c r="X975" i="4"/>
  <c r="X560" i="4"/>
  <c r="X520" i="4"/>
  <c r="X872" i="4"/>
  <c r="X674" i="4"/>
  <c r="X36" i="4"/>
  <c r="X461" i="4"/>
  <c r="X920" i="4"/>
  <c r="X771" i="4"/>
  <c r="X204" i="4"/>
  <c r="X802" i="4"/>
  <c r="X37" i="4"/>
  <c r="X206" i="4"/>
  <c r="X277" i="4"/>
  <c r="X457" i="4"/>
  <c r="X815" i="4"/>
  <c r="X878" i="4"/>
  <c r="X425" i="4"/>
  <c r="X521" i="4"/>
  <c r="X863" i="4"/>
  <c r="X730" i="4"/>
  <c r="X653" i="4"/>
  <c r="X566" i="4"/>
  <c r="X945" i="4"/>
  <c r="X632" i="4"/>
  <c r="X134" i="4"/>
  <c r="X14" i="4"/>
  <c r="X326" i="4"/>
  <c r="X449" i="4"/>
  <c r="X807" i="4"/>
  <c r="X956" i="4"/>
  <c r="X518" i="4"/>
  <c r="X685" i="4"/>
  <c r="X843" i="4"/>
  <c r="X850" i="4"/>
  <c r="X728" i="4"/>
  <c r="X628" i="4"/>
  <c r="X338" i="4"/>
  <c r="X991" i="4"/>
  <c r="X716" i="4"/>
  <c r="X942" i="4"/>
  <c r="X833" i="4"/>
  <c r="X346" i="4"/>
  <c r="X835" i="4"/>
  <c r="X336" i="4"/>
  <c r="X383" i="4"/>
  <c r="X675" i="4"/>
  <c r="X459" i="4"/>
  <c r="X56" i="4"/>
  <c r="X235" i="4"/>
  <c r="X307" i="4"/>
  <c r="X973" i="4"/>
  <c r="X729" i="4"/>
  <c r="X287" i="4"/>
  <c r="X611" i="4"/>
  <c r="X527" i="4"/>
  <c r="X274" i="4"/>
  <c r="X525" i="4"/>
  <c r="X838" i="4"/>
  <c r="X906" i="4"/>
  <c r="X558" i="4"/>
  <c r="X857" i="4"/>
  <c r="X795" i="4"/>
  <c r="X708" i="4"/>
  <c r="X876" i="4"/>
  <c r="X1000" i="4"/>
  <c r="X921" i="4"/>
  <c r="X199" i="4"/>
  <c r="X992" i="4"/>
  <c r="X568" i="4"/>
  <c r="X786" i="4"/>
  <c r="X496" i="4"/>
  <c r="X733" i="4"/>
  <c r="X912" i="4"/>
  <c r="X936" i="4"/>
  <c r="X883" i="4"/>
  <c r="X772" i="4"/>
  <c r="X756" i="4"/>
  <c r="X739" i="4"/>
  <c r="X964" i="4"/>
  <c r="X884" i="4"/>
  <c r="X908" i="4"/>
  <c r="X254" i="4"/>
  <c r="X783" i="4"/>
  <c r="X864" i="4"/>
  <c r="X668" i="4"/>
  <c r="X481" i="4"/>
  <c r="X552" i="4"/>
  <c r="X528" i="4"/>
  <c r="X606" i="4"/>
  <c r="X933" i="4"/>
  <c r="X898" i="4"/>
  <c r="X436" i="4"/>
  <c r="X592" i="4"/>
  <c r="X530" i="4"/>
  <c r="X800" i="4"/>
  <c r="X494" i="4"/>
  <c r="X976" i="4"/>
  <c r="X649" i="4"/>
  <c r="X485" i="4"/>
  <c r="X600" i="4"/>
  <c r="X713" i="4"/>
  <c r="X1003" i="4"/>
  <c r="X743" i="4"/>
  <c r="X569" i="4"/>
  <c r="X736" i="4"/>
  <c r="X377" i="4"/>
  <c r="X506" i="4"/>
  <c r="X146" i="4"/>
  <c r="X376" i="4"/>
  <c r="X39" i="4"/>
  <c r="X115" i="4"/>
  <c r="X378" i="4"/>
  <c r="X189" i="4"/>
  <c r="X215" i="4"/>
  <c r="X261" i="4"/>
  <c r="X526" i="4"/>
  <c r="X196" i="4"/>
  <c r="X285" i="4"/>
  <c r="X302" i="4"/>
  <c r="X639" i="4"/>
  <c r="X861" i="4"/>
  <c r="X185" i="4"/>
  <c r="X202" i="4"/>
  <c r="X111" i="4"/>
  <c r="X542" i="4"/>
  <c r="X308" i="4"/>
  <c r="X523" i="4"/>
  <c r="X193" i="4"/>
  <c r="X441" i="4"/>
  <c r="X965" i="4"/>
  <c r="X113" i="4"/>
  <c r="X89" i="4"/>
  <c r="X586" i="4"/>
  <c r="X669" i="4"/>
  <c r="X220" i="4"/>
  <c r="X218" i="4"/>
  <c r="X157" i="4"/>
  <c r="X952" i="4"/>
  <c r="X394" i="4"/>
  <c r="X575" i="4"/>
  <c r="X91" i="4"/>
  <c r="X732" i="4"/>
  <c r="X996" i="4"/>
  <c r="X816" i="4"/>
  <c r="X854" i="4"/>
  <c r="X509" i="4"/>
  <c r="X404" i="4"/>
  <c r="X180" i="4"/>
  <c r="X504" i="4"/>
  <c r="X329" i="4"/>
  <c r="X413" i="4"/>
  <c r="X593" i="4"/>
  <c r="X821" i="4"/>
  <c r="X477" i="4"/>
  <c r="X673" i="4"/>
  <c r="X948" i="4"/>
  <c r="X907" i="4"/>
  <c r="X416" i="4"/>
  <c r="X367" i="4"/>
  <c r="X321" i="4"/>
  <c r="X170" i="4"/>
  <c r="X545" i="4"/>
  <c r="X858" i="4"/>
  <c r="X700" i="4"/>
  <c r="X762" i="4"/>
  <c r="X205" i="4"/>
  <c r="X994" i="4"/>
  <c r="X362" i="4"/>
  <c r="X954" i="4"/>
  <c r="X324" i="4"/>
  <c r="X473" i="4"/>
  <c r="X812" i="4"/>
  <c r="X961" i="4"/>
  <c r="X492" i="4"/>
  <c r="X974" i="4"/>
  <c r="X570" i="4"/>
  <c r="X904" i="4"/>
  <c r="X788" i="4"/>
  <c r="X972" i="4"/>
  <c r="X889" i="4"/>
  <c r="X882" i="4"/>
  <c r="X538" i="4"/>
  <c r="X900" i="4"/>
  <c r="X544" i="4"/>
  <c r="X696" i="4"/>
  <c r="X476" i="4"/>
  <c r="X1002" i="4"/>
  <c r="X72" i="4"/>
  <c r="X293" i="4"/>
  <c r="X873" i="4"/>
  <c r="X365" i="4"/>
  <c r="AA13" i="4" l="1"/>
  <c r="Z2" i="4"/>
  <c r="AA14" i="4"/>
  <c r="Z4" i="4"/>
  <c r="AA10" i="4" s="1"/>
  <c r="AA11" i="4" s="1"/>
  <c r="Z3" i="4"/>
  <c r="AB3" i="4" s="1"/>
  <c r="AB4" i="4" s="1" a="1"/>
  <c r="AB4" i="4" s="1"/>
  <c r="AB6" i="4" s="1"/>
  <c r="AB7" i="4" l="1"/>
  <c r="AB8" i="4" s="1"/>
  <c r="Z5" i="4"/>
  <c r="Z7" i="4" s="1"/>
  <c r="AC3" i="4" s="1"/>
  <c r="AD3" i="4" s="1"/>
  <c r="AE3" i="4" s="1"/>
  <c r="AD4" i="4" l="1" a="1"/>
  <c r="AD4" i="4" s="1"/>
  <c r="AD6" i="4" s="1"/>
  <c r="AC4" i="4" a="1"/>
  <c r="AC4" i="4" s="1"/>
  <c r="AC7" i="4" s="1"/>
  <c r="AC8" i="4" s="1"/>
  <c r="AF3" i="4"/>
  <c r="AE4" i="4" a="1"/>
  <c r="AE4" i="4" s="1"/>
  <c r="AD7" i="4" l="1"/>
  <c r="AD8" i="4" s="1"/>
  <c r="AC6" i="4"/>
  <c r="AG3" i="4"/>
  <c r="AF4" i="4" a="1"/>
  <c r="AF4" i="4" s="1"/>
  <c r="AE6" i="4"/>
  <c r="AE7" i="4"/>
  <c r="AE8" i="4" s="1"/>
  <c r="AF6" i="4" l="1"/>
  <c r="AF7" i="4"/>
  <c r="AF8" i="4" s="1"/>
  <c r="AH3" i="4"/>
  <c r="AG4" i="4" a="1"/>
  <c r="AG4" i="4" s="1"/>
  <c r="AH4" i="4" l="1" a="1"/>
  <c r="AH4" i="4" s="1"/>
  <c r="AI3" i="4"/>
  <c r="AG6" i="4"/>
  <c r="AG7" i="4"/>
  <c r="AG8" i="4" s="1"/>
  <c r="AJ3" i="4" l="1"/>
  <c r="AI4" i="4" a="1"/>
  <c r="AI4" i="4" s="1"/>
  <c r="AH6" i="4"/>
  <c r="AH7" i="4"/>
  <c r="AH8" i="4" s="1"/>
  <c r="AI6" i="4" l="1"/>
  <c r="AI7" i="4"/>
  <c r="AI8" i="4" s="1"/>
  <c r="AK3" i="4"/>
  <c r="AJ4" i="4" a="1"/>
  <c r="AJ4" i="4" s="1"/>
  <c r="AJ6" i="4" l="1"/>
  <c r="AJ7" i="4"/>
  <c r="AJ8" i="4" s="1"/>
  <c r="AK4" i="4" a="1"/>
  <c r="AK4" i="4" s="1"/>
  <c r="AL3" i="4"/>
  <c r="AK6" i="4" l="1"/>
  <c r="AK7" i="4"/>
  <c r="AK8" i="4" s="1"/>
  <c r="AM3" i="4"/>
  <c r="AL4" i="4" a="1"/>
  <c r="AL4" i="4" s="1"/>
  <c r="AN3" i="4" l="1"/>
  <c r="AM4" i="4" a="1"/>
  <c r="AM4" i="4" s="1"/>
  <c r="AL6" i="4"/>
  <c r="AL7" i="4"/>
  <c r="AL8" i="4" s="1"/>
  <c r="AM6" i="4" l="1"/>
  <c r="AM7" i="4"/>
  <c r="AM8" i="4" s="1"/>
  <c r="AO3" i="4"/>
  <c r="AN4" i="4" a="1"/>
  <c r="AN4" i="4" s="1"/>
  <c r="AP3" i="4" l="1"/>
  <c r="AO4" i="4" a="1"/>
  <c r="AO4" i="4" s="1"/>
  <c r="AN6" i="4"/>
  <c r="AN7" i="4"/>
  <c r="AN8" i="4" s="1"/>
  <c r="AO7" i="4" l="1"/>
  <c r="AO8" i="4" s="1"/>
  <c r="AO6" i="4"/>
  <c r="AP4" i="4" a="1"/>
  <c r="AP4" i="4" s="1"/>
  <c r="AQ3" i="4"/>
  <c r="AR3" i="4" l="1"/>
  <c r="AQ4" i="4" a="1"/>
  <c r="AQ4" i="4" s="1"/>
  <c r="AP7" i="4"/>
  <c r="AP8" i="4" s="1"/>
  <c r="AP6" i="4"/>
  <c r="AQ6" i="4" l="1"/>
  <c r="AQ7" i="4"/>
  <c r="AQ8" i="4" s="1"/>
  <c r="AR4" i="4" a="1"/>
  <c r="AR4" i="4" s="1"/>
  <c r="AS3" i="4"/>
  <c r="AR6" i="4" l="1"/>
  <c r="AR7" i="4"/>
  <c r="AR8" i="4" s="1"/>
  <c r="AS4" i="4" a="1"/>
  <c r="AS4" i="4" s="1"/>
  <c r="AT3" i="4"/>
  <c r="AU3" i="4" l="1"/>
  <c r="AT4" i="4" a="1"/>
  <c r="AT4" i="4" s="1"/>
  <c r="AS6" i="4"/>
  <c r="AS7" i="4"/>
  <c r="AS8" i="4" s="1"/>
  <c r="AT7" i="4" l="1"/>
  <c r="AT8" i="4" s="1"/>
  <c r="AT6" i="4"/>
  <c r="AU4" i="4" a="1"/>
  <c r="AU4" i="4" s="1"/>
  <c r="AV3" i="4"/>
  <c r="AW3" i="4" l="1"/>
  <c r="AV4" i="4" a="1"/>
  <c r="AV4" i="4" s="1"/>
  <c r="AU6" i="4"/>
  <c r="AU7" i="4"/>
  <c r="AU8" i="4" s="1"/>
  <c r="AV6" i="4" l="1"/>
  <c r="AV7" i="4"/>
  <c r="AV8" i="4" s="1"/>
  <c r="AX3" i="4"/>
  <c r="AW4" i="4" a="1"/>
  <c r="AW4" i="4" s="1"/>
  <c r="AW7" i="4" l="1"/>
  <c r="AW8" i="4" s="1"/>
  <c r="AW6" i="4"/>
  <c r="AY3" i="4"/>
  <c r="AX4" i="4" a="1"/>
  <c r="AX4" i="4" s="1"/>
  <c r="AX7" i="4" l="1"/>
  <c r="AX8" i="4" s="1"/>
  <c r="AX6" i="4"/>
  <c r="AZ3" i="4"/>
  <c r="AY4" i="4" a="1"/>
  <c r="AY4" i="4" s="1"/>
  <c r="AY6" i="4" l="1"/>
  <c r="AY7" i="4"/>
  <c r="AY8" i="4" s="1"/>
  <c r="AZ4" i="4" a="1"/>
  <c r="AZ4" i="4" s="1"/>
  <c r="BA3" i="4"/>
  <c r="BB3" i="4" l="1"/>
  <c r="BA4" i="4" a="1"/>
  <c r="BA4" i="4" s="1"/>
  <c r="AZ6" i="4"/>
  <c r="AZ7" i="4"/>
  <c r="AZ8" i="4" s="1"/>
  <c r="BA6" i="4" l="1"/>
  <c r="BA7" i="4"/>
  <c r="BA8" i="4" s="1"/>
  <c r="BC3" i="4"/>
  <c r="BB4" i="4" a="1"/>
  <c r="BB4" i="4" s="1"/>
  <c r="BB6" i="4" l="1"/>
  <c r="BB7" i="4"/>
  <c r="BB8" i="4" s="1"/>
  <c r="BD3" i="4"/>
  <c r="BC4" i="4" a="1"/>
  <c r="BC4" i="4" s="1"/>
  <c r="BC6" i="4" l="1"/>
  <c r="BC7" i="4"/>
  <c r="BC8" i="4" s="1"/>
  <c r="BE3" i="4"/>
  <c r="BE4" i="4" s="1" a="1"/>
  <c r="BE4" i="4" s="1"/>
  <c r="BD4" i="4" a="1"/>
  <c r="BD4" i="4" s="1"/>
  <c r="BD6" i="4" l="1"/>
  <c r="BD7" i="4"/>
  <c r="BD8" i="4" s="1"/>
  <c r="BE6" i="4"/>
  <c r="BE7" i="4"/>
  <c r="BE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tc={0D4CBAA7-D521-41C2-9363-24C5E1EBCA1F}</author>
    <author>tc={E4C81349-D00D-4E86-917A-3BC4D85120A5}</author>
    <author>tc={67876892-6AF2-4CA4-8E55-564A9D0AD49D}</author>
    <author>tc={FDE585DE-A0FC-4236-B607-9EE76678E3CB}</author>
  </authors>
  <commentList>
    <comment ref="A5" authorId="0" shapeId="0" xr:uid="{00000000-0006-0000-02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0-cupon for 10 year</t>
      </text>
    </comment>
    <comment ref="A7" authorId="1" shapeId="0" xr:uid="{00000000-0006-0000-02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0-cupon for 5 year</t>
      </text>
    </comment>
    <comment ref="A9" authorId="2" shapeId="0" xr:uid="{00000000-0006-0000-02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Cupon implicito de un bono de 5 años en 5 años</t>
      </text>
    </comment>
    <comment ref="A20" authorId="3" shapeId="0" xr:uid="{00000000-0006-0000-0200-000004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Cupon implicito de un bono de 5 años en 5 años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Alberto Castro Iragorri</author>
  </authors>
  <commentList>
    <comment ref="B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Carlos Alberto Castro Iragorri:</t>
        </r>
        <r>
          <rPr>
            <sz val="9"/>
            <color indexed="81"/>
            <rFont val="Tahoma"/>
            <family val="2"/>
          </rPr>
          <t xml:space="preserve">
Escenarios de cambio en las tasas de descuento.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tc={B4AEEFCB-FEC8-40BE-A8CC-7FDC377B318F}</author>
    <author>tc={8C6F4957-779E-4052-9AB1-D8F0339F0515}</author>
  </authors>
  <commentList>
    <comment ref="A6" authorId="0" shapeId="0" xr:uid="{00000000-0006-0000-0700-00000100000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Sterling Overnight Index Average </t>
      </text>
    </comment>
    <comment ref="A25" authorId="1" shapeId="0" xr:uid="{00000000-0006-0000-0700-00000200000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Sterling Overnight Index Average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tc={C4D972E2-EDD1-4921-ADFB-8AC490D510AF}</author>
    <author>tc={A11EB43B-5D2F-41CB-9D0F-6BFB78442766}</author>
    <author>tc={4698D766-8C8E-432F-A929-249498393C3E}</author>
  </authors>
  <commentList>
    <comment ref="A23" authorId="0" shapeId="0" xr:uid="{00000000-0006-0000-09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Supuesto de nuevo deposito valor similar</t>
      </text>
    </comment>
    <comment ref="B31" authorId="1" shapeId="0" xr:uid="{00000000-0006-0000-09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Lock-in Forward Rate</t>
      </text>
    </comment>
    <comment ref="B42" authorId="2" shapeId="0" xr:uid="{00000000-0006-0000-09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Lock-in Forward Rate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tc={205ECC63-C2A8-417B-B311-69E2080B3116}</author>
    <author>tc={D9994C51-89A0-41FA-BDF9-6D3DE0355304}</author>
  </authors>
  <commentList>
    <comment ref="A23" authorId="0" shapeId="0" xr:uid="{00000000-0006-0000-0A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Supuesto de nuevo deposito valor similar</t>
      </text>
    </comment>
    <comment ref="B31" authorId="1" shapeId="0" xr:uid="{00000000-0006-0000-0A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Lock-in Forward Rate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tc={29A4F018-E3D8-42AD-900E-AE6E45421F5C}</author>
    <author>tc={6C04B0FE-6D91-4367-A59D-E27348A750D1}</author>
  </authors>
  <commentList>
    <comment ref="A23" authorId="0" shapeId="0" xr:uid="{29A4F018-E3D8-42AD-900E-AE6E45421F5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Supuesto de nuevo deposito valor similar</t>
      </text>
    </comment>
    <comment ref="B31" authorId="1" shapeId="0" xr:uid="{6C04B0FE-6D91-4367-A59D-E27348A75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Lock-in Forward Rate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<sst xmlns="http://schemas.openxmlformats.org/spreadsheetml/2006/main" count="513" uniqueCount="225">
  <si>
    <t>0-cupon</t>
  </si>
  <si>
    <t>0_cupon</t>
  </si>
  <si>
    <t>Scenario</t>
  </si>
  <si>
    <t>_+ 200bs</t>
  </si>
  <si>
    <t>tbl1 Castagna</t>
  </si>
  <si>
    <t>method 1</t>
  </si>
  <si>
    <t>method 2</t>
  </si>
  <si>
    <t>bandas(años)</t>
  </si>
  <si>
    <t>j</t>
  </si>
  <si>
    <t>D(t0,tj)</t>
  </si>
  <si>
    <t>y_j</t>
  </si>
  <si>
    <t xml:space="preserve"> 1 y forward rate</t>
  </si>
  <si>
    <t>f_j^1</t>
  </si>
  <si>
    <t>f. descuento</t>
  </si>
  <si>
    <t>Hull, tbl 4.5</t>
  </si>
  <si>
    <t>n</t>
  </si>
  <si>
    <t>year</t>
  </si>
  <si>
    <t>Activos</t>
  </si>
  <si>
    <t>Pasivos</t>
  </si>
  <si>
    <t>Patrimonio</t>
  </si>
  <si>
    <t>Bandas(años)</t>
  </si>
  <si>
    <t>Cupon</t>
  </si>
  <si>
    <t>N</t>
  </si>
  <si>
    <t>unica pos. activa y pasiva</t>
  </si>
  <si>
    <t>cf +/A(t0, tj, d1)</t>
  </si>
  <si>
    <t>cf -/P(t0, tj, d1)</t>
  </si>
  <si>
    <t>CF(t0,tj)</t>
  </si>
  <si>
    <t>flujos netos</t>
  </si>
  <si>
    <t>contrato observado</t>
  </si>
  <si>
    <t>contrato extendido</t>
  </si>
  <si>
    <t>balance constante</t>
  </si>
  <si>
    <t>balance liquidacion</t>
  </si>
  <si>
    <t>bandas (años)</t>
  </si>
  <si>
    <t>0-cupon t0</t>
  </si>
  <si>
    <t>conteo dias</t>
  </si>
  <si>
    <t>VE</t>
  </si>
  <si>
    <t>Base</t>
  </si>
  <si>
    <t>D(t0,tj)CF(t0,tj)</t>
  </si>
  <si>
    <t>flujos netos descontados</t>
  </si>
  <si>
    <t>Escenarios Balance Constante</t>
  </si>
  <si>
    <t>VPN</t>
  </si>
  <si>
    <t>Escenario</t>
  </si>
  <si>
    <t>y_j+pb</t>
  </si>
  <si>
    <t>D^s(t0,tj)</t>
  </si>
  <si>
    <t>D^s(t0,tj)CF(t0,tj)</t>
  </si>
  <si>
    <t>Delta^s VE</t>
  </si>
  <si>
    <t>T_VE</t>
  </si>
  <si>
    <t>T_MNI</t>
  </si>
  <si>
    <t>MNI</t>
  </si>
  <si>
    <t>CF^s(t0,tj)</t>
  </si>
  <si>
    <t>Metricas</t>
  </si>
  <si>
    <t>Delta^s MNI</t>
  </si>
  <si>
    <t>PV01 (pb)</t>
  </si>
  <si>
    <t>_+-pb</t>
  </si>
  <si>
    <t>_+-%</t>
  </si>
  <si>
    <t>bandas (años, j)</t>
  </si>
  <si>
    <t>s</t>
  </si>
  <si>
    <t>Obs</t>
  </si>
  <si>
    <t>Bins</t>
  </si>
  <si>
    <t>Minimo</t>
  </si>
  <si>
    <t>Soporte</t>
  </si>
  <si>
    <t>Maximo</t>
  </si>
  <si>
    <t>Conteo</t>
  </si>
  <si>
    <t>Rango</t>
  </si>
  <si>
    <t>Complemento</t>
  </si>
  <si>
    <t>No. Bins</t>
  </si>
  <si>
    <t>Prob. Acumulada</t>
  </si>
  <si>
    <t>Tamaño B</t>
  </si>
  <si>
    <t>Diff. Bins</t>
  </si>
  <si>
    <t>F. Densidad</t>
  </si>
  <si>
    <t>Distribucion Delta^s VE</t>
  </si>
  <si>
    <t>EVaR</t>
  </si>
  <si>
    <t>Cobertura</t>
  </si>
  <si>
    <t>flujos netos acumulados</t>
  </si>
  <si>
    <t>Calibrar Escenarios pb</t>
  </si>
  <si>
    <t>mu</t>
  </si>
  <si>
    <t>sigma</t>
  </si>
  <si>
    <t>colas</t>
  </si>
  <si>
    <t>pb</t>
  </si>
  <si>
    <t>gap risk: cambios en la valoracion posiciones y/o cambios en las tasas de decuento</t>
  </si>
  <si>
    <t>re-valorizacion</t>
  </si>
  <si>
    <t xml:space="preserve">supuesto </t>
  </si>
  <si>
    <t>gap risk:</t>
  </si>
  <si>
    <t>Delta pb</t>
  </si>
  <si>
    <t>choque constante/paralelo genera trivialmente sensibilidad monotono creciente con respecto a pb</t>
  </si>
  <si>
    <t>O/N</t>
  </si>
  <si>
    <t>O/N - 1mth</t>
  </si>
  <si>
    <t>1 - 3mth</t>
  </si>
  <si>
    <t>3 - 6mth</t>
  </si>
  <si>
    <t>6 -9mths</t>
  </si>
  <si>
    <t>9 -12mths</t>
  </si>
  <si>
    <t>1-1.5yr</t>
  </si>
  <si>
    <t>1.5-2yr</t>
  </si>
  <si>
    <t>2-3yr</t>
  </si>
  <si>
    <t>3-4yr</t>
  </si>
  <si>
    <t>4-5yr</t>
  </si>
  <si>
    <t>5-6yr</t>
  </si>
  <si>
    <t>6-7yr</t>
  </si>
  <si>
    <t>7-8yr</t>
  </si>
  <si>
    <t>8-9yr</t>
  </si>
  <si>
    <t>9-10yr</t>
  </si>
  <si>
    <t>&lt;15yr</t>
  </si>
  <si>
    <t>&lt;20yr</t>
  </si>
  <si>
    <t>&gt;20yr</t>
  </si>
  <si>
    <t>Bandas</t>
  </si>
  <si>
    <t>YTM COP IBR (OIS) Swap Curve, fuente: Bloomberg (S329)</t>
  </si>
  <si>
    <t>Choques a la curva</t>
  </si>
  <si>
    <t>y_j+S0</t>
  </si>
  <si>
    <t>y_j-S0</t>
  </si>
  <si>
    <t>rotacion</t>
  </si>
  <si>
    <t>esc. Base</t>
  </si>
  <si>
    <t>D(t0,tj)          CF(t0,tj)</t>
  </si>
  <si>
    <t>escenarios</t>
  </si>
  <si>
    <t>Delta VE</t>
  </si>
  <si>
    <t>pto medio (k)</t>
  </si>
  <si>
    <t>paralelo pb (S0)</t>
  </si>
  <si>
    <t>corto pb (S1)</t>
  </si>
  <si>
    <t>y_j+S1*(e^(-k/4))</t>
  </si>
  <si>
    <t>y_j-S1*(e^(-k/4))</t>
  </si>
  <si>
    <t>largo pb (S2)</t>
  </si>
  <si>
    <t>y_j+S2*(1-e^(-k/4))</t>
  </si>
  <si>
    <t>y_j-S2*(1-e^(-k/4))</t>
  </si>
  <si>
    <t xml:space="preserve">inclinacion </t>
  </si>
  <si>
    <t>aplanamiento</t>
  </si>
  <si>
    <t>y_j+((0.8*|S1*(e^(-k/4)|)-(0.6*|S2*(1-e^(-k/4))|))</t>
  </si>
  <si>
    <t>y_j+((-0.65*|S1*(e^(-k/4))|)+(0.9*|S2*(1-e^(-k/4))|))</t>
  </si>
  <si>
    <t>base</t>
  </si>
  <si>
    <t>paralelo+</t>
  </si>
  <si>
    <t>paralelo-</t>
  </si>
  <si>
    <t>corto+</t>
  </si>
  <si>
    <t>corto-</t>
  </si>
  <si>
    <t>largo+</t>
  </si>
  <si>
    <t>largo-</t>
  </si>
  <si>
    <t>inclinacion</t>
  </si>
  <si>
    <t>max Delta^s VE</t>
  </si>
  <si>
    <t>IBR %</t>
  </si>
  <si>
    <t>TCO</t>
  </si>
  <si>
    <t>b. constante</t>
  </si>
  <si>
    <t>MNI base</t>
  </si>
  <si>
    <t>Delta MNI</t>
  </si>
  <si>
    <t>Asset</t>
  </si>
  <si>
    <t>Liability</t>
  </si>
  <si>
    <t>years</t>
  </si>
  <si>
    <t>lending spread</t>
  </si>
  <si>
    <t>SONIA</t>
  </si>
  <si>
    <t>net flows</t>
  </si>
  <si>
    <t>cummulative</t>
  </si>
  <si>
    <t>BoE base rate (BBR)</t>
  </si>
  <si>
    <t>SONIA&lt;BBR (5%)</t>
  </si>
  <si>
    <t>base BBR=SONIA (3%)</t>
  </si>
  <si>
    <t>Cambios paralelos no affectan, BRR=SONIA</t>
  </si>
  <si>
    <t>Basis swap</t>
  </si>
  <si>
    <t>basis swap</t>
  </si>
  <si>
    <t>mitigar aumento costos de fondeo</t>
  </si>
  <si>
    <t>SONIA( 4%)&gt;BBR</t>
  </si>
  <si>
    <t>paid- BBR</t>
  </si>
  <si>
    <t>received -SONIA</t>
  </si>
  <si>
    <t>basis swap net</t>
  </si>
  <si>
    <t>con cobertura</t>
  </si>
  <si>
    <t>SONIA( 4%)&gt;BBR + basis swap</t>
  </si>
  <si>
    <t>Basis Risk Example</t>
  </si>
  <si>
    <t>IBR</t>
  </si>
  <si>
    <t>COP</t>
  </si>
  <si>
    <t>&gt;20yr|30</t>
  </si>
  <si>
    <t>escenario</t>
  </si>
  <si>
    <t>bono COP 10y +</t>
  </si>
  <si>
    <t xml:space="preserve">D(t0,tj)   </t>
  </si>
  <si>
    <t>DeltaVE</t>
  </si>
  <si>
    <t>IBR 4/11/2022</t>
  </si>
  <si>
    <t>IBR 4/11/2023</t>
  </si>
  <si>
    <t>IBR 4/11/2024</t>
  </si>
  <si>
    <t>COP 4/11/2022</t>
  </si>
  <si>
    <t>COP 4/11/2023</t>
  </si>
  <si>
    <t>COP 4/11/2024</t>
  </si>
  <si>
    <t>5y forward rate starting year 5</t>
  </si>
  <si>
    <t>f_5y5y</t>
  </si>
  <si>
    <t>Basis Swap</t>
  </si>
  <si>
    <t>received va</t>
  </si>
  <si>
    <t>paid fx f6mth6 4/11/2022</t>
  </si>
  <si>
    <t>CF(t0,tj)+swap</t>
  </si>
  <si>
    <t>tasa fija</t>
  </si>
  <si>
    <t>balance constante UP 5Y5Y</t>
  </si>
  <si>
    <t>1Y Forward rates</t>
  </si>
  <si>
    <t>Nodos Observados, TV</t>
  </si>
  <si>
    <t>credito TCO, TF</t>
  </si>
  <si>
    <t>Escenario IBR</t>
  </si>
  <si>
    <t>mitigar costos de fondeo, al vencimiento en 6 meses en 2022</t>
  </si>
  <si>
    <t>Fecha</t>
  </si>
  <si>
    <t>Curva</t>
  </si>
  <si>
    <t>Beta 0</t>
  </si>
  <si>
    <t> Beta 1</t>
  </si>
  <si>
    <t> Beta 2</t>
  </si>
  <si>
    <t> Tao</t>
  </si>
  <si>
    <t>CEC</t>
  </si>
  <si>
    <t>BAAA12</t>
  </si>
  <si>
    <t>Precia</t>
  </si>
  <si>
    <t>10-11yr</t>
  </si>
  <si>
    <t>11-12yr</t>
  </si>
  <si>
    <t>&lt;15yr | 12-13yr</t>
  </si>
  <si>
    <t>13-14yr</t>
  </si>
  <si>
    <t>14-15yr</t>
  </si>
  <si>
    <t>15-16yr</t>
  </si>
  <si>
    <t>16-17yr</t>
  </si>
  <si>
    <t>18-19yr</t>
  </si>
  <si>
    <t>&lt;20yr| 17-18yr</t>
  </si>
  <si>
    <t>19-20yr</t>
  </si>
  <si>
    <t>Nelson-Siegel Y curve</t>
  </si>
  <si>
    <t>TES 0-cupon</t>
  </si>
  <si>
    <t>Discount curve</t>
  </si>
  <si>
    <t>3mths Forward rate</t>
  </si>
  <si>
    <t>c. Rendimientos</t>
  </si>
  <si>
    <t>credito IBR 3mth+</t>
  </si>
  <si>
    <t>3mth Forward rates</t>
  </si>
  <si>
    <t>BAAA2</t>
  </si>
  <si>
    <t>IBR/DTF</t>
  </si>
  <si>
    <t>TF/CDTs</t>
  </si>
  <si>
    <t>1mth Forward rates</t>
  </si>
  <si>
    <t>IBR 1mth</t>
  </si>
  <si>
    <t>mitigar costos de fondeo a tasa fija 2022</t>
  </si>
  <si>
    <t>paid fx f1mth 4/11/2022</t>
  </si>
  <si>
    <t>paid fx 1mth 4/11/2022</t>
  </si>
  <si>
    <t>FRA 1M</t>
  </si>
  <si>
    <t>cf +/A(t0, tj, d1)*flujos</t>
  </si>
  <si>
    <t>fd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</si>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</sst>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\ * #,##0.00_-;\-&quot;$&quot;\ * #,##0.00_-;_-&quot;$&quot;\ * &quot;-&quot;??_-;_-@_-"/>
    <numFmt numFmtId="164" formatCode="_(&quot;$&quot;* #,##0.00_);_(&quot;$&quot;* \(#,##0.00\);_(&quot;$&quot;* &quot;-&quot;??_);_(@_)"/>
    <numFmt numFmtId="165" formatCode="0.000%"/>
    <numFmt numFmtId="166" formatCode="0.000000"/>
    <numFmt numFmtId="167" formatCode="0.0000%"/>
    <numFmt numFmtId="168" formatCode="_(&quot;$&quot;* #,##0_);_(&quot;$&quot;* \(#,##0\);_(&quot;$&quot;* &quot;-&quot;??_);_(@_)"/>
    <numFmt numFmtId="169" formatCode="0.0%"/>
    <numFmt numFmtId="170" formatCode="0.00000"/>
    <numFmt numFmtId="171" formatCode="0.0000"/>
    <numFmt numFmtId="172" formatCode="0.000"/>
    <numFmt numFmtId="173" formatCode="#,##0.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2"/>
      <color rgb="FF00B05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9" fontId="0" fillId="0" borderId="0" xfId="2" applyFont="1"/>
    <xf numFmtId="10" fontId="0" fillId="0" borderId="0" xfId="2" applyNumberFormat="1" applyFont="1"/>
    <xf numFmtId="165" fontId="0" fillId="0" borderId="0" xfId="2" applyNumberFormat="1" applyFont="1"/>
    <xf numFmtId="166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168" fontId="0" fillId="0" borderId="0" xfId="0" applyNumberFormat="1"/>
    <xf numFmtId="168" fontId="2" fillId="0" borderId="0" xfId="1" applyNumberFormat="1" applyFont="1"/>
    <xf numFmtId="0" fontId="2" fillId="0" borderId="0" xfId="0" applyFont="1"/>
    <xf numFmtId="168" fontId="3" fillId="0" borderId="0" xfId="1" applyNumberFormat="1" applyFont="1"/>
    <xf numFmtId="0" fontId="3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169" fontId="0" fillId="0" borderId="0" xfId="2" applyNumberFormat="1" applyFont="1"/>
    <xf numFmtId="170" fontId="0" fillId="0" borderId="0" xfId="0" applyNumberFormat="1"/>
    <xf numFmtId="0" fontId="5" fillId="0" borderId="0" xfId="0" applyFont="1"/>
    <xf numFmtId="0" fontId="6" fillId="0" borderId="0" xfId="0" applyFont="1"/>
    <xf numFmtId="1" fontId="6" fillId="0" borderId="0" xfId="0" applyNumberFormat="1" applyFont="1"/>
    <xf numFmtId="0" fontId="4" fillId="0" borderId="0" xfId="0" applyFont="1"/>
    <xf numFmtId="0" fontId="8" fillId="0" borderId="0" xfId="0" applyFont="1"/>
    <xf numFmtId="0" fontId="7" fillId="0" borderId="0" xfId="0" applyFont="1"/>
    <xf numFmtId="168" fontId="9" fillId="0" borderId="0" xfId="1" applyNumberFormat="1" applyFont="1"/>
    <xf numFmtId="171" fontId="0" fillId="0" borderId="0" xfId="2" applyNumberFormat="1" applyFont="1"/>
    <xf numFmtId="1" fontId="0" fillId="0" borderId="0" xfId="2" applyNumberFormat="1" applyFont="1"/>
    <xf numFmtId="172" fontId="0" fillId="0" borderId="0" xfId="0" applyNumberFormat="1"/>
    <xf numFmtId="2" fontId="0" fillId="0" borderId="0" xfId="0" applyNumberFormat="1"/>
    <xf numFmtId="14" fontId="0" fillId="0" borderId="0" xfId="0" applyNumberFormat="1"/>
    <xf numFmtId="1" fontId="12" fillId="0" borderId="0" xfId="0" applyNumberFormat="1" applyFont="1"/>
    <xf numFmtId="3" fontId="0" fillId="0" borderId="0" xfId="0" applyNumberFormat="1"/>
    <xf numFmtId="4" fontId="0" fillId="0" borderId="0" xfId="0" applyNumberFormat="1"/>
    <xf numFmtId="3" fontId="0" fillId="0" borderId="0" xfId="1" applyNumberFormat="1" applyFont="1"/>
    <xf numFmtId="3" fontId="13" fillId="0" borderId="0" xfId="0" applyNumberFormat="1" applyFont="1"/>
    <xf numFmtId="0" fontId="13" fillId="0" borderId="0" xfId="0" applyFont="1"/>
    <xf numFmtId="0" fontId="14" fillId="0" borderId="0" xfId="0" applyFont="1"/>
    <xf numFmtId="3" fontId="14" fillId="0" borderId="0" xfId="0" applyNumberFormat="1" applyFont="1"/>
    <xf numFmtId="0" fontId="15" fillId="0" borderId="0" xfId="0" applyFont="1"/>
    <xf numFmtId="1" fontId="15" fillId="0" borderId="0" xfId="0" applyNumberFormat="1" applyFont="1"/>
    <xf numFmtId="0" fontId="16" fillId="0" borderId="0" xfId="0" applyFont="1"/>
    <xf numFmtId="0" fontId="17" fillId="0" borderId="0" xfId="0" applyFont="1"/>
    <xf numFmtId="9" fontId="16" fillId="0" borderId="0" xfId="0" applyNumberFormat="1" applyFont="1"/>
    <xf numFmtId="3" fontId="4" fillId="0" borderId="0" xfId="0" applyNumberFormat="1" applyFont="1"/>
    <xf numFmtId="37" fontId="0" fillId="0" borderId="0" xfId="0" applyNumberFormat="1"/>
    <xf numFmtId="44" fontId="0" fillId="0" borderId="0" xfId="0" applyNumberFormat="1"/>
    <xf numFmtId="10" fontId="18" fillId="0" borderId="0" xfId="2" applyNumberFormat="1" applyFont="1"/>
    <xf numFmtId="173" fontId="0" fillId="0" borderId="0" xfId="0" applyNumberFormat="1"/>
    <xf numFmtId="0" fontId="19" fillId="0" borderId="0" xfId="0" applyFont="1"/>
    <xf numFmtId="3" fontId="7" fillId="0" borderId="0" xfId="0" applyNumberFormat="1" applyFont="1"/>
    <xf numFmtId="0" fontId="20" fillId="0" borderId="0" xfId="0" applyFont="1"/>
    <xf numFmtId="0" fontId="21" fillId="2" borderId="0" xfId="0" applyFont="1" applyFill="1" applyAlignment="1">
      <alignment vertical="center" wrapText="1" readingOrder="1"/>
    </xf>
    <xf numFmtId="14" fontId="21" fillId="2" borderId="0" xfId="0" applyNumberFormat="1" applyFont="1" applyFill="1" applyAlignment="1">
      <alignment horizontal="right" vertical="center" wrapText="1" readingOrder="1"/>
    </xf>
    <xf numFmtId="0" fontId="21" fillId="2" borderId="0" xfId="0" applyFont="1" applyFill="1" applyAlignment="1">
      <alignment horizontal="right" vertical="center" wrapText="1" readingOrder="1"/>
    </xf>
    <xf numFmtId="171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'Tasas de Interes Curvas'!$B$23</c:f>
              <c:strCache>
                <c:ptCount val="1"/>
                <c:pt idx="0">
                  <c:v>4/11/2022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'Tasas de Interes Curvas'!$C$14:$AC$14</c:f>
              <c:numCache>
                <c:formatCode>General</c:formatCode>
                <c:ptCount val="2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>
                  <c:v>1.25</c:v>
                </c:pt>
                <c:pt idx="7">
                  <c:v>1.75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6.5</c:v>
                </c:pt>
                <c:pt idx="13">
                  <c:v>7.5</c:v>
                </c:pt>
                <c:pt idx="14">
                  <c:v>8.5</c:v>
                </c:pt>
                <c:pt idx="15">
                  <c:v>9.5</c:v>
                </c:pt>
                <c:pt idx="16">
                  <c:v>10.5</c:v>
                </c:pt>
                <c:pt idx="17">
                  <c:v>11.5</c:v>
                </c:pt>
                <c:pt idx="18">
                  <c:v>12.5</c:v>
                </c:pt>
                <c:pt idx="19">
                  <c:v>13.5</c:v>
                </c:pt>
                <c:pt idx="20">
                  <c:v>14.5</c:v>
                </c:pt>
                <c:pt idx="21">
                  <c:v>15.5</c:v>
                </c:pt>
                <c:pt idx="22">
                  <c:v>16.5</c:v>
                </c:pt>
                <c:pt idx="23">
                  <c:v>17.5</c:v>
                </c:pt>
                <c:pt idx="24">
                  <c:v>18.5</c:v>
                </c:pt>
                <c:pt idx="25">
                  <c:v>19.5</c:v>
                </c:pt>
                <c:pt idx="26">
                  <c:v>25</c:v>
                </c:pt>
              </c:numCache>
            </c:numRef>
          </c:cat>
          <c:val>
            <c:numRef>
              <c:f>'Tasas de Interes Curvas'!$C$23:$AC$23</c:f>
              <c:numCache>
                <c:formatCode>0.000</c:formatCode>
                <c:ptCount val="27"/>
                <c:pt idx="0">
                  <c:v>5.8841700037650302</c:v>
                </c:pt>
                <c:pt idx="1">
                  <c:v>6.1589362689282714</c:v>
                </c:pt>
                <c:pt idx="2">
                  <c:v>6.6053336002600149</c:v>
                </c:pt>
                <c:pt idx="3">
                  <c:v>6.6594548167687924</c:v>
                </c:pt>
                <c:pt idx="4">
                  <c:v>6.4759851318520028</c:v>
                </c:pt>
                <c:pt idx="5">
                  <c:v>6.3484289134288492</c:v>
                </c:pt>
                <c:pt idx="6">
                  <c:v>6.3185120170017246</c:v>
                </c:pt>
                <c:pt idx="7">
                  <c:v>6.4341900086250723</c:v>
                </c:pt>
                <c:pt idx="8">
                  <c:v>6.6772467275198748</c:v>
                </c:pt>
                <c:pt idx="9">
                  <c:v>6.9513491197872233</c:v>
                </c:pt>
                <c:pt idx="10">
                  <c:v>7.1471616570357712</c:v>
                </c:pt>
                <c:pt idx="11">
                  <c:v>7.2858449880772049</c:v>
                </c:pt>
                <c:pt idx="12">
                  <c:v>7.3865604420901221</c:v>
                </c:pt>
                <c:pt idx="13">
                  <c:v>7.4620282414257852</c:v>
                </c:pt>
                <c:pt idx="14">
                  <c:v>7.5202996812755405</c:v>
                </c:pt>
                <c:pt idx="15">
                  <c:v>7.5665014919381166</c:v>
                </c:pt>
                <c:pt idx="16">
                  <c:v>7.6039736668609441</c:v>
                </c:pt>
                <c:pt idx="17">
                  <c:v>7.6349544131743805</c:v>
                </c:pt>
                <c:pt idx="18">
                  <c:v>7.6609874833290812</c:v>
                </c:pt>
                <c:pt idx="19">
                  <c:v>7.683167177409973</c:v>
                </c:pt>
                <c:pt idx="20">
                  <c:v>7.7022888421968903</c:v>
                </c:pt>
                <c:pt idx="21">
                  <c:v>7.7189436521912533</c:v>
                </c:pt>
                <c:pt idx="22">
                  <c:v>7.7335798664267417</c:v>
                </c:pt>
                <c:pt idx="23">
                  <c:v>7.7465434332684255</c:v>
                </c:pt>
                <c:pt idx="24">
                  <c:v>7.7581055568217847</c:v>
                </c:pt>
                <c:pt idx="25">
                  <c:v>7.7684818302885974</c:v>
                </c:pt>
                <c:pt idx="26">
                  <c:v>7.8107132847746268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C2-44F7-BE79-D2A1D5D91454}"/>
            </c:ext>
          </c:extLst>
        </c:ser>
        <c:ser>
          <c:idx val="1"/>
          <c:order val="1"/>
          <c:tx>
            <c:strRef>
              <c:f>'Tasas de Interes Curvas'!$B$21</c:f>
              <c:strCache>
                <c:ptCount val="1"/>
                <c:pt idx="0">
                  <c:v>4/11/2023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'Tasas de Interes Curvas'!$C$14:$AC$14</c:f>
              <c:numCache>
                <c:formatCode>General</c:formatCode>
                <c:ptCount val="2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>
                  <c:v>1.25</c:v>
                </c:pt>
                <c:pt idx="7">
                  <c:v>1.75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6.5</c:v>
                </c:pt>
                <c:pt idx="13">
                  <c:v>7.5</c:v>
                </c:pt>
                <c:pt idx="14">
                  <c:v>8.5</c:v>
                </c:pt>
                <c:pt idx="15">
                  <c:v>9.5</c:v>
                </c:pt>
                <c:pt idx="16">
                  <c:v>10.5</c:v>
                </c:pt>
                <c:pt idx="17">
                  <c:v>11.5</c:v>
                </c:pt>
                <c:pt idx="18">
                  <c:v>12.5</c:v>
                </c:pt>
                <c:pt idx="19">
                  <c:v>13.5</c:v>
                </c:pt>
                <c:pt idx="20">
                  <c:v>14.5</c:v>
                </c:pt>
                <c:pt idx="21">
                  <c:v>15.5</c:v>
                </c:pt>
                <c:pt idx="22">
                  <c:v>16.5</c:v>
                </c:pt>
                <c:pt idx="23">
                  <c:v>17.5</c:v>
                </c:pt>
                <c:pt idx="24">
                  <c:v>18.5</c:v>
                </c:pt>
                <c:pt idx="25">
                  <c:v>19.5</c:v>
                </c:pt>
                <c:pt idx="26">
                  <c:v>25</c:v>
                </c:pt>
              </c:numCache>
            </c:numRef>
          </c:cat>
          <c:val>
            <c:numRef>
              <c:f>'Tasas de Interes Curvas'!$C$21:$AC$21</c:f>
              <c:numCache>
                <c:formatCode>0.000</c:formatCode>
                <c:ptCount val="27"/>
                <c:pt idx="0">
                  <c:v>12.25603842037075</c:v>
                </c:pt>
                <c:pt idx="1">
                  <c:v>13.311541755250435</c:v>
                </c:pt>
                <c:pt idx="2">
                  <c:v>15.043341069182972</c:v>
                </c:pt>
                <c:pt idx="3">
                  <c:v>15.800011034037041</c:v>
                </c:pt>
                <c:pt idx="4">
                  <c:v>15.904361152434298</c:v>
                </c:pt>
                <c:pt idx="5">
                  <c:v>15.810730077234705</c:v>
                </c:pt>
                <c:pt idx="6">
                  <c:v>15.562527149529199</c:v>
                </c:pt>
                <c:pt idx="7">
                  <c:v>15.215039697076861</c:v>
                </c:pt>
                <c:pt idx="8">
                  <c:v>14.813858743216754</c:v>
                </c:pt>
                <c:pt idx="9">
                  <c:v>14.486419345101172</c:v>
                </c:pt>
                <c:pt idx="10">
                  <c:v>14.293819696572168</c:v>
                </c:pt>
                <c:pt idx="11">
                  <c:v>14.17001395403646</c:v>
                </c:pt>
                <c:pt idx="12">
                  <c:v>14.084164017987964</c:v>
                </c:pt>
                <c:pt idx="13">
                  <c:v>14.021192357614256</c:v>
                </c:pt>
                <c:pt idx="14">
                  <c:v>13.973035944528252</c:v>
                </c:pt>
                <c:pt idx="15">
                  <c:v>13.935017551989846</c:v>
                </c:pt>
                <c:pt idx="16">
                  <c:v>13.904240739877148</c:v>
                </c:pt>
                <c:pt idx="17">
                  <c:v>13.878816414916251</c:v>
                </c:pt>
                <c:pt idx="18">
                  <c:v>13.8574599817485</c:v>
                </c:pt>
                <c:pt idx="19">
                  <c:v>13.8392674645846</c:v>
                </c:pt>
                <c:pt idx="20">
                  <c:v>13.823584260130763</c:v>
                </c:pt>
                <c:pt idx="21">
                  <c:v>13.809924694961067</c:v>
                </c:pt>
                <c:pt idx="22">
                  <c:v>13.797920834660399</c:v>
                </c:pt>
                <c:pt idx="23">
                  <c:v>13.787288844108376</c:v>
                </c:pt>
                <c:pt idx="24">
                  <c:v>13.777806257940355</c:v>
                </c:pt>
                <c:pt idx="25">
                  <c:v>13.769296244712645</c:v>
                </c:pt>
                <c:pt idx="26">
                  <c:v>13.734660490875862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C2-44F7-BE79-D2A1D5D91454}"/>
            </c:ext>
          </c:extLst>
        </c:ser>
        <c:ser>
          <c:idx val="2"/>
          <c:order val="2"/>
          <c:tx>
            <c:strRef>
              <c:f>'Tasas de Interes Curvas'!$B$22</c:f>
              <c:strCache>
                <c:ptCount val="1"/>
                <c:pt idx="0">
                  <c:v>4/11/2024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'Tasas de Interes Curvas'!$C$14:$AC$14</c:f>
              <c:numCache>
                <c:formatCode>General</c:formatCode>
                <c:ptCount val="2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>
                  <c:v>1.25</c:v>
                </c:pt>
                <c:pt idx="7">
                  <c:v>1.75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6.5</c:v>
                </c:pt>
                <c:pt idx="13">
                  <c:v>7.5</c:v>
                </c:pt>
                <c:pt idx="14">
                  <c:v>8.5</c:v>
                </c:pt>
                <c:pt idx="15">
                  <c:v>9.5</c:v>
                </c:pt>
                <c:pt idx="16">
                  <c:v>10.5</c:v>
                </c:pt>
                <c:pt idx="17">
                  <c:v>11.5</c:v>
                </c:pt>
                <c:pt idx="18">
                  <c:v>12.5</c:v>
                </c:pt>
                <c:pt idx="19">
                  <c:v>13.5</c:v>
                </c:pt>
                <c:pt idx="20">
                  <c:v>14.5</c:v>
                </c:pt>
                <c:pt idx="21">
                  <c:v>15.5</c:v>
                </c:pt>
                <c:pt idx="22">
                  <c:v>16.5</c:v>
                </c:pt>
                <c:pt idx="23">
                  <c:v>17.5</c:v>
                </c:pt>
                <c:pt idx="24">
                  <c:v>18.5</c:v>
                </c:pt>
                <c:pt idx="25">
                  <c:v>19.5</c:v>
                </c:pt>
                <c:pt idx="26">
                  <c:v>25</c:v>
                </c:pt>
              </c:numCache>
            </c:numRef>
          </c:cat>
          <c:val>
            <c:numRef>
              <c:f>'Tasas de Interes Curvas'!$C$22:$AC$22</c:f>
              <c:numCache>
                <c:formatCode>0.000</c:formatCode>
                <c:ptCount val="27"/>
                <c:pt idx="0">
                  <c:v>10.967112704557113</c:v>
                </c:pt>
                <c:pt idx="1">
                  <c:v>11.004043609915222</c:v>
                </c:pt>
                <c:pt idx="2">
                  <c:v>11.121492045938627</c:v>
                </c:pt>
                <c:pt idx="3">
                  <c:v>11.312441992716053</c:v>
                </c:pt>
                <c:pt idx="4">
                  <c:v>11.532517009926407</c:v>
                </c:pt>
                <c:pt idx="5">
                  <c:v>11.741559709528604</c:v>
                </c:pt>
                <c:pt idx="6">
                  <c:v>12.033122941528665</c:v>
                </c:pt>
                <c:pt idx="7">
                  <c:v>12.380277986339507</c:v>
                </c:pt>
                <c:pt idx="8">
                  <c:v>12.816822116539281</c:v>
                </c:pt>
                <c:pt idx="9">
                  <c:v>13.264882248670107</c:v>
                </c:pt>
                <c:pt idx="10">
                  <c:v>13.594948040030822</c:v>
                </c:pt>
                <c:pt idx="11">
                  <c:v>13.839943188199184</c:v>
                </c:pt>
                <c:pt idx="12">
                  <c:v>14.024619362790549</c:v>
                </c:pt>
                <c:pt idx="13">
                  <c:v>14.16653535473273</c:v>
                </c:pt>
                <c:pt idx="14">
                  <c:v>14.277848662652215</c:v>
                </c:pt>
                <c:pt idx="15">
                  <c:v>14.366925026264235</c:v>
                </c:pt>
                <c:pt idx="16">
                  <c:v>14.439547649640028</c:v>
                </c:pt>
                <c:pt idx="17">
                  <c:v>14.499759825124867</c:v>
                </c:pt>
                <c:pt idx="18">
                  <c:v>14.550431851871625</c:v>
                </c:pt>
                <c:pt idx="19">
                  <c:v>14.593636922153445</c:v>
                </c:pt>
                <c:pt idx="20">
                  <c:v>14.630899715285082</c:v>
                </c:pt>
                <c:pt idx="21">
                  <c:v>14.663361656283476</c:v>
                </c:pt>
                <c:pt idx="22">
                  <c:v>14.691891897152875</c:v>
                </c:pt>
                <c:pt idx="23">
                  <c:v>14.71716284654557</c:v>
                </c:pt>
                <c:pt idx="24">
                  <c:v>14.739702355761096</c:v>
                </c:pt>
                <c:pt idx="25">
                  <c:v>14.759930355253021</c:v>
                </c:pt>
                <c:pt idx="26">
                  <c:v>14.842259002736679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C2-44F7-BE79-D2A1D5D91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487631"/>
        <c:axId val="708486671"/>
      </c:lineChart>
      <c:catAx>
        <c:axId val="70848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8486671"/>
        <c:crosses val="autoZero"/>
        <c:auto val="1"/>
        <c:lblAlgn val="ctr"/>
        <c:lblOffset val="100"/>
        <c:noMultiLvlLbl val="0"/>
      </c:catAx>
      <c:valAx>
        <c:axId val="7084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848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estructura a plazos flujos</a:t>
            </a:r>
            <a:r>
              <a:rPr lang="en-US" baseline="0"/>
              <a:t> de recursos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'Balance y flujos'!$B$5</c:f>
              <c:strCache>
                <c:ptCount val="1"/>
                <c:pt idx="0">
                  <c:v>cf +/A(t0, tj, d1)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'Balance y flujos'!$D$3:$M$3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'Balance y flujos'!$D$5:$M$5</c:f>
              <c:numCache>
                <c:formatCode>_("$"* #,##0_);_("$"* \(#,##0\);_("$"* "-"??_);_(@_)</c:formatCode>
                <c:ptCount val="10"/>
                <c:pt idx="0">
                  <c:v>25343.782394781039</c:v>
                </c:pt>
                <c:pt idx="1">
                  <c:v>25343.782394781039</c:v>
                </c:pt>
                <c:pt idx="2">
                  <c:v>25343.782394781039</c:v>
                </c:pt>
                <c:pt idx="3">
                  <c:v>25343.782394781039</c:v>
                </c:pt>
                <c:pt idx="4">
                  <c:v>25343.782394781039</c:v>
                </c:pt>
                <c:pt idx="5">
                  <c:v>25343.782394781039</c:v>
                </c:pt>
                <c:pt idx="6">
                  <c:v>25343.782394781039</c:v>
                </c:pt>
                <c:pt idx="7">
                  <c:v>25343.782394781039</c:v>
                </c:pt>
                <c:pt idx="8">
                  <c:v>25343.782394781039</c:v>
                </c:pt>
                <c:pt idx="9">
                  <c:v>1025343.782394781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A-4A50-B876-7EE987E98B82}"/>
            </c:ext>
          </c:extLst>
        </c:ser>
        <c:ser>
          <c:idx val="1"/>
          <c:order val="1"/>
          <c:tx>
            <c:strRef>
              <c:f>'Balance y flujos'!$B$7</c:f>
              <c:strCache>
                <c:ptCount val="1"/>
                <c:pt idx="0">
                  <c:v>cf -/P(t0, tj, d1)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'Balance y flujos'!$D$3:$M$3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'Balance y flujos'!$D$7:$M$7</c:f>
              <c:numCache>
                <c:formatCode>_("$"* #,##0_);_("$"* \(#,##0\);_("$"* "-"??_);_(@_)</c:formatCode>
                <c:ptCount val="10"/>
                <c:pt idx="0">
                  <c:v>17771.925882176904</c:v>
                </c:pt>
                <c:pt idx="1">
                  <c:v>17771.925882176904</c:v>
                </c:pt>
                <c:pt idx="2">
                  <c:v>17771.925882176904</c:v>
                </c:pt>
                <c:pt idx="3">
                  <c:v>17771.925882176904</c:v>
                </c:pt>
                <c:pt idx="4">
                  <c:v>1017771.925882177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DA-4A50-B876-7EE987E98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3234303"/>
        <c:axId val="1163232863"/>
      </c:barChart>
      <c:catAx>
        <c:axId val="1163234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63232863"/>
        <c:crosses val="autoZero"/>
        <c:auto val="1"/>
        <c:lblAlgn val="ctr"/>
        <c:lblOffset val="100"/>
        <c:noMultiLvlLbl val="0"/>
      </c:catAx>
      <c:valAx>
        <c:axId val="11632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unidades</a:t>
                </a:r>
                <a:r>
                  <a:rPr lang="en-US" baseline="0"/>
                  <a:t> montarias (um)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632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estructura</a:t>
            </a:r>
            <a:r>
              <a:rPr lang="en-US" baseline="0"/>
              <a:t> a plazos flujos netos de recursos CF(t0,tj)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'Balance y flujos'!$C$14</c:f>
              <c:strCache>
                <c:ptCount val="1"/>
                <c:pt idx="0">
                  <c:v>balance constante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'Balance y flujos'!$D$15:$M$15</c:f>
              <c:numCache>
                <c:formatCode>_("$"* #,##0_);_("$"* \(#,##0\);_("$"* "-"??_);_(@_)</c:formatCode>
                <c:ptCount val="10"/>
                <c:pt idx="0">
                  <c:v>7571.8565126041358</c:v>
                </c:pt>
                <c:pt idx="1">
                  <c:v>7571.8565126041358</c:v>
                </c:pt>
                <c:pt idx="2">
                  <c:v>7571.8565126041358</c:v>
                </c:pt>
                <c:pt idx="3">
                  <c:v>7571.8565126041358</c:v>
                </c:pt>
                <c:pt idx="4" formatCode="_(&quot;$&quot;* #,##0.00_);_(&quot;$&quot;* \(#,##0.00\);_(&quot;$&quot;* &quot;-&quot;??_);_(@_)">
                  <c:v>7571.8565126040485</c:v>
                </c:pt>
                <c:pt idx="5">
                  <c:v>-7628.1883975673336</c:v>
                </c:pt>
                <c:pt idx="6">
                  <c:v>-7628.1883975673336</c:v>
                </c:pt>
                <c:pt idx="7">
                  <c:v>-7628.1883975673336</c:v>
                </c:pt>
                <c:pt idx="8">
                  <c:v>-7628.1883975673336</c:v>
                </c:pt>
                <c:pt idx="9">
                  <c:v>-7628.18839756737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5-4BC0-BF17-44A625F48808}"/>
            </c:ext>
          </c:extLst>
        </c:ser>
        <c:ser>
          <c:idx val="2"/>
          <c:order val="2"/>
          <c:tx>
            <c:strRef>
              <c:f>'Balance y flujos'!$C$21</c:f>
              <c:strCache>
                <c:ptCount val="1"/>
                <c:pt idx="0">
                  <c:v>balance constante UP 5Y5Y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'Balance y flujos'!$D$22:$M$22</c:f>
              <c:numCache>
                <c:formatCode>_("$"* #,##0_);_("$"* \(#,##0\);_("$"* "-"??_);_(@_)</c:formatCode>
                <c:ptCount val="10"/>
                <c:pt idx="0">
                  <c:v>7571.8565126041358</c:v>
                </c:pt>
                <c:pt idx="1">
                  <c:v>7571.8565126041358</c:v>
                </c:pt>
                <c:pt idx="2">
                  <c:v>7571.8565126041358</c:v>
                </c:pt>
                <c:pt idx="3">
                  <c:v>7571.8565126041358</c:v>
                </c:pt>
                <c:pt idx="4">
                  <c:v>7571.8565126040485</c:v>
                </c:pt>
                <c:pt idx="5">
                  <c:v>-27954.217605218961</c:v>
                </c:pt>
                <c:pt idx="6">
                  <c:v>-27954.217605218961</c:v>
                </c:pt>
                <c:pt idx="7">
                  <c:v>-27954.217605218961</c:v>
                </c:pt>
                <c:pt idx="8">
                  <c:v>-27954.217605218961</c:v>
                </c:pt>
                <c:pt idx="9">
                  <c:v>-27954.21760521899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A-4393-80DE-FA066951F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1441184"/>
        <c:axId val="10214431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'Balance y flujos'!$C$11</c15:sqref>
                        </c15:formulaRef>
                      </c:ext>
                    </c:extLst>
                    <c:strCache>
                      <c:ptCount val="1"/>
                      <c:pt idx="0">
                        <c:v>balance liquidacion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'Balance y flujos'!$D$12:$M$12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10"/>
                      <c:pt idx="0">
                        <c:v>7571.8565126041358</c:v>
                      </c:pt>
                      <c:pt idx="1">
                        <c:v>7571.8565126041358</c:v>
                      </c:pt>
                      <c:pt idx="2">
                        <c:v>7571.8565126041358</c:v>
                      </c:pt>
                      <c:pt idx="3">
                        <c:v>7571.8565126041358</c:v>
                      </c:pt>
                      <c:pt idx="4">
                        <c:v>-992428.14348739595</c:v>
                      </c:pt>
                      <c:pt idx="5">
                        <c:v>25343.782394781039</c:v>
                      </c:pt>
                      <c:pt idx="6">
                        <c:v>25343.782394781039</c:v>
                      </c:pt>
                      <c:pt idx="7">
                        <c:v>25343.782394781039</c:v>
                      </c:pt>
                      <c:pt idx="8">
                        <c:v>25343.782394781039</c:v>
                      </c:pt>
                      <c:pt idx="9">
                        <c:v>1025343.782394781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6B5-4BC0-BF17-44A625F48808}"/>
                  </c:ext>
                </c:extLst>
              </c15:ser>
            </c15:filteredBarSeries>
          </c:ext>
        </c:extLst>
      </c:barChart>
      <c:catAx>
        <c:axId val="1021441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1443104"/>
        <c:crosses val="autoZero"/>
        <c:auto val="1"/>
        <c:lblAlgn val="ctr"/>
        <c:lblOffset val="100"/>
        <c:noMultiLvlLbl val="0"/>
      </c:catAx>
      <c:valAx>
        <c:axId val="10214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unidades montarias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144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Probabilidad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MonteCarloDeltaVE!$AB$3:$BE$3</c:f>
              <c:numCache>
                <c:formatCode>0</c:formatCode>
                <c:ptCount val="30"/>
                <c:pt idx="0">
                  <c:v>-351601.27099353424</c:v>
                </c:pt>
                <c:pt idx="1">
                  <c:v>-333865.55523267604</c:v>
                </c:pt>
                <c:pt idx="2">
                  <c:v>-316129.83947181783</c:v>
                </c:pt>
                <c:pt idx="3">
                  <c:v>-298394.12371095963</c:v>
                </c:pt>
                <c:pt idx="4">
                  <c:v>-280658.40795010142</c:v>
                </c:pt>
                <c:pt idx="5">
                  <c:v>-262922.69218924321</c:v>
                </c:pt>
                <c:pt idx="6">
                  <c:v>-245186.97642838501</c:v>
                </c:pt>
                <c:pt idx="7">
                  <c:v>-227451.2606675268</c:v>
                </c:pt>
                <c:pt idx="8">
                  <c:v>-209715.5449066686</c:v>
                </c:pt>
                <c:pt idx="9">
                  <c:v>-191979.82914581039</c:v>
                </c:pt>
                <c:pt idx="10">
                  <c:v>-174244.11338495219</c:v>
                </c:pt>
                <c:pt idx="11">
                  <c:v>-156508.39762409398</c:v>
                </c:pt>
                <c:pt idx="12">
                  <c:v>-138772.68186323578</c:v>
                </c:pt>
                <c:pt idx="13">
                  <c:v>-121036.96610237757</c:v>
                </c:pt>
                <c:pt idx="14">
                  <c:v>-103301.25034151936</c:v>
                </c:pt>
                <c:pt idx="15">
                  <c:v>-85565.534580661159</c:v>
                </c:pt>
                <c:pt idx="16">
                  <c:v>-67829.818819802953</c:v>
                </c:pt>
                <c:pt idx="17">
                  <c:v>-50094.103058944747</c:v>
                </c:pt>
                <c:pt idx="18">
                  <c:v>-32358.387298086538</c:v>
                </c:pt>
                <c:pt idx="19">
                  <c:v>-14622.671537228329</c:v>
                </c:pt>
                <c:pt idx="20">
                  <c:v>3113.0442236298804</c:v>
                </c:pt>
                <c:pt idx="21">
                  <c:v>20848.75998448809</c:v>
                </c:pt>
                <c:pt idx="22">
                  <c:v>38584.475745346295</c:v>
                </c:pt>
                <c:pt idx="23">
                  <c:v>56320.191506204501</c:v>
                </c:pt>
                <c:pt idx="24">
                  <c:v>74055.907267062707</c:v>
                </c:pt>
                <c:pt idx="25">
                  <c:v>91791.623027920912</c:v>
                </c:pt>
                <c:pt idx="26">
                  <c:v>109527.33878877912</c:v>
                </c:pt>
                <c:pt idx="27">
                  <c:v>127263.05454963732</c:v>
                </c:pt>
                <c:pt idx="28">
                  <c:v>144998.77031049554</c:v>
                </c:pt>
                <c:pt idx="29">
                  <c:v>162734.48607135375</c:v>
                </c:pt>
              </c:numCache>
            </c:numRef>
          </c:cat>
          <c:val>
            <c:numRef>
              <c:f>MonteCarloDeltaVE!$AB$6:$BE$6</c:f>
              <c:numCache>
                <c:formatCode>0.0%</c:formatCode>
                <c:ptCount val="30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3.0000000000000001E-3</c:v>
                </c:pt>
                <c:pt idx="5">
                  <c:v>4.0000000000000001E-3</c:v>
                </c:pt>
                <c:pt idx="6">
                  <c:v>5.0000000000000001E-3</c:v>
                </c:pt>
                <c:pt idx="7">
                  <c:v>6.0000000000000001E-3</c:v>
                </c:pt>
                <c:pt idx="8">
                  <c:v>8.0000000000000002E-3</c:v>
                </c:pt>
                <c:pt idx="9">
                  <c:v>1.4E-2</c:v>
                </c:pt>
                <c:pt idx="10">
                  <c:v>0.02</c:v>
                </c:pt>
                <c:pt idx="11">
                  <c:v>3.1E-2</c:v>
                </c:pt>
                <c:pt idx="12">
                  <c:v>4.2000000000000003E-2</c:v>
                </c:pt>
                <c:pt idx="13">
                  <c:v>7.0999999999999994E-2</c:v>
                </c:pt>
                <c:pt idx="14">
                  <c:v>9.4E-2</c:v>
                </c:pt>
                <c:pt idx="15">
                  <c:v>0.123</c:v>
                </c:pt>
                <c:pt idx="16">
                  <c:v>0.18099999999999999</c:v>
                </c:pt>
                <c:pt idx="17">
                  <c:v>0.25700000000000001</c:v>
                </c:pt>
                <c:pt idx="18">
                  <c:v>0.33800000000000002</c:v>
                </c:pt>
                <c:pt idx="19">
                  <c:v>0.42799999999999999</c:v>
                </c:pt>
                <c:pt idx="20">
                  <c:v>0.51900000000000002</c:v>
                </c:pt>
                <c:pt idx="21">
                  <c:v>0.63300000000000001</c:v>
                </c:pt>
                <c:pt idx="22">
                  <c:v>0.74299999999999999</c:v>
                </c:pt>
                <c:pt idx="23">
                  <c:v>0.83499999999999996</c:v>
                </c:pt>
                <c:pt idx="24">
                  <c:v>0.91100000000000003</c:v>
                </c:pt>
                <c:pt idx="25">
                  <c:v>0.96</c:v>
                </c:pt>
                <c:pt idx="26">
                  <c:v>0.98099999999999998</c:v>
                </c:pt>
                <c:pt idx="27">
                  <c:v>0.996</c:v>
                </c:pt>
                <c:pt idx="28">
                  <c:v>0.999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7-428B-8CB7-7B5CD8213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296991"/>
        <c:axId val="1464067983"/>
        <c:extLst/>
      </c:barChart>
      <c:catAx>
        <c:axId val="38729699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64067983"/>
        <c:crosses val="autoZero"/>
        <c:auto val="1"/>
        <c:lblAlgn val="ctr"/>
        <c:lblOffset val="100"/>
        <c:noMultiLvlLbl val="0"/>
      </c:catAx>
      <c:valAx>
        <c:axId val="14640679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72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Funcion de Densidad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MonteCarloDeltaVE!$AB$3:$BE$3</c:f>
              <c:numCache>
                <c:formatCode>0</c:formatCode>
                <c:ptCount val="30"/>
                <c:pt idx="0">
                  <c:v>-351601.27099353424</c:v>
                </c:pt>
                <c:pt idx="1">
                  <c:v>-333865.55523267604</c:v>
                </c:pt>
                <c:pt idx="2">
                  <c:v>-316129.83947181783</c:v>
                </c:pt>
                <c:pt idx="3">
                  <c:v>-298394.12371095963</c:v>
                </c:pt>
                <c:pt idx="4">
                  <c:v>-280658.40795010142</c:v>
                </c:pt>
                <c:pt idx="5">
                  <c:v>-262922.69218924321</c:v>
                </c:pt>
                <c:pt idx="6">
                  <c:v>-245186.97642838501</c:v>
                </c:pt>
                <c:pt idx="7">
                  <c:v>-227451.2606675268</c:v>
                </c:pt>
                <c:pt idx="8">
                  <c:v>-209715.5449066686</c:v>
                </c:pt>
                <c:pt idx="9">
                  <c:v>-191979.82914581039</c:v>
                </c:pt>
                <c:pt idx="10">
                  <c:v>-174244.11338495219</c:v>
                </c:pt>
                <c:pt idx="11">
                  <c:v>-156508.39762409398</c:v>
                </c:pt>
                <c:pt idx="12">
                  <c:v>-138772.68186323578</c:v>
                </c:pt>
                <c:pt idx="13">
                  <c:v>-121036.96610237757</c:v>
                </c:pt>
                <c:pt idx="14">
                  <c:v>-103301.25034151936</c:v>
                </c:pt>
                <c:pt idx="15">
                  <c:v>-85565.534580661159</c:v>
                </c:pt>
                <c:pt idx="16">
                  <c:v>-67829.818819802953</c:v>
                </c:pt>
                <c:pt idx="17">
                  <c:v>-50094.103058944747</c:v>
                </c:pt>
                <c:pt idx="18">
                  <c:v>-32358.387298086538</c:v>
                </c:pt>
                <c:pt idx="19">
                  <c:v>-14622.671537228329</c:v>
                </c:pt>
                <c:pt idx="20">
                  <c:v>3113.0442236298804</c:v>
                </c:pt>
                <c:pt idx="21">
                  <c:v>20848.75998448809</c:v>
                </c:pt>
                <c:pt idx="22">
                  <c:v>38584.475745346295</c:v>
                </c:pt>
                <c:pt idx="23">
                  <c:v>56320.191506204501</c:v>
                </c:pt>
                <c:pt idx="24">
                  <c:v>74055.907267062707</c:v>
                </c:pt>
                <c:pt idx="25">
                  <c:v>91791.623027920912</c:v>
                </c:pt>
                <c:pt idx="26">
                  <c:v>109527.33878877912</c:v>
                </c:pt>
                <c:pt idx="27">
                  <c:v>127263.05454963732</c:v>
                </c:pt>
                <c:pt idx="28">
                  <c:v>144998.77031049554</c:v>
                </c:pt>
                <c:pt idx="29">
                  <c:v>162734.48607135375</c:v>
                </c:pt>
              </c:numCache>
            </c:numRef>
          </c:cat>
          <c:val>
            <c:numRef>
              <c:f>MonteCarloDeltaVE!$AB$8:$BE$8</c:f>
              <c:numCache>
                <c:formatCode>0.00%</c:formatCode>
                <c:ptCount val="30"/>
                <c:pt idx="0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6.0000000000000001E-3</c:v>
                </c:pt>
                <c:pt idx="10">
                  <c:v>6.0000000000000001E-3</c:v>
                </c:pt>
                <c:pt idx="11">
                  <c:v>1.0999999999999999E-2</c:v>
                </c:pt>
                <c:pt idx="12">
                  <c:v>1.0999999999999999E-2</c:v>
                </c:pt>
                <c:pt idx="13">
                  <c:v>2.9000000000000001E-2</c:v>
                </c:pt>
                <c:pt idx="14">
                  <c:v>2.3E-2</c:v>
                </c:pt>
                <c:pt idx="15">
                  <c:v>2.9000000000000001E-2</c:v>
                </c:pt>
                <c:pt idx="16">
                  <c:v>5.8000000000000003E-2</c:v>
                </c:pt>
                <c:pt idx="17">
                  <c:v>7.5999999999999998E-2</c:v>
                </c:pt>
                <c:pt idx="18">
                  <c:v>8.1000000000000003E-2</c:v>
                </c:pt>
                <c:pt idx="19">
                  <c:v>0.09</c:v>
                </c:pt>
                <c:pt idx="20">
                  <c:v>9.0999999999999998E-2</c:v>
                </c:pt>
                <c:pt idx="21">
                  <c:v>0.114</c:v>
                </c:pt>
                <c:pt idx="22">
                  <c:v>0.11</c:v>
                </c:pt>
                <c:pt idx="23">
                  <c:v>9.1999999999999998E-2</c:v>
                </c:pt>
                <c:pt idx="24">
                  <c:v>7.5999999999999998E-2</c:v>
                </c:pt>
                <c:pt idx="25">
                  <c:v>4.9000000000000002E-2</c:v>
                </c:pt>
                <c:pt idx="26">
                  <c:v>2.1000000000000001E-2</c:v>
                </c:pt>
                <c:pt idx="27">
                  <c:v>1.4999999999999999E-2</c:v>
                </c:pt>
                <c:pt idx="28">
                  <c:v>3.0000000000000001E-3</c:v>
                </c:pt>
                <c:pt idx="2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5-43B0-B5B0-AEFA4D73E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296991"/>
        <c:axId val="1464067983"/>
        <c:extLst/>
      </c:barChart>
      <c:catAx>
        <c:axId val="38729699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64067983"/>
        <c:crosses val="autoZero"/>
        <c:auto val="1"/>
        <c:lblAlgn val="ctr"/>
        <c:lblOffset val="100"/>
        <c:noMultiLvlLbl val="0"/>
      </c:catAx>
      <c:valAx>
        <c:axId val="14640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72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726646344309561E-2"/>
          <c:y val="3.496225227980413E-2"/>
          <c:w val="0.9282095141664064"/>
          <c:h val="0.81663027290520251"/>
        </c:manualLayout>
      </c:layout>
      <c:lineChart>
        <c:grouping val="standard"/>
        <c:varyColors val="0"/>
        <c:ser>
          <c:idx val="0"/>
          <c:order val="0"/>
          <c:tx>
            <c:strRef>
              <c:f>'GapRisk yield'!$A$9</c:f>
              <c:strCache>
                <c:ptCount val="1"/>
                <c:pt idx="0">
                  <c:v>esc. 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'GapRisk yield'!$C$3:$U$3</c:f>
              <c:numCache>
                <c:formatCode>General</c:formatCode>
                <c:ptCount val="19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>
                  <c:v>1.25</c:v>
                </c:pt>
                <c:pt idx="7">
                  <c:v>1.75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6.5</c:v>
                </c:pt>
                <c:pt idx="13">
                  <c:v>7.5</c:v>
                </c:pt>
                <c:pt idx="14">
                  <c:v>8.5</c:v>
                </c:pt>
                <c:pt idx="15">
                  <c:v>9.5</c:v>
                </c:pt>
                <c:pt idx="16">
                  <c:v>12.5</c:v>
                </c:pt>
                <c:pt idx="17">
                  <c:v>17.5</c:v>
                </c:pt>
                <c:pt idx="18">
                  <c:v>25</c:v>
                </c:pt>
              </c:numCache>
            </c:numRef>
          </c:cat>
          <c:val>
            <c:numRef>
              <c:f>'GapRisk yield'!$C$9:$U$9</c:f>
              <c:numCache>
                <c:formatCode>General</c:formatCode>
                <c:ptCount val="19"/>
                <c:pt idx="0">
                  <c:v>12.032999999999999</c:v>
                </c:pt>
                <c:pt idx="1">
                  <c:v>11.35</c:v>
                </c:pt>
                <c:pt idx="2">
                  <c:v>11.775</c:v>
                </c:pt>
                <c:pt idx="3">
                  <c:v>12.11</c:v>
                </c:pt>
                <c:pt idx="4">
                  <c:v>12.36</c:v>
                </c:pt>
                <c:pt idx="5">
                  <c:v>12.385</c:v>
                </c:pt>
                <c:pt idx="6">
                  <c:v>12.29</c:v>
                </c:pt>
                <c:pt idx="7">
                  <c:v>11.124000000000001</c:v>
                </c:pt>
                <c:pt idx="8">
                  <c:v>10.645</c:v>
                </c:pt>
                <c:pt idx="9">
                  <c:v>10.305</c:v>
                </c:pt>
                <c:pt idx="10">
                  <c:v>10.06</c:v>
                </c:pt>
                <c:pt idx="11">
                  <c:v>9.9049999999999994</c:v>
                </c:pt>
                <c:pt idx="12">
                  <c:v>9.84</c:v>
                </c:pt>
                <c:pt idx="13">
                  <c:v>9.7949999999999999</c:v>
                </c:pt>
                <c:pt idx="14">
                  <c:v>9.76</c:v>
                </c:pt>
                <c:pt idx="15">
                  <c:v>9.7799999999999994</c:v>
                </c:pt>
                <c:pt idx="16">
                  <c:v>9.7100000000000009</c:v>
                </c:pt>
                <c:pt idx="17">
                  <c:v>9.66</c:v>
                </c:pt>
                <c:pt idx="18">
                  <c:v>9.49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0-475E-BBFD-F487E6347276}"/>
            </c:ext>
          </c:extLst>
        </c:ser>
        <c:ser>
          <c:idx val="1"/>
          <c:order val="1"/>
          <c:tx>
            <c:v>paralelo+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'GapRisk yield'!$C$13:$U$13</c:f>
              <c:numCache>
                <c:formatCode>0.00</c:formatCode>
                <c:ptCount val="19"/>
                <c:pt idx="0">
                  <c:v>16.033000000000001</c:v>
                </c:pt>
                <c:pt idx="1">
                  <c:v>15.35</c:v>
                </c:pt>
                <c:pt idx="2">
                  <c:v>15.775</c:v>
                </c:pt>
                <c:pt idx="3">
                  <c:v>16.11</c:v>
                </c:pt>
                <c:pt idx="4">
                  <c:v>16.36</c:v>
                </c:pt>
                <c:pt idx="5">
                  <c:v>16.384999999999998</c:v>
                </c:pt>
                <c:pt idx="6">
                  <c:v>16.29</c:v>
                </c:pt>
                <c:pt idx="7">
                  <c:v>15.124000000000001</c:v>
                </c:pt>
                <c:pt idx="8">
                  <c:v>14.645</c:v>
                </c:pt>
                <c:pt idx="9">
                  <c:v>14.305</c:v>
                </c:pt>
                <c:pt idx="10">
                  <c:v>14.06</c:v>
                </c:pt>
                <c:pt idx="11">
                  <c:v>13.904999999999999</c:v>
                </c:pt>
                <c:pt idx="12">
                  <c:v>13.84</c:v>
                </c:pt>
                <c:pt idx="13">
                  <c:v>13.795</c:v>
                </c:pt>
                <c:pt idx="14">
                  <c:v>13.76</c:v>
                </c:pt>
                <c:pt idx="15">
                  <c:v>13.78</c:v>
                </c:pt>
                <c:pt idx="16">
                  <c:v>13.71</c:v>
                </c:pt>
                <c:pt idx="17">
                  <c:v>13.66</c:v>
                </c:pt>
                <c:pt idx="18">
                  <c:v>13.49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85-442E-8FFF-3AC109D71A31}"/>
            </c:ext>
          </c:extLst>
        </c:ser>
        <c:ser>
          <c:idx val="2"/>
          <c:order val="2"/>
          <c:tx>
            <c:v>paralelo-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'GapRisk yield'!$C$14:$U$14</c:f>
              <c:numCache>
                <c:formatCode>0.00</c:formatCode>
                <c:ptCount val="19"/>
                <c:pt idx="0">
                  <c:v>8.0329999999999995</c:v>
                </c:pt>
                <c:pt idx="1">
                  <c:v>7.35</c:v>
                </c:pt>
                <c:pt idx="2">
                  <c:v>7.7750000000000004</c:v>
                </c:pt>
                <c:pt idx="3">
                  <c:v>8.11</c:v>
                </c:pt>
                <c:pt idx="4">
                  <c:v>8.36</c:v>
                </c:pt>
                <c:pt idx="5">
                  <c:v>8.3849999999999998</c:v>
                </c:pt>
                <c:pt idx="6">
                  <c:v>8.2899999999999991</c:v>
                </c:pt>
                <c:pt idx="7">
                  <c:v>7.1240000000000006</c:v>
                </c:pt>
                <c:pt idx="8">
                  <c:v>6.6449999999999996</c:v>
                </c:pt>
                <c:pt idx="9">
                  <c:v>6.3049999999999997</c:v>
                </c:pt>
                <c:pt idx="10">
                  <c:v>6.0600000000000005</c:v>
                </c:pt>
                <c:pt idx="11">
                  <c:v>5.9049999999999994</c:v>
                </c:pt>
                <c:pt idx="12">
                  <c:v>5.84</c:v>
                </c:pt>
                <c:pt idx="13">
                  <c:v>5.7949999999999999</c:v>
                </c:pt>
                <c:pt idx="14">
                  <c:v>5.76</c:v>
                </c:pt>
                <c:pt idx="15">
                  <c:v>5.7799999999999994</c:v>
                </c:pt>
                <c:pt idx="16">
                  <c:v>5.7100000000000009</c:v>
                </c:pt>
                <c:pt idx="17">
                  <c:v>5.66</c:v>
                </c:pt>
                <c:pt idx="18">
                  <c:v>5.49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85-442E-8FFF-3AC109D71A31}"/>
            </c:ext>
          </c:extLst>
        </c:ser>
        <c:ser>
          <c:idx val="3"/>
          <c:order val="3"/>
          <c:tx>
            <c:v>corto+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'GapRisk yield'!$C$16:$U$16</c:f>
              <c:numCache>
                <c:formatCode>0.00</c:formatCode>
                <c:ptCount val="19"/>
                <c:pt idx="0">
                  <c:v>17.029501224714217</c:v>
                </c:pt>
                <c:pt idx="1">
                  <c:v>16.298145759855174</c:v>
                </c:pt>
                <c:pt idx="2">
                  <c:v>16.570907319484839</c:v>
                </c:pt>
                <c:pt idx="3">
                  <c:v>16.662551806900169</c:v>
                </c:pt>
                <c:pt idx="4">
                  <c:v>16.636726636537112</c:v>
                </c:pt>
                <c:pt idx="5">
                  <c:v>16.402612868445303</c:v>
                </c:pt>
                <c:pt idx="6">
                  <c:v>15.948078144733209</c:v>
                </c:pt>
                <c:pt idx="7">
                  <c:v>14.352242632139461</c:v>
                </c:pt>
                <c:pt idx="8">
                  <c:v>13.32130714259495</c:v>
                </c:pt>
                <c:pt idx="9">
                  <c:v>12.389310098392542</c:v>
                </c:pt>
                <c:pt idx="10">
                  <c:v>11.683262336791749</c:v>
                </c:pt>
                <c:pt idx="11">
                  <c:v>11.169197979023732</c:v>
                </c:pt>
                <c:pt idx="12">
                  <c:v>10.82455837602097</c:v>
                </c:pt>
                <c:pt idx="13">
                  <c:v>10.561774834224643</c:v>
                </c:pt>
                <c:pt idx="14">
                  <c:v>10.357164841333597</c:v>
                </c:pt>
                <c:pt idx="15">
                  <c:v>10.245072446053317</c:v>
                </c:pt>
                <c:pt idx="16">
                  <c:v>9.9296846681170372</c:v>
                </c:pt>
                <c:pt idx="17">
                  <c:v>9.7229407112121695</c:v>
                </c:pt>
                <c:pt idx="18">
                  <c:v>9.499652270681139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85-442E-8FFF-3AC109D71A31}"/>
            </c:ext>
          </c:extLst>
        </c:ser>
        <c:ser>
          <c:idx val="4"/>
          <c:order val="4"/>
          <c:tx>
            <c:v>corto-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'GapRisk yield'!$C$17:$U$17</c:f>
              <c:numCache>
                <c:formatCode>0.00</c:formatCode>
                <c:ptCount val="19"/>
                <c:pt idx="0">
                  <c:v>7.036498775285783</c:v>
                </c:pt>
                <c:pt idx="1">
                  <c:v>6.4018542401448268</c:v>
                </c:pt>
                <c:pt idx="2">
                  <c:v>6.9790926805151638</c:v>
                </c:pt>
                <c:pt idx="3">
                  <c:v>7.5574481930998285</c:v>
                </c:pt>
                <c:pt idx="4">
                  <c:v>8.0832733634628866</c:v>
                </c:pt>
                <c:pt idx="5">
                  <c:v>8.3673871315546968</c:v>
                </c:pt>
                <c:pt idx="6">
                  <c:v>8.6319218552667891</c:v>
                </c:pt>
                <c:pt idx="7">
                  <c:v>7.8957573678605399</c:v>
                </c:pt>
                <c:pt idx="8">
                  <c:v>7.9686928574050482</c:v>
                </c:pt>
                <c:pt idx="9">
                  <c:v>8.2206899016074573</c:v>
                </c:pt>
                <c:pt idx="10">
                  <c:v>8.4367376632082518</c:v>
                </c:pt>
                <c:pt idx="11">
                  <c:v>8.6408020209762668</c:v>
                </c:pt>
                <c:pt idx="12">
                  <c:v>8.8554416239790292</c:v>
                </c:pt>
                <c:pt idx="13">
                  <c:v>9.0282251657753569</c:v>
                </c:pt>
                <c:pt idx="14">
                  <c:v>9.1628351586664021</c:v>
                </c:pt>
                <c:pt idx="15">
                  <c:v>9.3149275539466814</c:v>
                </c:pt>
                <c:pt idx="16">
                  <c:v>9.4903153318829645</c:v>
                </c:pt>
                <c:pt idx="17">
                  <c:v>9.5970592887878308</c:v>
                </c:pt>
                <c:pt idx="18">
                  <c:v>9.4803477293188614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85-442E-8FFF-3AC109D71A31}"/>
            </c:ext>
          </c:extLst>
        </c:ser>
        <c:ser>
          <c:idx val="5"/>
          <c:order val="5"/>
          <c:tx>
            <c:v>largo+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'GapRisk yield'!$C$19:$U$19</c:f>
              <c:numCache>
                <c:formatCode>0.00</c:formatCode>
                <c:ptCount val="19"/>
                <c:pt idx="0">
                  <c:v>12.035099265171469</c:v>
                </c:pt>
                <c:pt idx="1">
                  <c:v>11.381112544086896</c:v>
                </c:pt>
                <c:pt idx="2">
                  <c:v>11.897455608309098</c:v>
                </c:pt>
                <c:pt idx="3">
                  <c:v>12.378468915859896</c:v>
                </c:pt>
                <c:pt idx="4">
                  <c:v>12.793964018077732</c:v>
                </c:pt>
                <c:pt idx="5">
                  <c:v>12.974432278932817</c:v>
                </c:pt>
                <c:pt idx="6">
                  <c:v>13.095153113160073</c:v>
                </c:pt>
                <c:pt idx="7">
                  <c:v>12.187054420716324</c:v>
                </c:pt>
                <c:pt idx="8">
                  <c:v>12.039215714443028</c:v>
                </c:pt>
                <c:pt idx="9">
                  <c:v>12.054413940964475</c:v>
                </c:pt>
                <c:pt idx="10">
                  <c:v>12.086042597924951</c:v>
                </c:pt>
                <c:pt idx="11">
                  <c:v>12.14648121258576</c:v>
                </c:pt>
                <c:pt idx="12">
                  <c:v>12.249264974387417</c:v>
                </c:pt>
                <c:pt idx="13">
                  <c:v>12.334935099465214</c:v>
                </c:pt>
                <c:pt idx="14">
                  <c:v>12.40170109519984</c:v>
                </c:pt>
                <c:pt idx="15">
                  <c:v>12.500956532368008</c:v>
                </c:pt>
                <c:pt idx="16">
                  <c:v>12.578189199129778</c:v>
                </c:pt>
                <c:pt idx="17">
                  <c:v>12.622235573272699</c:v>
                </c:pt>
                <c:pt idx="18">
                  <c:v>12.484208637591317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85-442E-8FFF-3AC109D71A31}"/>
            </c:ext>
          </c:extLst>
        </c:ser>
        <c:ser>
          <c:idx val="6"/>
          <c:order val="6"/>
          <c:tx>
            <c:v>largo-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'GapRisk yield'!$C$20:$U$20</c:f>
              <c:numCache>
                <c:formatCode>0.00</c:formatCode>
                <c:ptCount val="19"/>
                <c:pt idx="0">
                  <c:v>12.03090073482853</c:v>
                </c:pt>
                <c:pt idx="1">
                  <c:v>11.318887455913103</c:v>
                </c:pt>
                <c:pt idx="2">
                  <c:v>11.652544391690903</c:v>
                </c:pt>
                <c:pt idx="3">
                  <c:v>11.841531084140103</c:v>
                </c:pt>
                <c:pt idx="4">
                  <c:v>11.926035981922267</c:v>
                </c:pt>
                <c:pt idx="5">
                  <c:v>11.795567721067183</c:v>
                </c:pt>
                <c:pt idx="6">
                  <c:v>11.484846886839925</c:v>
                </c:pt>
                <c:pt idx="7">
                  <c:v>10.060945579283677</c:v>
                </c:pt>
                <c:pt idx="8">
                  <c:v>9.2507842855569713</c:v>
                </c:pt>
                <c:pt idx="9">
                  <c:v>8.5555860590355248</c:v>
                </c:pt>
                <c:pt idx="10">
                  <c:v>8.0339574020750497</c:v>
                </c:pt>
                <c:pt idx="11">
                  <c:v>7.6635187874142385</c:v>
                </c:pt>
                <c:pt idx="12">
                  <c:v>7.4307350256125826</c:v>
                </c:pt>
                <c:pt idx="13">
                  <c:v>7.2550649005347854</c:v>
                </c:pt>
                <c:pt idx="14">
                  <c:v>7.1182989048001586</c:v>
                </c:pt>
                <c:pt idx="15">
                  <c:v>7.05904346763199</c:v>
                </c:pt>
                <c:pt idx="16">
                  <c:v>6.8418108008702232</c:v>
                </c:pt>
                <c:pt idx="17">
                  <c:v>6.6977644267273018</c:v>
                </c:pt>
                <c:pt idx="18">
                  <c:v>6.4957913624086832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85-442E-8FFF-3AC109D71A31}"/>
            </c:ext>
          </c:extLst>
        </c:ser>
        <c:ser>
          <c:idx val="7"/>
          <c:order val="7"/>
          <c:tx>
            <c:v>inclinacion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'GapRisk yield'!$C$22:$U$22</c:f>
              <c:numCache>
                <c:formatCode>0.00</c:formatCode>
                <c:ptCount val="19"/>
                <c:pt idx="0">
                  <c:v>8.7871635425900827</c:v>
                </c:pt>
                <c:pt idx="1">
                  <c:v>8.1617065457723434</c:v>
                </c:pt>
                <c:pt idx="2">
                  <c:v>8.7678702898130449</c:v>
                </c:pt>
                <c:pt idx="3">
                  <c:v>9.3924633497887964</c:v>
                </c:pt>
                <c:pt idx="4">
                  <c:v>9.970695302520836</c:v>
                </c:pt>
                <c:pt idx="5">
                  <c:v>10.304040686550088</c:v>
                </c:pt>
                <c:pt idx="6">
                  <c:v>10.636887007767481</c:v>
                </c:pt>
                <c:pt idx="7">
                  <c:v>9.9823912677540427</c:v>
                </c:pt>
                <c:pt idx="8">
                  <c:v>10.160194500312008</c:v>
                </c:pt>
                <c:pt idx="9">
                  <c:v>10.524670982912875</c:v>
                </c:pt>
                <c:pt idx="10">
                  <c:v>10.828317819217819</c:v>
                </c:pt>
                <c:pt idx="11">
                  <c:v>11.100604404961757</c:v>
                </c:pt>
                <c:pt idx="12">
                  <c:v>11.368375532535046</c:v>
                </c:pt>
                <c:pt idx="13">
                  <c:v>11.582537947272677</c:v>
                </c:pt>
                <c:pt idx="14">
                  <c:v>11.749373838813018</c:v>
                </c:pt>
                <c:pt idx="15">
                  <c:v>11.926563789196551</c:v>
                </c:pt>
                <c:pt idx="16">
                  <c:v>12.148575244940726</c:v>
                </c:pt>
                <c:pt idx="17">
                  <c:v>12.285100553657518</c:v>
                </c:pt>
                <c:pt idx="18">
                  <c:v>12.178513797889446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85-442E-8FFF-3AC109D71A31}"/>
            </c:ext>
          </c:extLst>
        </c:ser>
        <c:ser>
          <c:idx val="8"/>
          <c:order val="8"/>
          <c:tx>
            <c:v>aplanamiento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'GapRisk yield'!$C$23:$U$23</c:f>
              <c:numCache>
                <c:formatCode>0.00</c:formatCode>
                <c:ptCount val="19"/>
                <c:pt idx="0">
                  <c:v>16.028941420668492</c:v>
                </c:pt>
                <c:pt idx="1">
                  <c:v>15.289849081432001</c:v>
                </c:pt>
                <c:pt idx="2">
                  <c:v>15.53825249060241</c:v>
                </c:pt>
                <c:pt idx="3">
                  <c:v>15.590960096004197</c:v>
                </c:pt>
                <c:pt idx="4">
                  <c:v>15.521002898383051</c:v>
                </c:pt>
                <c:pt idx="5">
                  <c:v>15.245430927396551</c:v>
                </c:pt>
                <c:pt idx="6">
                  <c:v>14.733370647890522</c:v>
                </c:pt>
                <c:pt idx="7">
                  <c:v>13.068761453281775</c:v>
                </c:pt>
                <c:pt idx="8">
                  <c:v>11.949516285410143</c:v>
                </c:pt>
                <c:pt idx="9">
                  <c:v>10.922799714135349</c:v>
                </c:pt>
                <c:pt idx="10">
                  <c:v>10.142984310678429</c:v>
                </c:pt>
                <c:pt idx="11">
                  <c:v>9.5714696556675278</c:v>
                </c:pt>
                <c:pt idx="12">
                  <c:v>9.1820877161843253</c:v>
                </c:pt>
                <c:pt idx="13">
                  <c:v>8.8844588077005859</c:v>
                </c:pt>
                <c:pt idx="14">
                  <c:v>8.6527112159469741</c:v>
                </c:pt>
                <c:pt idx="15">
                  <c:v>8.5194840374218472</c:v>
                </c:pt>
                <c:pt idx="16">
                  <c:v>8.1648342150157642</c:v>
                </c:pt>
                <c:pt idx="17">
                  <c:v>7.9330112250061173</c:v>
                </c:pt>
                <c:pt idx="18">
                  <c:v>7.7011966339901212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A85-442E-8FFF-3AC109D71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3414319"/>
        <c:axId val="673781408"/>
      </c:lineChart>
      <c:catAx>
        <c:axId val="174341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años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3781408"/>
        <c:crosses val="autoZero"/>
        <c:auto val="1"/>
        <c:lblAlgn val="ctr"/>
        <c:lblOffset val="100"/>
        <c:noMultiLvlLbl val="0"/>
      </c:catAx>
      <c:valAx>
        <c:axId val="6737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tasa de rendimiento</a:t>
                </a:r>
                <a:r>
                  <a:rPr lang="en-US" sz="1100" baseline="0"/>
                  <a:t> %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4341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07730002898647"/>
          <c:y val="0.88423079708541374"/>
          <c:w val="0.69533525705297872"/>
          <c:h val="0.10299475342294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Estructura a plazos</a:t>
            </a:r>
            <a:r>
              <a:rPr lang="en-US" baseline="0"/>
              <a:t> de flujos netos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flujos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'GapRisk repricing'!$C$9:$H$9</c:f>
              <c:numCache>
                <c:formatCode>General</c:formatCode>
                <c:ptCount val="6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</c:numCache>
            </c:numRef>
          </c:cat>
          <c:val>
            <c:numRef>
              <c:f>'GapRisk repricing'!$C$15:$H$15</c:f>
              <c:numCache>
                <c:formatCode>#,##0</c:formatCode>
                <c:ptCount val="6"/>
                <c:pt idx="0">
                  <c:v>104166.74702549001</c:v>
                </c:pt>
                <c:pt idx="1">
                  <c:v>104166.74702549001</c:v>
                </c:pt>
                <c:pt idx="2">
                  <c:v>104166.74702549001</c:v>
                </c:pt>
                <c:pt idx="3">
                  <c:v>94166.747025490011</c:v>
                </c:pt>
                <c:pt idx="4">
                  <c:v>94166.747025490011</c:v>
                </c:pt>
                <c:pt idx="5">
                  <c:v>94166.747025490011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7-4237-959B-C80732A3B09E}"/>
            </c:ext>
          </c:extLst>
        </c:ser>
        <c:ser>
          <c:idx val="1"/>
          <c:order val="1"/>
          <c:tx>
            <c:v>flujos acumulados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'GapRisk repricing'!$C$9:$H$9</c:f>
              <c:numCache>
                <c:formatCode>General</c:formatCode>
                <c:ptCount val="6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</c:numCache>
            </c:numRef>
          </c:cat>
          <c:val>
            <c:numRef>
              <c:f>'GapRisk repricing'!$C$16:$H$16</c:f>
              <c:numCache>
                <c:formatCode>#,##0</c:formatCode>
                <c:ptCount val="6"/>
                <c:pt idx="0">
                  <c:v>104166.74702549001</c:v>
                </c:pt>
                <c:pt idx="1">
                  <c:v>208333.49405098002</c:v>
                </c:pt>
                <c:pt idx="2">
                  <c:v>312500.24107647</c:v>
                </c:pt>
                <c:pt idx="3">
                  <c:v>406666.98810196004</c:v>
                </c:pt>
                <c:pt idx="4">
                  <c:v>500833.73512745008</c:v>
                </c:pt>
                <c:pt idx="5">
                  <c:v>595000.48215294012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D7-4237-959B-C80732A3B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435616"/>
        <c:axId val="430436096"/>
      </c:barChart>
      <c:catAx>
        <c:axId val="4304356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436096"/>
        <c:crosses val="autoZero"/>
        <c:auto val="1"/>
        <c:lblAlgn val="ctr"/>
        <c:lblOffset val="100"/>
        <c:noMultiLvlLbl val="0"/>
      </c:catAx>
      <c:valAx>
        <c:axId val="43043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43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BasisRisk!$A$36</c:f>
              <c:strCache>
                <c:ptCount val="1"/>
                <c:pt idx="0">
                  <c:v>flujos netos descontados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BasisRisk!$C$3:$S$3</c:f>
              <c:numCache>
                <c:formatCode>General</c:formatCode>
                <c:ptCount val="1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>
                  <c:v>1.25</c:v>
                </c:pt>
                <c:pt idx="7">
                  <c:v>1.75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6.5</c:v>
                </c:pt>
                <c:pt idx="13">
                  <c:v>7.5</c:v>
                </c:pt>
                <c:pt idx="14">
                  <c:v>8.5</c:v>
                </c:pt>
                <c:pt idx="15">
                  <c:v>9.5</c:v>
                </c:pt>
                <c:pt idx="16">
                  <c:v>12.5</c:v>
                </c:pt>
              </c:numCache>
            </c:numRef>
          </c:cat>
          <c:val>
            <c:numRef>
              <c:f>BasisRisk!$C$36:$S$36</c:f>
              <c:numCache>
                <c:formatCode>0</c:formatCode>
                <c:ptCount val="17"/>
                <c:pt idx="0">
                  <c:v>64863.755149031145</c:v>
                </c:pt>
                <c:pt idx="1">
                  <c:v>73039.128354525674</c:v>
                </c:pt>
                <c:pt idx="2">
                  <c:v>74947.261796870574</c:v>
                </c:pt>
                <c:pt idx="3">
                  <c:v>79349.374766741457</c:v>
                </c:pt>
                <c:pt idx="4">
                  <c:v>78738.102688679894</c:v>
                </c:pt>
                <c:pt idx="5">
                  <c:v>76940.635778727767</c:v>
                </c:pt>
                <c:pt idx="6">
                  <c:v>67346.608538292974</c:v>
                </c:pt>
                <c:pt idx="7">
                  <c:v>50315.831584525258</c:v>
                </c:pt>
                <c:pt idx="8">
                  <c:v>40098.594244143664</c:v>
                </c:pt>
                <c:pt idx="9">
                  <c:v>33212.373394522278</c:v>
                </c:pt>
                <c:pt idx="10">
                  <c:v>28721.700876398598</c:v>
                </c:pt>
                <c:pt idx="11">
                  <c:v>25676.130104393495</c:v>
                </c:pt>
                <c:pt idx="12">
                  <c:v>23597.12720257289</c:v>
                </c:pt>
                <c:pt idx="13">
                  <c:v>22160.913140717439</c:v>
                </c:pt>
                <c:pt idx="14">
                  <c:v>20969.442590444673</c:v>
                </c:pt>
                <c:pt idx="15">
                  <c:v>-970889.52274605387</c:v>
                </c:pt>
                <c:pt idx="16">
                  <c:v>1144863.2407976063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39-4B03-93AF-6711F8A5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048544"/>
        <c:axId val="1320336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BasisRisk!$A$33</c15:sqref>
                        </c15:formulaRef>
                      </c:ext>
                    </c:extLst>
                    <c:strCache>
                      <c:ptCount val="1"/>
                      <c:pt idx="0">
                        <c:v>flujos netos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BasisRisk!$C$3:$S$3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2.8E-3</c:v>
                      </c:pt>
                      <c:pt idx="1">
                        <c:v>4.1700000000000001E-2</c:v>
                      </c:pt>
                      <c:pt idx="2">
                        <c:v>0.16669999999999999</c:v>
                      </c:pt>
                      <c:pt idx="3">
                        <c:v>0.375</c:v>
                      </c:pt>
                      <c:pt idx="4">
                        <c:v>0.625</c:v>
                      </c:pt>
                      <c:pt idx="5">
                        <c:v>0.875</c:v>
                      </c:pt>
                      <c:pt idx="6">
                        <c:v>1.25</c:v>
                      </c:pt>
                      <c:pt idx="7">
                        <c:v>1.75</c:v>
                      </c:pt>
                      <c:pt idx="8">
                        <c:v>2.5</c:v>
                      </c:pt>
                      <c:pt idx="9">
                        <c:v>3.5</c:v>
                      </c:pt>
                      <c:pt idx="10">
                        <c:v>4.5</c:v>
                      </c:pt>
                      <c:pt idx="11">
                        <c:v>5.5</c:v>
                      </c:pt>
                      <c:pt idx="12">
                        <c:v>6.5</c:v>
                      </c:pt>
                      <c:pt idx="13">
                        <c:v>7.5</c:v>
                      </c:pt>
                      <c:pt idx="14">
                        <c:v>8.5</c:v>
                      </c:pt>
                      <c:pt idx="15">
                        <c:v>9.5</c:v>
                      </c:pt>
                      <c:pt idx="16">
                        <c:v>12.5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BasisRisk!$C$33:$S$33</c15:sqref>
                        </c15:formulaRef>
                      </c:ext>
                    </c:extLst>
                    <c:numCache>
                      <c:formatCode>0</c:formatCode>
                      <c:ptCount val="17"/>
                      <c:pt idx="0">
                        <c:v>64863.961958363201</c:v>
                      </c:pt>
                      <c:pt idx="1">
                        <c:v>73042.838149888848</c:v>
                      </c:pt>
                      <c:pt idx="2">
                        <c:v>74962.636882079212</c:v>
                      </c:pt>
                      <c:pt idx="3">
                        <c:v>79386.608275080842</c:v>
                      </c:pt>
                      <c:pt idx="4">
                        <c:v>78799.665491517808</c:v>
                      </c:pt>
                      <c:pt idx="5">
                        <c:v>77024.060579005498</c:v>
                      </c:pt>
                      <c:pt idx="6">
                        <c:v>67445.427932326274</c:v>
                      </c:pt>
                      <c:pt idx="7">
                        <c:v>50406.960505803771</c:v>
                      </c:pt>
                      <c:pt idx="8">
                        <c:v>40194.996690438114</c:v>
                      </c:pt>
                      <c:pt idx="9">
                        <c:v>33319.839457871305</c:v>
                      </c:pt>
                      <c:pt idx="10">
                        <c:v>28838.648956250254</c:v>
                      </c:pt>
                      <c:pt idx="11">
                        <c:v>25802.335745381017</c:v>
                      </c:pt>
                      <c:pt idx="12">
                        <c:v>23733.26085582326</c:v>
                      </c:pt>
                      <c:pt idx="13">
                        <c:v>22307.909858325322</c:v>
                      </c:pt>
                      <c:pt idx="14">
                        <c:v>21126.522956817789</c:v>
                      </c:pt>
                      <c:pt idx="15">
                        <c:v>-979063.43391951127</c:v>
                      </c:pt>
                      <c:pt idx="16">
                        <c:v>1157526.2553412307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F39-4B03-93AF-6711F8A51A3A}"/>
                  </c:ext>
                </c:extLst>
              </c15:ser>
            </c15:filteredBarSeries>
          </c:ext>
        </c:extLst>
      </c:barChart>
      <c:catAx>
        <c:axId val="13204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033664"/>
        <c:crosses val="autoZero"/>
        <c:auto val="1"/>
        <c:lblAlgn val="ctr"/>
        <c:lblOffset val="100"/>
        <c:noMultiLvlLbl val="0"/>
      </c:catAx>
      <c:valAx>
        <c:axId val="1320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04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BasisRisk!$B$46</c:f>
              <c:strCache>
                <c:ptCount val="1"/>
                <c:pt idx="0">
                  <c:v>IBR 4/11/2022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BasisRisk!$C$45:$S$45</c:f>
              <c:numCache>
                <c:formatCode>0.00</c:formatCode>
                <c:ptCount val="1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 formatCode="General">
                  <c:v>1.25</c:v>
                </c:pt>
                <c:pt idx="7" formatCode="General">
                  <c:v>1.75</c:v>
                </c:pt>
                <c:pt idx="8" formatCode="General">
                  <c:v>2.5</c:v>
                </c:pt>
                <c:pt idx="9" formatCode="General">
                  <c:v>3.5</c:v>
                </c:pt>
                <c:pt idx="10" formatCode="General">
                  <c:v>4.5</c:v>
                </c:pt>
                <c:pt idx="11" formatCode="General">
                  <c:v>5.5</c:v>
                </c:pt>
                <c:pt idx="12" formatCode="General">
                  <c:v>6.5</c:v>
                </c:pt>
                <c:pt idx="13" formatCode="General">
                  <c:v>7.5</c:v>
                </c:pt>
                <c:pt idx="14" formatCode="General">
                  <c:v>8.5</c:v>
                </c:pt>
                <c:pt idx="15" formatCode="General">
                  <c:v>9.5</c:v>
                </c:pt>
                <c:pt idx="16" formatCode="General">
                  <c:v>12.5</c:v>
                </c:pt>
              </c:numCache>
            </c:numRef>
          </c:cat>
          <c:val>
            <c:numRef>
              <c:f>BasisRisk!$C$46:$S$46</c:f>
              <c:numCache>
                <c:formatCode>General</c:formatCode>
                <c:ptCount val="17"/>
                <c:pt idx="0">
                  <c:v>4.79</c:v>
                </c:pt>
                <c:pt idx="1">
                  <c:v>2.2599999999999998</c:v>
                </c:pt>
                <c:pt idx="2">
                  <c:v>5.8780000000000001</c:v>
                </c:pt>
                <c:pt idx="3">
                  <c:v>7.1050000000000004</c:v>
                </c:pt>
                <c:pt idx="4">
                  <c:v>7.7549999999999999</c:v>
                </c:pt>
                <c:pt idx="5">
                  <c:v>8.2650000000000006</c:v>
                </c:pt>
                <c:pt idx="6">
                  <c:v>8.6950000000000003</c:v>
                </c:pt>
                <c:pt idx="7">
                  <c:v>8.3049999999999997</c:v>
                </c:pt>
                <c:pt idx="8">
                  <c:v>8.1950000000000003</c:v>
                </c:pt>
                <c:pt idx="9">
                  <c:v>8.1549999999999994</c:v>
                </c:pt>
                <c:pt idx="10">
                  <c:v>8.1150000000000002</c:v>
                </c:pt>
                <c:pt idx="11">
                  <c:v>8.0749999999999993</c:v>
                </c:pt>
                <c:pt idx="12">
                  <c:v>8.0350000000000001</c:v>
                </c:pt>
                <c:pt idx="13">
                  <c:v>8.0150000000000006</c:v>
                </c:pt>
                <c:pt idx="14">
                  <c:v>8.01</c:v>
                </c:pt>
                <c:pt idx="15">
                  <c:v>8.01</c:v>
                </c:pt>
                <c:pt idx="16">
                  <c:v>7.9950000000000001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5-4E6E-923A-4AF777BC6966}"/>
            </c:ext>
          </c:extLst>
        </c:ser>
        <c:ser>
          <c:idx val="1"/>
          <c:order val="1"/>
          <c:tx>
            <c:strRef>
              <c:f>BasisRisk!$B$47</c:f>
              <c:strCache>
                <c:ptCount val="1"/>
                <c:pt idx="0">
                  <c:v>IBR 4/11/2023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BasisRisk!$C$45:$S$45</c:f>
              <c:numCache>
                <c:formatCode>0.00</c:formatCode>
                <c:ptCount val="1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 formatCode="General">
                  <c:v>1.25</c:v>
                </c:pt>
                <c:pt idx="7" formatCode="General">
                  <c:v>1.75</c:v>
                </c:pt>
                <c:pt idx="8" formatCode="General">
                  <c:v>2.5</c:v>
                </c:pt>
                <c:pt idx="9" formatCode="General">
                  <c:v>3.5</c:v>
                </c:pt>
                <c:pt idx="10" formatCode="General">
                  <c:v>4.5</c:v>
                </c:pt>
                <c:pt idx="11" formatCode="General">
                  <c:v>5.5</c:v>
                </c:pt>
                <c:pt idx="12" formatCode="General">
                  <c:v>6.5</c:v>
                </c:pt>
                <c:pt idx="13" formatCode="General">
                  <c:v>7.5</c:v>
                </c:pt>
                <c:pt idx="14" formatCode="General">
                  <c:v>8.5</c:v>
                </c:pt>
                <c:pt idx="15" formatCode="General">
                  <c:v>9.5</c:v>
                </c:pt>
                <c:pt idx="16" formatCode="General">
                  <c:v>12.5</c:v>
                </c:pt>
              </c:numCache>
            </c:numRef>
          </c:cat>
          <c:val>
            <c:numRef>
              <c:f>BasisRisk!$C$47:$S$47</c:f>
              <c:numCache>
                <c:formatCode>General</c:formatCode>
                <c:ptCount val="17"/>
                <c:pt idx="0">
                  <c:v>12.032999999999999</c:v>
                </c:pt>
                <c:pt idx="1">
                  <c:v>11.35</c:v>
                </c:pt>
                <c:pt idx="2">
                  <c:v>11.775</c:v>
                </c:pt>
                <c:pt idx="3">
                  <c:v>12.11</c:v>
                </c:pt>
                <c:pt idx="4">
                  <c:v>12.36</c:v>
                </c:pt>
                <c:pt idx="5">
                  <c:v>12.385</c:v>
                </c:pt>
                <c:pt idx="6">
                  <c:v>12.29</c:v>
                </c:pt>
                <c:pt idx="7">
                  <c:v>11.124000000000001</c:v>
                </c:pt>
                <c:pt idx="8">
                  <c:v>10.645</c:v>
                </c:pt>
                <c:pt idx="9">
                  <c:v>10.305</c:v>
                </c:pt>
                <c:pt idx="10">
                  <c:v>10.06</c:v>
                </c:pt>
                <c:pt idx="11">
                  <c:v>9.9049999999999994</c:v>
                </c:pt>
                <c:pt idx="12">
                  <c:v>9.84</c:v>
                </c:pt>
                <c:pt idx="13">
                  <c:v>9.7949999999999999</c:v>
                </c:pt>
                <c:pt idx="14">
                  <c:v>9.76</c:v>
                </c:pt>
                <c:pt idx="15">
                  <c:v>9.7799999999999994</c:v>
                </c:pt>
                <c:pt idx="16">
                  <c:v>9.7100000000000009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5-4E6E-923A-4AF777BC6966}"/>
            </c:ext>
          </c:extLst>
        </c:ser>
        <c:ser>
          <c:idx val="2"/>
          <c:order val="2"/>
          <c:tx>
            <c:strRef>
              <c:f>BasisRisk!$B$48</c:f>
              <c:strCache>
                <c:ptCount val="1"/>
                <c:pt idx="0">
                  <c:v>IBR 4/11/2024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BasisRisk!$C$45:$S$45</c:f>
              <c:numCache>
                <c:formatCode>0.00</c:formatCode>
                <c:ptCount val="1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 formatCode="General">
                  <c:v>1.25</c:v>
                </c:pt>
                <c:pt idx="7" formatCode="General">
                  <c:v>1.75</c:v>
                </c:pt>
                <c:pt idx="8" formatCode="General">
                  <c:v>2.5</c:v>
                </c:pt>
                <c:pt idx="9" formatCode="General">
                  <c:v>3.5</c:v>
                </c:pt>
                <c:pt idx="10" formatCode="General">
                  <c:v>4.5</c:v>
                </c:pt>
                <c:pt idx="11" formatCode="General">
                  <c:v>5.5</c:v>
                </c:pt>
                <c:pt idx="12" formatCode="General">
                  <c:v>6.5</c:v>
                </c:pt>
                <c:pt idx="13" formatCode="General">
                  <c:v>7.5</c:v>
                </c:pt>
                <c:pt idx="14" formatCode="General">
                  <c:v>8.5</c:v>
                </c:pt>
                <c:pt idx="15" formatCode="General">
                  <c:v>9.5</c:v>
                </c:pt>
                <c:pt idx="16" formatCode="General">
                  <c:v>12.5</c:v>
                </c:pt>
              </c:numCache>
            </c:numRef>
          </c:cat>
          <c:val>
            <c:numRef>
              <c:f>BasisRisk!$C$48:$S$48</c:f>
              <c:numCache>
                <c:formatCode>General</c:formatCode>
                <c:ptCount val="17"/>
                <c:pt idx="0">
                  <c:v>11.387</c:v>
                </c:pt>
                <c:pt idx="1">
                  <c:v>12.18</c:v>
                </c:pt>
                <c:pt idx="2">
                  <c:v>12.305</c:v>
                </c:pt>
                <c:pt idx="3">
                  <c:v>12.51</c:v>
                </c:pt>
                <c:pt idx="4">
                  <c:v>12.505000000000001</c:v>
                </c:pt>
                <c:pt idx="5">
                  <c:v>12.385</c:v>
                </c:pt>
                <c:pt idx="6">
                  <c:v>11.73</c:v>
                </c:pt>
                <c:pt idx="7">
                  <c:v>10.34</c:v>
                </c:pt>
                <c:pt idx="8">
                  <c:v>9.6050000000000004</c:v>
                </c:pt>
                <c:pt idx="9">
                  <c:v>9.23</c:v>
                </c:pt>
                <c:pt idx="10">
                  <c:v>9.0299999999999994</c:v>
                </c:pt>
                <c:pt idx="11">
                  <c:v>8.9149999999999991</c:v>
                </c:pt>
                <c:pt idx="12">
                  <c:v>8.85</c:v>
                </c:pt>
                <c:pt idx="13">
                  <c:v>8.8149999999999995</c:v>
                </c:pt>
                <c:pt idx="14">
                  <c:v>8.7799999999999994</c:v>
                </c:pt>
                <c:pt idx="15">
                  <c:v>8.8249999999999993</c:v>
                </c:pt>
                <c:pt idx="16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5-4E6E-923A-4AF777BC6966}"/>
            </c:ext>
          </c:extLst>
        </c:ser>
        <c:ser>
          <c:idx val="3"/>
          <c:order val="3"/>
          <c:tx>
            <c:strRef>
              <c:f>BasisRisk!$B$50</c:f>
              <c:strCache>
                <c:ptCount val="1"/>
                <c:pt idx="0">
                  <c:v>COP 4/11/2022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BasisRisk!$C$45:$S$45</c:f>
              <c:numCache>
                <c:formatCode>0.00</c:formatCode>
                <c:ptCount val="1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 formatCode="General">
                  <c:v>1.25</c:v>
                </c:pt>
                <c:pt idx="7" formatCode="General">
                  <c:v>1.75</c:v>
                </c:pt>
                <c:pt idx="8" formatCode="General">
                  <c:v>2.5</c:v>
                </c:pt>
                <c:pt idx="9" formatCode="General">
                  <c:v>3.5</c:v>
                </c:pt>
                <c:pt idx="10" formatCode="General">
                  <c:v>4.5</c:v>
                </c:pt>
                <c:pt idx="11" formatCode="General">
                  <c:v>5.5</c:v>
                </c:pt>
                <c:pt idx="12" formatCode="General">
                  <c:v>6.5</c:v>
                </c:pt>
                <c:pt idx="13" formatCode="General">
                  <c:v>7.5</c:v>
                </c:pt>
                <c:pt idx="14" formatCode="General">
                  <c:v>8.5</c:v>
                </c:pt>
                <c:pt idx="15" formatCode="General">
                  <c:v>9.5</c:v>
                </c:pt>
                <c:pt idx="16" formatCode="General">
                  <c:v>12.5</c:v>
                </c:pt>
              </c:numCache>
            </c:numRef>
          </c:cat>
          <c:val>
            <c:numRef>
              <c:f>BasisRisk!$C$50:$S$50</c:f>
              <c:numCache>
                <c:formatCode>General</c:formatCode>
                <c:ptCount val="17"/>
                <c:pt idx="0">
                  <c:v>4.9531009341594645</c:v>
                </c:pt>
                <c:pt idx="1">
                  <c:v>5.0433330932905829</c:v>
                </c:pt>
                <c:pt idx="2">
                  <c:v>5.3190843220515909</c:v>
                </c:pt>
                <c:pt idx="3">
                  <c:v>5.7344007311439613</c:v>
                </c:pt>
                <c:pt idx="4">
                  <c:v>6.1689718307886752</c:v>
                </c:pt>
                <c:pt idx="5">
                  <c:v>6.5441435248464845</c:v>
                </c:pt>
                <c:pt idx="6">
                  <c:v>7.0151615533165153</c:v>
                </c:pt>
                <c:pt idx="7">
                  <c:v>7.5088875776394932</c:v>
                </c:pt>
                <c:pt idx="8">
                  <c:v>8.0445504613100258</c:v>
                </c:pt>
                <c:pt idx="9">
                  <c:v>8.514481666005036</c:v>
                </c:pt>
                <c:pt idx="10">
                  <c:v>8.8191039193486631</c:v>
                </c:pt>
                <c:pt idx="11">
                  <c:v>9.0270299287193474</c:v>
                </c:pt>
                <c:pt idx="12">
                  <c:v>9.1756826226239578</c:v>
                </c:pt>
                <c:pt idx="13">
                  <c:v>9.2863043978883706</c:v>
                </c:pt>
                <c:pt idx="14">
                  <c:v>9.3714582899189978</c:v>
                </c:pt>
                <c:pt idx="15">
                  <c:v>9.4388830891454205</c:v>
                </c:pt>
                <c:pt idx="16">
                  <c:v>9.576663977206632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95-4E6E-923A-4AF777BC6966}"/>
            </c:ext>
          </c:extLst>
        </c:ser>
        <c:ser>
          <c:idx val="4"/>
          <c:order val="4"/>
          <c:tx>
            <c:strRef>
              <c:f>BasisRisk!$B$51</c:f>
              <c:strCache>
                <c:ptCount val="1"/>
                <c:pt idx="0">
                  <c:v>COP 4/11/2023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BasisRisk!$C$45:$S$45</c:f>
              <c:numCache>
                <c:formatCode>0.00</c:formatCode>
                <c:ptCount val="1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 formatCode="General">
                  <c:v>1.25</c:v>
                </c:pt>
                <c:pt idx="7" formatCode="General">
                  <c:v>1.75</c:v>
                </c:pt>
                <c:pt idx="8" formatCode="General">
                  <c:v>2.5</c:v>
                </c:pt>
                <c:pt idx="9" formatCode="General">
                  <c:v>3.5</c:v>
                </c:pt>
                <c:pt idx="10" formatCode="General">
                  <c:v>4.5</c:v>
                </c:pt>
                <c:pt idx="11" formatCode="General">
                  <c:v>5.5</c:v>
                </c:pt>
                <c:pt idx="12" formatCode="General">
                  <c:v>6.5</c:v>
                </c:pt>
                <c:pt idx="13" formatCode="General">
                  <c:v>7.5</c:v>
                </c:pt>
                <c:pt idx="14" formatCode="General">
                  <c:v>8.5</c:v>
                </c:pt>
                <c:pt idx="15" formatCode="General">
                  <c:v>9.5</c:v>
                </c:pt>
                <c:pt idx="16" formatCode="General">
                  <c:v>12.5</c:v>
                </c:pt>
              </c:numCache>
            </c:numRef>
          </c:cat>
          <c:val>
            <c:numRef>
              <c:f>BasisRisk!$C$51:$S$51</c:f>
              <c:numCache>
                <c:formatCode>General</c:formatCode>
                <c:ptCount val="17"/>
                <c:pt idx="0">
                  <c:v>9.64412975243871</c:v>
                </c:pt>
                <c:pt idx="1">
                  <c:v>9.7386751200951593</c:v>
                </c:pt>
                <c:pt idx="2">
                  <c:v>10.016784719632053</c:v>
                </c:pt>
                <c:pt idx="3">
                  <c:v>10.402849604291649</c:v>
                </c:pt>
                <c:pt idx="4">
                  <c:v>10.760297205676492</c:v>
                </c:pt>
                <c:pt idx="5">
                  <c:v>11.026028042292044</c:v>
                </c:pt>
                <c:pt idx="6">
                  <c:v>11.295609376560277</c:v>
                </c:pt>
                <c:pt idx="7">
                  <c:v>11.489269045988969</c:v>
                </c:pt>
                <c:pt idx="8">
                  <c:v>11.575584997542302</c:v>
                </c:pt>
                <c:pt idx="9">
                  <c:v>11.522452460423072</c:v>
                </c:pt>
                <c:pt idx="10">
                  <c:v>11.413142744479511</c:v>
                </c:pt>
                <c:pt idx="11">
                  <c:v>11.302950198656232</c:v>
                </c:pt>
                <c:pt idx="12">
                  <c:v>11.207645990465341</c:v>
                </c:pt>
                <c:pt idx="13">
                  <c:v>11.129210233162963</c:v>
                </c:pt>
                <c:pt idx="14">
                  <c:v>11.065476515815845</c:v>
                </c:pt>
                <c:pt idx="15">
                  <c:v>11.013535235197258</c:v>
                </c:pt>
                <c:pt idx="16">
                  <c:v>10.905146125347381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95-4E6E-923A-4AF777BC6966}"/>
            </c:ext>
          </c:extLst>
        </c:ser>
        <c:ser>
          <c:idx val="5"/>
          <c:order val="5"/>
          <c:tx>
            <c:strRef>
              <c:f>BasisRisk!$B$52</c:f>
              <c:strCache>
                <c:ptCount val="1"/>
                <c:pt idx="0">
                  <c:v>COP 4/11/2024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BasisRisk!$C$45:$S$45</c:f>
              <c:numCache>
                <c:formatCode>0.00</c:formatCode>
                <c:ptCount val="1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 formatCode="General">
                  <c:v>1.25</c:v>
                </c:pt>
                <c:pt idx="7" formatCode="General">
                  <c:v>1.75</c:v>
                </c:pt>
                <c:pt idx="8" formatCode="General">
                  <c:v>2.5</c:v>
                </c:pt>
                <c:pt idx="9" formatCode="General">
                  <c:v>3.5</c:v>
                </c:pt>
                <c:pt idx="10" formatCode="General">
                  <c:v>4.5</c:v>
                </c:pt>
                <c:pt idx="11" formatCode="General">
                  <c:v>5.5</c:v>
                </c:pt>
                <c:pt idx="12" formatCode="General">
                  <c:v>6.5</c:v>
                </c:pt>
                <c:pt idx="13" formatCode="General">
                  <c:v>7.5</c:v>
                </c:pt>
                <c:pt idx="14" formatCode="General">
                  <c:v>8.5</c:v>
                </c:pt>
                <c:pt idx="15" formatCode="General">
                  <c:v>9.5</c:v>
                </c:pt>
                <c:pt idx="16" formatCode="General">
                  <c:v>12.5</c:v>
                </c:pt>
              </c:numCache>
            </c:numRef>
          </c:cat>
          <c:val>
            <c:numRef>
              <c:f>BasisRisk!$C$52:$S$52</c:f>
              <c:numCache>
                <c:formatCode>General</c:formatCode>
                <c:ptCount val="17"/>
                <c:pt idx="0">
                  <c:v>8.9006038041636799</c:v>
                </c:pt>
                <c:pt idx="1">
                  <c:v>8.8757161850111146</c:v>
                </c:pt>
                <c:pt idx="2">
                  <c:v>8.8087363117920781</c:v>
                </c:pt>
                <c:pt idx="3">
                  <c:v>8.7353982219399082</c:v>
                </c:pt>
                <c:pt idx="4">
                  <c:v>8.6977805597288889</c:v>
                </c:pt>
                <c:pt idx="5">
                  <c:v>8.7014221222491202</c:v>
                </c:pt>
                <c:pt idx="6">
                  <c:v>8.760088061617342</c:v>
                </c:pt>
                <c:pt idx="7" formatCode="0.00">
                  <c:v>8.8969191212256415</c:v>
                </c:pt>
                <c:pt idx="8" formatCode="0.00">
                  <c:v>9.1506889524229234</c:v>
                </c:pt>
                <c:pt idx="9" formatCode="0.00">
                  <c:v>9.4835308553547719</c:v>
                </c:pt>
                <c:pt idx="10" formatCode="0.00">
                  <c:v>9.7637285995933905</c:v>
                </c:pt>
                <c:pt idx="11">
                  <c:v>9.9858140149371479</c:v>
                </c:pt>
                <c:pt idx="12" formatCode="0.00">
                  <c:v>10.158999880928668</c:v>
                </c:pt>
                <c:pt idx="13" formatCode="0.00">
                  <c:v>10.294471818085819</c:v>
                </c:pt>
                <c:pt idx="14">
                  <c:v>10.401717463435974</c:v>
                </c:pt>
                <c:pt idx="15" formatCode="0.00">
                  <c:v>10.487946300910428</c:v>
                </c:pt>
                <c:pt idx="16" formatCode="0.00">
                  <c:v>10.66616564979193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95-4E6E-923A-4AF777BC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743631"/>
        <c:axId val="732745071"/>
      </c:lineChart>
      <c:catAx>
        <c:axId val="73274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2745071"/>
        <c:crosses val="autoZero"/>
        <c:auto val="1"/>
        <c:lblAlgn val="ctr"/>
        <c:lblOffset val="100"/>
        <c:noMultiLvlLbl val="0"/>
      </c:catAx>
      <c:valAx>
        <c:axId val="732745071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Tasas de rendimiento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274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BasisRisk!$B$56</c:f>
              <c:strCache>
                <c:ptCount val="1"/>
                <c:pt idx="0">
                  <c:v>11/04/2022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BasisRisk!$C$45:$S$45</c:f>
              <c:numCache>
                <c:formatCode>0.00</c:formatCode>
                <c:ptCount val="1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 formatCode="General">
                  <c:v>1.25</c:v>
                </c:pt>
                <c:pt idx="7" formatCode="General">
                  <c:v>1.75</c:v>
                </c:pt>
                <c:pt idx="8" formatCode="General">
                  <c:v>2.5</c:v>
                </c:pt>
                <c:pt idx="9" formatCode="General">
                  <c:v>3.5</c:v>
                </c:pt>
                <c:pt idx="10" formatCode="General">
                  <c:v>4.5</c:v>
                </c:pt>
                <c:pt idx="11" formatCode="General">
                  <c:v>5.5</c:v>
                </c:pt>
                <c:pt idx="12" formatCode="General">
                  <c:v>6.5</c:v>
                </c:pt>
                <c:pt idx="13" formatCode="General">
                  <c:v>7.5</c:v>
                </c:pt>
                <c:pt idx="14" formatCode="General">
                  <c:v>8.5</c:v>
                </c:pt>
                <c:pt idx="15" formatCode="General">
                  <c:v>9.5</c:v>
                </c:pt>
                <c:pt idx="16" formatCode="General">
                  <c:v>12.5</c:v>
                </c:pt>
              </c:numCache>
            </c:numRef>
          </c:cat>
          <c:val>
            <c:numRef>
              <c:f>BasisRisk!$C$56:$S$56</c:f>
              <c:numCache>
                <c:formatCode>0</c:formatCode>
                <c:ptCount val="17"/>
                <c:pt idx="0">
                  <c:v>38368.939197949592</c:v>
                </c:pt>
                <c:pt idx="1">
                  <c:v>50535.493604461422</c:v>
                </c:pt>
                <c:pt idx="2">
                  <c:v>96120.183491826741</c:v>
                </c:pt>
                <c:pt idx="3">
                  <c:v>159628.78717788067</c:v>
                </c:pt>
                <c:pt idx="4">
                  <c:v>222286.00850551229</c:v>
                </c:pt>
                <c:pt idx="5">
                  <c:v>285067.01265056938</c:v>
                </c:pt>
                <c:pt idx="6">
                  <c:v>335155.35339538881</c:v>
                </c:pt>
                <c:pt idx="7">
                  <c:v>375964.98385773023</c:v>
                </c:pt>
                <c:pt idx="8">
                  <c:v>410973.92153517285</c:v>
                </c:pt>
                <c:pt idx="9">
                  <c:v>441861.76260084688</c:v>
                </c:pt>
                <c:pt idx="10">
                  <c:v>470086.74400938366</c:v>
                </c:pt>
                <c:pt idx="11">
                  <c:v>496438.50115375163</c:v>
                </c:pt>
                <c:pt idx="12">
                  <c:v>521375.33819666586</c:v>
                </c:pt>
                <c:pt idx="13">
                  <c:v>545381.6111590279</c:v>
                </c:pt>
                <c:pt idx="14">
                  <c:v>568789.14173807006</c:v>
                </c:pt>
                <c:pt idx="15">
                  <c:v>-400650.49994021922</c:v>
                </c:pt>
                <c:pt idx="16">
                  <c:v>738147.7157855652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8-487E-965B-3541557265F6}"/>
            </c:ext>
          </c:extLst>
        </c:ser>
        <c:ser>
          <c:idx val="1"/>
          <c:order val="1"/>
          <c:tx>
            <c:strRef>
              <c:f>BasisRisk!$B$57</c:f>
              <c:strCache>
                <c:ptCount val="1"/>
                <c:pt idx="0">
                  <c:v>11/04/2023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BasisRisk!$C$45:$S$45</c:f>
              <c:numCache>
                <c:formatCode>0.00</c:formatCode>
                <c:ptCount val="1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 formatCode="General">
                  <c:v>1.25</c:v>
                </c:pt>
                <c:pt idx="7" formatCode="General">
                  <c:v>1.75</c:v>
                </c:pt>
                <c:pt idx="8" formatCode="General">
                  <c:v>2.5</c:v>
                </c:pt>
                <c:pt idx="9" formatCode="General">
                  <c:v>3.5</c:v>
                </c:pt>
                <c:pt idx="10" formatCode="General">
                  <c:v>4.5</c:v>
                </c:pt>
                <c:pt idx="11" formatCode="General">
                  <c:v>5.5</c:v>
                </c:pt>
                <c:pt idx="12" formatCode="General">
                  <c:v>6.5</c:v>
                </c:pt>
                <c:pt idx="13" formatCode="General">
                  <c:v>7.5</c:v>
                </c:pt>
                <c:pt idx="14" formatCode="General">
                  <c:v>8.5</c:v>
                </c:pt>
                <c:pt idx="15" formatCode="General">
                  <c:v>9.5</c:v>
                </c:pt>
                <c:pt idx="16" formatCode="General">
                  <c:v>12.5</c:v>
                </c:pt>
              </c:numCache>
            </c:numRef>
          </c:cat>
          <c:val>
            <c:numRef>
              <c:f>BasisRisk!$C$57:$S$57</c:f>
              <c:numCache>
                <c:formatCode>0</c:formatCode>
                <c:ptCount val="17"/>
                <c:pt idx="0">
                  <c:v>63888.487219603594</c:v>
                </c:pt>
                <c:pt idx="1">
                  <c:v>119999.0802694911</c:v>
                </c:pt>
                <c:pt idx="2">
                  <c:v>177569.9314248157</c:v>
                </c:pt>
                <c:pt idx="3">
                  <c:v>237295.27140677621</c:v>
                </c:pt>
                <c:pt idx="4">
                  <c:v>295375.26815301983</c:v>
                </c:pt>
                <c:pt idx="5">
                  <c:v>350341.03846132546</c:v>
                </c:pt>
                <c:pt idx="6">
                  <c:v>394718.97610005597</c:v>
                </c:pt>
                <c:pt idx="7">
                  <c:v>425688.11462187499</c:v>
                </c:pt>
                <c:pt idx="8">
                  <c:v>452544.22996942187</c:v>
                </c:pt>
                <c:pt idx="9">
                  <c:v>477888.22844280605</c:v>
                </c:pt>
                <c:pt idx="10">
                  <c:v>502650.2818842635</c:v>
                </c:pt>
                <c:pt idx="11">
                  <c:v>527427.03171788983</c:v>
                </c:pt>
                <c:pt idx="12">
                  <c:v>552795.96027439786</c:v>
                </c:pt>
                <c:pt idx="13">
                  <c:v>578676.66136105696</c:v>
                </c:pt>
                <c:pt idx="14">
                  <c:v>604954.63639116904</c:v>
                </c:pt>
                <c:pt idx="15">
                  <c:v>-358729.05643505394</c:v>
                </c:pt>
                <c:pt idx="16">
                  <c:v>794015.14511324931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68-487E-965B-3541557265F6}"/>
            </c:ext>
          </c:extLst>
        </c:ser>
        <c:ser>
          <c:idx val="2"/>
          <c:order val="2"/>
          <c:tx>
            <c:strRef>
              <c:f>BasisRisk!$B$58</c:f>
              <c:strCache>
                <c:ptCount val="1"/>
                <c:pt idx="0">
                  <c:v>11/04/2024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BasisRisk!$C$45:$S$45</c:f>
              <c:numCache>
                <c:formatCode>0.00</c:formatCode>
                <c:ptCount val="17"/>
                <c:pt idx="0">
                  <c:v>2.8E-3</c:v>
                </c:pt>
                <c:pt idx="1">
                  <c:v>4.1700000000000001E-2</c:v>
                </c:pt>
                <c:pt idx="2">
                  <c:v>0.16669999999999999</c:v>
                </c:pt>
                <c:pt idx="3">
                  <c:v>0.375</c:v>
                </c:pt>
                <c:pt idx="4">
                  <c:v>0.625</c:v>
                </c:pt>
                <c:pt idx="5">
                  <c:v>0.875</c:v>
                </c:pt>
                <c:pt idx="6" formatCode="General">
                  <c:v>1.25</c:v>
                </c:pt>
                <c:pt idx="7" formatCode="General">
                  <c:v>1.75</c:v>
                </c:pt>
                <c:pt idx="8" formatCode="General">
                  <c:v>2.5</c:v>
                </c:pt>
                <c:pt idx="9" formatCode="General">
                  <c:v>3.5</c:v>
                </c:pt>
                <c:pt idx="10" formatCode="General">
                  <c:v>4.5</c:v>
                </c:pt>
                <c:pt idx="11" formatCode="General">
                  <c:v>5.5</c:v>
                </c:pt>
                <c:pt idx="12" formatCode="General">
                  <c:v>6.5</c:v>
                </c:pt>
                <c:pt idx="13" formatCode="General">
                  <c:v>7.5</c:v>
                </c:pt>
                <c:pt idx="14" formatCode="General">
                  <c:v>8.5</c:v>
                </c:pt>
                <c:pt idx="15" formatCode="General">
                  <c:v>9.5</c:v>
                </c:pt>
                <c:pt idx="16" formatCode="General">
                  <c:v>12.5</c:v>
                </c:pt>
              </c:numCache>
            </c:numRef>
          </c:cat>
          <c:val>
            <c:numRef>
              <c:f>BasisRisk!$C$58:$S$58</c:f>
              <c:numCache>
                <c:formatCode>0</c:formatCode>
                <c:ptCount val="17"/>
                <c:pt idx="0">
                  <c:v>64863.755149031145</c:v>
                </c:pt>
                <c:pt idx="1">
                  <c:v>137902.88350355683</c:v>
                </c:pt>
                <c:pt idx="2">
                  <c:v>212850.14530042739</c:v>
                </c:pt>
                <c:pt idx="3">
                  <c:v>292199.52006716887</c:v>
                </c:pt>
                <c:pt idx="4">
                  <c:v>370937.62275584874</c:v>
                </c:pt>
                <c:pt idx="5">
                  <c:v>447878.25853457651</c:v>
                </c:pt>
                <c:pt idx="6">
                  <c:v>515224.8670728695</c:v>
                </c:pt>
                <c:pt idx="7">
                  <c:v>565540.69865739474</c:v>
                </c:pt>
                <c:pt idx="8">
                  <c:v>605639.29290153843</c:v>
                </c:pt>
                <c:pt idx="9">
                  <c:v>638851.66629606066</c:v>
                </c:pt>
                <c:pt idx="10">
                  <c:v>667573.36717245926</c:v>
                </c:pt>
                <c:pt idx="11">
                  <c:v>693249.49727685272</c:v>
                </c:pt>
                <c:pt idx="12">
                  <c:v>716846.62447942561</c:v>
                </c:pt>
                <c:pt idx="13">
                  <c:v>739007.53762014303</c:v>
                </c:pt>
                <c:pt idx="14">
                  <c:v>759976.98021058773</c:v>
                </c:pt>
                <c:pt idx="15">
                  <c:v>-210912.54253546614</c:v>
                </c:pt>
                <c:pt idx="16">
                  <c:v>933950.69826214015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68-487E-965B-354155726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5315984"/>
        <c:axId val="1705327504"/>
      </c:barChart>
      <c:catAx>
        <c:axId val="170531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5327504"/>
        <c:crosses val="autoZero"/>
        <c:auto val="1"/>
        <c:lblAlgn val="ctr"/>
        <c:lblOffset val="100"/>
        <c:noMultiLvlLbl val="0"/>
      </c:catAx>
      <c:valAx>
        <c:axId val="170532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531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$8" fmlaRange="$B$5:$B$7" noThreeD="1" sel="2" val="0"/>
</file>

<file path=xl/ctrlProps/ctrlProp2.xml><?xml version="1.0" encoding="utf-8"?>
<formControlPr xmlns="http://schemas.microsoft.com/office/spreadsheetml/2009/9/main" objectType="Drop" dropStyle="combo" dx="22" fmlaLink="$A$10" fmlaRange="$A$2:$A$6" noThreeD="1" sel="3" val="0"/>
</file>

<file path=xl/ctrlProps/ctrlProp3.xml><?xml version="1.0" encoding="utf-8"?>
<formControlPr xmlns="http://schemas.microsoft.com/office/spreadsheetml/2009/9/main" objectType="Drop" dropStyle="combo" dx="22" fmlaLink="$B$23" fmlaRange="$B$6:$B$8" noThreeD="1" sel="3" val="0"/>
</file>

<file path=xl/ctrlProps/ctrlProp4.xml><?xml version="1.0" encoding="utf-8"?>
<formControlPr xmlns="http://schemas.microsoft.com/office/spreadsheetml/2009/9/main" objectType="Drop" dropStyle="combo" dx="22" fmlaLink="$A$17" fmlaRange="$A$2:$A$4" noThreeD="1" sel="1" val="0"/>
</file>

<file path=xl/ctrlProps/ctrlProp5.xml><?xml version="1.0" encoding="utf-8"?>
<formControlPr xmlns="http://schemas.microsoft.com/office/spreadsheetml/2009/9/main" objectType="Drop" dropStyle="combo" dx="22" fmlaLink="$A$17" fmlaRange="$A$2:$A$4" noThreeD="1" sel="1" val="0"/>
</file>

<file path=xl/ctrlProps/ctrlProp6.xml><?xml version="1.0" encoding="utf-8"?>
<formControlPr xmlns="http://schemas.microsoft.com/office/spreadsheetml/2009/9/main" objectType="Drop" dropStyle="combo" dx="22" fmlaLink="$A$17" fmlaRange="$A$2:$A$4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571499</xdr:colOff>
      <xdr:row>12</xdr:row>
      <xdr:rowOff>100012</xdr:rowOff>
    </xdr:from>
    <xdr:to>
      <xdr:col>36</xdr:col>
      <xdr:colOff>714374</xdr:colOff>
      <xdr:row>38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0</xdr:row>
      <xdr:rowOff>138112</xdr:rowOff>
    </xdr:from>
    <xdr:to>
      <xdr:col>21</xdr:col>
      <xdr:colOff>257175</xdr:colOff>
      <xdr:row>17</xdr:row>
      <xdr:rowOff>66676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190499</xdr:colOff>
      <xdr:row>17</xdr:row>
      <xdr:rowOff>185736</xdr:rowOff>
    </xdr:from>
    <xdr:to>
      <xdr:col>21</xdr:col>
      <xdr:colOff>200024</xdr:colOff>
      <xdr:row>34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761999</xdr:colOff>
      <xdr:row>15</xdr:row>
      <xdr:rowOff>0</xdr:rowOff>
    </xdr:from>
    <xdr:to>
      <xdr:col>37</xdr:col>
      <xdr:colOff>273843</xdr:colOff>
      <xdr:row>42</xdr:row>
      <xdr:rowOff>154782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0</xdr:colOff>
      <xdr:row>15</xdr:row>
      <xdr:rowOff>0</xdr:rowOff>
    </xdr:from>
    <xdr:to>
      <xdr:col>55</xdr:col>
      <xdr:colOff>297656</xdr:colOff>
      <xdr:row>43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28575</xdr:colOff>
      <xdr:row>1</xdr:row>
      <xdr:rowOff>4762</xdr:rowOff>
    </xdr:from>
    <xdr:to>
      <xdr:col>29</xdr:col>
      <xdr:colOff>666751</xdr:colOff>
      <xdr:row>21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298450</xdr:colOff>
          <xdr:row>24</xdr:row>
          <xdr:rowOff>6350</xdr:rowOff>
        </xdr:from>
        <xdr:to>
          <xdr:col>28</xdr:col>
          <xdr:colOff>184150</xdr:colOff>
          <xdr:row>25</xdr:row>
          <xdr:rowOff>31750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161924</xdr:colOff>
      <xdr:row>1</xdr:row>
      <xdr:rowOff>90487</xdr:rowOff>
    </xdr:from>
    <xdr:to>
      <xdr:col>19</xdr:col>
      <xdr:colOff>190499</xdr:colOff>
      <xdr:row>21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908050</xdr:colOff>
          <xdr:row>1</xdr:row>
          <xdr:rowOff>31750</xdr:rowOff>
        </xdr:from>
        <xdr:to>
          <xdr:col>6</xdr:col>
          <xdr:colOff>76200</xdr:colOff>
          <xdr:row>2</xdr:row>
          <xdr:rowOff>76200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6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127423</xdr:colOff>
      <xdr:row>4</xdr:row>
      <xdr:rowOff>110808</xdr:rowOff>
    </xdr:from>
    <xdr:to>
      <xdr:col>27</xdr:col>
      <xdr:colOff>55033</xdr:colOff>
      <xdr:row>34</xdr:row>
      <xdr:rowOff>174202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222250</xdr:colOff>
          <xdr:row>0</xdr:row>
          <xdr:rowOff>82550</xdr:rowOff>
        </xdr:from>
        <xdr:to>
          <xdr:col>26</xdr:col>
          <xdr:colOff>184150</xdr:colOff>
          <xdr:row>2</xdr:row>
          <xdr:rowOff>0</xdr:rowOff>
        </xdr:to>
        <xdr:sp macro="" textlink="">
          <xdr:nvSpPr>
            <xdr:cNvPr id="12290" name="Drop Dow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8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105835</xdr:colOff>
      <xdr:row>35</xdr:row>
      <xdr:rowOff>177800</xdr:rowOff>
    </xdr:from>
    <xdr:to>
      <xdr:col>25</xdr:col>
      <xdr:colOff>719667</xdr:colOff>
      <xdr:row>52</xdr:row>
      <xdr:rowOff>93135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76202</xdr:colOff>
      <xdr:row>53</xdr:row>
      <xdr:rowOff>60854</xdr:rowOff>
    </xdr:from>
    <xdr:to>
      <xdr:col>26</xdr:col>
      <xdr:colOff>93134</xdr:colOff>
      <xdr:row>72</xdr:row>
      <xdr:rowOff>160868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908050</xdr:colOff>
          <xdr:row>1</xdr:row>
          <xdr:rowOff>31750</xdr:rowOff>
        </xdr:from>
        <xdr:to>
          <xdr:col>6</xdr:col>
          <xdr:colOff>76200</xdr:colOff>
          <xdr:row>2</xdr:row>
          <xdr:rowOff>76200</xdr:rowOff>
        </xdr:to>
        <xdr:sp macro="" textlink="">
          <xdr:nvSpPr>
            <xdr:cNvPr id="14337" name="Drop Down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9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908050</xdr:colOff>
          <xdr:row>1</xdr:row>
          <xdr:rowOff>31750</xdr:rowOff>
        </xdr:from>
        <xdr:to>
          <xdr:col>6</xdr:col>
          <xdr:colOff>76200</xdr:colOff>
          <xdr:row>2</xdr:row>
          <xdr:rowOff>76200</xdr:rowOff>
        </xdr:to>
        <xdr:sp macro="" textlink="">
          <xdr:nvSpPr>
            <xdr:cNvPr id="17409" name="Drop Down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A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908050</xdr:colOff>
          <xdr:row>1</xdr:row>
          <xdr:rowOff>31750</xdr:rowOff>
        </xdr:from>
        <xdr:to>
          <xdr:col>6</xdr:col>
          <xdr:colOff>76200</xdr:colOff>
          <xdr:row>2</xdr:row>
          <xdr:rowOff>76200</xdr:rowOff>
        </xdr:to>
        <xdr:sp macro="" textlink="">
          <xdr:nvSpPr>
            <xdr:cNvPr id="20481" name="Drop Down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B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nking data sas nit 901253313 Carlos Castro-Iragorri" id="{DB3E8B4F-AA81-4D01-808D-78477B0365A8}" userId="084b5804b05fa02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4-04-06T00:32:11.64" personId="{DB3E8B4F-AA81-4D01-808D-78477B0365A8}" id="{0D4CBAA7-D521-41C2-9363-24C5E1EBCA1F}">
    <text>0-cupon for 10 year</text>
  </threadedComment>
  <threadedComment ref="A7" dT="2024-04-06T00:32:26.02" personId="{DB3E8B4F-AA81-4D01-808D-78477B0365A8}" id="{E4C81349-D00D-4E86-917A-3BC4D85120A5}">
    <text>0-cupon for 5 year</text>
  </threadedComment>
  <threadedComment ref="A9" dT="2024-04-05T21:13:53.42" personId="{DB3E8B4F-AA81-4D01-808D-78477B0365A8}" id="{67876892-6AF2-4CA4-8E55-564A9D0AD49D}">
    <text>Cupon implicito de un bono de 5 años en 5 años</text>
  </threadedComment>
  <threadedComment ref="A20" dT="2024-04-05T21:13:53.42" personId="{DB3E8B4F-AA81-4D01-808D-78477B0365A8}" id="{FDE585DE-A0FC-4236-B607-9EE76678E3CB}">
    <text>Cupon implicito de un bono de 5 años en 5 años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" dT="2024-04-19T02:45:52.61" personId="{DB3E8B4F-AA81-4D01-808D-78477B0365A8}" id="{B4AEEFCB-FEC8-40BE-A8CC-7FDC377B318F}">
    <text xml:space="preserve">Sterling Overnight Index Average </text>
  </threadedComment>
  <threadedComment ref="A25" dT="2024-04-19T02:45:52.61" personId="{DB3E8B4F-AA81-4D01-808D-78477B0365A8}" id="{8C6F4957-779E-4052-9AB1-D8F0339F0515}">
    <text xml:space="preserve">Sterling Overnight Index Average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3" dT="2024-05-04T16:31:33.43" personId="{DB3E8B4F-AA81-4D01-808D-78477B0365A8}" id="{C4D972E2-EDD1-4921-ADFB-8AC490D510AF}">
    <text>Supuesto de nuevo deposito valor similar</text>
  </threadedComment>
  <threadedComment ref="B31" dT="2024-05-04T17:00:54.55" personId="{DB3E8B4F-AA81-4D01-808D-78477B0365A8}" id="{A11EB43B-5D2F-41CB-9D0F-6BFB78442766}">
    <text>Lock-in Forward Rate</text>
  </threadedComment>
  <threadedComment ref="B42" dT="2024-05-04T17:00:54.55" personId="{DB3E8B4F-AA81-4D01-808D-78477B0365A8}" id="{4698D766-8C8E-432F-A929-249498393C3E}">
    <text>Lock-in Forward Rate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3" dT="2024-05-04T16:31:33.43" personId="{DB3E8B4F-AA81-4D01-808D-78477B0365A8}" id="{205ECC63-C2A8-417B-B311-69E2080B3116}">
    <text>Supuesto de nuevo deposito valor similar</text>
  </threadedComment>
  <threadedComment ref="B31" dT="2024-05-04T17:00:54.55" personId="{DB3E8B4F-AA81-4D01-808D-78477B0365A8}" id="{D9994C51-89A0-41FA-BDF9-6D3DE0355304}">
    <text>Lock-in Forward Rate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3" dT="2024-05-04T16:31:33.43" personId="{DB3E8B4F-AA81-4D01-808D-78477B0365A8}" id="{29A4F018-E3D8-42AD-900E-AE6E45421F5C}">
    <text>Supuesto de nuevo deposito valor similar</text>
  </threadedComment>
  <threadedComment ref="B31" dT="2024-05-04T17:00:54.55" personId="{DB3E8B4F-AA81-4D01-808D-78477B0365A8}" id="{6C04B0FE-6D91-4367-A59D-E27348A750D1}">
    <text>Lock-in Forward Rate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5" Type="http://schemas.microsoft.com/office/2017/10/relationships/threadedComment" Target="../threadedComments/threadedComment5.xm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workbookViewId="0">
      <selection activeCell="G9" sqref="G9"/>
    </sheetView>
  </sheetViews>
  <sheetFormatPr baseColWidth="10" defaultRowHeight="14.5" x14ac:dyDescent="0.35"/>
  <sheetData>
    <row r="1" spans="1:29" x14ac:dyDescent="0.35">
      <c r="A1" t="s">
        <v>195</v>
      </c>
    </row>
    <row r="2" spans="1:29" x14ac:dyDescent="0.35">
      <c r="A2" s="52" t="s">
        <v>187</v>
      </c>
      <c r="B2" s="52" t="s">
        <v>188</v>
      </c>
      <c r="C2" s="52" t="s">
        <v>189</v>
      </c>
      <c r="D2" s="52" t="s">
        <v>190</v>
      </c>
      <c r="E2" s="52" t="s">
        <v>191</v>
      </c>
      <c r="F2" s="52" t="s">
        <v>192</v>
      </c>
    </row>
    <row r="3" spans="1:29" x14ac:dyDescent="0.35">
      <c r="A3" s="53">
        <v>45600</v>
      </c>
      <c r="B3" s="52" t="s">
        <v>193</v>
      </c>
      <c r="C3" s="54">
        <v>11.233838</v>
      </c>
      <c r="D3" s="54">
        <v>-2.3313640000000002</v>
      </c>
      <c r="E3" s="54">
        <v>-3.8656100000000002</v>
      </c>
      <c r="F3" s="54">
        <v>0.873193</v>
      </c>
    </row>
    <row r="4" spans="1:29" x14ac:dyDescent="0.35">
      <c r="A4" s="53">
        <v>45234</v>
      </c>
      <c r="B4" s="52" t="s">
        <v>193</v>
      </c>
      <c r="C4" s="54">
        <v>10.55842</v>
      </c>
      <c r="D4" s="54">
        <v>-0.92125000000000001</v>
      </c>
      <c r="E4" s="54">
        <v>4.736275</v>
      </c>
      <c r="F4" s="54">
        <v>8.8002400000000005</v>
      </c>
      <c r="G4" s="54"/>
    </row>
    <row r="5" spans="1:29" x14ac:dyDescent="0.35">
      <c r="A5" s="53">
        <v>44869</v>
      </c>
      <c r="B5" s="52" t="s">
        <v>193</v>
      </c>
      <c r="C5" s="54">
        <v>10.01322</v>
      </c>
      <c r="D5" s="54">
        <v>-5.0666979999999997</v>
      </c>
      <c r="E5" s="54">
        <v>7.3953000000000005E-2</v>
      </c>
      <c r="F5" s="54">
        <v>0.91492499999999999</v>
      </c>
    </row>
    <row r="6" spans="1:29" x14ac:dyDescent="0.35">
      <c r="A6" s="53">
        <v>45600</v>
      </c>
      <c r="B6" s="52" t="s">
        <v>194</v>
      </c>
      <c r="C6" s="54">
        <v>3.9003139999999998</v>
      </c>
      <c r="D6" s="54">
        <v>-1.8383400000000001</v>
      </c>
      <c r="E6" s="54">
        <v>1.652115</v>
      </c>
      <c r="F6" s="54">
        <v>0.92920700000000001</v>
      </c>
    </row>
    <row r="7" spans="1:29" x14ac:dyDescent="0.35">
      <c r="A7" s="30">
        <v>45027</v>
      </c>
      <c r="B7" t="s">
        <v>194</v>
      </c>
      <c r="C7">
        <v>3.0534409999999998</v>
      </c>
      <c r="D7">
        <v>-0.52548700000000004</v>
      </c>
      <c r="E7">
        <v>6.508178</v>
      </c>
      <c r="F7">
        <v>2.2692019999999999</v>
      </c>
    </row>
    <row r="8" spans="1:29" x14ac:dyDescent="0.35">
      <c r="A8" s="30">
        <v>44662</v>
      </c>
      <c r="B8" t="s">
        <v>194</v>
      </c>
      <c r="C8">
        <v>0.28768899999999997</v>
      </c>
      <c r="D8">
        <v>0.199235</v>
      </c>
      <c r="E8">
        <v>-4.3456109999999999</v>
      </c>
      <c r="F8">
        <v>6.75</v>
      </c>
    </row>
    <row r="9" spans="1:29" x14ac:dyDescent="0.35">
      <c r="A9" s="30">
        <v>45393</v>
      </c>
      <c r="B9" t="s">
        <v>213</v>
      </c>
      <c r="C9">
        <v>-0.19134399999999999</v>
      </c>
      <c r="D9">
        <v>2.5024679999999999</v>
      </c>
      <c r="E9">
        <v>-3.105038</v>
      </c>
      <c r="F9">
        <v>3.0557609999999999</v>
      </c>
    </row>
    <row r="10" spans="1:29" x14ac:dyDescent="0.35">
      <c r="A10" s="30">
        <v>45027</v>
      </c>
      <c r="B10" t="s">
        <v>213</v>
      </c>
      <c r="C10">
        <v>1.427864</v>
      </c>
      <c r="D10">
        <v>0.81542499999999996</v>
      </c>
      <c r="E10">
        <v>4.5003060000000001</v>
      </c>
      <c r="F10">
        <v>0.37012299999999998</v>
      </c>
    </row>
    <row r="11" spans="1:29" x14ac:dyDescent="0.35">
      <c r="A11" s="30">
        <v>44662</v>
      </c>
      <c r="B11" t="s">
        <v>213</v>
      </c>
      <c r="C11">
        <v>-2.0527769999999999</v>
      </c>
      <c r="D11">
        <v>2.9671959999999999</v>
      </c>
      <c r="E11">
        <v>5.4302099999999998</v>
      </c>
      <c r="F11">
        <v>4.9000000000000004</v>
      </c>
    </row>
    <row r="12" spans="1:29" x14ac:dyDescent="0.35">
      <c r="A12" t="s">
        <v>183</v>
      </c>
    </row>
    <row r="13" spans="1:29" x14ac:dyDescent="0.35">
      <c r="B13" t="s">
        <v>104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  <c r="R13" t="s">
        <v>100</v>
      </c>
      <c r="S13" t="s">
        <v>196</v>
      </c>
      <c r="T13" t="s">
        <v>197</v>
      </c>
      <c r="U13" t="s">
        <v>198</v>
      </c>
      <c r="V13" t="s">
        <v>199</v>
      </c>
      <c r="W13" t="s">
        <v>200</v>
      </c>
      <c r="X13" t="s">
        <v>201</v>
      </c>
      <c r="Y13" t="s">
        <v>202</v>
      </c>
      <c r="Z13" t="s">
        <v>204</v>
      </c>
      <c r="AA13" t="s">
        <v>203</v>
      </c>
      <c r="AB13" t="s">
        <v>205</v>
      </c>
      <c r="AC13" t="s">
        <v>163</v>
      </c>
    </row>
    <row r="14" spans="1:29" x14ac:dyDescent="0.35">
      <c r="B14" t="s">
        <v>114</v>
      </c>
      <c r="C14">
        <v>2.8E-3</v>
      </c>
      <c r="D14">
        <v>4.1700000000000001E-2</v>
      </c>
      <c r="E14">
        <v>0.16669999999999999</v>
      </c>
      <c r="F14">
        <v>0.375</v>
      </c>
      <c r="G14">
        <v>0.625</v>
      </c>
      <c r="H14">
        <v>0.875</v>
      </c>
      <c r="I14">
        <v>1.25</v>
      </c>
      <c r="J14">
        <v>1.75</v>
      </c>
      <c r="K14">
        <v>2.5</v>
      </c>
      <c r="L14">
        <v>3.5</v>
      </c>
      <c r="M14">
        <v>4.5</v>
      </c>
      <c r="N14">
        <v>5.5</v>
      </c>
      <c r="O14">
        <v>6.5</v>
      </c>
      <c r="P14">
        <v>7.5</v>
      </c>
      <c r="Q14">
        <v>8.5</v>
      </c>
      <c r="R14">
        <v>9.5</v>
      </c>
      <c r="S14">
        <f>R14+1</f>
        <v>10.5</v>
      </c>
      <c r="T14">
        <f t="shared" ref="T14:Z14" si="0">S14+1</f>
        <v>11.5</v>
      </c>
      <c r="U14">
        <f t="shared" si="0"/>
        <v>12.5</v>
      </c>
      <c r="V14">
        <f t="shared" si="0"/>
        <v>13.5</v>
      </c>
      <c r="W14">
        <f t="shared" si="0"/>
        <v>14.5</v>
      </c>
      <c r="X14">
        <f t="shared" si="0"/>
        <v>15.5</v>
      </c>
      <c r="Y14">
        <f t="shared" si="0"/>
        <v>16.5</v>
      </c>
      <c r="Z14">
        <f t="shared" si="0"/>
        <v>17.5</v>
      </c>
      <c r="AA14">
        <f>Z14+1</f>
        <v>18.5</v>
      </c>
      <c r="AB14">
        <f>AA14+1</f>
        <v>19.5</v>
      </c>
      <c r="AC14">
        <v>25</v>
      </c>
    </row>
    <row r="15" spans="1:29" x14ac:dyDescent="0.35">
      <c r="A15" t="s">
        <v>34</v>
      </c>
      <c r="C15">
        <f>ROUNDDOWN(C14*365,0)</f>
        <v>1</v>
      </c>
      <c r="D15">
        <f t="shared" ref="D15:AC15" si="1">ROUNDDOWN(D14*365,0)</f>
        <v>15</v>
      </c>
      <c r="E15">
        <f t="shared" si="1"/>
        <v>60</v>
      </c>
      <c r="F15">
        <f t="shared" si="1"/>
        <v>136</v>
      </c>
      <c r="G15">
        <f t="shared" si="1"/>
        <v>228</v>
      </c>
      <c r="H15">
        <f>ROUNDDOWN(H14*365,0)</f>
        <v>319</v>
      </c>
      <c r="I15">
        <f t="shared" si="1"/>
        <v>456</v>
      </c>
      <c r="J15">
        <f t="shared" si="1"/>
        <v>638</v>
      </c>
      <c r="K15">
        <f t="shared" si="1"/>
        <v>912</v>
      </c>
      <c r="L15">
        <f t="shared" si="1"/>
        <v>1277</v>
      </c>
      <c r="M15">
        <f t="shared" si="1"/>
        <v>1642</v>
      </c>
      <c r="N15">
        <f t="shared" si="1"/>
        <v>2007</v>
      </c>
      <c r="O15">
        <f t="shared" si="1"/>
        <v>2372</v>
      </c>
      <c r="P15">
        <f t="shared" si="1"/>
        <v>2737</v>
      </c>
      <c r="Q15">
        <f t="shared" si="1"/>
        <v>3102</v>
      </c>
      <c r="R15">
        <f t="shared" si="1"/>
        <v>3467</v>
      </c>
      <c r="S15">
        <f t="shared" si="1"/>
        <v>3832</v>
      </c>
      <c r="T15">
        <f t="shared" si="1"/>
        <v>4197</v>
      </c>
      <c r="U15">
        <f t="shared" si="1"/>
        <v>4562</v>
      </c>
      <c r="V15">
        <f t="shared" si="1"/>
        <v>4927</v>
      </c>
      <c r="W15">
        <f t="shared" si="1"/>
        <v>5292</v>
      </c>
      <c r="X15">
        <f t="shared" si="1"/>
        <v>5657</v>
      </c>
      <c r="Y15">
        <f t="shared" si="1"/>
        <v>6022</v>
      </c>
      <c r="Z15">
        <f t="shared" si="1"/>
        <v>6387</v>
      </c>
      <c r="AA15">
        <f t="shared" si="1"/>
        <v>6752</v>
      </c>
      <c r="AB15">
        <f t="shared" si="1"/>
        <v>7117</v>
      </c>
      <c r="AC15">
        <f t="shared" si="1"/>
        <v>9125</v>
      </c>
    </row>
    <row r="16" spans="1:29" x14ac:dyDescent="0.35">
      <c r="A16" t="s">
        <v>206</v>
      </c>
    </row>
    <row r="17" spans="1:29" x14ac:dyDescent="0.35">
      <c r="A17" t="s">
        <v>207</v>
      </c>
      <c r="B17" s="53">
        <v>44869</v>
      </c>
      <c r="C17" s="28">
        <f>$C$5+$D$5*((1-EXP(-$F$5*C14))/($F$5*C14))+$E$5*((1-EXP(-$F$5*C14))/($F$5*C14)-EXP(-$F$5*C14))</f>
        <v>4.9531009341594645</v>
      </c>
      <c r="D17" s="28">
        <f t="shared" ref="D17:AC17" si="2">$C$5+$D$5*((1-EXP(-$F$5*D14))/($F$5*D14))+$E$5*((1-EXP(-$F$5*D14))/($F$5*D14)-EXP(-$F$5*D14))</f>
        <v>5.0433330932905829</v>
      </c>
      <c r="E17" s="28">
        <f t="shared" si="2"/>
        <v>5.3190843220515909</v>
      </c>
      <c r="F17" s="28">
        <f t="shared" si="2"/>
        <v>5.7344007311439613</v>
      </c>
      <c r="G17" s="28">
        <f t="shared" si="2"/>
        <v>6.1689718307886752</v>
      </c>
      <c r="H17" s="28">
        <f t="shared" si="2"/>
        <v>6.5441435248464845</v>
      </c>
      <c r="I17" s="28">
        <f t="shared" si="2"/>
        <v>7.0151615533165153</v>
      </c>
      <c r="J17" s="28">
        <f t="shared" si="2"/>
        <v>7.5088875776394932</v>
      </c>
      <c r="K17" s="28">
        <f t="shared" si="2"/>
        <v>8.0445504613100258</v>
      </c>
      <c r="L17" s="28">
        <f t="shared" si="2"/>
        <v>8.514481666005036</v>
      </c>
      <c r="M17" s="28">
        <f t="shared" si="2"/>
        <v>8.8191039193486631</v>
      </c>
      <c r="N17" s="28">
        <f t="shared" si="2"/>
        <v>9.0270299287193474</v>
      </c>
      <c r="O17" s="28">
        <f t="shared" si="2"/>
        <v>9.1756826226239578</v>
      </c>
      <c r="P17" s="28">
        <f t="shared" si="2"/>
        <v>9.2863043978883706</v>
      </c>
      <c r="Q17" s="28">
        <f t="shared" si="2"/>
        <v>9.3714582899189978</v>
      </c>
      <c r="R17" s="28">
        <f t="shared" si="2"/>
        <v>9.4388830891454205</v>
      </c>
      <c r="S17" s="28">
        <f t="shared" si="2"/>
        <v>9.4935357786199326</v>
      </c>
      <c r="T17" s="28">
        <f t="shared" si="2"/>
        <v>9.5387091239108486</v>
      </c>
      <c r="U17" s="28">
        <f t="shared" si="2"/>
        <v>9.576663977206632</v>
      </c>
      <c r="V17" s="28">
        <f t="shared" si="2"/>
        <v>9.6089992643336313</v>
      </c>
      <c r="W17" s="28">
        <f t="shared" si="2"/>
        <v>9.6368757507120204</v>
      </c>
      <c r="X17" s="28">
        <f t="shared" si="2"/>
        <v>9.6611557278989562</v>
      </c>
      <c r="Y17" s="28">
        <f t="shared" si="2"/>
        <v>9.6824928466370075</v>
      </c>
      <c r="Z17" s="28">
        <f t="shared" si="2"/>
        <v>9.7013915003238189</v>
      </c>
      <c r="AA17" s="28">
        <f t="shared" si="2"/>
        <v>9.7182470797120217</v>
      </c>
      <c r="AB17" s="28">
        <f t="shared" si="2"/>
        <v>9.733373890466515</v>
      </c>
      <c r="AC17" s="28">
        <f t="shared" si="2"/>
        <v>9.7949400317134021</v>
      </c>
    </row>
    <row r="18" spans="1:29" x14ac:dyDescent="0.35">
      <c r="A18" t="s">
        <v>207</v>
      </c>
      <c r="B18" s="53">
        <v>45234</v>
      </c>
      <c r="C18" s="28">
        <f>$C$4+$D$4*((1-EXP(-$F$4*C$14))/($F$4*C$14))+$E$4*((1-EXP(-$F$4*C$14))/($F$4*C$14)-EXP(-$F$4*C$14))</f>
        <v>9.7058301918787944</v>
      </c>
      <c r="D18" s="28">
        <f t="shared" ref="D18:AC18" si="3">$C$4+$D$4*((1-EXP(-$F$4*D$14))/($F$4*D$14))+$E$4*((1-EXP(-$F$4*D$14))/($F$4*D$14)-EXP(-$F$4*D$14))</f>
        <v>10.470323509262119</v>
      </c>
      <c r="E18" s="28">
        <f t="shared" si="3"/>
        <v>11.466988105835519</v>
      </c>
      <c r="F18" s="28">
        <f t="shared" si="3"/>
        <v>11.497149095008195</v>
      </c>
      <c r="G18" s="28">
        <f t="shared" si="3"/>
        <v>11.229854572548817</v>
      </c>
      <c r="H18" s="28">
        <f t="shared" si="3"/>
        <v>11.051495712839158</v>
      </c>
      <c r="I18" s="28">
        <f t="shared" si="3"/>
        <v>10.905146125347381</v>
      </c>
      <c r="J18" s="28">
        <f t="shared" si="3"/>
        <v>10.806141118493812</v>
      </c>
      <c r="K18" s="28">
        <f t="shared" si="3"/>
        <v>10.731825496663154</v>
      </c>
      <c r="L18" s="28">
        <f t="shared" si="3"/>
        <v>10.68228107002256</v>
      </c>
      <c r="M18" s="28">
        <f t="shared" si="3"/>
        <v>10.654756387795484</v>
      </c>
      <c r="N18" s="28">
        <f t="shared" si="3"/>
        <v>10.637240680923579</v>
      </c>
      <c r="O18" s="28">
        <f t="shared" si="3"/>
        <v>10.62511442231995</v>
      </c>
      <c r="P18" s="28">
        <f t="shared" si="3"/>
        <v>10.61622183267729</v>
      </c>
      <c r="Q18" s="28">
        <f t="shared" si="3"/>
        <v>10.609421617068199</v>
      </c>
      <c r="R18" s="28">
        <f t="shared" si="3"/>
        <v>10.60405302579786</v>
      </c>
      <c r="S18" s="28">
        <f t="shared" si="3"/>
        <v>10.599707023340921</v>
      </c>
      <c r="T18" s="28">
        <f t="shared" si="3"/>
        <v>10.596116847398232</v>
      </c>
      <c r="U18" s="28">
        <f t="shared" si="3"/>
        <v>10.593101099606374</v>
      </c>
      <c r="V18" s="28">
        <f t="shared" si="3"/>
        <v>10.59053212926516</v>
      </c>
      <c r="W18" s="28">
        <f t="shared" si="3"/>
        <v>10.588317499660667</v>
      </c>
      <c r="X18" s="28">
        <f t="shared" si="3"/>
        <v>10.586388628714818</v>
      </c>
      <c r="Y18" s="28">
        <f t="shared" si="3"/>
        <v>10.584693560307858</v>
      </c>
      <c r="Z18" s="28">
        <f t="shared" si="3"/>
        <v>10.583192214004553</v>
      </c>
      <c r="AA18" s="28">
        <f t="shared" si="3"/>
        <v>10.581853175409712</v>
      </c>
      <c r="AB18" s="28">
        <f t="shared" si="3"/>
        <v>10.58065147410665</v>
      </c>
      <c r="AC18" s="28">
        <f t="shared" si="3"/>
        <v>10.575760549803187</v>
      </c>
    </row>
    <row r="19" spans="1:29" x14ac:dyDescent="0.35">
      <c r="A19" t="s">
        <v>207</v>
      </c>
      <c r="B19" s="53">
        <v>45600</v>
      </c>
      <c r="C19" s="28">
        <f>$C$3+$D$3*((1-EXP(-$F$3*C$14))/($F$3*C$14))+$E$3*((1-EXP(-$F$3*C$14))/($F$3*C$14)-EXP(-$F$3*C$14))</f>
        <v>8.9006038041636799</v>
      </c>
      <c r="D19" s="28">
        <f t="shared" ref="D19:AC19" si="4">$C$3+$D$3*((1-EXP(-$F$3*D$14))/($F$3*D$14))+$E$3*((1-EXP(-$F$3*D$14))/($F$3*D$14)-EXP(-$F$3*D$14))</f>
        <v>8.8757161850111146</v>
      </c>
      <c r="E19" s="28">
        <f t="shared" si="4"/>
        <v>8.8087363117920781</v>
      </c>
      <c r="F19" s="28">
        <f t="shared" si="4"/>
        <v>8.7353982219399082</v>
      </c>
      <c r="G19" s="28">
        <f t="shared" si="4"/>
        <v>8.6977805597288889</v>
      </c>
      <c r="H19" s="28">
        <f t="shared" si="4"/>
        <v>8.7014221222491202</v>
      </c>
      <c r="I19" s="28">
        <f t="shared" si="4"/>
        <v>8.760088061617342</v>
      </c>
      <c r="J19" s="28">
        <f t="shared" si="4"/>
        <v>8.8969191212256415</v>
      </c>
      <c r="K19" s="28">
        <f t="shared" si="4"/>
        <v>9.1506889524229234</v>
      </c>
      <c r="L19" s="28">
        <f t="shared" si="4"/>
        <v>9.4835308553547719</v>
      </c>
      <c r="M19" s="28">
        <f t="shared" si="4"/>
        <v>9.7637285995933905</v>
      </c>
      <c r="N19" s="28">
        <f t="shared" si="4"/>
        <v>9.9858140149371479</v>
      </c>
      <c r="O19" s="28">
        <f t="shared" si="4"/>
        <v>10.158999880928668</v>
      </c>
      <c r="P19" s="28">
        <f t="shared" si="4"/>
        <v>10.294471818085819</v>
      </c>
      <c r="Q19" s="28">
        <f t="shared" si="4"/>
        <v>10.401717463435974</v>
      </c>
      <c r="R19" s="28">
        <f t="shared" si="4"/>
        <v>10.487946300910428</v>
      </c>
      <c r="S19" s="28">
        <f t="shared" si="4"/>
        <v>10.558415149007631</v>
      </c>
      <c r="T19" s="28">
        <f t="shared" si="4"/>
        <v>10.61691040529503</v>
      </c>
      <c r="U19" s="28">
        <f t="shared" si="4"/>
        <v>10.66616564979193</v>
      </c>
      <c r="V19" s="28">
        <f t="shared" si="4"/>
        <v>10.708174153777167</v>
      </c>
      <c r="W19" s="28">
        <f t="shared" si="4"/>
        <v>10.744409595777269</v>
      </c>
      <c r="X19" s="28">
        <f t="shared" si="4"/>
        <v>10.775978427163938</v>
      </c>
      <c r="Y19" s="28">
        <f t="shared" si="4"/>
        <v>10.80372448895136</v>
      </c>
      <c r="Z19" s="28">
        <f t="shared" si="4"/>
        <v>10.828301150182837</v>
      </c>
      <c r="AA19" s="28">
        <f t="shared" si="4"/>
        <v>10.850221537615512</v>
      </c>
      <c r="AB19" s="28">
        <f t="shared" si="4"/>
        <v>10.869893958216748</v>
      </c>
      <c r="AC19" s="28">
        <f t="shared" si="4"/>
        <v>10.949961515875881</v>
      </c>
    </row>
    <row r="20" spans="1:29" x14ac:dyDescent="0.35">
      <c r="A20" t="s">
        <v>214</v>
      </c>
      <c r="B20" s="53">
        <v>44869</v>
      </c>
      <c r="C20" s="28">
        <f>C17+$C$8+$D$8*((1-EXP(-$F$8*C$14))/($F$8*C$14))+$E$8*((1-EXP(-$F$8*C$14))/($F$8*C$14)-EXP(-$F$8*C$14))</f>
        <v>5.3976017280948003</v>
      </c>
      <c r="D20" s="28">
        <f>D17+$C$8+$D$8*((1-EXP(-$F$8*D$14))/($F$8*D$14))+$E$8*((1-EXP(-$F$8*D$14))/($F$8*D$14)-EXP(-$F$8*D$14))</f>
        <v>4.9965920483912045</v>
      </c>
      <c r="E20" s="28">
        <f t="shared" ref="E20:AC20" si="5">E17+$C$8+$D$8*((1-EXP(-$F$8*E$14))/($F$8*E$14))+$E$8*((1-EXP(-$F$8*E$14))/($F$8*E$14)-EXP(-$F$8*E$14))</f>
        <v>4.5283913479357976</v>
      </c>
      <c r="F20" s="28">
        <f t="shared" si="5"/>
        <v>4.860074338257002</v>
      </c>
      <c r="G20" s="28">
        <f t="shared" si="5"/>
        <v>5.5522351876880363</v>
      </c>
      <c r="H20" s="28">
        <f t="shared" si="5"/>
        <v>6.1435421948750628</v>
      </c>
      <c r="I20" s="28">
        <f t="shared" si="5"/>
        <v>6.8124758702288872</v>
      </c>
      <c r="J20" s="28">
        <f t="shared" si="5"/>
        <v>7.4455954282423473</v>
      </c>
      <c r="K20" s="28">
        <f t="shared" si="5"/>
        <v>8.0865285063261094</v>
      </c>
      <c r="L20" s="28">
        <f t="shared" si="5"/>
        <v>8.6266626874173937</v>
      </c>
      <c r="M20" s="28">
        <f t="shared" si="5"/>
        <v>8.970286713587635</v>
      </c>
      <c r="N20" s="28">
        <f t="shared" si="5"/>
        <v>9.2030320330964521</v>
      </c>
      <c r="O20" s="28">
        <f t="shared" si="5"/>
        <v>9.3688673263276616</v>
      </c>
      <c r="P20" s="28">
        <f t="shared" si="5"/>
        <v>9.4920896744315808</v>
      </c>
      <c r="Q20" s="28">
        <f t="shared" si="5"/>
        <v>9.5868792986335958</v>
      </c>
      <c r="R20" s="28">
        <f t="shared" si="5"/>
        <v>9.6619112548374275</v>
      </c>
      <c r="S20" s="28">
        <f t="shared" si="5"/>
        <v>9.7227221190079405</v>
      </c>
      <c r="T20" s="28">
        <f t="shared" si="5"/>
        <v>9.7729826520912031</v>
      </c>
      <c r="U20" s="28">
        <f t="shared" si="5"/>
        <v>9.8152107431325586</v>
      </c>
      <c r="V20" s="28">
        <f t="shared" si="5"/>
        <v>9.851186195746525</v>
      </c>
      <c r="W20" s="28">
        <f t="shared" si="5"/>
        <v>9.8822007558205787</v>
      </c>
      <c r="X20" s="28">
        <f t="shared" si="5"/>
        <v>9.9092138939682517</v>
      </c>
      <c r="Y20" s="28">
        <f t="shared" si="5"/>
        <v>9.9329528814293759</v>
      </c>
      <c r="Z20" s="28">
        <f t="shared" si="5"/>
        <v>9.9539789045566245</v>
      </c>
      <c r="AA20" s="28">
        <f t="shared" si="5"/>
        <v>9.9727318674998102</v>
      </c>
      <c r="AB20" s="28">
        <f t="shared" si="5"/>
        <v>9.989561458367751</v>
      </c>
      <c r="AC20" s="28">
        <f t="shared" si="5"/>
        <v>10.058057914676366</v>
      </c>
    </row>
    <row r="21" spans="1:29" x14ac:dyDescent="0.35">
      <c r="A21" t="s">
        <v>214</v>
      </c>
      <c r="B21" s="53">
        <v>45234</v>
      </c>
      <c r="C21" s="28">
        <f>C18+$C$7+$D$7*((1-EXP(-$F$7*C$14))/($F$7*C$14))+$E$7*((1-EXP(-$F$7*C$14))/($F$7*C$14)-EXP(-$F$7*C$14))</f>
        <v>12.25603842037075</v>
      </c>
      <c r="D21" s="28">
        <f t="shared" ref="D21:AC21" si="6">D18+$C$7+$D$7*((1-EXP(-$F$7*D$14))/($F$7*D$14))+$E$7*((1-EXP(-$F$7*D$14))/($F$7*D$14)-EXP(-$F$7*D$14))</f>
        <v>13.311541755250435</v>
      </c>
      <c r="E21" s="28">
        <f t="shared" si="6"/>
        <v>15.043341069182972</v>
      </c>
      <c r="F21" s="28">
        <f t="shared" si="6"/>
        <v>15.800011034037041</v>
      </c>
      <c r="G21" s="28">
        <f t="shared" si="6"/>
        <v>15.904361152434298</v>
      </c>
      <c r="H21" s="28">
        <f t="shared" si="6"/>
        <v>15.810730077234705</v>
      </c>
      <c r="I21" s="28">
        <f t="shared" si="6"/>
        <v>15.562527149529199</v>
      </c>
      <c r="J21" s="28">
        <f t="shared" si="6"/>
        <v>15.215039697076861</v>
      </c>
      <c r="K21" s="28">
        <f t="shared" si="6"/>
        <v>14.813858743216754</v>
      </c>
      <c r="L21" s="28">
        <f t="shared" si="6"/>
        <v>14.486419345101172</v>
      </c>
      <c r="M21" s="28">
        <f t="shared" si="6"/>
        <v>14.293819696572168</v>
      </c>
      <c r="N21" s="28">
        <f t="shared" si="6"/>
        <v>14.17001395403646</v>
      </c>
      <c r="O21" s="28">
        <f t="shared" si="6"/>
        <v>14.084164017987964</v>
      </c>
      <c r="P21" s="28">
        <f t="shared" si="6"/>
        <v>14.021192357614256</v>
      </c>
      <c r="Q21" s="28">
        <f t="shared" si="6"/>
        <v>13.973035944528252</v>
      </c>
      <c r="R21" s="28">
        <f t="shared" si="6"/>
        <v>13.935017551989846</v>
      </c>
      <c r="S21" s="28">
        <f t="shared" si="6"/>
        <v>13.904240739877148</v>
      </c>
      <c r="T21" s="28">
        <f t="shared" si="6"/>
        <v>13.878816414916251</v>
      </c>
      <c r="U21" s="28">
        <f t="shared" si="6"/>
        <v>13.8574599817485</v>
      </c>
      <c r="V21" s="28">
        <f t="shared" si="6"/>
        <v>13.8392674645846</v>
      </c>
      <c r="W21" s="28">
        <f t="shared" si="6"/>
        <v>13.823584260130763</v>
      </c>
      <c r="X21" s="28">
        <f t="shared" si="6"/>
        <v>13.809924694961067</v>
      </c>
      <c r="Y21" s="28">
        <f t="shared" si="6"/>
        <v>13.797920834660399</v>
      </c>
      <c r="Z21" s="28">
        <f t="shared" si="6"/>
        <v>13.787288844108376</v>
      </c>
      <c r="AA21" s="28">
        <f t="shared" si="6"/>
        <v>13.777806257940355</v>
      </c>
      <c r="AB21" s="28">
        <f t="shared" si="6"/>
        <v>13.769296244712645</v>
      </c>
      <c r="AC21" s="28">
        <f t="shared" si="6"/>
        <v>13.734660490875862</v>
      </c>
    </row>
    <row r="22" spans="1:29" x14ac:dyDescent="0.35">
      <c r="A22" t="s">
        <v>214</v>
      </c>
      <c r="B22" s="53">
        <v>45600</v>
      </c>
      <c r="C22" s="28">
        <f t="shared" ref="C22:AC22" si="7">C19+$C$6+$D$6*((1-EXP(-$F$6*C$14))/($F$6*C$14))+$E$6*((1-EXP(-$F$6*C$14))/($F$6*C$14)-EXP(-$F$6*C$14))</f>
        <v>10.967112704557113</v>
      </c>
      <c r="D22" s="28">
        <f t="shared" si="7"/>
        <v>11.004043609915222</v>
      </c>
      <c r="E22" s="28">
        <f t="shared" si="7"/>
        <v>11.121492045938627</v>
      </c>
      <c r="F22" s="28">
        <f t="shared" si="7"/>
        <v>11.312441992716053</v>
      </c>
      <c r="G22" s="28">
        <f t="shared" si="7"/>
        <v>11.532517009926407</v>
      </c>
      <c r="H22" s="28">
        <f t="shared" si="7"/>
        <v>11.741559709528604</v>
      </c>
      <c r="I22" s="28">
        <f t="shared" si="7"/>
        <v>12.033122941528665</v>
      </c>
      <c r="J22" s="28">
        <f t="shared" si="7"/>
        <v>12.380277986339507</v>
      </c>
      <c r="K22" s="28">
        <f t="shared" si="7"/>
        <v>12.816822116539281</v>
      </c>
      <c r="L22" s="28">
        <f t="shared" si="7"/>
        <v>13.264882248670107</v>
      </c>
      <c r="M22" s="28">
        <f t="shared" si="7"/>
        <v>13.594948040030822</v>
      </c>
      <c r="N22" s="28">
        <f t="shared" si="7"/>
        <v>13.839943188199184</v>
      </c>
      <c r="O22" s="28">
        <f t="shared" si="7"/>
        <v>14.024619362790549</v>
      </c>
      <c r="P22" s="28">
        <f t="shared" si="7"/>
        <v>14.16653535473273</v>
      </c>
      <c r="Q22" s="28">
        <f t="shared" si="7"/>
        <v>14.277848662652215</v>
      </c>
      <c r="R22" s="28">
        <f t="shared" si="7"/>
        <v>14.366925026264235</v>
      </c>
      <c r="S22" s="28">
        <f t="shared" si="7"/>
        <v>14.439547649640028</v>
      </c>
      <c r="T22" s="28">
        <f t="shared" si="7"/>
        <v>14.499759825124867</v>
      </c>
      <c r="U22" s="28">
        <f t="shared" si="7"/>
        <v>14.550431851871625</v>
      </c>
      <c r="V22" s="28">
        <f t="shared" si="7"/>
        <v>14.593636922153445</v>
      </c>
      <c r="W22" s="28">
        <f t="shared" si="7"/>
        <v>14.630899715285082</v>
      </c>
      <c r="X22" s="28">
        <f t="shared" si="7"/>
        <v>14.663361656283476</v>
      </c>
      <c r="Y22" s="28">
        <f t="shared" si="7"/>
        <v>14.691891897152875</v>
      </c>
      <c r="Z22" s="28">
        <f t="shared" si="7"/>
        <v>14.71716284654557</v>
      </c>
      <c r="AA22" s="28">
        <f t="shared" si="7"/>
        <v>14.739702355761096</v>
      </c>
      <c r="AB22" s="28">
        <f t="shared" si="7"/>
        <v>14.759930355253021</v>
      </c>
      <c r="AC22" s="28">
        <f t="shared" si="7"/>
        <v>14.842259002736679</v>
      </c>
    </row>
    <row r="23" spans="1:29" x14ac:dyDescent="0.35">
      <c r="A23" t="s">
        <v>215</v>
      </c>
      <c r="B23" s="53">
        <v>44869</v>
      </c>
      <c r="C23" s="28">
        <f>C17+$C$11+$D$11*((1-EXP(-$F$11*C$14))/($F$11*C$14))+$E$11*((1-EXP(-$F$11*C$14))/($F$11*C$14)-EXP(-$F$11*C$14))</f>
        <v>5.8841700037650302</v>
      </c>
      <c r="D23" s="28">
        <f t="shared" ref="D23:AC23" si="8">D17+$C$11+$D$11*((1-EXP(-$F$11*D$14))/($F$11*D$14))+$E$11*((1-EXP(-$F$11*D$14))/($F$11*D$14)-EXP(-$F$11*D$14))</f>
        <v>6.1589362689282714</v>
      </c>
      <c r="E23" s="28">
        <f t="shared" si="8"/>
        <v>6.6053336002600149</v>
      </c>
      <c r="F23" s="28">
        <f t="shared" si="8"/>
        <v>6.6594548167687924</v>
      </c>
      <c r="G23" s="28">
        <f t="shared" si="8"/>
        <v>6.4759851318520028</v>
      </c>
      <c r="H23" s="28">
        <f t="shared" si="8"/>
        <v>6.3484289134288492</v>
      </c>
      <c r="I23" s="28">
        <f t="shared" si="8"/>
        <v>6.3185120170017246</v>
      </c>
      <c r="J23" s="28">
        <f t="shared" si="8"/>
        <v>6.4341900086250723</v>
      </c>
      <c r="K23" s="28">
        <f t="shared" si="8"/>
        <v>6.6772467275198748</v>
      </c>
      <c r="L23" s="28">
        <f t="shared" si="8"/>
        <v>6.9513491197872233</v>
      </c>
      <c r="M23" s="28">
        <f t="shared" si="8"/>
        <v>7.1471616570357712</v>
      </c>
      <c r="N23" s="28">
        <f t="shared" si="8"/>
        <v>7.2858449880772049</v>
      </c>
      <c r="O23" s="28">
        <f t="shared" si="8"/>
        <v>7.3865604420901221</v>
      </c>
      <c r="P23" s="28">
        <f t="shared" si="8"/>
        <v>7.4620282414257852</v>
      </c>
      <c r="Q23" s="28">
        <f t="shared" si="8"/>
        <v>7.5202996812755405</v>
      </c>
      <c r="R23" s="28">
        <f t="shared" si="8"/>
        <v>7.5665014919381166</v>
      </c>
      <c r="S23" s="28">
        <f t="shared" si="8"/>
        <v>7.6039736668609441</v>
      </c>
      <c r="T23" s="28">
        <f t="shared" si="8"/>
        <v>7.6349544131743805</v>
      </c>
      <c r="U23" s="28">
        <f t="shared" si="8"/>
        <v>7.6609874833290812</v>
      </c>
      <c r="V23" s="28">
        <f t="shared" si="8"/>
        <v>7.683167177409973</v>
      </c>
      <c r="W23" s="28">
        <f t="shared" si="8"/>
        <v>7.7022888421968903</v>
      </c>
      <c r="X23" s="28">
        <f t="shared" si="8"/>
        <v>7.7189436521912533</v>
      </c>
      <c r="Y23" s="28">
        <f t="shared" si="8"/>
        <v>7.7335798664267417</v>
      </c>
      <c r="Z23" s="28">
        <f t="shared" si="8"/>
        <v>7.7465434332684255</v>
      </c>
      <c r="AA23" s="28">
        <f t="shared" si="8"/>
        <v>7.7581055568217847</v>
      </c>
      <c r="AB23" s="28">
        <f t="shared" si="8"/>
        <v>7.7684818302885974</v>
      </c>
      <c r="AC23" s="28">
        <f t="shared" si="8"/>
        <v>7.8107132847746268</v>
      </c>
    </row>
    <row r="24" spans="1:29" x14ac:dyDescent="0.35">
      <c r="A24" t="s">
        <v>215</v>
      </c>
      <c r="B24" s="53">
        <v>45234</v>
      </c>
      <c r="C24" s="28">
        <f>C18+$C$10+$D$10*((1-EXP(-$F$10*C$14))/($F$10*C$14))+$E$10*((1-EXP(-$F$10*C$14))/($F$10*C$14)-EXP(-$F$10*C$14))</f>
        <v>11.951027130200004</v>
      </c>
      <c r="D24" s="28">
        <f t="shared" ref="D24:AC24" si="9">D18+$C$10+$D$10*((1-EXP(-$F$10*D$14))/($F$10*D$14))+$E$10*((1-EXP(-$F$10*D$14))/($F$10*D$14)-EXP(-$F$10*D$14))</f>
        <v>12.741725940249996</v>
      </c>
      <c r="E24" s="28">
        <f t="shared" si="9"/>
        <v>13.818883602993919</v>
      </c>
      <c r="F24" s="28">
        <f t="shared" si="9"/>
        <v>13.971242938332155</v>
      </c>
      <c r="G24" s="28">
        <f t="shared" si="9"/>
        <v>13.832500493965307</v>
      </c>
      <c r="H24" s="28">
        <f t="shared" si="9"/>
        <v>13.76487093647297</v>
      </c>
      <c r="I24" s="28">
        <f t="shared" si="9"/>
        <v>13.755215448967695</v>
      </c>
      <c r="J24" s="28">
        <f t="shared" si="9"/>
        <v>13.791985701249708</v>
      </c>
      <c r="K24" s="28">
        <f t="shared" si="9"/>
        <v>13.843248069304337</v>
      </c>
      <c r="L24" s="28">
        <f t="shared" si="9"/>
        <v>13.858057111298043</v>
      </c>
      <c r="M24" s="28">
        <f t="shared" si="9"/>
        <v>13.819764756312347</v>
      </c>
      <c r="N24" s="28">
        <f t="shared" si="9"/>
        <v>13.74767181021177</v>
      </c>
      <c r="O24" s="28">
        <f t="shared" si="9"/>
        <v>13.657342741056155</v>
      </c>
      <c r="P24" s="28">
        <f t="shared" si="9"/>
        <v>13.559409435761539</v>
      </c>
      <c r="Q24" s="28">
        <f t="shared" si="9"/>
        <v>13.460636448348119</v>
      </c>
      <c r="R24" s="28">
        <f t="shared" si="9"/>
        <v>13.365075481830198</v>
      </c>
      <c r="S24" s="28">
        <f t="shared" si="9"/>
        <v>13.274965307223697</v>
      </c>
      <c r="T24" s="28">
        <f t="shared" si="9"/>
        <v>13.191372850107358</v>
      </c>
      <c r="U24" s="28">
        <f t="shared" si="9"/>
        <v>13.114631969308121</v>
      </c>
      <c r="V24" s="28">
        <f t="shared" si="9"/>
        <v>13.044636434890323</v>
      </c>
      <c r="W24" s="28">
        <f t="shared" si="9"/>
        <v>12.981031615866076</v>
      </c>
      <c r="X24" s="28">
        <f t="shared" si="9"/>
        <v>12.923337289829814</v>
      </c>
      <c r="Y24" s="28">
        <f t="shared" si="9"/>
        <v>12.871024343123979</v>
      </c>
      <c r="Z24" s="28">
        <f t="shared" si="9"/>
        <v>12.823561034386548</v>
      </c>
      <c r="AA24" s="28">
        <f t="shared" si="9"/>
        <v>12.780439462476583</v>
      </c>
      <c r="AB24" s="28">
        <f t="shared" si="9"/>
        <v>12.741189383672641</v>
      </c>
      <c r="AC24" s="28">
        <f t="shared" si="9"/>
        <v>12.57762094595755</v>
      </c>
    </row>
    <row r="25" spans="1:29" x14ac:dyDescent="0.35">
      <c r="A25" t="s">
        <v>215</v>
      </c>
      <c r="B25" s="53">
        <v>45600</v>
      </c>
      <c r="C25" s="28">
        <f>C19+$C$9+$D$9*((1-EXP(-$F$9*C$14))/($F$9*C$14))+$E$9*((1-EXP(-$F$9*C$14))/($F$9*C$14)-EXP(-$F$9*C$14))</f>
        <v>11.187844522749961</v>
      </c>
      <c r="D25" s="28">
        <f t="shared" ref="D25:AC25" si="10">D19+$C$9+$D$9*((1-EXP(-$F$9*D$14))/($F$9*D$14))+$E$9*((1-EXP(-$F$9*D$14))/($F$9*D$14)-EXP(-$F$9*D$14))</f>
        <v>10.852162350594879</v>
      </c>
      <c r="E25" s="28">
        <f t="shared" si="10"/>
        <v>10.010932595576342</v>
      </c>
      <c r="F25" s="28">
        <f t="shared" si="10"/>
        <v>9.1725923745863227</v>
      </c>
      <c r="G25" s="28">
        <f t="shared" si="10"/>
        <v>8.6975214057358254</v>
      </c>
      <c r="H25" s="28">
        <f t="shared" si="10"/>
        <v>8.5144813693510617</v>
      </c>
      <c r="I25" s="28">
        <f t="shared" si="10"/>
        <v>8.4825580993068428</v>
      </c>
      <c r="J25" s="28">
        <f t="shared" si="10"/>
        <v>8.6082094880661817</v>
      </c>
      <c r="K25" s="28">
        <f t="shared" si="10"/>
        <v>8.8820001966074322</v>
      </c>
      <c r="L25" s="28">
        <f t="shared" si="10"/>
        <v>9.2359180543148973</v>
      </c>
      <c r="M25" s="28">
        <f t="shared" si="10"/>
        <v>9.5285676321274035</v>
      </c>
      <c r="N25" s="28">
        <f t="shared" si="10"/>
        <v>9.7586171783653199</v>
      </c>
      <c r="O25" s="28">
        <f t="shared" si="10"/>
        <v>9.9373187392925324</v>
      </c>
      <c r="P25" s="28">
        <f t="shared" si="10"/>
        <v>10.076835622589815</v>
      </c>
      <c r="Q25" s="28">
        <f t="shared" si="10"/>
        <v>10.187174467118798</v>
      </c>
      <c r="R25" s="28">
        <f t="shared" si="10"/>
        <v>10.27584530419168</v>
      </c>
      <c r="S25" s="28">
        <f t="shared" si="10"/>
        <v>10.348291009118579</v>
      </c>
      <c r="T25" s="28">
        <f t="shared" si="10"/>
        <v>10.408419321048473</v>
      </c>
      <c r="U25" s="28">
        <f t="shared" si="10"/>
        <v>10.459046332285096</v>
      </c>
      <c r="V25" s="28">
        <f t="shared" si="10"/>
        <v>10.502223378307875</v>
      </c>
      <c r="W25" s="28">
        <f t="shared" si="10"/>
        <v>10.539466184133445</v>
      </c>
      <c r="X25" s="28">
        <f t="shared" si="10"/>
        <v>10.571912396916492</v>
      </c>
      <c r="Y25" s="28">
        <f t="shared" si="10"/>
        <v>10.600429490840121</v>
      </c>
      <c r="Z25" s="28">
        <f t="shared" si="10"/>
        <v>10.625689066249382</v>
      </c>
      <c r="AA25" s="28">
        <f t="shared" si="10"/>
        <v>10.648218539300084</v>
      </c>
      <c r="AB25" s="28">
        <f t="shared" si="10"/>
        <v>10.668437575199546</v>
      </c>
      <c r="AC25" s="28">
        <f t="shared" si="10"/>
        <v>10.750729857122463</v>
      </c>
    </row>
    <row r="26" spans="1:29" x14ac:dyDescent="0.35">
      <c r="A26" t="s">
        <v>208</v>
      </c>
    </row>
    <row r="27" spans="1:29" x14ac:dyDescent="0.35">
      <c r="A27" t="s">
        <v>207</v>
      </c>
      <c r="B27" s="53">
        <v>44869</v>
      </c>
      <c r="C27" s="55">
        <f t="shared" ref="C27:AC27" si="11">EXP(-(C17/100)*C$14)</f>
        <v>0.99986132279041684</v>
      </c>
      <c r="D27" s="55">
        <f t="shared" si="11"/>
        <v>0.99789914000213553</v>
      </c>
      <c r="E27" s="55">
        <f t="shared" si="11"/>
        <v>0.99117228158101689</v>
      </c>
      <c r="F27" s="55">
        <f t="shared" si="11"/>
        <v>0.97872555987560772</v>
      </c>
      <c r="G27" s="55">
        <f t="shared" si="11"/>
        <v>0.96217775012734041</v>
      </c>
      <c r="H27" s="55">
        <f t="shared" si="11"/>
        <v>0.94434732088084383</v>
      </c>
      <c r="I27" s="55">
        <f t="shared" si="11"/>
        <v>0.91604524683813227</v>
      </c>
      <c r="J27" s="55">
        <f t="shared" si="11"/>
        <v>0.87686210610102355</v>
      </c>
      <c r="K27" s="55">
        <f t="shared" si="11"/>
        <v>0.81781938987437242</v>
      </c>
      <c r="L27" s="55">
        <f t="shared" si="11"/>
        <v>0.74229624883239964</v>
      </c>
      <c r="M27" s="55">
        <f t="shared" si="11"/>
        <v>0.67242837660292321</v>
      </c>
      <c r="N27" s="55">
        <f t="shared" si="11"/>
        <v>0.60866536437445784</v>
      </c>
      <c r="O27" s="55">
        <f t="shared" si="11"/>
        <v>0.55078024957883043</v>
      </c>
      <c r="P27" s="55">
        <f t="shared" si="11"/>
        <v>0.49833993728236736</v>
      </c>
      <c r="Q27" s="55">
        <f t="shared" si="11"/>
        <v>0.45087102560638648</v>
      </c>
      <c r="R27" s="55">
        <f t="shared" si="11"/>
        <v>0.40791604677115462</v>
      </c>
      <c r="S27" s="55">
        <f t="shared" si="11"/>
        <v>0.36905069603300955</v>
      </c>
      <c r="T27" s="55">
        <f t="shared" si="11"/>
        <v>0.3338873730699296</v>
      </c>
      <c r="U27" s="55">
        <f t="shared" si="11"/>
        <v>0.30207407894993976</v>
      </c>
      <c r="V27" s="55">
        <f t="shared" si="11"/>
        <v>0.2732918791103835</v>
      </c>
      <c r="W27" s="55">
        <f t="shared" si="11"/>
        <v>0.24725205827236357</v>
      </c>
      <c r="X27" s="55">
        <f t="shared" si="11"/>
        <v>0.2236933500932681</v>
      </c>
      <c r="Y27" s="55">
        <f t="shared" si="11"/>
        <v>0.20237936067963849</v>
      </c>
      <c r="Z27" s="55">
        <f t="shared" si="11"/>
        <v>0.18309621256898229</v>
      </c>
      <c r="AA27" s="55">
        <f t="shared" si="11"/>
        <v>0.16565040426758032</v>
      </c>
      <c r="AB27" s="55">
        <f t="shared" si="11"/>
        <v>0.14986687054988396</v>
      </c>
      <c r="AC27" s="55">
        <f t="shared" si="11"/>
        <v>8.6402816274960631E-2</v>
      </c>
    </row>
    <row r="28" spans="1:29" x14ac:dyDescent="0.35">
      <c r="A28" t="s">
        <v>207</v>
      </c>
      <c r="B28" s="53">
        <v>45234</v>
      </c>
      <c r="C28" s="55">
        <f t="shared" ref="C28:AC28" si="12">EXP(-(C18/100)*C$14)</f>
        <v>0.99972827367891315</v>
      </c>
      <c r="D28" s="55">
        <f t="shared" si="12"/>
        <v>0.99564339276316161</v>
      </c>
      <c r="E28" s="55">
        <f t="shared" si="12"/>
        <v>0.98106607281468872</v>
      </c>
      <c r="F28" s="55">
        <f t="shared" si="12"/>
        <v>0.95780189833020646</v>
      </c>
      <c r="G28" s="55">
        <f t="shared" si="12"/>
        <v>0.93221985976777999</v>
      </c>
      <c r="H28" s="55">
        <f t="shared" si="12"/>
        <v>0.90782778044173029</v>
      </c>
      <c r="I28" s="55">
        <f t="shared" si="12"/>
        <v>0.87256831797508372</v>
      </c>
      <c r="J28" s="55">
        <f t="shared" si="12"/>
        <v>0.82769754961196829</v>
      </c>
      <c r="K28" s="55">
        <f t="shared" si="12"/>
        <v>0.76468167916628071</v>
      </c>
      <c r="L28" s="55">
        <f t="shared" si="12"/>
        <v>0.68805958585556404</v>
      </c>
      <c r="M28" s="55">
        <f t="shared" si="12"/>
        <v>0.61911512542067371</v>
      </c>
      <c r="N28" s="55">
        <f t="shared" si="12"/>
        <v>0.557078989093717</v>
      </c>
      <c r="O28" s="55">
        <f t="shared" si="12"/>
        <v>0.50125895386388974</v>
      </c>
      <c r="P28" s="55">
        <f t="shared" si="12"/>
        <v>0.4510321583613911</v>
      </c>
      <c r="Q28" s="55">
        <f t="shared" si="12"/>
        <v>0.40583815273128016</v>
      </c>
      <c r="R28" s="55">
        <f t="shared" si="12"/>
        <v>0.36517264491896334</v>
      </c>
      <c r="S28" s="55">
        <f t="shared" si="12"/>
        <v>0.32858187358596552</v>
      </c>
      <c r="T28" s="55">
        <f t="shared" si="12"/>
        <v>0.29565754486681917</v>
      </c>
      <c r="U28" s="55">
        <f t="shared" si="12"/>
        <v>0.26603227646946137</v>
      </c>
      <c r="V28" s="55">
        <f t="shared" si="12"/>
        <v>0.23937549828266408</v>
      </c>
      <c r="W28" s="55">
        <f t="shared" si="12"/>
        <v>0.21538976374790145</v>
      </c>
      <c r="X28" s="55">
        <f t="shared" si="12"/>
        <v>0.19380743083652785</v>
      </c>
      <c r="Y28" s="55">
        <f t="shared" si="12"/>
        <v>0.17438767559733434</v>
      </c>
      <c r="Z28" s="55">
        <f t="shared" si="12"/>
        <v>0.15691380495050347</v>
      </c>
      <c r="AA28" s="55">
        <f t="shared" si="12"/>
        <v>0.14119083874308497</v>
      </c>
      <c r="AB28" s="55">
        <f t="shared" si="12"/>
        <v>0.12704333408564042</v>
      </c>
      <c r="AC28" s="55">
        <f t="shared" si="12"/>
        <v>7.1080649549414635E-2</v>
      </c>
    </row>
    <row r="29" spans="1:29" x14ac:dyDescent="0.35">
      <c r="A29" t="s">
        <v>207</v>
      </c>
      <c r="B29" s="53">
        <v>45600</v>
      </c>
      <c r="C29" s="55">
        <f t="shared" ref="C29:AC29" si="13">EXP(-(C19/100)*C$14)</f>
        <v>0.99975081414543709</v>
      </c>
      <c r="D29" s="55">
        <f t="shared" si="13"/>
        <v>0.99630566725165126</v>
      </c>
      <c r="E29" s="55">
        <f t="shared" si="13"/>
        <v>0.98542312311638136</v>
      </c>
      <c r="F29" s="55">
        <f t="shared" si="13"/>
        <v>0.96777298065025996</v>
      </c>
      <c r="G29" s="55">
        <f t="shared" si="13"/>
        <v>0.9470900235396017</v>
      </c>
      <c r="H29" s="55">
        <f t="shared" si="13"/>
        <v>0.9266888303852342</v>
      </c>
      <c r="I29" s="55">
        <f t="shared" si="13"/>
        <v>0.89628117776193961</v>
      </c>
      <c r="J29" s="55">
        <f t="shared" si="13"/>
        <v>0.85581924748190907</v>
      </c>
      <c r="K29" s="55">
        <f t="shared" si="13"/>
        <v>0.79551368859947835</v>
      </c>
      <c r="L29" s="55">
        <f t="shared" si="13"/>
        <v>0.717542155375684</v>
      </c>
      <c r="M29" s="55">
        <f t="shared" si="13"/>
        <v>0.64444371802845724</v>
      </c>
      <c r="N29" s="55">
        <f t="shared" si="13"/>
        <v>0.57740013911401455</v>
      </c>
      <c r="O29" s="55">
        <f t="shared" si="13"/>
        <v>0.51667822229212845</v>
      </c>
      <c r="P29" s="55">
        <f t="shared" si="13"/>
        <v>0.46204851326024937</v>
      </c>
      <c r="Q29" s="55">
        <f t="shared" si="13"/>
        <v>0.41306678817252884</v>
      </c>
      <c r="R29" s="55">
        <f t="shared" si="13"/>
        <v>0.36922284597837945</v>
      </c>
      <c r="S29" s="55">
        <f t="shared" si="13"/>
        <v>0.33000958131810793</v>
      </c>
      <c r="T29" s="55">
        <f t="shared" si="13"/>
        <v>0.29495139568432266</v>
      </c>
      <c r="U29" s="55">
        <f t="shared" si="13"/>
        <v>0.26361364695946299</v>
      </c>
      <c r="V29" s="55">
        <f t="shared" si="13"/>
        <v>0.23560384418575367</v>
      </c>
      <c r="W29" s="55">
        <f t="shared" si="13"/>
        <v>0.21056952583563732</v>
      </c>
      <c r="X29" s="55">
        <f t="shared" si="13"/>
        <v>0.1881949931223709</v>
      </c>
      <c r="Y29" s="55">
        <f t="shared" si="13"/>
        <v>0.1681978118611272</v>
      </c>
      <c r="Z29" s="55">
        <f t="shared" si="13"/>
        <v>0.15032544507908685</v>
      </c>
      <c r="AA29" s="55">
        <f t="shared" si="13"/>
        <v>0.13435214417079827</v>
      </c>
      <c r="AB29" s="55">
        <f t="shared" si="13"/>
        <v>0.12007612986051214</v>
      </c>
      <c r="AC29" s="55">
        <f t="shared" si="13"/>
        <v>6.4732597502325809E-2</v>
      </c>
    </row>
    <row r="30" spans="1:29" x14ac:dyDescent="0.35">
      <c r="A30" t="s">
        <v>214</v>
      </c>
      <c r="B30" s="53">
        <v>44869</v>
      </c>
      <c r="C30" s="55">
        <f t="shared" ref="C30:AC30" si="14">EXP(-(C20/100)*C$14)</f>
        <v>0.99984887857160698</v>
      </c>
      <c r="D30" s="55">
        <f t="shared" si="14"/>
        <v>0.99791859025951524</v>
      </c>
      <c r="E30" s="55">
        <f t="shared" si="14"/>
        <v>0.99247959246826434</v>
      </c>
      <c r="F30" s="55">
        <f t="shared" si="14"/>
        <v>0.98193979725121983</v>
      </c>
      <c r="G30" s="55">
        <f t="shared" si="14"/>
        <v>0.96589372154854414</v>
      </c>
      <c r="H30" s="55">
        <f t="shared" si="14"/>
        <v>0.94766331363279799</v>
      </c>
      <c r="I30" s="55">
        <f t="shared" si="14"/>
        <v>0.91836905506914079</v>
      </c>
      <c r="J30" s="55">
        <f t="shared" si="14"/>
        <v>0.87783386769922966</v>
      </c>
      <c r="K30" s="55">
        <f t="shared" si="14"/>
        <v>0.81696157858953122</v>
      </c>
      <c r="L30" s="55">
        <f t="shared" si="14"/>
        <v>0.73938745871410594</v>
      </c>
      <c r="M30" s="55">
        <f t="shared" si="14"/>
        <v>0.66786922063064391</v>
      </c>
      <c r="N30" s="55">
        <f t="shared" si="14"/>
        <v>0.60280183878964622</v>
      </c>
      <c r="O30" s="55">
        <f t="shared" si="14"/>
        <v>0.54390734070990865</v>
      </c>
      <c r="P30" s="55">
        <f t="shared" si="14"/>
        <v>0.49070766003591659</v>
      </c>
      <c r="Q30" s="55">
        <f t="shared" si="14"/>
        <v>0.44269034874060897</v>
      </c>
      <c r="R30" s="55">
        <f t="shared" si="14"/>
        <v>0.39936417095022986</v>
      </c>
      <c r="S30" s="55">
        <f t="shared" si="14"/>
        <v>0.36027565849751242</v>
      </c>
      <c r="T30" s="55">
        <f t="shared" si="14"/>
        <v>0.32501205501369002</v>
      </c>
      <c r="U30" s="55">
        <f t="shared" si="14"/>
        <v>0.29319969685424707</v>
      </c>
      <c r="V30" s="55">
        <f t="shared" si="14"/>
        <v>0.26450102923974411</v>
      </c>
      <c r="W30" s="55">
        <f t="shared" si="14"/>
        <v>0.23861137188121512</v>
      </c>
      <c r="X30" s="55">
        <f t="shared" si="14"/>
        <v>0.21525580797736452</v>
      </c>
      <c r="Y30" s="55">
        <f t="shared" si="14"/>
        <v>0.19418630893384811</v>
      </c>
      <c r="Z30" s="55">
        <f t="shared" si="14"/>
        <v>0.17517911603515357</v>
      </c>
      <c r="AA30" s="55">
        <f t="shared" si="14"/>
        <v>0.15803236968925724</v>
      </c>
      <c r="AB30" s="55">
        <f t="shared" si="14"/>
        <v>0.14256396762516815</v>
      </c>
      <c r="AC30" s="55">
        <f t="shared" si="14"/>
        <v>8.0902182407948151E-2</v>
      </c>
    </row>
    <row r="31" spans="1:29" x14ac:dyDescent="0.35">
      <c r="A31" t="s">
        <v>214</v>
      </c>
      <c r="B31" s="53">
        <v>45234</v>
      </c>
      <c r="C31" s="55">
        <f t="shared" ref="C31:AC31" si="15">EXP(-(C21/100)*C$14)</f>
        <v>0.99965688980000189</v>
      </c>
      <c r="D31" s="55">
        <f t="shared" si="15"/>
        <v>0.994464464938279</v>
      </c>
      <c r="E31" s="55">
        <f t="shared" si="15"/>
        <v>0.97523457267449787</v>
      </c>
      <c r="F31" s="55">
        <f t="shared" si="15"/>
        <v>0.94247108292471327</v>
      </c>
      <c r="G31" s="55">
        <f t="shared" si="15"/>
        <v>0.90537843976511723</v>
      </c>
      <c r="H31" s="55">
        <f t="shared" si="15"/>
        <v>0.870799182707509</v>
      </c>
      <c r="I31" s="55">
        <f t="shared" si="15"/>
        <v>0.82322017283987525</v>
      </c>
      <c r="J31" s="55">
        <f t="shared" si="15"/>
        <v>0.76623743132951927</v>
      </c>
      <c r="K31" s="55">
        <f t="shared" si="15"/>
        <v>0.69049505434762393</v>
      </c>
      <c r="L31" s="55">
        <f t="shared" si="15"/>
        <v>0.60228490766771015</v>
      </c>
      <c r="M31" s="55">
        <f t="shared" si="15"/>
        <v>0.52559628163807648</v>
      </c>
      <c r="N31" s="55">
        <f t="shared" si="15"/>
        <v>0.45870372002942794</v>
      </c>
      <c r="O31" s="55">
        <f t="shared" si="15"/>
        <v>0.40032816282194206</v>
      </c>
      <c r="P31" s="55">
        <f t="shared" si="15"/>
        <v>0.34938199045287227</v>
      </c>
      <c r="Q31" s="55">
        <f t="shared" si="15"/>
        <v>0.3049193220346621</v>
      </c>
      <c r="R31" s="55">
        <f t="shared" si="15"/>
        <v>0.26611501739391036</v>
      </c>
      <c r="S31" s="55">
        <f t="shared" si="15"/>
        <v>0.23224898358357696</v>
      </c>
      <c r="T31" s="55">
        <f t="shared" si="15"/>
        <v>0.20269277140274117</v>
      </c>
      <c r="U31" s="55">
        <f t="shared" si="15"/>
        <v>0.17689790907166436</v>
      </c>
      <c r="V31" s="55">
        <f t="shared" si="15"/>
        <v>0.15438572385908153</v>
      </c>
      <c r="W31" s="55">
        <f t="shared" si="15"/>
        <v>0.13473845935535758</v>
      </c>
      <c r="X31" s="55">
        <f t="shared" si="15"/>
        <v>0.11759152320344587</v>
      </c>
      <c r="Y31" s="55">
        <f t="shared" si="15"/>
        <v>0.10262672139390754</v>
      </c>
      <c r="Z31" s="55">
        <f t="shared" si="15"/>
        <v>8.9566353569898186E-2</v>
      </c>
      <c r="AA31" s="55">
        <f t="shared" si="15"/>
        <v>7.8168059768927295E-2</v>
      </c>
      <c r="AB31" s="55">
        <f t="shared" si="15"/>
        <v>6.8220322972846179E-2</v>
      </c>
      <c r="AC31" s="55">
        <f t="shared" si="15"/>
        <v>3.226845592387359E-2</v>
      </c>
    </row>
    <row r="32" spans="1:29" x14ac:dyDescent="0.35">
      <c r="A32" t="s">
        <v>214</v>
      </c>
      <c r="B32" s="53">
        <v>45600</v>
      </c>
      <c r="C32" s="55">
        <f t="shared" ref="C32:AC32" si="16">EXP(-(C22/100)*C$14)</f>
        <v>0.99969296798825058</v>
      </c>
      <c r="D32" s="55">
        <f t="shared" si="16"/>
        <v>0.99542182575031468</v>
      </c>
      <c r="E32" s="55">
        <f t="shared" si="16"/>
        <v>0.98163127264945516</v>
      </c>
      <c r="F32" s="55">
        <f t="shared" si="16"/>
        <v>0.95846555119333254</v>
      </c>
      <c r="G32" s="55">
        <f t="shared" si="16"/>
        <v>0.93045810200574719</v>
      </c>
      <c r="H32" s="55">
        <f t="shared" si="16"/>
        <v>0.90236277747154792</v>
      </c>
      <c r="I32" s="55">
        <f t="shared" si="16"/>
        <v>0.86035168543922713</v>
      </c>
      <c r="J32" s="55">
        <f t="shared" si="16"/>
        <v>0.80520782694885695</v>
      </c>
      <c r="K32" s="55">
        <f t="shared" si="16"/>
        <v>0.72584371718661145</v>
      </c>
      <c r="L32" s="55">
        <f t="shared" si="16"/>
        <v>0.62859325887645112</v>
      </c>
      <c r="M32" s="55">
        <f t="shared" si="16"/>
        <v>0.54238854493375843</v>
      </c>
      <c r="N32" s="55">
        <f t="shared" si="16"/>
        <v>0.46710702342591159</v>
      </c>
      <c r="O32" s="55">
        <f t="shared" si="16"/>
        <v>0.40188059631265399</v>
      </c>
      <c r="P32" s="55">
        <f t="shared" si="16"/>
        <v>0.34559415610798949</v>
      </c>
      <c r="Q32" s="55">
        <f t="shared" si="16"/>
        <v>0.29712060762656162</v>
      </c>
      <c r="R32" s="55">
        <f t="shared" si="16"/>
        <v>0.25541697390876617</v>
      </c>
      <c r="S32" s="55">
        <f t="shared" si="16"/>
        <v>0.21955500113420229</v>
      </c>
      <c r="T32" s="55">
        <f t="shared" si="16"/>
        <v>0.18872348455699581</v>
      </c>
      <c r="U32" s="55">
        <f t="shared" si="16"/>
        <v>0.16221965266398977</v>
      </c>
      <c r="V32" s="55">
        <f t="shared" si="16"/>
        <v>0.13943719634710156</v>
      </c>
      <c r="W32" s="55">
        <f t="shared" si="16"/>
        <v>0.11985405811604327</v>
      </c>
      <c r="X32" s="55">
        <f t="shared" si="16"/>
        <v>0.10302114127432221</v>
      </c>
      <c r="Y32" s="55">
        <f t="shared" si="16"/>
        <v>8.8552280344439141E-2</v>
      </c>
      <c r="Z32" s="55">
        <f t="shared" si="16"/>
        <v>7.6115489141332912E-2</v>
      </c>
      <c r="AA32" s="55">
        <f t="shared" si="16"/>
        <v>6.5425385665163607E-2</v>
      </c>
      <c r="AB32" s="55">
        <f t="shared" si="16"/>
        <v>5.6236660129605792E-2</v>
      </c>
      <c r="AC32" s="55">
        <f t="shared" si="16"/>
        <v>2.4463703476374953E-2</v>
      </c>
    </row>
    <row r="33" spans="1:29" x14ac:dyDescent="0.35">
      <c r="A33" t="s">
        <v>215</v>
      </c>
      <c r="B33" s="53">
        <v>44869</v>
      </c>
      <c r="C33" s="55">
        <f t="shared" ref="C33:AC33" si="17">EXP(-(C23/100)*C$14)</f>
        <v>0.99983525681154428</v>
      </c>
      <c r="D33" s="55">
        <f t="shared" si="17"/>
        <v>0.99743501877615359</v>
      </c>
      <c r="E33" s="55">
        <f t="shared" si="17"/>
        <v>0.98904930905823785</v>
      </c>
      <c r="F33" s="55">
        <f t="shared" si="17"/>
        <v>0.97533628909259296</v>
      </c>
      <c r="G33" s="55">
        <f t="shared" si="17"/>
        <v>0.9603332617804774</v>
      </c>
      <c r="H33" s="55">
        <f t="shared" si="17"/>
        <v>0.9459659038775855</v>
      </c>
      <c r="I33" s="55">
        <f t="shared" si="17"/>
        <v>0.92405711155114079</v>
      </c>
      <c r="J33" s="55">
        <f t="shared" si="17"/>
        <v>0.89350948833391719</v>
      </c>
      <c r="K33" s="55">
        <f t="shared" si="17"/>
        <v>0.84625785879436899</v>
      </c>
      <c r="L33" s="55">
        <f t="shared" si="17"/>
        <v>0.78403844786303745</v>
      </c>
      <c r="M33" s="55">
        <f t="shared" si="17"/>
        <v>0.72497197897313415</v>
      </c>
      <c r="N33" s="55">
        <f t="shared" si="17"/>
        <v>0.66983660173729009</v>
      </c>
      <c r="O33" s="55">
        <f t="shared" si="17"/>
        <v>0.61870516474932302</v>
      </c>
      <c r="P33" s="55">
        <f t="shared" si="17"/>
        <v>0.57140781170766941</v>
      </c>
      <c r="Q33" s="55">
        <f t="shared" si="17"/>
        <v>0.52770098451080538</v>
      </c>
      <c r="R33" s="55">
        <f t="shared" si="17"/>
        <v>0.4873281118801589</v>
      </c>
      <c r="S33" s="55">
        <f t="shared" si="17"/>
        <v>0.45004070938009949</v>
      </c>
      <c r="T33" s="55">
        <f t="shared" si="17"/>
        <v>0.41560509621902525</v>
      </c>
      <c r="U33" s="55">
        <f t="shared" si="17"/>
        <v>0.38380393780528499</v>
      </c>
      <c r="V33" s="55">
        <f t="shared" si="17"/>
        <v>0.35443597034233404</v>
      </c>
      <c r="W33" s="55">
        <f t="shared" si="17"/>
        <v>0.32731512663570589</v>
      </c>
      <c r="X33" s="55">
        <f t="shared" si="17"/>
        <v>0.30226950282610937</v>
      </c>
      <c r="Y33" s="55">
        <f t="shared" si="17"/>
        <v>0.2791403218321995</v>
      </c>
      <c r="Z33" s="55">
        <f t="shared" si="17"/>
        <v>0.25778094610164631</v>
      </c>
      <c r="AA33" s="55">
        <f t="shared" si="17"/>
        <v>0.23805595497368884</v>
      </c>
      <c r="AB33" s="55">
        <f t="shared" si="17"/>
        <v>0.21984028865931554</v>
      </c>
      <c r="AC33" s="55">
        <f t="shared" si="17"/>
        <v>0.14189352576472947</v>
      </c>
    </row>
    <row r="34" spans="1:29" x14ac:dyDescent="0.35">
      <c r="A34" t="s">
        <v>215</v>
      </c>
      <c r="B34" s="53">
        <v>45234</v>
      </c>
      <c r="C34" s="55">
        <f t="shared" ref="C34:AC34" si="18">EXP(-(C24/100)*C$14)</f>
        <v>0.99966542722231322</v>
      </c>
      <c r="D34" s="55">
        <f t="shared" si="18"/>
        <v>0.99470079089293351</v>
      </c>
      <c r="E34" s="55">
        <f t="shared" si="18"/>
        <v>0.97722722578920507</v>
      </c>
      <c r="F34" s="55">
        <f t="shared" si="18"/>
        <v>0.94895665005657126</v>
      </c>
      <c r="G34" s="55">
        <f t="shared" si="18"/>
        <v>0.91717853768957602</v>
      </c>
      <c r="H34" s="55">
        <f t="shared" si="18"/>
        <v>0.88652795424465203</v>
      </c>
      <c r="I34" s="55">
        <f t="shared" si="18"/>
        <v>0.84202953082837939</v>
      </c>
      <c r="J34" s="55">
        <f t="shared" si="18"/>
        <v>0.7855589708882007</v>
      </c>
      <c r="K34" s="55">
        <f t="shared" si="18"/>
        <v>0.70745503819921352</v>
      </c>
      <c r="L34" s="55">
        <f t="shared" si="18"/>
        <v>0.61567749544928019</v>
      </c>
      <c r="M34" s="55">
        <f t="shared" si="18"/>
        <v>0.53692899742028277</v>
      </c>
      <c r="N34" s="55">
        <f t="shared" si="18"/>
        <v>0.46948358223459474</v>
      </c>
      <c r="O34" s="55">
        <f t="shared" si="18"/>
        <v>0.41159012042350962</v>
      </c>
      <c r="P34" s="55">
        <f t="shared" si="18"/>
        <v>0.36169436922191944</v>
      </c>
      <c r="Q34" s="55">
        <f t="shared" si="18"/>
        <v>0.31849321788872464</v>
      </c>
      <c r="R34" s="55">
        <f t="shared" si="18"/>
        <v>0.28092089246106722</v>
      </c>
      <c r="S34" s="55">
        <f t="shared" si="18"/>
        <v>0.24811290923336166</v>
      </c>
      <c r="T34" s="55">
        <f t="shared" si="18"/>
        <v>0.21936727967140213</v>
      </c>
      <c r="U34" s="55">
        <f t="shared" si="18"/>
        <v>0.19411024732262314</v>
      </c>
      <c r="V34" s="55">
        <f t="shared" si="18"/>
        <v>0.17186845028670866</v>
      </c>
      <c r="W34" s="55">
        <f t="shared" si="18"/>
        <v>0.15224722726218692</v>
      </c>
      <c r="X34" s="55">
        <f t="shared" si="18"/>
        <v>0.13491406214834151</v>
      </c>
      <c r="Y34" s="55">
        <f t="shared" si="18"/>
        <v>0.11958605794637002</v>
      </c>
      <c r="Z34" s="55">
        <f t="shared" si="18"/>
        <v>0.10602046038275974</v>
      </c>
      <c r="AA34" s="55">
        <f t="shared" si="18"/>
        <v>9.4007444733265957E-2</v>
      </c>
      <c r="AB34" s="55">
        <f t="shared" si="18"/>
        <v>8.3364565849011182E-2</v>
      </c>
      <c r="AC34" s="55">
        <f t="shared" si="18"/>
        <v>4.3092546300603808E-2</v>
      </c>
    </row>
    <row r="35" spans="1:29" x14ac:dyDescent="0.35">
      <c r="A35" t="s">
        <v>215</v>
      </c>
      <c r="B35" s="53">
        <v>45600</v>
      </c>
      <c r="C35" s="55">
        <f t="shared" ref="C35:AC35" si="19">EXP(-(C25/100)*C$14)</f>
        <v>0.9996867894140431</v>
      </c>
      <c r="D35" s="55">
        <f t="shared" si="19"/>
        <v>0.99548487227563087</v>
      </c>
      <c r="E35" s="55">
        <f t="shared" si="19"/>
        <v>0.98345025240189432</v>
      </c>
      <c r="F35" s="55">
        <f t="shared" si="19"/>
        <v>0.96618763799176433</v>
      </c>
      <c r="G35" s="55">
        <f t="shared" si="19"/>
        <v>0.94709155755435281</v>
      </c>
      <c r="H35" s="55">
        <f t="shared" si="19"/>
        <v>0.92820588498602119</v>
      </c>
      <c r="I35" s="55">
        <f t="shared" si="19"/>
        <v>0.89939588831613104</v>
      </c>
      <c r="J35" s="55">
        <f t="shared" si="19"/>
        <v>0.8601541461892579</v>
      </c>
      <c r="K35" s="55">
        <f t="shared" si="19"/>
        <v>0.80087531563111902</v>
      </c>
      <c r="L35" s="55">
        <f t="shared" si="19"/>
        <v>0.72378772152582316</v>
      </c>
      <c r="M35" s="55">
        <f t="shared" si="19"/>
        <v>0.65129958967073975</v>
      </c>
      <c r="N35" s="55">
        <f t="shared" si="19"/>
        <v>0.584660498412097</v>
      </c>
      <c r="O35" s="55">
        <f t="shared" si="19"/>
        <v>0.52417707725555662</v>
      </c>
      <c r="P35" s="55">
        <f t="shared" si="19"/>
        <v>0.46965228759904165</v>
      </c>
      <c r="Q35" s="55">
        <f t="shared" si="19"/>
        <v>0.42066864163567474</v>
      </c>
      <c r="R35" s="55">
        <f t="shared" si="19"/>
        <v>0.37673799602349523</v>
      </c>
      <c r="S35" s="55">
        <f t="shared" si="19"/>
        <v>0.33737150875580313</v>
      </c>
      <c r="T35" s="55">
        <f t="shared" si="19"/>
        <v>0.30210875156164563</v>
      </c>
      <c r="U35" s="55">
        <f t="shared" si="19"/>
        <v>0.27052769768571738</v>
      </c>
      <c r="V35" s="55">
        <f t="shared" si="19"/>
        <v>0.24224633530356149</v>
      </c>
      <c r="W35" s="55">
        <f t="shared" si="19"/>
        <v>0.21692088076421759</v>
      </c>
      <c r="X35" s="55">
        <f t="shared" si="19"/>
        <v>0.19424278728415528</v>
      </c>
      <c r="Y35" s="55">
        <f t="shared" si="19"/>
        <v>0.17393547776348781</v>
      </c>
      <c r="Z35" s="55">
        <f t="shared" si="19"/>
        <v>0.15575117353720638</v>
      </c>
      <c r="AA35" s="55">
        <f t="shared" si="19"/>
        <v>0.13946795327059491</v>
      </c>
      <c r="AB35" s="55">
        <f t="shared" si="19"/>
        <v>0.12488707785087667</v>
      </c>
      <c r="AC35" s="55">
        <f t="shared" si="19"/>
        <v>6.8038438307632149E-2</v>
      </c>
    </row>
    <row r="36" spans="1:29" x14ac:dyDescent="0.35">
      <c r="A36" t="s">
        <v>209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</row>
    <row r="37" spans="1:29" x14ac:dyDescent="0.35">
      <c r="A37" t="s">
        <v>214</v>
      </c>
      <c r="B37" s="53">
        <v>44869</v>
      </c>
      <c r="C37" s="2">
        <f t="shared" ref="C37:E37" si="20">C20/100</f>
        <v>5.3976017280948002E-2</v>
      </c>
      <c r="D37" s="2">
        <f t="shared" si="20"/>
        <v>4.9965920483912046E-2</v>
      </c>
      <c r="E37" s="2">
        <f t="shared" si="20"/>
        <v>4.5283913479357979E-2</v>
      </c>
      <c r="F37" s="2">
        <f>LN($E$30/F30)/(F14-$E$14)</f>
        <v>5.1255162705016268E-2</v>
      </c>
      <c r="G37" s="2">
        <f t="shared" ref="G37:AC37" si="21">LN($E$30/G30)/(G14-$E$14)</f>
        <v>5.9246435841242229E-2</v>
      </c>
      <c r="H37" s="2">
        <f t="shared" si="21"/>
        <v>6.5236715838130413E-2</v>
      </c>
      <c r="I37" s="2">
        <f t="shared" si="21"/>
        <v>7.1639545832966001E-2</v>
      </c>
      <c r="J37" s="2">
        <f t="shared" si="21"/>
        <v>7.7527374229288307E-2</v>
      </c>
      <c r="K37" s="2">
        <f t="shared" si="21"/>
        <v>8.3407356225579155E-2</v>
      </c>
      <c r="L37" s="2">
        <f t="shared" si="21"/>
        <v>8.8316192866708623E-2</v>
      </c>
      <c r="M37" s="2">
        <f t="shared" si="21"/>
        <v>9.1411643259048422E-2</v>
      </c>
      <c r="N37" s="2">
        <f t="shared" si="21"/>
        <v>9.3491446842160722E-2</v>
      </c>
      <c r="O37" s="2">
        <f t="shared" si="21"/>
        <v>9.4962744198804599E-2</v>
      </c>
      <c r="P37" s="2">
        <f t="shared" si="21"/>
        <v>9.6049240751825166E-2</v>
      </c>
      <c r="Q37" s="2">
        <f t="shared" si="21"/>
        <v>9.6880696963609458E-2</v>
      </c>
      <c r="R37" s="2">
        <f t="shared" si="21"/>
        <v>9.7535999146341229E-2</v>
      </c>
      <c r="S37" s="2">
        <f t="shared" si="21"/>
        <v>9.8065186737907997E-2</v>
      </c>
      <c r="T37" s="2">
        <f t="shared" si="21"/>
        <v>9.8501246469561335E-2</v>
      </c>
      <c r="U37" s="2">
        <f t="shared" si="21"/>
        <v>9.8866687303038173E-2</v>
      </c>
      <c r="V37" s="2">
        <f t="shared" si="21"/>
        <v>9.9177346047022996E-2</v>
      </c>
      <c r="W37" s="2">
        <f t="shared" si="21"/>
        <v>9.9444669491113344E-2</v>
      </c>
      <c r="X37" s="2">
        <f t="shared" si="21"/>
        <v>9.9677129201676762E-2</v>
      </c>
      <c r="Y37" s="2">
        <f t="shared" si="21"/>
        <v>9.9881126107941309E-2</v>
      </c>
      <c r="Z37" s="2">
        <f t="shared" si="21"/>
        <v>0.10006158549845674</v>
      </c>
      <c r="AA37" s="2">
        <f t="shared" si="21"/>
        <v>0.10022235861031326</v>
      </c>
      <c r="AB37" s="2">
        <f t="shared" si="21"/>
        <v>0.10036650008041578</v>
      </c>
      <c r="AC37" s="2">
        <f t="shared" si="21"/>
        <v>0.10095177243024819</v>
      </c>
    </row>
    <row r="38" spans="1:29" x14ac:dyDescent="0.35">
      <c r="A38" t="s">
        <v>214</v>
      </c>
      <c r="B38" s="53">
        <v>45234</v>
      </c>
      <c r="C38" s="2">
        <f t="shared" ref="C38:E38" si="22">C21/100</f>
        <v>0.1225603842037075</v>
      </c>
      <c r="D38" s="2">
        <f t="shared" si="22"/>
        <v>0.13311541755250433</v>
      </c>
      <c r="E38" s="2">
        <f t="shared" si="22"/>
        <v>0.15043341069182972</v>
      </c>
      <c r="F38" s="2">
        <f>LN($E$31/F31)/(F14-$E$14)</f>
        <v>0.16405564961743141</v>
      </c>
      <c r="G38" s="2">
        <f t="shared" ref="G38:AC38" si="23">LN($E$31/G31)/(G14-$E$14)</f>
        <v>0.16217544761157851</v>
      </c>
      <c r="H38" s="2">
        <f t="shared" si="23"/>
        <v>0.15991336808340478</v>
      </c>
      <c r="I38" s="2">
        <f t="shared" si="23"/>
        <v>0.15642420364330012</v>
      </c>
      <c r="J38" s="2">
        <f t="shared" si="23"/>
        <v>0.15233117232142818</v>
      </c>
      <c r="K38" s="2">
        <f t="shared" si="23"/>
        <v>0.14797463635970129</v>
      </c>
      <c r="L38" s="2">
        <f t="shared" si="23"/>
        <v>0.14458567411160503</v>
      </c>
      <c r="M38" s="2">
        <f t="shared" si="23"/>
        <v>0.14264985964124793</v>
      </c>
      <c r="N38" s="2">
        <f t="shared" si="23"/>
        <v>0.1414271685278678</v>
      </c>
      <c r="O38" s="2">
        <f t="shared" si="23"/>
        <v>0.14058917335463184</v>
      </c>
      <c r="P38" s="2">
        <f t="shared" si="23"/>
        <v>0.13997956953332624</v>
      </c>
      <c r="Q38" s="2">
        <f t="shared" si="23"/>
        <v>0.13951625475172785</v>
      </c>
      <c r="R38" s="2">
        <f t="shared" si="23"/>
        <v>0.13915222031614832</v>
      </c>
      <c r="S38" s="2">
        <f t="shared" si="23"/>
        <v>0.1388586442012496</v>
      </c>
      <c r="T38" s="2">
        <f t="shared" si="23"/>
        <v>0.13861687576902057</v>
      </c>
      <c r="U38" s="2">
        <f t="shared" si="23"/>
        <v>0.13841431313243288</v>
      </c>
      <c r="V38" s="2">
        <f t="shared" si="23"/>
        <v>0.1382421349670819</v>
      </c>
      <c r="W38" s="2">
        <f t="shared" si="23"/>
        <v>0.13809398171786211</v>
      </c>
      <c r="X38" s="2">
        <f t="shared" si="23"/>
        <v>0.1379651528475043</v>
      </c>
      <c r="Y38" s="2">
        <f t="shared" si="23"/>
        <v>0.13785209897305734</v>
      </c>
      <c r="Z38" s="2">
        <f t="shared" si="23"/>
        <v>0.13775208980151715</v>
      </c>
      <c r="AA38" s="2">
        <f t="shared" si="23"/>
        <v>0.13766299074125429</v>
      </c>
      <c r="AB38" s="2">
        <f t="shared" si="23"/>
        <v>0.13758310884104824</v>
      </c>
      <c r="AC38" s="2">
        <f t="shared" si="23"/>
        <v>0.13725875631336301</v>
      </c>
    </row>
    <row r="39" spans="1:29" x14ac:dyDescent="0.35">
      <c r="A39" t="s">
        <v>214</v>
      </c>
      <c r="B39" s="53">
        <v>45600</v>
      </c>
      <c r="C39" s="2">
        <f>C22/100</f>
        <v>0.10967112704557114</v>
      </c>
      <c r="D39" s="2">
        <f>D22/100</f>
        <v>0.11004043609915222</v>
      </c>
      <c r="E39" s="2">
        <f>E22/100</f>
        <v>0.11121492045938627</v>
      </c>
      <c r="F39" s="2">
        <f t="shared" ref="F39:AC39" si="24">LN($E$32/F32)/(F14-$E$14)</f>
        <v>0.11465256952523049</v>
      </c>
      <c r="G39" s="2">
        <f t="shared" si="24"/>
        <v>0.11682021398965832</v>
      </c>
      <c r="H39" s="2">
        <f t="shared" si="24"/>
        <v>0.11887494030466687</v>
      </c>
      <c r="I39" s="2">
        <f t="shared" si="24"/>
        <v>0.12173406215132349</v>
      </c>
      <c r="J39" s="2">
        <f t="shared" si="24"/>
        <v>0.12512811060466231</v>
      </c>
      <c r="K39" s="2">
        <f t="shared" si="24"/>
        <v>0.12937943070882549</v>
      </c>
      <c r="L39" s="2">
        <f t="shared" si="24"/>
        <v>0.13372074264628869</v>
      </c>
      <c r="M39" s="2">
        <f t="shared" si="24"/>
        <v>0.13690100721408793</v>
      </c>
      <c r="N39" s="2">
        <f t="shared" si="24"/>
        <v>0.13924912307771461</v>
      </c>
      <c r="O39" s="2">
        <f t="shared" si="24"/>
        <v>0.14101033131871316</v>
      </c>
      <c r="P39" s="2">
        <f t="shared" si="24"/>
        <v>0.14235755040218936</v>
      </c>
      <c r="Q39" s="2">
        <f t="shared" si="24"/>
        <v>0.14340988672972996</v>
      </c>
      <c r="R39" s="2">
        <f t="shared" si="24"/>
        <v>0.14424890984480548</v>
      </c>
      <c r="S39" s="2">
        <f t="shared" si="24"/>
        <v>0.14493075551582005</v>
      </c>
      <c r="T39" s="2">
        <f t="shared" si="24"/>
        <v>0.1454945031587252</v>
      </c>
      <c r="U39" s="2">
        <f t="shared" si="24"/>
        <v>0.14596778268941593</v>
      </c>
      <c r="V39" s="2">
        <f t="shared" si="24"/>
        <v>0.1463704752199482</v>
      </c>
      <c r="W39" s="2">
        <f t="shared" si="24"/>
        <v>0.14671715037540253</v>
      </c>
      <c r="X39" s="2">
        <f t="shared" si="24"/>
        <v>0.1470186802243065</v>
      </c>
      <c r="Y39" s="2">
        <f t="shared" si="24"/>
        <v>0.14728331909593556</v>
      </c>
      <c r="Z39" s="2">
        <f t="shared" si="24"/>
        <v>0.14751743585496674</v>
      </c>
      <c r="AA39" s="2">
        <f t="shared" si="24"/>
        <v>0.14772601815140879</v>
      </c>
      <c r="AB39" s="2">
        <f t="shared" si="24"/>
        <v>0.14791302530006564</v>
      </c>
      <c r="AC39" s="2">
        <f t="shared" si="24"/>
        <v>0.14867235620894484</v>
      </c>
    </row>
    <row r="44" spans="1:29" x14ac:dyDescent="0.35">
      <c r="B44" s="53"/>
    </row>
    <row r="45" spans="1:29" x14ac:dyDescent="0.35">
      <c r="B45" s="5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opLeftCell="A10" workbookViewId="0">
      <selection activeCell="F34" sqref="F34"/>
    </sheetView>
  </sheetViews>
  <sheetFormatPr baseColWidth="10" defaultRowHeight="14.5" x14ac:dyDescent="0.35"/>
  <cols>
    <col min="1" max="1" width="13.90625" customWidth="1"/>
    <col min="4" max="5" width="9.7265625" customWidth="1"/>
    <col min="6" max="6" width="13.26953125" customWidth="1"/>
    <col min="10" max="10" width="9.26953125" customWidth="1"/>
  </cols>
  <sheetData>
    <row r="1" spans="1:10" x14ac:dyDescent="0.35">
      <c r="D1" t="s">
        <v>11</v>
      </c>
      <c r="G1" t="s">
        <v>2</v>
      </c>
      <c r="H1" t="s">
        <v>3</v>
      </c>
      <c r="J1" t="s">
        <v>174</v>
      </c>
    </row>
    <row r="2" spans="1:10" x14ac:dyDescent="0.35">
      <c r="A2" t="s">
        <v>7</v>
      </c>
      <c r="B2" t="s">
        <v>13</v>
      </c>
      <c r="C2" t="s">
        <v>1</v>
      </c>
      <c r="D2" t="s">
        <v>5</v>
      </c>
      <c r="E2" t="s">
        <v>6</v>
      </c>
      <c r="F2" t="s">
        <v>4</v>
      </c>
      <c r="G2" t="s">
        <v>1</v>
      </c>
      <c r="I2" t="s">
        <v>13</v>
      </c>
    </row>
    <row r="3" spans="1:10" x14ac:dyDescent="0.35">
      <c r="A3" t="s">
        <v>8</v>
      </c>
      <c r="B3" t="s">
        <v>9</v>
      </c>
      <c r="C3" t="s">
        <v>10</v>
      </c>
      <c r="D3" t="s">
        <v>12</v>
      </c>
      <c r="E3" t="s">
        <v>12</v>
      </c>
      <c r="F3" t="s">
        <v>12</v>
      </c>
      <c r="G3" t="s">
        <v>10</v>
      </c>
      <c r="H3" t="s">
        <v>12</v>
      </c>
      <c r="I3" t="s">
        <v>9</v>
      </c>
      <c r="J3" t="s">
        <v>175</v>
      </c>
    </row>
    <row r="4" spans="1:10" x14ac:dyDescent="0.35">
      <c r="A4">
        <v>0</v>
      </c>
      <c r="B4" s="4">
        <v>1</v>
      </c>
      <c r="C4" s="1">
        <v>0</v>
      </c>
      <c r="D4" s="2">
        <f t="shared" ref="D4:D24" si="0">((POWER(1+C5,A5))/POWER(1+C4,A5-1))-1</f>
        <v>6.47089113031174E-3</v>
      </c>
      <c r="E4" s="2">
        <f>D4</f>
        <v>6.47089113031174E-3</v>
      </c>
      <c r="G4" s="6">
        <f>C4+2%</f>
        <v>0.02</v>
      </c>
    </row>
    <row r="5" spans="1:10" x14ac:dyDescent="0.35">
      <c r="A5">
        <v>1</v>
      </c>
      <c r="B5" s="4">
        <v>0.99355000000000004</v>
      </c>
      <c r="C5" s="2">
        <f>-LN(B5)/A5</f>
        <v>6.4708911303117149E-3</v>
      </c>
      <c r="D5" s="2">
        <f t="shared" si="0"/>
        <v>1.3388623340518935E-2</v>
      </c>
      <c r="E5" s="2">
        <f t="shared" ref="E5:E24" si="1">((C6*A6)-(C5*A5))/(A6-A5)</f>
        <v>1.3376777180199258E-2</v>
      </c>
      <c r="F5" s="6">
        <v>1.35E-2</v>
      </c>
      <c r="G5" s="6">
        <f t="shared" ref="G5:G25" si="2">C5+2%</f>
        <v>2.6470891130311716E-2</v>
      </c>
      <c r="H5" s="2">
        <f>((G6*A6)-(G5*A5))/(A6-A5)</f>
        <v>3.3376777180199255E-2</v>
      </c>
      <c r="I5" s="4">
        <f>EXP(-G5*A5)</f>
        <v>0.97387639186392683</v>
      </c>
    </row>
    <row r="6" spans="1:10" x14ac:dyDescent="0.35">
      <c r="A6">
        <v>2</v>
      </c>
      <c r="B6" s="4">
        <v>0.980348</v>
      </c>
      <c r="C6" s="2">
        <f>-LN(B6)/A6</f>
        <v>9.9238341552554867E-3</v>
      </c>
      <c r="D6" s="2">
        <f t="shared" si="0"/>
        <v>1.8941698330342316E-2</v>
      </c>
      <c r="E6" s="2">
        <f t="shared" si="1"/>
        <v>1.8914989766016559E-2</v>
      </c>
      <c r="F6" s="6">
        <v>1.9099999999999999E-2</v>
      </c>
      <c r="G6" s="6">
        <f t="shared" si="2"/>
        <v>2.9923834155255485E-2</v>
      </c>
      <c r="H6" s="2">
        <f t="shared" ref="H6:H24" si="3">((G7*A7)-(G6*A6))/(A7-A6)</f>
        <v>3.8914989766016553E-2</v>
      </c>
      <c r="I6" s="4">
        <f t="shared" ref="I6:I24" si="4">EXP(-G6*A6)</f>
        <v>0.94190800509410177</v>
      </c>
    </row>
    <row r="7" spans="1:10" x14ac:dyDescent="0.35">
      <c r="A7">
        <v>3</v>
      </c>
      <c r="B7" s="4">
        <v>0.96197900000000003</v>
      </c>
      <c r="C7" s="2">
        <f t="shared" ref="C7:C24" si="5">-LN(B7)/A7</f>
        <v>1.2920886025509178E-2</v>
      </c>
      <c r="D7" s="2">
        <f t="shared" si="0"/>
        <v>2.3352814156857304E-2</v>
      </c>
      <c r="E7" s="2">
        <f t="shared" si="1"/>
        <v>2.3312765644227025E-2</v>
      </c>
      <c r="F7" s="6">
        <v>2.3599999999999999E-2</v>
      </c>
      <c r="G7" s="6">
        <f t="shared" si="2"/>
        <v>3.2920886025509175E-2</v>
      </c>
      <c r="H7" s="2">
        <f t="shared" si="3"/>
        <v>4.3312765644227022E-2</v>
      </c>
      <c r="I7" s="4">
        <f t="shared" si="4"/>
        <v>0.90595770425284206</v>
      </c>
    </row>
    <row r="8" spans="1:10" x14ac:dyDescent="0.35">
      <c r="A8">
        <v>4</v>
      </c>
      <c r="B8" s="4">
        <v>0.93981199999999998</v>
      </c>
      <c r="C8" s="2">
        <f t="shared" si="5"/>
        <v>1.5518855930188639E-2</v>
      </c>
      <c r="D8" s="2">
        <f t="shared" si="0"/>
        <v>2.6834304210803239E-2</v>
      </c>
      <c r="E8" s="2">
        <f t="shared" si="1"/>
        <v>2.6784205690129972E-2</v>
      </c>
      <c r="F8" s="6">
        <v>2.7099999999999999E-2</v>
      </c>
      <c r="G8" s="6">
        <f t="shared" si="2"/>
        <v>3.5518855930188636E-2</v>
      </c>
      <c r="H8" s="2">
        <f t="shared" si="3"/>
        <v>4.6784205690129976E-2</v>
      </c>
      <c r="I8" s="4">
        <f t="shared" si="4"/>
        <v>0.86755581973031692</v>
      </c>
    </row>
    <row r="9" spans="1:10" x14ac:dyDescent="0.35">
      <c r="A9">
        <v>5</v>
      </c>
      <c r="B9" s="4">
        <v>0.91497399999999995</v>
      </c>
      <c r="C9" s="2">
        <f t="shared" si="5"/>
        <v>1.7771925882176905E-2</v>
      </c>
      <c r="D9" s="2">
        <f t="shared" si="0"/>
        <v>2.9563852547365599E-2</v>
      </c>
      <c r="E9" s="2">
        <f t="shared" si="1"/>
        <v>2.9507326693866229E-2</v>
      </c>
      <c r="F9" s="6">
        <v>2.9899999999999999E-2</v>
      </c>
      <c r="G9" s="6">
        <f t="shared" si="2"/>
        <v>3.7771925882176906E-2</v>
      </c>
      <c r="H9" s="2">
        <f t="shared" si="3"/>
        <v>4.9507326693866233E-2</v>
      </c>
      <c r="I9" s="4">
        <f t="shared" si="4"/>
        <v>0.82790271173003405</v>
      </c>
      <c r="J9" s="6">
        <f>POWER(POWER(1+C14,A14)/POWER(1+C9,A9),1/5)-1</f>
        <v>3.2971970792348371E-2</v>
      </c>
    </row>
    <row r="10" spans="1:10" x14ac:dyDescent="0.35">
      <c r="A10">
        <v>6</v>
      </c>
      <c r="B10" s="4">
        <v>0.88836999999999999</v>
      </c>
      <c r="C10" s="2">
        <f t="shared" si="5"/>
        <v>1.9727826017458459E-2</v>
      </c>
      <c r="D10" s="2">
        <f t="shared" si="0"/>
        <v>3.1695097198752409E-2</v>
      </c>
      <c r="E10" s="2">
        <f t="shared" si="1"/>
        <v>3.163534017619607E-2</v>
      </c>
      <c r="F10" s="6">
        <v>3.2099999999999997E-2</v>
      </c>
      <c r="G10" s="6">
        <f t="shared" si="2"/>
        <v>3.9727826017458459E-2</v>
      </c>
      <c r="H10" s="2">
        <f t="shared" si="3"/>
        <v>5.163534017619606E-2</v>
      </c>
      <c r="I10" s="4">
        <f t="shared" si="4"/>
        <v>0.78791350836642127</v>
      </c>
    </row>
    <row r="11" spans="1:10" x14ac:dyDescent="0.35">
      <c r="A11">
        <v>7</v>
      </c>
      <c r="B11" s="4">
        <v>0.86070599999999997</v>
      </c>
      <c r="C11" s="2">
        <f t="shared" si="5"/>
        <v>2.1428899468706689E-2</v>
      </c>
      <c r="D11" s="2">
        <f t="shared" si="0"/>
        <v>3.3350162496112334E-2</v>
      </c>
      <c r="E11" s="2">
        <f t="shared" si="1"/>
        <v>3.3289731267453687E-2</v>
      </c>
      <c r="F11" s="6">
        <v>3.39E-2</v>
      </c>
      <c r="G11" s="6">
        <f t="shared" si="2"/>
        <v>4.142889946870669E-2</v>
      </c>
      <c r="H11" s="2">
        <f t="shared" si="3"/>
        <v>5.3289731267453677E-2</v>
      </c>
      <c r="I11" s="4">
        <f t="shared" si="4"/>
        <v>0.74826184935716455</v>
      </c>
    </row>
    <row r="12" spans="1:10" x14ac:dyDescent="0.35">
      <c r="A12">
        <v>8</v>
      </c>
      <c r="B12" s="4">
        <v>0.83252499999999996</v>
      </c>
      <c r="C12" s="2">
        <f t="shared" si="5"/>
        <v>2.2911503443550064E-2</v>
      </c>
      <c r="D12" s="2">
        <f t="shared" si="0"/>
        <v>3.4634753208945268E-2</v>
      </c>
      <c r="E12" s="2">
        <f t="shared" si="1"/>
        <v>3.4575466665465543E-2</v>
      </c>
      <c r="F12" s="6">
        <v>3.5200000000000002E-2</v>
      </c>
      <c r="G12" s="6">
        <f t="shared" si="2"/>
        <v>4.2911503443550061E-2</v>
      </c>
      <c r="H12" s="2">
        <f t="shared" si="3"/>
        <v>5.4575466665465533E-2</v>
      </c>
      <c r="I12" s="4">
        <f t="shared" si="4"/>
        <v>0.70943100790909508</v>
      </c>
    </row>
    <row r="13" spans="1:10" x14ac:dyDescent="0.35">
      <c r="A13">
        <v>9</v>
      </c>
      <c r="B13" s="4">
        <v>0.80423199999999995</v>
      </c>
      <c r="C13" s="2">
        <f t="shared" si="5"/>
        <v>2.4207499357096228E-2</v>
      </c>
      <c r="D13" s="2">
        <f t="shared" si="0"/>
        <v>3.5627225906328164E-2</v>
      </c>
      <c r="E13" s="2">
        <f t="shared" si="1"/>
        <v>3.5570329733944334E-2</v>
      </c>
      <c r="F13" s="6">
        <v>3.6200000000000003E-2</v>
      </c>
      <c r="G13" s="6">
        <f t="shared" si="2"/>
        <v>4.4207499357096225E-2</v>
      </c>
      <c r="H13" s="2">
        <f t="shared" si="3"/>
        <v>5.5570329733944379E-2</v>
      </c>
      <c r="I13" s="4">
        <f t="shared" si="4"/>
        <v>0.67175103266371006</v>
      </c>
    </row>
    <row r="14" spans="1:10" x14ac:dyDescent="0.35">
      <c r="A14">
        <v>10</v>
      </c>
      <c r="B14" s="4">
        <v>0.77612800000000004</v>
      </c>
      <c r="C14" s="2">
        <f t="shared" si="5"/>
        <v>2.534378239478104E-2</v>
      </c>
      <c r="D14" s="2">
        <f t="shared" si="0"/>
        <v>3.6394883694745417E-2</v>
      </c>
      <c r="E14" s="2">
        <f t="shared" si="1"/>
        <v>3.6341112053219993E-2</v>
      </c>
      <c r="F14" s="6">
        <v>3.6999999999999998E-2</v>
      </c>
      <c r="G14" s="6">
        <f t="shared" si="2"/>
        <v>4.534378239478104E-2</v>
      </c>
      <c r="H14" s="2">
        <f t="shared" si="3"/>
        <v>5.634111205322001E-2</v>
      </c>
      <c r="I14" s="4">
        <f t="shared" si="4"/>
        <v>0.63543986192490798</v>
      </c>
    </row>
    <row r="15" spans="1:10" x14ac:dyDescent="0.35">
      <c r="A15">
        <v>11</v>
      </c>
      <c r="B15" s="4">
        <v>0.74842900000000001</v>
      </c>
      <c r="C15" s="2">
        <f t="shared" si="5"/>
        <v>2.6343539636457306E-2</v>
      </c>
      <c r="D15" s="2">
        <f t="shared" si="0"/>
        <v>3.6986707215839409E-2</v>
      </c>
      <c r="E15" s="2">
        <f t="shared" si="1"/>
        <v>3.6936453830383409E-2</v>
      </c>
      <c r="F15" s="6">
        <v>3.7600000000000001E-2</v>
      </c>
      <c r="G15" s="6">
        <f t="shared" si="2"/>
        <v>4.6343539636457307E-2</v>
      </c>
      <c r="H15" s="2">
        <f t="shared" si="3"/>
        <v>5.6936453830383371E-2</v>
      </c>
      <c r="I15" s="4">
        <f t="shared" si="4"/>
        <v>0.60062834144025978</v>
      </c>
    </row>
    <row r="16" spans="1:10" x14ac:dyDescent="0.35">
      <c r="A16">
        <v>12</v>
      </c>
      <c r="B16" s="4">
        <v>0.72128899999999996</v>
      </c>
      <c r="C16" s="2">
        <f t="shared" si="5"/>
        <v>2.7226282485951148E-2</v>
      </c>
      <c r="D16" s="2">
        <f t="shared" si="0"/>
        <v>3.7442301199682726E-2</v>
      </c>
      <c r="E16" s="2">
        <f t="shared" si="1"/>
        <v>3.7395705303413351E-2</v>
      </c>
      <c r="F16" s="6">
        <v>3.8100000000000002E-2</v>
      </c>
      <c r="G16" s="6">
        <f t="shared" si="2"/>
        <v>4.7226282485951149E-2</v>
      </c>
      <c r="H16" s="2">
        <f t="shared" si="3"/>
        <v>5.7395705303413425E-2</v>
      </c>
      <c r="I16" s="4">
        <f t="shared" si="4"/>
        <v>0.56738602328083321</v>
      </c>
    </row>
    <row r="17" spans="1:10" x14ac:dyDescent="0.35">
      <c r="A17">
        <v>13</v>
      </c>
      <c r="B17" s="4">
        <v>0.69481400000000004</v>
      </c>
      <c r="C17" s="2">
        <f t="shared" si="5"/>
        <v>2.8008545779602087E-2</v>
      </c>
      <c r="D17" s="2">
        <f t="shared" si="0"/>
        <v>3.7792487389494589E-2</v>
      </c>
      <c r="E17" s="2">
        <f t="shared" si="1"/>
        <v>3.7749516981224807E-2</v>
      </c>
      <c r="F17" s="6">
        <v>3.85E-2</v>
      </c>
      <c r="G17" s="6">
        <f t="shared" si="2"/>
        <v>4.8008545779602091E-2</v>
      </c>
      <c r="H17" s="2">
        <f t="shared" si="3"/>
        <v>5.7749516981224769E-2</v>
      </c>
      <c r="I17" s="4">
        <f t="shared" si="4"/>
        <v>0.53573743653851913</v>
      </c>
    </row>
    <row r="18" spans="1:10" x14ac:dyDescent="0.35">
      <c r="A18">
        <v>14</v>
      </c>
      <c r="B18" s="4">
        <v>0.66907399999999995</v>
      </c>
      <c r="C18" s="2">
        <f t="shared" si="5"/>
        <v>2.8704329436860854E-2</v>
      </c>
      <c r="D18" s="2">
        <f t="shared" si="0"/>
        <v>3.80615314531636E-2</v>
      </c>
      <c r="E18" s="2">
        <f t="shared" si="1"/>
        <v>3.8022042839373382E-2</v>
      </c>
      <c r="F18" s="6">
        <v>3.8800000000000001E-2</v>
      </c>
      <c r="G18" s="6">
        <f t="shared" si="2"/>
        <v>4.8704329436860858E-2</v>
      </c>
      <c r="H18" s="2">
        <f t="shared" si="3"/>
        <v>5.8022042839373289E-2</v>
      </c>
      <c r="I18" s="4">
        <f t="shared" si="4"/>
        <v>0.50567525103074806</v>
      </c>
    </row>
    <row r="19" spans="1:10" x14ac:dyDescent="0.35">
      <c r="A19">
        <v>15</v>
      </c>
      <c r="B19" s="4">
        <v>0.64411200000000002</v>
      </c>
      <c r="C19" s="2">
        <f t="shared" si="5"/>
        <v>2.9325510330361688E-2</v>
      </c>
      <c r="D19" s="2">
        <f t="shared" si="0"/>
        <v>3.827002482849462E-2</v>
      </c>
      <c r="E19" s="2">
        <f t="shared" si="1"/>
        <v>3.8233794400860666E-2</v>
      </c>
      <c r="F19" s="6">
        <v>3.9E-2</v>
      </c>
      <c r="G19" s="6">
        <f t="shared" si="2"/>
        <v>4.9325510330361685E-2</v>
      </c>
      <c r="H19" s="2">
        <f t="shared" si="3"/>
        <v>5.8233794400860739E-2</v>
      </c>
      <c r="I19" s="4">
        <f t="shared" si="4"/>
        <v>0.47716990575974272</v>
      </c>
    </row>
    <row r="20" spans="1:10" x14ac:dyDescent="0.35">
      <c r="A20">
        <v>16</v>
      </c>
      <c r="B20" s="4">
        <v>0.61995</v>
      </c>
      <c r="C20" s="2">
        <f t="shared" si="5"/>
        <v>2.9882278084767875E-2</v>
      </c>
      <c r="D20" s="2">
        <f t="shared" si="0"/>
        <v>3.842681605920184E-2</v>
      </c>
      <c r="E20" s="2">
        <f t="shared" si="1"/>
        <v>3.8393633711542308E-2</v>
      </c>
      <c r="F20" s="6">
        <v>3.9100000000000003E-2</v>
      </c>
      <c r="G20" s="6">
        <f t="shared" si="2"/>
        <v>4.9882278084767875E-2</v>
      </c>
      <c r="H20" s="2">
        <f t="shared" si="3"/>
        <v>5.8393633711542381E-2</v>
      </c>
      <c r="I20" s="4">
        <f t="shared" si="4"/>
        <v>0.4501760955338347</v>
      </c>
    </row>
    <row r="21" spans="1:10" x14ac:dyDescent="0.35">
      <c r="A21">
        <v>17</v>
      </c>
      <c r="B21" s="4">
        <v>0.59659899999999999</v>
      </c>
      <c r="C21" s="2">
        <f t="shared" si="5"/>
        <v>3.0382946062813429E-2</v>
      </c>
      <c r="D21" s="2">
        <f t="shared" si="0"/>
        <v>3.8550401031316461E-2</v>
      </c>
      <c r="E21" s="2">
        <f t="shared" si="1"/>
        <v>3.8519985369740772E-2</v>
      </c>
      <c r="F21" s="6">
        <v>3.9300000000000002E-2</v>
      </c>
      <c r="G21" s="6">
        <f t="shared" si="2"/>
        <v>5.0382946062813433E-2</v>
      </c>
      <c r="H21" s="2">
        <f t="shared" si="3"/>
        <v>5.8519985369740679E-2</v>
      </c>
      <c r="I21" s="4">
        <f t="shared" si="4"/>
        <v>0.42464146278985015</v>
      </c>
    </row>
    <row r="22" spans="1:10" x14ac:dyDescent="0.35">
      <c r="A22">
        <v>18</v>
      </c>
      <c r="B22" s="4">
        <v>0.57405499999999998</v>
      </c>
      <c r="C22" s="2">
        <f t="shared" si="5"/>
        <v>3.0835003802087171E-2</v>
      </c>
      <c r="D22" s="2">
        <f t="shared" si="0"/>
        <v>3.8643609311388216E-2</v>
      </c>
      <c r="E22" s="2">
        <f t="shared" si="1"/>
        <v>3.8615727699583324E-2</v>
      </c>
      <c r="F22" s="6">
        <v>3.9399999999999998E-2</v>
      </c>
      <c r="G22" s="6">
        <f t="shared" si="2"/>
        <v>5.0835003802087171E-2</v>
      </c>
      <c r="H22" s="2">
        <f t="shared" si="3"/>
        <v>5.8615727699583231E-2</v>
      </c>
      <c r="I22" s="4">
        <f t="shared" si="4"/>
        <v>0.40050458336270572</v>
      </c>
    </row>
    <row r="23" spans="1:10" x14ac:dyDescent="0.35">
      <c r="A23">
        <v>19</v>
      </c>
      <c r="B23" s="4">
        <v>0.55230999999999997</v>
      </c>
      <c r="C23" s="2">
        <f t="shared" si="5"/>
        <v>3.1244515586165915E-2</v>
      </c>
      <c r="D23" s="2">
        <f t="shared" si="0"/>
        <v>3.8714124348423695E-2</v>
      </c>
      <c r="E23" s="2">
        <f t="shared" si="1"/>
        <v>3.8688545026280496E-2</v>
      </c>
      <c r="F23" s="6">
        <v>3.9399999999999998E-2</v>
      </c>
      <c r="G23" s="6">
        <f t="shared" si="2"/>
        <v>5.1244515586165912E-2</v>
      </c>
      <c r="H23" s="2">
        <f t="shared" si="3"/>
        <v>5.8688545026280403E-2</v>
      </c>
      <c r="I23" s="4">
        <f t="shared" si="4"/>
        <v>0.37770349492207628</v>
      </c>
    </row>
    <row r="24" spans="1:10" x14ac:dyDescent="0.35">
      <c r="A24">
        <v>20</v>
      </c>
      <c r="B24" s="4">
        <v>0.53134999999999999</v>
      </c>
      <c r="C24" s="2">
        <f t="shared" si="5"/>
        <v>3.1616717058171644E-2</v>
      </c>
      <c r="D24" s="2">
        <f t="shared" si="0"/>
        <v>3.9378331217456264E-2</v>
      </c>
      <c r="E24" s="2">
        <f t="shared" si="1"/>
        <v>3.9350658836567076E-2</v>
      </c>
      <c r="F24" s="6">
        <v>3.95E-2</v>
      </c>
      <c r="G24" s="6">
        <f t="shared" si="2"/>
        <v>5.1616717058171641E-2</v>
      </c>
      <c r="H24" s="2">
        <f t="shared" si="3"/>
        <v>5.9350658836567316E-2</v>
      </c>
      <c r="I24" s="4">
        <f t="shared" si="4"/>
        <v>0.35617455646103702</v>
      </c>
    </row>
    <row r="25" spans="1:10" x14ac:dyDescent="0.35">
      <c r="A25">
        <v>21</v>
      </c>
      <c r="C25" s="6">
        <v>3.1985E-2</v>
      </c>
      <c r="G25" s="6">
        <f t="shared" si="2"/>
        <v>5.1985000000000003E-2</v>
      </c>
    </row>
    <row r="26" spans="1:10" x14ac:dyDescent="0.35">
      <c r="C26" s="6"/>
    </row>
    <row r="27" spans="1:10" x14ac:dyDescent="0.35">
      <c r="A27" t="s">
        <v>16</v>
      </c>
      <c r="C27" s="6"/>
      <c r="F27" t="s">
        <v>74</v>
      </c>
    </row>
    <row r="28" spans="1:10" x14ac:dyDescent="0.35">
      <c r="A28" t="s">
        <v>15</v>
      </c>
      <c r="B28" t="s">
        <v>0</v>
      </c>
      <c r="C28" t="s">
        <v>11</v>
      </c>
      <c r="H28" t="s">
        <v>78</v>
      </c>
      <c r="J28" t="s">
        <v>78</v>
      </c>
    </row>
    <row r="29" spans="1:10" x14ac:dyDescent="0.35">
      <c r="A29">
        <v>1</v>
      </c>
      <c r="B29" s="1">
        <v>0.03</v>
      </c>
      <c r="C29" s="6">
        <f>B29</f>
        <v>0.03</v>
      </c>
      <c r="F29" t="s">
        <v>75</v>
      </c>
      <c r="G29">
        <v>0</v>
      </c>
      <c r="H29">
        <f>G29*100</f>
        <v>0</v>
      </c>
      <c r="I29">
        <f>G29</f>
        <v>0</v>
      </c>
      <c r="J29">
        <f>I29*100</f>
        <v>0</v>
      </c>
    </row>
    <row r="30" spans="1:10" x14ac:dyDescent="0.35">
      <c r="A30">
        <v>2</v>
      </c>
      <c r="B30" s="5">
        <v>0.04</v>
      </c>
      <c r="C30" s="6">
        <f>(POWER(1+B30,A30)/POWER(1+B29,A30-1))-1</f>
        <v>5.0097087378640826E-2</v>
      </c>
      <c r="D30" s="3"/>
      <c r="E30" s="3"/>
      <c r="F30" t="s">
        <v>76</v>
      </c>
      <c r="G30">
        <v>1</v>
      </c>
      <c r="H30">
        <f t="shared" ref="H30:H31" si="6">G30*100</f>
        <v>100</v>
      </c>
      <c r="I30">
        <v>1.6</v>
      </c>
      <c r="J30">
        <f t="shared" ref="J30:J31" si="7">I30*100</f>
        <v>160</v>
      </c>
    </row>
    <row r="31" spans="1:10" x14ac:dyDescent="0.35">
      <c r="A31">
        <v>3</v>
      </c>
      <c r="B31" s="5">
        <v>4.5999999999999999E-2</v>
      </c>
      <c r="C31" s="6">
        <f t="shared" ref="C31:C33" si="8">(POWER(1+B31,A31)/POWER(1+B30,A31-1))-1</f>
        <v>5.8104045857988229E-2</v>
      </c>
      <c r="F31" t="s">
        <v>77</v>
      </c>
      <c r="G31">
        <f>3*G30</f>
        <v>3</v>
      </c>
      <c r="H31">
        <f t="shared" si="6"/>
        <v>300</v>
      </c>
      <c r="I31">
        <f>3*I30</f>
        <v>4.8000000000000007</v>
      </c>
      <c r="J31">
        <f t="shared" si="7"/>
        <v>480.00000000000006</v>
      </c>
    </row>
    <row r="32" spans="1:10" x14ac:dyDescent="0.35">
      <c r="A32">
        <v>4</v>
      </c>
      <c r="B32" s="5">
        <v>0.05</v>
      </c>
      <c r="C32" s="6">
        <f t="shared" si="8"/>
        <v>6.2092012405212671E-2</v>
      </c>
    </row>
    <row r="33" spans="1:3" x14ac:dyDescent="0.35">
      <c r="A33">
        <v>5</v>
      </c>
      <c r="B33" s="5">
        <v>5.2999999999999999E-2</v>
      </c>
      <c r="C33" s="6">
        <f t="shared" si="8"/>
        <v>6.5085959533727422E-2</v>
      </c>
    </row>
    <row r="34" spans="1:3" x14ac:dyDescent="0.35">
      <c r="A3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selection activeCell="F34" sqref="F34"/>
    </sheetView>
  </sheetViews>
  <sheetFormatPr baseColWidth="10" defaultRowHeight="14.5" x14ac:dyDescent="0.35"/>
  <cols>
    <col min="1" max="1" width="16.6328125" customWidth="1"/>
    <col min="2" max="2" width="13.90625" customWidth="1"/>
    <col min="3" max="3" width="14.08984375" bestFit="1" customWidth="1"/>
    <col min="4" max="7" width="11.7265625" customWidth="1"/>
    <col min="8" max="8" width="13.7265625" customWidth="1"/>
    <col min="9" max="12" width="11.7265625" customWidth="1"/>
    <col min="13" max="13" width="13.08984375" customWidth="1"/>
    <col min="14" max="14" width="12.6328125" bestFit="1" customWidth="1"/>
  </cols>
  <sheetData>
    <row r="1" spans="1:14" x14ac:dyDescent="0.35">
      <c r="A1" t="s">
        <v>22</v>
      </c>
      <c r="B1">
        <v>1</v>
      </c>
      <c r="D1" t="s">
        <v>20</v>
      </c>
    </row>
    <row r="2" spans="1:14" x14ac:dyDescent="0.35">
      <c r="A2" t="s">
        <v>23</v>
      </c>
      <c r="D2" t="s">
        <v>8</v>
      </c>
    </row>
    <row r="3" spans="1:14" x14ac:dyDescent="0.35">
      <c r="A3" t="s">
        <v>21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1:14" x14ac:dyDescent="0.35">
      <c r="A4" t="s">
        <v>180</v>
      </c>
      <c r="B4" t="s">
        <v>17</v>
      </c>
    </row>
    <row r="5" spans="1:14" x14ac:dyDescent="0.35">
      <c r="A5" s="8">
        <f>Castagna2018!C14</f>
        <v>2.534378239478104E-2</v>
      </c>
      <c r="B5" t="s">
        <v>24</v>
      </c>
      <c r="C5" s="9">
        <v>1000000</v>
      </c>
      <c r="D5" s="10">
        <f>$A$5*$C$5</f>
        <v>25343.782394781039</v>
      </c>
      <c r="E5" s="10">
        <f t="shared" ref="E5:L5" si="0">$A$5*$C$5</f>
        <v>25343.782394781039</v>
      </c>
      <c r="F5" s="10">
        <f t="shared" si="0"/>
        <v>25343.782394781039</v>
      </c>
      <c r="G5" s="10">
        <f t="shared" si="0"/>
        <v>25343.782394781039</v>
      </c>
      <c r="H5" s="10">
        <f t="shared" si="0"/>
        <v>25343.782394781039</v>
      </c>
      <c r="I5" s="10">
        <f t="shared" si="0"/>
        <v>25343.782394781039</v>
      </c>
      <c r="J5" s="10">
        <f t="shared" si="0"/>
        <v>25343.782394781039</v>
      </c>
      <c r="K5" s="10">
        <f t="shared" si="0"/>
        <v>25343.782394781039</v>
      </c>
      <c r="L5" s="10">
        <f t="shared" si="0"/>
        <v>25343.782394781039</v>
      </c>
      <c r="M5" s="10">
        <f>$A$5*$C$5+C5</f>
        <v>1025343.782394781</v>
      </c>
      <c r="N5" s="7"/>
    </row>
    <row r="6" spans="1:14" x14ac:dyDescent="0.35">
      <c r="A6" s="8"/>
      <c r="B6" t="s">
        <v>18</v>
      </c>
      <c r="C6" s="11" t="s">
        <v>28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7"/>
    </row>
    <row r="7" spans="1:14" x14ac:dyDescent="0.35">
      <c r="A7" s="8">
        <f>Castagna2018!C9</f>
        <v>1.7771925882176905E-2</v>
      </c>
      <c r="B7" t="s">
        <v>25</v>
      </c>
      <c r="C7" s="9">
        <v>1000000</v>
      </c>
      <c r="D7" s="10">
        <f>$A$7*$C$7</f>
        <v>17771.925882176904</v>
      </c>
      <c r="E7" s="10">
        <f>$A$7*$C$7</f>
        <v>17771.925882176904</v>
      </c>
      <c r="F7" s="10">
        <f>$A$7*$C$7</f>
        <v>17771.925882176904</v>
      </c>
      <c r="G7" s="10">
        <f>$A$7*$C$7</f>
        <v>17771.925882176904</v>
      </c>
      <c r="H7" s="10">
        <f>$A$7*$C$7+C7</f>
        <v>1017771.925882177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4" x14ac:dyDescent="0.35">
      <c r="A8" s="8"/>
      <c r="C8" s="13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4" x14ac:dyDescent="0.35">
      <c r="A9" s="8">
        <f>Castagna2018!J9</f>
        <v>3.2971970792348371E-2</v>
      </c>
      <c r="B9" t="s">
        <v>25</v>
      </c>
      <c r="C9" s="9">
        <v>1000000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f>$A9*$C$9</f>
        <v>32971.970792348373</v>
      </c>
      <c r="J9" s="10">
        <f t="shared" ref="J9:L9" si="1">$A9*$C$9</f>
        <v>32971.970792348373</v>
      </c>
      <c r="K9" s="10">
        <f t="shared" si="1"/>
        <v>32971.970792348373</v>
      </c>
      <c r="L9" s="10">
        <f t="shared" si="1"/>
        <v>32971.970792348373</v>
      </c>
      <c r="M9" s="10">
        <f>$A9*$C$9</f>
        <v>32971.970792348373</v>
      </c>
    </row>
    <row r="10" spans="1:14" x14ac:dyDescent="0.35"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35">
      <c r="B11" t="s">
        <v>27</v>
      </c>
      <c r="C11" s="12" t="s">
        <v>31</v>
      </c>
    </row>
    <row r="12" spans="1:14" x14ac:dyDescent="0.35">
      <c r="B12" t="s">
        <v>26</v>
      </c>
      <c r="D12" s="10">
        <f>D5+(-D7)</f>
        <v>7571.8565126041358</v>
      </c>
      <c r="E12" s="10">
        <f t="shared" ref="E12:M12" si="2">E5+(-E7)</f>
        <v>7571.8565126041358</v>
      </c>
      <c r="F12" s="10">
        <f t="shared" si="2"/>
        <v>7571.8565126041358</v>
      </c>
      <c r="G12" s="10">
        <f t="shared" si="2"/>
        <v>7571.8565126041358</v>
      </c>
      <c r="H12" s="10">
        <f t="shared" si="2"/>
        <v>-992428.14348739595</v>
      </c>
      <c r="I12" s="10">
        <f t="shared" si="2"/>
        <v>25343.782394781039</v>
      </c>
      <c r="J12" s="10">
        <f t="shared" si="2"/>
        <v>25343.782394781039</v>
      </c>
      <c r="K12" s="10">
        <f t="shared" si="2"/>
        <v>25343.782394781039</v>
      </c>
      <c r="L12" s="10">
        <f t="shared" si="2"/>
        <v>25343.782394781039</v>
      </c>
      <c r="M12" s="10">
        <f t="shared" si="2"/>
        <v>1025343.782394781</v>
      </c>
      <c r="N12" s="7"/>
    </row>
    <row r="13" spans="1:14" x14ac:dyDescent="0.35">
      <c r="B13" t="s">
        <v>73</v>
      </c>
      <c r="D13" s="10">
        <f>D12</f>
        <v>7571.8565126041358</v>
      </c>
      <c r="E13" s="10">
        <f>SUM($D12:E12)</f>
        <v>15143.713025208272</v>
      </c>
      <c r="F13" s="10">
        <f>SUM($D12:F12)</f>
        <v>22715.569537812407</v>
      </c>
      <c r="G13" s="10">
        <f>SUM($D12:G12)</f>
        <v>30287.426050416543</v>
      </c>
      <c r="H13" s="10">
        <f>SUM($D12:H12)</f>
        <v>-962140.71743697941</v>
      </c>
      <c r="I13" s="10">
        <f>SUM($D12:I12)</f>
        <v>-936796.9350421984</v>
      </c>
      <c r="J13" s="10">
        <f>SUM($D12:J12)</f>
        <v>-911453.15264741739</v>
      </c>
      <c r="K13" s="10">
        <f>SUM($D12:K12)</f>
        <v>-886109.37025263638</v>
      </c>
      <c r="L13" s="10">
        <f>SUM($D12:L12)</f>
        <v>-860765.58785785537</v>
      </c>
      <c r="M13" s="10">
        <f>SUM($D12:M12)</f>
        <v>164578.19453692564</v>
      </c>
      <c r="N13" s="7"/>
    </row>
    <row r="14" spans="1:14" x14ac:dyDescent="0.35">
      <c r="B14" t="s">
        <v>27</v>
      </c>
      <c r="C14" s="14" t="s">
        <v>30</v>
      </c>
    </row>
    <row r="15" spans="1:14" x14ac:dyDescent="0.35">
      <c r="B15" t="s">
        <v>26</v>
      </c>
      <c r="C15" s="9">
        <v>1000000</v>
      </c>
      <c r="D15" s="10">
        <f>D5+(-1*(D7+D9))</f>
        <v>7571.8565126041358</v>
      </c>
      <c r="E15" s="10">
        <f>E5+(-1*(E7+E9))</f>
        <v>7571.8565126041358</v>
      </c>
      <c r="F15" s="10">
        <f t="shared" ref="F15:L15" si="3">F5+(-1*(F7+F9))</f>
        <v>7571.8565126041358</v>
      </c>
      <c r="G15" s="10">
        <f t="shared" si="3"/>
        <v>7571.8565126041358</v>
      </c>
      <c r="H15" s="46">
        <f>H5+(-1*(H7+H9))+C15</f>
        <v>7571.8565126040485</v>
      </c>
      <c r="I15" s="10">
        <f>I5+(-1*(I7+I9))</f>
        <v>-7628.1883975673336</v>
      </c>
      <c r="J15" s="10">
        <f t="shared" si="3"/>
        <v>-7628.1883975673336</v>
      </c>
      <c r="K15" s="10">
        <f t="shared" si="3"/>
        <v>-7628.1883975673336</v>
      </c>
      <c r="L15" s="10">
        <f t="shared" si="3"/>
        <v>-7628.1883975673336</v>
      </c>
      <c r="M15" s="10">
        <f>M5+(-1*(M7+M9))-C15</f>
        <v>-7628.18839756737</v>
      </c>
    </row>
    <row r="16" spans="1:14" x14ac:dyDescent="0.35">
      <c r="B16" t="s">
        <v>73</v>
      </c>
      <c r="D16" s="10">
        <f>D15</f>
        <v>7571.8565126041358</v>
      </c>
      <c r="E16" s="10">
        <f>SUM($D15:E15)</f>
        <v>15143.713025208272</v>
      </c>
      <c r="F16" s="10">
        <f>SUM($D15:F15)</f>
        <v>22715.569537812407</v>
      </c>
      <c r="G16" s="10">
        <f>SUM($D15:G15)</f>
        <v>30287.426050416543</v>
      </c>
      <c r="H16" s="10">
        <f>SUM($D15:H15)</f>
        <v>37859.282563020592</v>
      </c>
      <c r="I16" s="10">
        <f>SUM($D15:I15)</f>
        <v>30231.094165453258</v>
      </c>
      <c r="J16" s="10">
        <f>SUM($D15:J15)</f>
        <v>22602.905767885924</v>
      </c>
      <c r="K16" s="10">
        <f>SUM($D15:K15)</f>
        <v>14974.717370318591</v>
      </c>
      <c r="L16" s="10">
        <f>SUM($D15:L15)</f>
        <v>7346.5289727512572</v>
      </c>
      <c r="M16" s="10">
        <f>SUM($D15:M15)</f>
        <v>-281.65942481611273</v>
      </c>
    </row>
    <row r="18" spans="1:13" x14ac:dyDescent="0.35">
      <c r="B18" t="s">
        <v>39</v>
      </c>
    </row>
    <row r="19" spans="1:13" x14ac:dyDescent="0.35">
      <c r="A19" s="8"/>
      <c r="C19" s="13" t="s">
        <v>29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35">
      <c r="A20" s="8">
        <v>5.3297999999999998E-2</v>
      </c>
      <c r="B20" t="s">
        <v>25</v>
      </c>
      <c r="C20" s="9">
        <v>1000000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f>$A20*$C$9</f>
        <v>53298</v>
      </c>
      <c r="J20" s="10">
        <f t="shared" ref="J20:L20" si="4">$A20*$C$9</f>
        <v>53298</v>
      </c>
      <c r="K20" s="10">
        <f t="shared" si="4"/>
        <v>53298</v>
      </c>
      <c r="L20" s="10">
        <f t="shared" si="4"/>
        <v>53298</v>
      </c>
      <c r="M20" s="10">
        <f>$A20*$C$9</f>
        <v>53298</v>
      </c>
    </row>
    <row r="21" spans="1:13" x14ac:dyDescent="0.35">
      <c r="A21" t="s">
        <v>82</v>
      </c>
      <c r="B21" t="s">
        <v>27</v>
      </c>
      <c r="C21" s="14" t="s">
        <v>181</v>
      </c>
    </row>
    <row r="22" spans="1:13" x14ac:dyDescent="0.35">
      <c r="A22" t="s">
        <v>80</v>
      </c>
      <c r="B22" t="s">
        <v>26</v>
      </c>
      <c r="C22" s="9">
        <v>1000000</v>
      </c>
      <c r="D22" s="10">
        <f>D5+(-1*(D7+D20))</f>
        <v>7571.8565126041358</v>
      </c>
      <c r="E22" s="10">
        <f t="shared" ref="E22:L22" si="5">E5+(-1*(E7+E20))</f>
        <v>7571.8565126041358</v>
      </c>
      <c r="F22" s="10">
        <f t="shared" si="5"/>
        <v>7571.8565126041358</v>
      </c>
      <c r="G22" s="10">
        <f t="shared" si="5"/>
        <v>7571.8565126041358</v>
      </c>
      <c r="H22" s="10">
        <f>H5+(-1*(H7+H20))+C22</f>
        <v>7571.8565126040485</v>
      </c>
      <c r="I22" s="10">
        <f t="shared" si="5"/>
        <v>-27954.217605218961</v>
      </c>
      <c r="J22" s="10">
        <f t="shared" si="5"/>
        <v>-27954.217605218961</v>
      </c>
      <c r="K22" s="10">
        <f t="shared" si="5"/>
        <v>-27954.217605218961</v>
      </c>
      <c r="L22" s="10">
        <f t="shared" si="5"/>
        <v>-27954.217605218961</v>
      </c>
      <c r="M22" s="10">
        <f>M5+(-1*(M7+M20))-C22</f>
        <v>-27954.21760521899</v>
      </c>
    </row>
    <row r="23" spans="1:13" x14ac:dyDescent="0.35">
      <c r="A23" t="s">
        <v>81</v>
      </c>
      <c r="B23" t="s">
        <v>73</v>
      </c>
      <c r="D23" s="10">
        <f>D22</f>
        <v>7571.8565126041358</v>
      </c>
      <c r="E23" s="10">
        <f>SUM($D22:E22)</f>
        <v>15143.713025208272</v>
      </c>
      <c r="F23" s="10">
        <f>SUM($D22:F22)</f>
        <v>22715.569537812407</v>
      </c>
      <c r="G23" s="10">
        <f>SUM($D22:G22)</f>
        <v>30287.426050416543</v>
      </c>
      <c r="H23" s="10">
        <f>SUM($D22:H22)</f>
        <v>37859.282563020592</v>
      </c>
      <c r="I23" s="10">
        <f>SUM($D22:I22)</f>
        <v>9905.064957801631</v>
      </c>
      <c r="J23" s="10">
        <f>SUM($D22:J22)</f>
        <v>-18049.15264741733</v>
      </c>
      <c r="K23" s="10">
        <f>SUM($D22:K22)</f>
        <v>-46003.37025263629</v>
      </c>
      <c r="L23" s="10">
        <f>SUM($D22:L22)</f>
        <v>-73957.587857855251</v>
      </c>
      <c r="M23" s="10">
        <f>SUM($D22:M22)</f>
        <v>-101911.80546307424</v>
      </c>
    </row>
    <row r="24" spans="1:13" x14ac:dyDescent="0.35">
      <c r="A24" t="s">
        <v>30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workbookViewId="0">
      <selection activeCell="N26" sqref="N26"/>
    </sheetView>
  </sheetViews>
  <sheetFormatPr baseColWidth="10" defaultRowHeight="14.5" x14ac:dyDescent="0.35"/>
  <cols>
    <col min="1" max="2" width="15.36328125" customWidth="1"/>
    <col min="4" max="7" width="11.6328125" bestFit="1" customWidth="1"/>
    <col min="8" max="8" width="12.26953125" bestFit="1" customWidth="1"/>
    <col min="9" max="14" width="11.6328125" bestFit="1" customWidth="1"/>
  </cols>
  <sheetData>
    <row r="1" spans="1:14" x14ac:dyDescent="0.35">
      <c r="A1" t="s">
        <v>46</v>
      </c>
      <c r="B1">
        <v>10</v>
      </c>
      <c r="C1" t="s">
        <v>32</v>
      </c>
    </row>
    <row r="2" spans="1:14" x14ac:dyDescent="0.35">
      <c r="A2" t="s">
        <v>47</v>
      </c>
      <c r="B2">
        <v>8</v>
      </c>
      <c r="C2" t="s">
        <v>8</v>
      </c>
    </row>
    <row r="3" spans="1:14" x14ac:dyDescent="0.35">
      <c r="C3">
        <v>0</v>
      </c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>
        <v>11</v>
      </c>
    </row>
    <row r="4" spans="1:14" x14ac:dyDescent="0.35">
      <c r="A4" t="s">
        <v>34</v>
      </c>
      <c r="D4">
        <v>365</v>
      </c>
      <c r="E4">
        <f>$D$4*E$3</f>
        <v>730</v>
      </c>
      <c r="F4">
        <f t="shared" ref="F4:N4" si="0">$D$4*F$3</f>
        <v>1095</v>
      </c>
      <c r="G4">
        <f t="shared" si="0"/>
        <v>1460</v>
      </c>
      <c r="H4">
        <f t="shared" si="0"/>
        <v>1825</v>
      </c>
      <c r="I4">
        <f t="shared" si="0"/>
        <v>2190</v>
      </c>
      <c r="J4">
        <f t="shared" si="0"/>
        <v>2555</v>
      </c>
      <c r="K4">
        <f t="shared" si="0"/>
        <v>2920</v>
      </c>
      <c r="L4">
        <f t="shared" si="0"/>
        <v>3285</v>
      </c>
      <c r="M4">
        <f t="shared" si="0"/>
        <v>3650</v>
      </c>
      <c r="N4">
        <f t="shared" si="0"/>
        <v>4015</v>
      </c>
    </row>
    <row r="5" spans="1:14" x14ac:dyDescent="0.35">
      <c r="A5" t="s">
        <v>33</v>
      </c>
      <c r="B5" t="s">
        <v>10</v>
      </c>
      <c r="C5">
        <v>0</v>
      </c>
      <c r="D5" s="2">
        <v>6.4708911303117149E-3</v>
      </c>
      <c r="E5" s="2">
        <v>9.9238341552554867E-3</v>
      </c>
      <c r="F5" s="2">
        <v>1.2920886025509178E-2</v>
      </c>
      <c r="G5" s="2">
        <v>1.5518855930188639E-2</v>
      </c>
      <c r="H5" s="2">
        <v>1.7771925882176905E-2</v>
      </c>
      <c r="I5" s="2">
        <v>1.9727826017458459E-2</v>
      </c>
      <c r="J5" s="2">
        <v>2.1428899468706689E-2</v>
      </c>
      <c r="K5" s="2">
        <v>2.2911503443550064E-2</v>
      </c>
      <c r="L5" s="2">
        <v>2.4207499357096228E-2</v>
      </c>
      <c r="M5" s="2">
        <v>2.534378239478104E-2</v>
      </c>
      <c r="N5" s="2">
        <v>2.6343539636457306E-2</v>
      </c>
    </row>
    <row r="6" spans="1:14" x14ac:dyDescent="0.35">
      <c r="A6" t="s">
        <v>13</v>
      </c>
      <c r="B6" t="s">
        <v>9</v>
      </c>
      <c r="C6">
        <f>EXP(-C5*C3)</f>
        <v>1</v>
      </c>
      <c r="D6">
        <f>EXP(-D5*(D4/365))</f>
        <v>0.99355000000000004</v>
      </c>
      <c r="E6">
        <f t="shared" ref="E6:M6" si="1">EXP(-E5*(E4/365))</f>
        <v>0.980348</v>
      </c>
      <c r="F6">
        <f t="shared" si="1"/>
        <v>0.96197900000000003</v>
      </c>
      <c r="G6">
        <f t="shared" si="1"/>
        <v>0.93981199999999998</v>
      </c>
      <c r="H6">
        <f t="shared" si="1"/>
        <v>0.91497399999999995</v>
      </c>
      <c r="I6">
        <f t="shared" si="1"/>
        <v>0.88836999999999999</v>
      </c>
      <c r="J6">
        <f t="shared" si="1"/>
        <v>0.86070599999999997</v>
      </c>
      <c r="K6">
        <f t="shared" si="1"/>
        <v>0.83252499999999996</v>
      </c>
      <c r="L6">
        <f t="shared" si="1"/>
        <v>0.80423199999999995</v>
      </c>
      <c r="M6">
        <f t="shared" si="1"/>
        <v>0.77612800000000004</v>
      </c>
      <c r="N6">
        <f>EXP(-N5*(N4/365))</f>
        <v>0.74842900000000001</v>
      </c>
    </row>
    <row r="7" spans="1:14" x14ac:dyDescent="0.35">
      <c r="A7" t="s">
        <v>41</v>
      </c>
      <c r="B7" t="s">
        <v>53</v>
      </c>
      <c r="C7" t="s">
        <v>54</v>
      </c>
    </row>
    <row r="8" spans="1:14" x14ac:dyDescent="0.35">
      <c r="A8" t="s">
        <v>42</v>
      </c>
      <c r="B8" s="14">
        <v>200</v>
      </c>
      <c r="C8" s="17">
        <f>B8/10000</f>
        <v>0.02</v>
      </c>
      <c r="D8" s="6">
        <f>D5+$C8</f>
        <v>2.6470891130311716E-2</v>
      </c>
      <c r="E8" s="6">
        <f t="shared" ref="E8:N8" si="2">E5+$C8</f>
        <v>2.9923834155255485E-2</v>
      </c>
      <c r="F8" s="6">
        <f t="shared" si="2"/>
        <v>3.2920886025509175E-2</v>
      </c>
      <c r="G8" s="6">
        <f t="shared" si="2"/>
        <v>3.5518855930188636E-2</v>
      </c>
      <c r="H8" s="6">
        <f t="shared" si="2"/>
        <v>3.7771925882176906E-2</v>
      </c>
      <c r="I8" s="6">
        <f t="shared" si="2"/>
        <v>3.9727826017458459E-2</v>
      </c>
      <c r="J8" s="6">
        <f t="shared" si="2"/>
        <v>4.142889946870669E-2</v>
      </c>
      <c r="K8" s="6">
        <f t="shared" si="2"/>
        <v>4.2911503443550061E-2</v>
      </c>
      <c r="L8" s="6">
        <f t="shared" si="2"/>
        <v>4.4207499357096225E-2</v>
      </c>
      <c r="M8" s="6">
        <f t="shared" si="2"/>
        <v>4.534378239478104E-2</v>
      </c>
      <c r="N8" s="6">
        <f t="shared" si="2"/>
        <v>4.6343539636457307E-2</v>
      </c>
    </row>
    <row r="9" spans="1:14" x14ac:dyDescent="0.35">
      <c r="B9" t="s">
        <v>43</v>
      </c>
      <c r="D9" s="18">
        <f>EXP(-D8*(D4/365))</f>
        <v>0.97387639186392683</v>
      </c>
      <c r="E9" s="18">
        <f t="shared" ref="E9:N9" si="3">EXP(-E8*(E4/365))</f>
        <v>0.94190800509410177</v>
      </c>
      <c r="F9" s="18">
        <f t="shared" si="3"/>
        <v>0.90595770425284206</v>
      </c>
      <c r="G9" s="18">
        <f t="shared" si="3"/>
        <v>0.86755581973031692</v>
      </c>
      <c r="H9" s="18">
        <f t="shared" si="3"/>
        <v>0.82790271173003405</v>
      </c>
      <c r="I9" s="18">
        <f t="shared" si="3"/>
        <v>0.78791350836642127</v>
      </c>
      <c r="J9" s="18">
        <f t="shared" si="3"/>
        <v>0.74826184935716455</v>
      </c>
      <c r="K9" s="18">
        <f t="shared" si="3"/>
        <v>0.70943100790909508</v>
      </c>
      <c r="L9" s="18">
        <f t="shared" si="3"/>
        <v>0.67175103266371006</v>
      </c>
      <c r="M9" s="18">
        <f t="shared" si="3"/>
        <v>0.63543986192490798</v>
      </c>
      <c r="N9" s="18">
        <f t="shared" si="3"/>
        <v>0.60062834144025978</v>
      </c>
    </row>
    <row r="10" spans="1:14" x14ac:dyDescent="0.35">
      <c r="A10" t="s">
        <v>52</v>
      </c>
      <c r="B10" s="19">
        <v>1</v>
      </c>
    </row>
    <row r="11" spans="1:14" x14ac:dyDescent="0.35">
      <c r="B11" t="s">
        <v>79</v>
      </c>
    </row>
    <row r="12" spans="1:14" x14ac:dyDescent="0.35">
      <c r="A12" t="s">
        <v>36</v>
      </c>
      <c r="N12" s="20" t="s">
        <v>40</v>
      </c>
    </row>
    <row r="13" spans="1:14" ht="29" x14ac:dyDescent="0.35">
      <c r="A13" s="15" t="s">
        <v>38</v>
      </c>
      <c r="B13" t="s">
        <v>37</v>
      </c>
      <c r="C13" t="s">
        <v>35</v>
      </c>
      <c r="D13" s="16">
        <f>D6*'Balance y flujos'!D$12</f>
        <v>7523.0180380978391</v>
      </c>
      <c r="E13" s="16">
        <f>E6*'Balance y flujos'!E12</f>
        <v>7423.054388418439</v>
      </c>
      <c r="F13" s="16">
        <f>F6*'Balance y flujos'!F12</f>
        <v>7283.9669561384144</v>
      </c>
      <c r="G13" s="16">
        <f>G6*'Balance y flujos'!G12</f>
        <v>7116.1216128235183</v>
      </c>
      <c r="H13" s="16">
        <f>H6*'Balance y flujos'!H12</f>
        <v>-908045.94815923658</v>
      </c>
      <c r="I13" s="16">
        <f>I6*'Balance y flujos'!I12</f>
        <v>22514.655966051632</v>
      </c>
      <c r="J13" s="16">
        <f>J6*'Balance y flujos'!J12</f>
        <v>21813.545569882408</v>
      </c>
      <c r="K13" s="16">
        <f>K6*'Balance y flujos'!K12</f>
        <v>21099.332438215082</v>
      </c>
      <c r="L13" s="16">
        <f>L6*'Balance y flujos'!L12</f>
        <v>20382.280802919544</v>
      </c>
      <c r="M13" s="16">
        <f>M6*'Balance y flujos'!M12</f>
        <v>795798.01914249663</v>
      </c>
      <c r="N13" s="21">
        <f>SUM(D13:M13)</f>
        <v>2908.0467558067758</v>
      </c>
    </row>
    <row r="14" spans="1:14" ht="29" x14ac:dyDescent="0.35">
      <c r="A14" s="15" t="s">
        <v>73</v>
      </c>
      <c r="D14" s="16">
        <f>D13</f>
        <v>7523.0180380978391</v>
      </c>
      <c r="E14" s="16">
        <f>SUM($D13:E13)</f>
        <v>14946.072426516279</v>
      </c>
      <c r="F14" s="16">
        <f>SUM($D13:F13)</f>
        <v>22230.039382654693</v>
      </c>
      <c r="G14" s="16">
        <f>SUM($D13:G13)</f>
        <v>29346.160995478211</v>
      </c>
      <c r="H14" s="16">
        <f>SUM($D13:H13)</f>
        <v>-878699.78716375842</v>
      </c>
      <c r="I14" s="16">
        <f>SUM($D13:I13)</f>
        <v>-856185.1311977068</v>
      </c>
      <c r="J14" s="16">
        <f>SUM($D13:J13)</f>
        <v>-834371.58562782442</v>
      </c>
      <c r="K14" s="16">
        <f>SUM($D13:K13)</f>
        <v>-813272.25318960939</v>
      </c>
      <c r="L14" s="16">
        <f>SUM($D13:L13)</f>
        <v>-792889.97238668986</v>
      </c>
      <c r="M14" s="16">
        <f>SUM($D13:M13)</f>
        <v>2908.0467558067758</v>
      </c>
      <c r="N14" s="21"/>
    </row>
    <row r="15" spans="1:14" ht="29" x14ac:dyDescent="0.35">
      <c r="A15" s="15" t="s">
        <v>38</v>
      </c>
      <c r="B15" t="s">
        <v>44</v>
      </c>
      <c r="C15" t="s">
        <v>35</v>
      </c>
      <c r="D15" s="16">
        <f>D9*'Balance y flujos'!D$12</f>
        <v>7374.0523002062919</v>
      </c>
      <c r="E15" s="16">
        <f>E9*'Balance y flujos'!E$12</f>
        <v>7131.9922626457437</v>
      </c>
      <c r="F15" s="16">
        <f>F9*'Balance y flujos'!F$12</f>
        <v>6859.7817430907735</v>
      </c>
      <c r="G15" s="16">
        <f>G9*'Balance y flujos'!G$12</f>
        <v>6569.0081836726195</v>
      </c>
      <c r="H15" s="16">
        <f>H9*'Balance y flujos'!H$12</f>
        <v>-821633.95119041845</v>
      </c>
      <c r="I15" s="16">
        <f>I9*'Balance y flujos'!I$12</f>
        <v>19968.708501947069</v>
      </c>
      <c r="J15" s="16">
        <f>J9*'Balance y flujos'!J$12</f>
        <v>18963.78548442441</v>
      </c>
      <c r="K15" s="16">
        <f>K9*'Balance y flujos'!K$12</f>
        <v>17979.665088558293</v>
      </c>
      <c r="L15" s="16">
        <f>L9*'Balance y flujos'!L$12</f>
        <v>17024.711995298519</v>
      </c>
      <c r="M15" s="16">
        <f>M9*'Balance y flujos'!M$12</f>
        <v>651544.31151050259</v>
      </c>
      <c r="N15" s="21">
        <f>SUM(D15:M15)</f>
        <v>-68217.934120072052</v>
      </c>
    </row>
    <row r="16" spans="1:14" ht="29" x14ac:dyDescent="0.35">
      <c r="A16" s="15" t="s">
        <v>73</v>
      </c>
      <c r="D16" s="16">
        <f>D15</f>
        <v>7374.0523002062919</v>
      </c>
      <c r="E16" s="16">
        <f>SUM($D15:E15)</f>
        <v>14506.044562852036</v>
      </c>
      <c r="F16" s="16">
        <f>SUM($D15:F15)</f>
        <v>21365.82630594281</v>
      </c>
      <c r="G16" s="16">
        <f>SUM($D15:G15)</f>
        <v>27934.83448961543</v>
      </c>
      <c r="H16" s="16">
        <f>SUM($D15:H15)</f>
        <v>-793699.11670080305</v>
      </c>
      <c r="I16" s="16">
        <f>SUM($D15:I15)</f>
        <v>-773730.40819885593</v>
      </c>
      <c r="J16" s="16">
        <f>SUM($D15:J15)</f>
        <v>-754766.62271443149</v>
      </c>
      <c r="K16" s="16">
        <f>SUM($D15:K15)</f>
        <v>-736786.95762587315</v>
      </c>
      <c r="L16" s="16">
        <f>SUM($D15:L15)</f>
        <v>-719762.24563057465</v>
      </c>
      <c r="M16" s="16">
        <f>SUM($D15:M15)</f>
        <v>-68217.934120072052</v>
      </c>
      <c r="N16" s="20"/>
    </row>
    <row r="17" spans="1:14" x14ac:dyDescent="0.35">
      <c r="A17" s="15"/>
      <c r="N17" s="20" t="s">
        <v>40</v>
      </c>
    </row>
    <row r="18" spans="1:14" x14ac:dyDescent="0.35">
      <c r="A18" t="s">
        <v>27</v>
      </c>
      <c r="B18" t="s">
        <v>26</v>
      </c>
      <c r="C18" t="s">
        <v>48</v>
      </c>
      <c r="D18" s="16">
        <f>'Balance y flujos'!D$15</f>
        <v>7571.8565126041358</v>
      </c>
      <c r="E18" s="16">
        <f>'Balance y flujos'!E$15</f>
        <v>7571.8565126041358</v>
      </c>
      <c r="F18" s="16">
        <f>'Balance y flujos'!F$15</f>
        <v>7571.8565126041358</v>
      </c>
      <c r="G18" s="16">
        <f>'Balance y flujos'!G$15</f>
        <v>7571.8565126041358</v>
      </c>
      <c r="H18" s="16">
        <f>'Balance y flujos'!H$15</f>
        <v>7571.8565126040485</v>
      </c>
      <c r="I18" s="16">
        <f>'Balance y flujos'!I$15</f>
        <v>-7628.1883975673336</v>
      </c>
      <c r="J18" s="16">
        <f>'Balance y flujos'!J$15</f>
        <v>-7628.1883975673336</v>
      </c>
      <c r="K18" s="16">
        <f>'Balance y flujos'!K$15</f>
        <v>-7628.1883975673336</v>
      </c>
      <c r="L18" s="16">
        <f>'Balance y flujos'!L$15</f>
        <v>-7628.1883975673336</v>
      </c>
      <c r="M18" s="16">
        <f>'Balance y flujos'!M$15</f>
        <v>-7628.18839756737</v>
      </c>
      <c r="N18" s="21">
        <f>SUM(D18:M18)</f>
        <v>-281.65942481611273</v>
      </c>
    </row>
    <row r="19" spans="1:14" x14ac:dyDescent="0.35">
      <c r="A19" t="s">
        <v>27</v>
      </c>
      <c r="B19" t="s">
        <v>49</v>
      </c>
      <c r="C19" t="s">
        <v>48</v>
      </c>
      <c r="D19" s="16">
        <f>'Balance y flujos'!D$22</f>
        <v>7571.8565126041358</v>
      </c>
      <c r="E19" s="16">
        <f>'Balance y flujos'!E$22</f>
        <v>7571.8565126041358</v>
      </c>
      <c r="F19" s="16">
        <f>'Balance y flujos'!F$22</f>
        <v>7571.8565126041358</v>
      </c>
      <c r="G19" s="16">
        <f>'Balance y flujos'!G$22</f>
        <v>7571.8565126041358</v>
      </c>
      <c r="H19" s="16">
        <f>'Balance y flujos'!H$22</f>
        <v>7571.8565126040485</v>
      </c>
      <c r="I19" s="16">
        <f>'Balance y flujos'!I$22</f>
        <v>-27954.217605218961</v>
      </c>
      <c r="J19" s="16">
        <f>'Balance y flujos'!J$22</f>
        <v>-27954.217605218961</v>
      </c>
      <c r="K19" s="16">
        <f>'Balance y flujos'!K$22</f>
        <v>-27954.217605218961</v>
      </c>
      <c r="L19" s="16">
        <f>'Balance y flujos'!L$22</f>
        <v>-27954.217605218961</v>
      </c>
      <c r="M19" s="16">
        <f>'Balance y flujos'!M$22</f>
        <v>-27954.21760521899</v>
      </c>
      <c r="N19" s="21">
        <f>SUM(D19:M19)</f>
        <v>-101911.80546307424</v>
      </c>
    </row>
    <row r="22" spans="1:14" x14ac:dyDescent="0.35">
      <c r="A22" t="s">
        <v>50</v>
      </c>
    </row>
    <row r="23" spans="1:14" ht="18.5" x14ac:dyDescent="0.45">
      <c r="A23" s="23" t="s">
        <v>45</v>
      </c>
      <c r="B23" s="25">
        <f>N13-N15</f>
        <v>71125.980875878828</v>
      </c>
      <c r="C23" s="16"/>
    </row>
    <row r="24" spans="1:14" ht="18.5" x14ac:dyDescent="0.45">
      <c r="A24" s="23" t="s">
        <v>51</v>
      </c>
      <c r="B24" s="25">
        <f>N18-N19</f>
        <v>101630.14603825813</v>
      </c>
    </row>
    <row r="26" spans="1:14" x14ac:dyDescent="0.35">
      <c r="A26" t="s">
        <v>72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1005"/>
  <sheetViews>
    <sheetView topLeftCell="T1" zoomScale="80" zoomScaleNormal="80" workbookViewId="0">
      <selection activeCell="M6" sqref="M6:V6"/>
    </sheetView>
  </sheetViews>
  <sheetFormatPr baseColWidth="10" defaultRowHeight="14.5" x14ac:dyDescent="0.35"/>
  <cols>
    <col min="3" max="3" width="12.26953125" bestFit="1" customWidth="1"/>
    <col min="26" max="26" width="15.90625" customWidth="1"/>
    <col min="28" max="57" width="8" customWidth="1"/>
  </cols>
  <sheetData>
    <row r="1" spans="1:57" x14ac:dyDescent="0.35">
      <c r="C1" t="s">
        <v>43</v>
      </c>
      <c r="M1" t="s">
        <v>44</v>
      </c>
      <c r="Y1" t="s">
        <v>70</v>
      </c>
    </row>
    <row r="2" spans="1:57" x14ac:dyDescent="0.35">
      <c r="C2" t="s">
        <v>55</v>
      </c>
      <c r="M2" t="s">
        <v>55</v>
      </c>
      <c r="Y2" t="s">
        <v>57</v>
      </c>
      <c r="Z2" s="16">
        <f ca="1">COUNT(X6:X1005)</f>
        <v>1000</v>
      </c>
      <c r="AA2" t="s">
        <v>58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  <c r="AR2">
        <v>17</v>
      </c>
      <c r="AS2">
        <v>18</v>
      </c>
      <c r="AT2">
        <v>19</v>
      </c>
      <c r="AU2">
        <v>20</v>
      </c>
      <c r="AV2">
        <v>21</v>
      </c>
      <c r="AW2">
        <v>22</v>
      </c>
      <c r="AX2">
        <v>23</v>
      </c>
      <c r="AY2">
        <v>24</v>
      </c>
      <c r="AZ2">
        <v>25</v>
      </c>
      <c r="BA2">
        <v>26</v>
      </c>
      <c r="BB2">
        <v>27</v>
      </c>
      <c r="BC2">
        <v>28</v>
      </c>
      <c r="BD2">
        <v>29</v>
      </c>
      <c r="BE2">
        <v>30</v>
      </c>
    </row>
    <row r="3" spans="1:57" x14ac:dyDescent="0.35"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22">
        <v>9</v>
      </c>
      <c r="L3" s="22">
        <v>10</v>
      </c>
      <c r="M3" s="22">
        <v>1</v>
      </c>
      <c r="N3" s="22">
        <v>2</v>
      </c>
      <c r="O3" s="22">
        <v>3</v>
      </c>
      <c r="P3" s="22">
        <v>4</v>
      </c>
      <c r="Q3" s="22">
        <v>5</v>
      </c>
      <c r="R3" s="22">
        <v>6</v>
      </c>
      <c r="S3" s="22">
        <v>7</v>
      </c>
      <c r="T3" s="22">
        <v>8</v>
      </c>
      <c r="U3" s="22">
        <v>9</v>
      </c>
      <c r="V3" s="22">
        <v>10</v>
      </c>
      <c r="W3" s="20" t="s">
        <v>40</v>
      </c>
      <c r="Y3" t="s">
        <v>59</v>
      </c>
      <c r="Z3" s="16">
        <f ca="1">MIN($X$6:$X$1005)</f>
        <v>-351601.27099353424</v>
      </c>
      <c r="AA3" t="s">
        <v>60</v>
      </c>
      <c r="AB3" s="16">
        <f ca="1">Z3</f>
        <v>-351601.27099353424</v>
      </c>
      <c r="AC3" s="16">
        <f ca="1">AB3+$Z$7</f>
        <v>-333865.55523267604</v>
      </c>
      <c r="AD3" s="16">
        <f t="shared" ref="AD3:BE3" ca="1" si="0">AC3+$Z$7</f>
        <v>-316129.83947181783</v>
      </c>
      <c r="AE3" s="16">
        <f t="shared" ca="1" si="0"/>
        <v>-298394.12371095963</v>
      </c>
      <c r="AF3" s="16">
        <f t="shared" ca="1" si="0"/>
        <v>-280658.40795010142</v>
      </c>
      <c r="AG3" s="16">
        <f t="shared" ca="1" si="0"/>
        <v>-262922.69218924321</v>
      </c>
      <c r="AH3" s="16">
        <f t="shared" ca="1" si="0"/>
        <v>-245186.97642838501</v>
      </c>
      <c r="AI3" s="16">
        <f t="shared" ca="1" si="0"/>
        <v>-227451.2606675268</v>
      </c>
      <c r="AJ3" s="16">
        <f t="shared" ca="1" si="0"/>
        <v>-209715.5449066686</v>
      </c>
      <c r="AK3" s="16">
        <f t="shared" ca="1" si="0"/>
        <v>-191979.82914581039</v>
      </c>
      <c r="AL3" s="16">
        <f t="shared" ca="1" si="0"/>
        <v>-174244.11338495219</v>
      </c>
      <c r="AM3" s="16">
        <f t="shared" ca="1" si="0"/>
        <v>-156508.39762409398</v>
      </c>
      <c r="AN3" s="16">
        <f t="shared" ca="1" si="0"/>
        <v>-138772.68186323578</v>
      </c>
      <c r="AO3" s="16">
        <f t="shared" ca="1" si="0"/>
        <v>-121036.96610237757</v>
      </c>
      <c r="AP3" s="16">
        <f t="shared" ca="1" si="0"/>
        <v>-103301.25034151936</v>
      </c>
      <c r="AQ3" s="16">
        <f t="shared" ca="1" si="0"/>
        <v>-85565.534580661159</v>
      </c>
      <c r="AR3" s="16">
        <f t="shared" ca="1" si="0"/>
        <v>-67829.818819802953</v>
      </c>
      <c r="AS3" s="16">
        <f t="shared" ca="1" si="0"/>
        <v>-50094.103058944747</v>
      </c>
      <c r="AT3" s="16">
        <f t="shared" ca="1" si="0"/>
        <v>-32358.387298086538</v>
      </c>
      <c r="AU3" s="16">
        <f t="shared" ca="1" si="0"/>
        <v>-14622.671537228329</v>
      </c>
      <c r="AV3" s="16">
        <f t="shared" ca="1" si="0"/>
        <v>3113.0442236298804</v>
      </c>
      <c r="AW3" s="16">
        <f t="shared" ca="1" si="0"/>
        <v>20848.75998448809</v>
      </c>
      <c r="AX3" s="16">
        <f t="shared" ca="1" si="0"/>
        <v>38584.475745346295</v>
      </c>
      <c r="AY3" s="16">
        <f t="shared" ca="1" si="0"/>
        <v>56320.191506204501</v>
      </c>
      <c r="AZ3" s="16">
        <f t="shared" ca="1" si="0"/>
        <v>74055.907267062707</v>
      </c>
      <c r="BA3" s="16">
        <f t="shared" ca="1" si="0"/>
        <v>91791.623027920912</v>
      </c>
      <c r="BB3" s="16">
        <f t="shared" ca="1" si="0"/>
        <v>109527.33878877912</v>
      </c>
      <c r="BC3" s="16">
        <f t="shared" ca="1" si="0"/>
        <v>127263.05454963732</v>
      </c>
      <c r="BD3" s="16">
        <f t="shared" ca="1" si="0"/>
        <v>144998.77031049554</v>
      </c>
      <c r="BE3" s="16">
        <f t="shared" ca="1" si="0"/>
        <v>162734.48607135375</v>
      </c>
    </row>
    <row r="4" spans="1:57" x14ac:dyDescent="0.35">
      <c r="B4" t="s">
        <v>10</v>
      </c>
      <c r="C4" s="6">
        <f>'Metrics and Escenarios'!D5</f>
        <v>6.4708911303117149E-3</v>
      </c>
      <c r="D4" s="6">
        <f>'Metrics and Escenarios'!E5</f>
        <v>9.9238341552554867E-3</v>
      </c>
      <c r="E4" s="6">
        <f>'Metrics and Escenarios'!F5</f>
        <v>1.2920886025509178E-2</v>
      </c>
      <c r="F4" s="6">
        <f>'Metrics and Escenarios'!G5</f>
        <v>1.5518855930188639E-2</v>
      </c>
      <c r="G4" s="6">
        <f>'Metrics and Escenarios'!H5</f>
        <v>1.7771925882176905E-2</v>
      </c>
      <c r="H4" s="6">
        <f>'Metrics and Escenarios'!I5</f>
        <v>1.9727826017458459E-2</v>
      </c>
      <c r="I4" s="6">
        <f>'Metrics and Escenarios'!J5</f>
        <v>2.1428899468706689E-2</v>
      </c>
      <c r="J4" s="6">
        <f>'Metrics and Escenarios'!K5</f>
        <v>2.2911503443550064E-2</v>
      </c>
      <c r="K4" s="6">
        <f>'Metrics and Escenarios'!L5</f>
        <v>2.4207499357096228E-2</v>
      </c>
      <c r="L4" s="6">
        <f>'Metrics and Escenarios'!M5</f>
        <v>2.534378239478104E-2</v>
      </c>
      <c r="Y4" t="s">
        <v>61</v>
      </c>
      <c r="Z4" s="16">
        <f ca="1">MAX($X$6:$X$1005)</f>
        <v>144998.77031049563</v>
      </c>
      <c r="AA4" t="s">
        <v>62</v>
      </c>
      <c r="AB4" cm="1">
        <f t="array" aca="1" ref="AB4:AB5" ca="1">FREQUENCY($X$6:$X$1005,AB3)</f>
        <v>1</v>
      </c>
      <c r="AC4" cm="1">
        <f t="array" aca="1" ref="AC4:AC5" ca="1">FREQUENCY($X$6:$X$1005,AC3)</f>
        <v>1</v>
      </c>
      <c r="AD4" cm="1">
        <f t="array" aca="1" ref="AD4:AD5" ca="1">FREQUENCY($X$6:$X$1005,AD3)</f>
        <v>1</v>
      </c>
      <c r="AE4" cm="1">
        <f t="array" aca="1" ref="AE4:AE5" ca="1">FREQUENCY($X$6:$X$1005,AE3)</f>
        <v>1</v>
      </c>
      <c r="AF4" cm="1">
        <f t="array" aca="1" ref="AF4:AF5" ca="1">FREQUENCY($X$6:$X$1005,AF3)</f>
        <v>3</v>
      </c>
      <c r="AG4" cm="1">
        <f t="array" aca="1" ref="AG4:AG5" ca="1">FREQUENCY($X$6:$X$1005,AG3)</f>
        <v>4</v>
      </c>
      <c r="AH4" cm="1">
        <f t="array" aca="1" ref="AH4:AH5" ca="1">FREQUENCY($X$6:$X$1005,AH3)</f>
        <v>5</v>
      </c>
      <c r="AI4" cm="1">
        <f t="array" aca="1" ref="AI4:AI5" ca="1">FREQUENCY($X$6:$X$1005,AI3)</f>
        <v>6</v>
      </c>
      <c r="AJ4" cm="1">
        <f t="array" aca="1" ref="AJ4:AJ5" ca="1">FREQUENCY($X$6:$X$1005,AJ3)</f>
        <v>8</v>
      </c>
      <c r="AK4" cm="1">
        <f t="array" aca="1" ref="AK4:AK5" ca="1">FREQUENCY($X$6:$X$1005,AK3)</f>
        <v>14</v>
      </c>
      <c r="AL4" cm="1">
        <f t="array" aca="1" ref="AL4:AL5" ca="1">FREQUENCY($X$6:$X$1005,AL3)</f>
        <v>20</v>
      </c>
      <c r="AM4" cm="1">
        <f t="array" aca="1" ref="AM4:AM5" ca="1">FREQUENCY($X$6:$X$1005,AM3)</f>
        <v>31</v>
      </c>
      <c r="AN4" cm="1">
        <f t="array" aca="1" ref="AN4:AN5" ca="1">FREQUENCY($X$6:$X$1005,AN3)</f>
        <v>42</v>
      </c>
      <c r="AO4" cm="1">
        <f t="array" aca="1" ref="AO4:AO5" ca="1">FREQUENCY($X$6:$X$1005,AO3)</f>
        <v>71</v>
      </c>
      <c r="AP4" cm="1">
        <f t="array" aca="1" ref="AP4:AP5" ca="1">FREQUENCY($X$6:$X$1005,AP3)</f>
        <v>94</v>
      </c>
      <c r="AQ4" cm="1">
        <f t="array" aca="1" ref="AQ4:AQ5" ca="1">FREQUENCY($X$6:$X$1005,AQ3)</f>
        <v>123</v>
      </c>
      <c r="AR4" cm="1">
        <f t="array" aca="1" ref="AR4:AR5" ca="1">FREQUENCY($X$6:$X$1005,AR3)</f>
        <v>181</v>
      </c>
      <c r="AS4" cm="1">
        <f t="array" aca="1" ref="AS4:AS5" ca="1">FREQUENCY($X$6:$X$1005,AS3)</f>
        <v>257</v>
      </c>
      <c r="AT4" cm="1">
        <f t="array" aca="1" ref="AT4:AT5" ca="1">FREQUENCY($X$6:$X$1005,AT3)</f>
        <v>338</v>
      </c>
      <c r="AU4" cm="1">
        <f t="array" aca="1" ref="AU4:AU5" ca="1">FREQUENCY($X$6:$X$1005,AU3)</f>
        <v>428</v>
      </c>
      <c r="AV4" cm="1">
        <f t="array" aca="1" ref="AV4:AV5" ca="1">FREQUENCY($X$6:$X$1005,AV3)</f>
        <v>519</v>
      </c>
      <c r="AW4" cm="1">
        <f t="array" aca="1" ref="AW4:AW5" ca="1">FREQUENCY($X$6:$X$1005,AW3)</f>
        <v>633</v>
      </c>
      <c r="AX4" cm="1">
        <f t="array" aca="1" ref="AX4:AX5" ca="1">FREQUENCY($X$6:$X$1005,AX3)</f>
        <v>743</v>
      </c>
      <c r="AY4" cm="1">
        <f t="array" aca="1" ref="AY4:AY5" ca="1">FREQUENCY($X$6:$X$1005,AY3)</f>
        <v>835</v>
      </c>
      <c r="AZ4" cm="1">
        <f t="array" aca="1" ref="AZ4:AZ5" ca="1">FREQUENCY($X$6:$X$1005,AZ3)</f>
        <v>911</v>
      </c>
      <c r="BA4" cm="1">
        <f t="array" aca="1" ref="BA4:BA5" ca="1">FREQUENCY($X$6:$X$1005,BA3)</f>
        <v>960</v>
      </c>
      <c r="BB4" cm="1">
        <f t="array" aca="1" ref="BB4:BB5" ca="1">FREQUENCY($X$6:$X$1005,BB3)</f>
        <v>981</v>
      </c>
      <c r="BC4" cm="1">
        <f t="array" aca="1" ref="BC4:BC5" ca="1">FREQUENCY($X$6:$X$1005,BC3)</f>
        <v>996</v>
      </c>
      <c r="BD4" cm="1">
        <f t="array" aca="1" ref="BD4:BD5" ca="1">FREQUENCY($X$6:$X$1005,BD3)</f>
        <v>999</v>
      </c>
      <c r="BE4" cm="1">
        <f t="array" aca="1" ref="BE4:BE5" ca="1">FREQUENCY($X$6:$X$1005,BE3)</f>
        <v>1000</v>
      </c>
    </row>
    <row r="5" spans="1:57" x14ac:dyDescent="0.35">
      <c r="A5" t="s">
        <v>56</v>
      </c>
      <c r="B5" t="s">
        <v>53</v>
      </c>
      <c r="X5" s="24" t="s">
        <v>45</v>
      </c>
      <c r="Y5" t="s">
        <v>63</v>
      </c>
      <c r="Z5" s="16">
        <f ca="1">Z4-Z3</f>
        <v>496600.04130402987</v>
      </c>
      <c r="AA5" t="s">
        <v>64</v>
      </c>
      <c r="AB5">
        <f ca="1"/>
        <v>999</v>
      </c>
      <c r="AC5">
        <f ca="1"/>
        <v>999</v>
      </c>
      <c r="AD5">
        <f ca="1"/>
        <v>999</v>
      </c>
      <c r="AE5">
        <f ca="1"/>
        <v>999</v>
      </c>
      <c r="AF5">
        <f ca="1"/>
        <v>997</v>
      </c>
      <c r="AG5">
        <f ca="1"/>
        <v>996</v>
      </c>
      <c r="AH5">
        <f ca="1"/>
        <v>995</v>
      </c>
      <c r="AI5">
        <f ca="1"/>
        <v>994</v>
      </c>
      <c r="AJ5">
        <f ca="1"/>
        <v>992</v>
      </c>
      <c r="AK5">
        <f ca="1"/>
        <v>986</v>
      </c>
      <c r="AL5">
        <f ca="1"/>
        <v>980</v>
      </c>
      <c r="AM5">
        <f ca="1"/>
        <v>969</v>
      </c>
      <c r="AN5">
        <f ca="1"/>
        <v>958</v>
      </c>
      <c r="AO5">
        <f ca="1"/>
        <v>929</v>
      </c>
      <c r="AP5">
        <f ca="1"/>
        <v>906</v>
      </c>
      <c r="AQ5">
        <f ca="1"/>
        <v>877</v>
      </c>
      <c r="AR5">
        <f ca="1"/>
        <v>819</v>
      </c>
      <c r="AS5">
        <f ca="1"/>
        <v>743</v>
      </c>
      <c r="AT5">
        <f ca="1"/>
        <v>662</v>
      </c>
      <c r="AU5">
        <f ca="1"/>
        <v>572</v>
      </c>
      <c r="AV5">
        <f ca="1"/>
        <v>481</v>
      </c>
      <c r="AW5">
        <f ca="1"/>
        <v>367</v>
      </c>
      <c r="AX5">
        <f ca="1"/>
        <v>257</v>
      </c>
      <c r="AY5">
        <f ca="1"/>
        <v>165</v>
      </c>
      <c r="AZ5">
        <f ca="1"/>
        <v>89</v>
      </c>
      <c r="BA5">
        <f ca="1"/>
        <v>40</v>
      </c>
      <c r="BB5">
        <f ca="1"/>
        <v>19</v>
      </c>
      <c r="BC5">
        <f ca="1"/>
        <v>4</v>
      </c>
      <c r="BD5">
        <f ca="1"/>
        <v>1</v>
      </c>
      <c r="BE5">
        <f ca="1"/>
        <v>0</v>
      </c>
    </row>
    <row r="6" spans="1:57" x14ac:dyDescent="0.35">
      <c r="A6">
        <v>1</v>
      </c>
      <c r="B6" s="16">
        <f ca="1">_xlfn.NORM.INV(RAND(),0,1.6)*100</f>
        <v>106.31464474865417</v>
      </c>
      <c r="C6" s="26">
        <f ca="1">EXP(-(C$4+($B6/10000))*C$3)</f>
        <v>0.98304305951795301</v>
      </c>
      <c r="D6" s="26">
        <f t="shared" ref="D6:L21" ca="1" si="1">EXP(-(D$4+($B6/10000))*D$3)</f>
        <v>0.95972298134570688</v>
      </c>
      <c r="E6" s="26">
        <f t="shared" ca="1" si="1"/>
        <v>0.93178139036784713</v>
      </c>
      <c r="F6" s="26">
        <f t="shared" ca="1" si="1"/>
        <v>0.90068357009585476</v>
      </c>
      <c r="G6" s="26">
        <f t="shared" ca="1" si="1"/>
        <v>0.86760654888138944</v>
      </c>
      <c r="H6" s="26">
        <f t="shared" ca="1" si="1"/>
        <v>0.83347152298990501</v>
      </c>
      <c r="I6" s="26">
        <f t="shared" ca="1" si="1"/>
        <v>0.79897745702109491</v>
      </c>
      <c r="J6" s="26">
        <f t="shared" ca="1" si="1"/>
        <v>0.76464489432717231</v>
      </c>
      <c r="K6" s="26">
        <f t="shared" ca="1" si="1"/>
        <v>0.73084734275056773</v>
      </c>
      <c r="L6" s="26">
        <f t="shared" ca="1" si="1"/>
        <v>0.69784904417715632</v>
      </c>
      <c r="M6" s="27">
        <f ca="1">C6*'Balance y flujos'!D$12</f>
        <v>7443.4609923813077</v>
      </c>
      <c r="N6" s="27">
        <f ca="1">D6*'Balance y flujos'!E$12</f>
        <v>7266.8847065983482</v>
      </c>
      <c r="O6" s="27">
        <f ca="1">E6*'Balance y flujos'!F$12</f>
        <v>7055.3149889801198</v>
      </c>
      <c r="P6" s="27">
        <f ca="1">F6*'Balance y flujos'!G$12</f>
        <v>6819.8467560258414</v>
      </c>
      <c r="Q6" s="27">
        <f ca="1">G6*'Balance y flujos'!H$12</f>
        <v>-861037.15658386401</v>
      </c>
      <c r="R6" s="27">
        <f ca="1">H6*'Balance y flujos'!I$12</f>
        <v>21123.320910902894</v>
      </c>
      <c r="S6" s="27">
        <f ca="1">I6*'Balance y flujos'!J$12</f>
        <v>20249.110809078149</v>
      </c>
      <c r="T6" s="27">
        <f ca="1">J6*'Balance y flujos'!K$12</f>
        <v>19378.993811108197</v>
      </c>
      <c r="U6" s="27">
        <f ca="1">K6*'Balance y flujos'!L$12</f>
        <v>18522.436018474342</v>
      </c>
      <c r="V6" s="27">
        <f ca="1">L6*'Balance y flujos'!M$12</f>
        <v>715535.17849718814</v>
      </c>
      <c r="W6" s="16">
        <f ca="1">SUM(M6:V6)</f>
        <v>-37642.609093126492</v>
      </c>
      <c r="X6" s="16">
        <f ca="1">'Metrics and Escenarios'!$N$13-W6</f>
        <v>40550.655848933267</v>
      </c>
      <c r="Y6" t="s">
        <v>65</v>
      </c>
      <c r="Z6">
        <v>30</v>
      </c>
      <c r="AA6" t="s">
        <v>66</v>
      </c>
      <c r="AB6" s="17">
        <f ca="1">AB4/$Z$2</f>
        <v>1E-3</v>
      </c>
      <c r="AC6" s="17">
        <f t="shared" ref="AC6:BE6" ca="1" si="2">AC4/$Z$2</f>
        <v>1E-3</v>
      </c>
      <c r="AD6" s="17">
        <f t="shared" ca="1" si="2"/>
        <v>1E-3</v>
      </c>
      <c r="AE6" s="17">
        <f t="shared" ca="1" si="2"/>
        <v>1E-3</v>
      </c>
      <c r="AF6" s="17">
        <f t="shared" ca="1" si="2"/>
        <v>3.0000000000000001E-3</v>
      </c>
      <c r="AG6" s="17">
        <f t="shared" ca="1" si="2"/>
        <v>4.0000000000000001E-3</v>
      </c>
      <c r="AH6" s="17">
        <f t="shared" ca="1" si="2"/>
        <v>5.0000000000000001E-3</v>
      </c>
      <c r="AI6" s="17">
        <f t="shared" ca="1" si="2"/>
        <v>6.0000000000000001E-3</v>
      </c>
      <c r="AJ6" s="17">
        <f t="shared" ca="1" si="2"/>
        <v>8.0000000000000002E-3</v>
      </c>
      <c r="AK6" s="17">
        <f t="shared" ca="1" si="2"/>
        <v>1.4E-2</v>
      </c>
      <c r="AL6" s="17">
        <f t="shared" ca="1" si="2"/>
        <v>0.02</v>
      </c>
      <c r="AM6" s="17">
        <f t="shared" ca="1" si="2"/>
        <v>3.1E-2</v>
      </c>
      <c r="AN6" s="17">
        <f t="shared" ca="1" si="2"/>
        <v>4.2000000000000003E-2</v>
      </c>
      <c r="AO6" s="17">
        <f t="shared" ca="1" si="2"/>
        <v>7.0999999999999994E-2</v>
      </c>
      <c r="AP6" s="17">
        <f t="shared" ca="1" si="2"/>
        <v>9.4E-2</v>
      </c>
      <c r="AQ6" s="17">
        <f t="shared" ca="1" si="2"/>
        <v>0.123</v>
      </c>
      <c r="AR6" s="17">
        <f t="shared" ca="1" si="2"/>
        <v>0.18099999999999999</v>
      </c>
      <c r="AS6" s="17">
        <f t="shared" ca="1" si="2"/>
        <v>0.25700000000000001</v>
      </c>
      <c r="AT6" s="17">
        <f t="shared" ca="1" si="2"/>
        <v>0.33800000000000002</v>
      </c>
      <c r="AU6" s="17">
        <f t="shared" ca="1" si="2"/>
        <v>0.42799999999999999</v>
      </c>
      <c r="AV6" s="17">
        <f t="shared" ca="1" si="2"/>
        <v>0.51900000000000002</v>
      </c>
      <c r="AW6" s="17">
        <f t="shared" ca="1" si="2"/>
        <v>0.63300000000000001</v>
      </c>
      <c r="AX6" s="17">
        <f t="shared" ca="1" si="2"/>
        <v>0.74299999999999999</v>
      </c>
      <c r="AY6" s="17">
        <f t="shared" ca="1" si="2"/>
        <v>0.83499999999999996</v>
      </c>
      <c r="AZ6" s="17">
        <f t="shared" ca="1" si="2"/>
        <v>0.91100000000000003</v>
      </c>
      <c r="BA6" s="17">
        <f t="shared" ca="1" si="2"/>
        <v>0.96</v>
      </c>
      <c r="BB6" s="17">
        <f t="shared" ca="1" si="2"/>
        <v>0.98099999999999998</v>
      </c>
      <c r="BC6" s="17">
        <f t="shared" ca="1" si="2"/>
        <v>0.996</v>
      </c>
      <c r="BD6" s="17">
        <f t="shared" ca="1" si="2"/>
        <v>0.999</v>
      </c>
      <c r="BE6" s="17">
        <f t="shared" ca="1" si="2"/>
        <v>1</v>
      </c>
    </row>
    <row r="7" spans="1:57" x14ac:dyDescent="0.35">
      <c r="A7">
        <v>2</v>
      </c>
      <c r="B7" s="16">
        <f t="shared" ref="B7:B70" ca="1" si="3">_xlfn.NORM.INV(RAND(),0,1.6)*100</f>
        <v>170.21275892418629</v>
      </c>
      <c r="C7" s="26">
        <f t="shared" ref="C7:L45" ca="1" si="4">EXP(-(C$4+($B7/10000))*C$3)</f>
        <v>0.97678162574715033</v>
      </c>
      <c r="D7" s="26">
        <f t="shared" ca="1" si="1"/>
        <v>0.94753612121737241</v>
      </c>
      <c r="E7" s="26">
        <f t="shared" ca="1" si="1"/>
        <v>0.91408977911068168</v>
      </c>
      <c r="F7" s="26">
        <f t="shared" ca="1" si="1"/>
        <v>0.87795448395351749</v>
      </c>
      <c r="G7" s="26">
        <f t="shared" ca="1" si="1"/>
        <v>0.84032546078245984</v>
      </c>
      <c r="H7" s="26">
        <f t="shared" ca="1" si="1"/>
        <v>0.80212196111684853</v>
      </c>
      <c r="I7" s="26">
        <f t="shared" ca="1" si="1"/>
        <v>0.76402770489015115</v>
      </c>
      <c r="J7" s="26">
        <f t="shared" ca="1" si="1"/>
        <v>0.72653963985425307</v>
      </c>
      <c r="K7" s="26">
        <f t="shared" ca="1" si="1"/>
        <v>0.69000324586782136</v>
      </c>
      <c r="L7" s="26">
        <f t="shared" ca="1" si="1"/>
        <v>0.65465258877689347</v>
      </c>
      <c r="M7" s="27">
        <f ca="1">C7*'Balance y flujos'!D$12</f>
        <v>7396.0503143056158</v>
      </c>
      <c r="N7" s="27">
        <f ca="1">D7*'Balance y flujos'!E$12</f>
        <v>7174.6075503674228</v>
      </c>
      <c r="O7" s="27">
        <f ca="1">E7*'Balance y flujos'!F$12</f>
        <v>6921.3566470640908</v>
      </c>
      <c r="P7" s="27">
        <f ca="1">F7*'Balance y flujos'!G$12</f>
        <v>6647.7453770934444</v>
      </c>
      <c r="Q7" s="27">
        <f ca="1">G7*'Balance y flujos'!H$12</f>
        <v>-833962.63696952723</v>
      </c>
      <c r="R7" s="27">
        <f ca="1">H7*'Balance y flujos'!I$12</f>
        <v>20328.804436620427</v>
      </c>
      <c r="S7" s="27">
        <f ca="1">I7*'Balance y flujos'!J$12</f>
        <v>19363.351896319975</v>
      </c>
      <c r="T7" s="27">
        <f ca="1">J7*'Balance y flujos'!K$12</f>
        <v>18413.262533648776</v>
      </c>
      <c r="U7" s="27">
        <f ca="1">K7*'Balance y flujos'!L$12</f>
        <v>17487.292114966665</v>
      </c>
      <c r="V7" s="27">
        <f ca="1">L7*'Balance y flujos'!M$12</f>
        <v>671243.96153103514</v>
      </c>
      <c r="W7" s="16">
        <f t="shared" ref="W7:W70" ca="1" si="5">SUM(M7:V7)</f>
        <v>-58986.204568105633</v>
      </c>
      <c r="X7" s="16">
        <f ca="1">'Metrics and Escenarios'!$N$13-W7</f>
        <v>61894.251323912409</v>
      </c>
      <c r="Y7" t="s">
        <v>67</v>
      </c>
      <c r="Z7" s="16">
        <f ca="1">Z5/(Z6-2)</f>
        <v>17735.715760858209</v>
      </c>
      <c r="AA7" t="s">
        <v>68</v>
      </c>
      <c r="AB7" s="16">
        <f ca="1">AB4</f>
        <v>1</v>
      </c>
      <c r="AC7">
        <f ca="1">AC4-AB4</f>
        <v>0</v>
      </c>
      <c r="AD7">
        <f t="shared" ref="AD7:BE7" ca="1" si="6">AD4-AC4</f>
        <v>0</v>
      </c>
      <c r="AE7">
        <f t="shared" ca="1" si="6"/>
        <v>0</v>
      </c>
      <c r="AF7">
        <f t="shared" ca="1" si="6"/>
        <v>2</v>
      </c>
      <c r="AG7">
        <f t="shared" ca="1" si="6"/>
        <v>1</v>
      </c>
      <c r="AH7">
        <f t="shared" ca="1" si="6"/>
        <v>1</v>
      </c>
      <c r="AI7">
        <f t="shared" ca="1" si="6"/>
        <v>1</v>
      </c>
      <c r="AJ7">
        <f t="shared" ca="1" si="6"/>
        <v>2</v>
      </c>
      <c r="AK7">
        <f t="shared" ca="1" si="6"/>
        <v>6</v>
      </c>
      <c r="AL7">
        <f t="shared" ca="1" si="6"/>
        <v>6</v>
      </c>
      <c r="AM7">
        <f t="shared" ca="1" si="6"/>
        <v>11</v>
      </c>
      <c r="AN7">
        <f t="shared" ca="1" si="6"/>
        <v>11</v>
      </c>
      <c r="AO7">
        <f t="shared" ca="1" si="6"/>
        <v>29</v>
      </c>
      <c r="AP7">
        <f t="shared" ca="1" si="6"/>
        <v>23</v>
      </c>
      <c r="AQ7">
        <f t="shared" ca="1" si="6"/>
        <v>29</v>
      </c>
      <c r="AR7">
        <f t="shared" ca="1" si="6"/>
        <v>58</v>
      </c>
      <c r="AS7">
        <f t="shared" ca="1" si="6"/>
        <v>76</v>
      </c>
      <c r="AT7">
        <f t="shared" ca="1" si="6"/>
        <v>81</v>
      </c>
      <c r="AU7">
        <f t="shared" ca="1" si="6"/>
        <v>90</v>
      </c>
      <c r="AV7">
        <f t="shared" ca="1" si="6"/>
        <v>91</v>
      </c>
      <c r="AW7">
        <f t="shared" ca="1" si="6"/>
        <v>114</v>
      </c>
      <c r="AX7">
        <f t="shared" ca="1" si="6"/>
        <v>110</v>
      </c>
      <c r="AY7">
        <f t="shared" ca="1" si="6"/>
        <v>92</v>
      </c>
      <c r="AZ7">
        <f t="shared" ca="1" si="6"/>
        <v>76</v>
      </c>
      <c r="BA7">
        <f t="shared" ca="1" si="6"/>
        <v>49</v>
      </c>
      <c r="BB7">
        <f t="shared" ca="1" si="6"/>
        <v>21</v>
      </c>
      <c r="BC7">
        <f t="shared" ca="1" si="6"/>
        <v>15</v>
      </c>
      <c r="BD7">
        <f t="shared" ca="1" si="6"/>
        <v>3</v>
      </c>
      <c r="BE7">
        <f t="shared" ca="1" si="6"/>
        <v>1</v>
      </c>
    </row>
    <row r="8" spans="1:57" x14ac:dyDescent="0.35">
      <c r="A8">
        <v>3</v>
      </c>
      <c r="B8" s="16">
        <f t="shared" ca="1" si="3"/>
        <v>105.12054567852569</v>
      </c>
      <c r="C8" s="26">
        <f t="shared" ca="1" si="4"/>
        <v>0.98316045160702936</v>
      </c>
      <c r="D8" s="26">
        <f t="shared" ca="1" si="1"/>
        <v>0.95995220958066074</v>
      </c>
      <c r="E8" s="26">
        <f t="shared" ca="1" si="1"/>
        <v>0.93211524194959683</v>
      </c>
      <c r="F8" s="26">
        <f t="shared" ca="1" si="1"/>
        <v>0.9011138750184281</v>
      </c>
      <c r="G8" s="26">
        <f t="shared" ca="1" si="1"/>
        <v>0.86812470763584726</v>
      </c>
      <c r="H8" s="26">
        <f t="shared" ca="1" si="1"/>
        <v>0.83406888549970581</v>
      </c>
      <c r="I8" s="26">
        <f t="shared" ca="1" si="1"/>
        <v>0.79964557697963012</v>
      </c>
      <c r="J8" s="26">
        <f t="shared" ca="1" si="1"/>
        <v>0.76537569273571326</v>
      </c>
      <c r="K8" s="26">
        <f t="shared" ca="1" si="1"/>
        <v>0.73163319866949772</v>
      </c>
      <c r="L8" s="26">
        <f t="shared" ca="1" si="1"/>
        <v>0.69868284279189941</v>
      </c>
      <c r="M8" s="27">
        <f ca="1">C8*'Balance y flujos'!D$12</f>
        <v>7444.3498684355081</v>
      </c>
      <c r="N8" s="27">
        <f ca="1">D8*'Balance y flujos'!E$12</f>
        <v>7268.6203899020566</v>
      </c>
      <c r="O8" s="27">
        <f ca="1">E8*'Balance y flujos'!F$12</f>
        <v>7057.842865253635</v>
      </c>
      <c r="P8" s="27">
        <f ca="1">F8*'Balance y flujos'!G$12</f>
        <v>6823.1049631562337</v>
      </c>
      <c r="Q8" s="27">
        <f ca="1">G8*'Balance y flujos'!H$12</f>
        <v>-861551.39191458223</v>
      </c>
      <c r="R8" s="27">
        <f ca="1">H8*'Balance y flujos'!I$12</f>
        <v>21138.460336362088</v>
      </c>
      <c r="S8" s="27">
        <f ca="1">I8*'Balance y flujos'!J$12</f>
        <v>20266.043495920876</v>
      </c>
      <c r="T8" s="27">
        <f ca="1">J8*'Balance y flujos'!K$12</f>
        <v>19397.515006948714</v>
      </c>
      <c r="U8" s="27">
        <f ca="1">K8*'Balance y flujos'!L$12</f>
        <v>18542.352579877355</v>
      </c>
      <c r="V8" s="27">
        <f ca="1">L8*'Balance y flujos'!M$12</f>
        <v>716390.10872258432</v>
      </c>
      <c r="W8" s="16">
        <f t="shared" ca="1" si="5"/>
        <v>-37222.993686141446</v>
      </c>
      <c r="X8" s="16">
        <f ca="1">'Metrics and Escenarios'!$N$13-W8</f>
        <v>40131.040441948222</v>
      </c>
      <c r="AA8" t="s">
        <v>69</v>
      </c>
      <c r="AB8" s="2">
        <f ca="1">AB7/$Z$2</f>
        <v>1E-3</v>
      </c>
      <c r="AC8" s="2">
        <f t="shared" ref="AC8:BE8" ca="1" si="7">AC7/$Z$2</f>
        <v>0</v>
      </c>
      <c r="AD8" s="2">
        <f t="shared" ca="1" si="7"/>
        <v>0</v>
      </c>
      <c r="AE8" s="2">
        <f t="shared" ca="1" si="7"/>
        <v>0</v>
      </c>
      <c r="AF8" s="2">
        <f t="shared" ca="1" si="7"/>
        <v>2E-3</v>
      </c>
      <c r="AG8" s="2">
        <f t="shared" ca="1" si="7"/>
        <v>1E-3</v>
      </c>
      <c r="AH8" s="2">
        <f t="shared" ca="1" si="7"/>
        <v>1E-3</v>
      </c>
      <c r="AI8" s="2">
        <f t="shared" ca="1" si="7"/>
        <v>1E-3</v>
      </c>
      <c r="AJ8" s="2">
        <f t="shared" ca="1" si="7"/>
        <v>2E-3</v>
      </c>
      <c r="AK8" s="2">
        <f t="shared" ca="1" si="7"/>
        <v>6.0000000000000001E-3</v>
      </c>
      <c r="AL8" s="2">
        <f t="shared" ca="1" si="7"/>
        <v>6.0000000000000001E-3</v>
      </c>
      <c r="AM8" s="2">
        <f t="shared" ca="1" si="7"/>
        <v>1.0999999999999999E-2</v>
      </c>
      <c r="AN8" s="2">
        <f t="shared" ca="1" si="7"/>
        <v>1.0999999999999999E-2</v>
      </c>
      <c r="AO8" s="2">
        <f t="shared" ca="1" si="7"/>
        <v>2.9000000000000001E-2</v>
      </c>
      <c r="AP8" s="2">
        <f t="shared" ca="1" si="7"/>
        <v>2.3E-2</v>
      </c>
      <c r="AQ8" s="2">
        <f t="shared" ca="1" si="7"/>
        <v>2.9000000000000001E-2</v>
      </c>
      <c r="AR8" s="2">
        <f t="shared" ca="1" si="7"/>
        <v>5.8000000000000003E-2</v>
      </c>
      <c r="AS8" s="2">
        <f t="shared" ca="1" si="7"/>
        <v>7.5999999999999998E-2</v>
      </c>
      <c r="AT8" s="2">
        <f t="shared" ca="1" si="7"/>
        <v>8.1000000000000003E-2</v>
      </c>
      <c r="AU8" s="2">
        <f t="shared" ca="1" si="7"/>
        <v>0.09</v>
      </c>
      <c r="AV8" s="2">
        <f t="shared" ca="1" si="7"/>
        <v>9.0999999999999998E-2</v>
      </c>
      <c r="AW8" s="2">
        <f t="shared" ca="1" si="7"/>
        <v>0.114</v>
      </c>
      <c r="AX8" s="2">
        <f t="shared" ca="1" si="7"/>
        <v>0.11</v>
      </c>
      <c r="AY8" s="2">
        <f t="shared" ca="1" si="7"/>
        <v>9.1999999999999998E-2</v>
      </c>
      <c r="AZ8" s="2">
        <f t="shared" ca="1" si="7"/>
        <v>7.5999999999999998E-2</v>
      </c>
      <c r="BA8" s="2">
        <f t="shared" ca="1" si="7"/>
        <v>4.9000000000000002E-2</v>
      </c>
      <c r="BB8" s="2">
        <f t="shared" ca="1" si="7"/>
        <v>2.1000000000000001E-2</v>
      </c>
      <c r="BC8" s="2">
        <f t="shared" ca="1" si="7"/>
        <v>1.4999999999999999E-2</v>
      </c>
      <c r="BD8" s="2">
        <f t="shared" ca="1" si="7"/>
        <v>3.0000000000000001E-3</v>
      </c>
      <c r="BE8" s="2">
        <f t="shared" ca="1" si="7"/>
        <v>1E-3</v>
      </c>
    </row>
    <row r="9" spans="1:57" x14ac:dyDescent="0.35">
      <c r="A9">
        <v>4</v>
      </c>
      <c r="B9" s="16">
        <f t="shared" ca="1" si="3"/>
        <v>-45.724319509923738</v>
      </c>
      <c r="C9" s="26">
        <f ca="1">EXP(-(C$4+($B9/10000))*C$3)</f>
        <v>0.99810334175446169</v>
      </c>
      <c r="D9" s="26">
        <f t="shared" ca="1" si="1"/>
        <v>0.98935426681373317</v>
      </c>
      <c r="E9" s="26">
        <f t="shared" ca="1" si="1"/>
        <v>0.97526567080551996</v>
      </c>
      <c r="F9" s="26">
        <f t="shared" ca="1" si="1"/>
        <v>0.95715905858980033</v>
      </c>
      <c r="G9" s="26">
        <f t="shared" ca="1" si="1"/>
        <v>0.93613323302780382</v>
      </c>
      <c r="H9" s="26">
        <f t="shared" ca="1" si="1"/>
        <v>0.91307946548943275</v>
      </c>
      <c r="I9" s="26">
        <f t="shared" ca="1" si="1"/>
        <v>0.88870025382493789</v>
      </c>
      <c r="J9" s="26">
        <f t="shared" ca="1" si="1"/>
        <v>0.86354214799294449</v>
      </c>
      <c r="K9" s="26">
        <f t="shared" ca="1" si="1"/>
        <v>0.83801807740119072</v>
      </c>
      <c r="L9" s="26">
        <f t="shared" ca="1" si="1"/>
        <v>0.81243976375951554</v>
      </c>
      <c r="M9" s="27">
        <f ca="1">C9*'Balance y flujos'!D$12</f>
        <v>7557.4952885154726</v>
      </c>
      <c r="N9" s="27">
        <f ca="1">D9*'Balance y flujos'!E$12</f>
        <v>7491.248548446255</v>
      </c>
      <c r="O9" s="27">
        <f ca="1">E9*'Balance y flujos'!F$12</f>
        <v>7384.5717210080174</v>
      </c>
      <c r="P9" s="27">
        <f ca="1">F9*'Balance y flujos'!G$12</f>
        <v>7247.4710513812233</v>
      </c>
      <c r="Q9" s="27">
        <f ca="1">G9*'Balance y flujos'!H$12</f>
        <v>-929044.9665106372</v>
      </c>
      <c r="R9" s="27">
        <f ca="1">H9*'Balance y flujos'!I$12</f>
        <v>23140.887282507167</v>
      </c>
      <c r="S9" s="27">
        <f ca="1">I9*'Balance y flujos'!J$12</f>
        <v>22523.0258471259</v>
      </c>
      <c r="T9" s="27">
        <f ca="1">J9*'Balance y flujos'!K$12</f>
        <v>21885.424287454989</v>
      </c>
      <c r="U9" s="27">
        <f ca="1">K9*'Balance y flujos'!L$12</f>
        <v>21238.547796548552</v>
      </c>
      <c r="V9" s="27">
        <f ca="1">L9*'Balance y flujos'!M$12</f>
        <v>833030.06034110405</v>
      </c>
      <c r="W9" s="16">
        <f t="shared" ca="1" si="5"/>
        <v>22453.765653454466</v>
      </c>
      <c r="X9" s="16">
        <f ca="1">'Metrics and Escenarios'!$N$13-W9</f>
        <v>-19545.71889764769</v>
      </c>
    </row>
    <row r="10" spans="1:57" x14ac:dyDescent="0.35">
      <c r="A10">
        <v>5</v>
      </c>
      <c r="B10" s="16">
        <f t="shared" ca="1" si="3"/>
        <v>86.270820344944795</v>
      </c>
      <c r="C10" s="26">
        <f t="shared" ca="1" si="4"/>
        <v>0.98501542979641421</v>
      </c>
      <c r="D10" s="26">
        <f t="shared" ca="1" si="1"/>
        <v>0.9635780069115345</v>
      </c>
      <c r="E10" s="26">
        <f t="shared" ca="1" si="1"/>
        <v>0.93740120860327314</v>
      </c>
      <c r="F10" s="26">
        <f t="shared" ca="1" si="1"/>
        <v>0.90793385326754994</v>
      </c>
      <c r="G10" s="26">
        <f t="shared" ca="1" si="1"/>
        <v>0.87634534210661186</v>
      </c>
      <c r="H10" s="26">
        <f t="shared" ca="1" si="1"/>
        <v>0.84355561267850365</v>
      </c>
      <c r="I10" s="26">
        <f t="shared" ca="1" si="1"/>
        <v>0.81026666412780823</v>
      </c>
      <c r="J10" s="26">
        <f t="shared" ca="1" si="1"/>
        <v>0.77700485221708404</v>
      </c>
      <c r="K10" s="26">
        <f t="shared" ca="1" si="1"/>
        <v>0.74415105598133957</v>
      </c>
      <c r="L10" s="26">
        <f t="shared" ca="1" si="1"/>
        <v>0.71197773132176057</v>
      </c>
      <c r="M10" s="27">
        <f ca="1">C10*'Balance y flujos'!D$12</f>
        <v>7458.3954971195408</v>
      </c>
      <c r="N10" s="27">
        <f ca="1">D10*'Balance y flujos'!E$12</f>
        <v>7296.0744070352157</v>
      </c>
      <c r="O10" s="27">
        <f ca="1">E10*'Balance y flujos'!F$12</f>
        <v>7097.8674462856816</v>
      </c>
      <c r="P10" s="27">
        <f ca="1">F10*'Balance y flujos'!G$12</f>
        <v>6874.7448598776655</v>
      </c>
      <c r="Q10" s="27">
        <f ca="1">G10*'Balance y flujos'!H$12</f>
        <v>-869709.78092069167</v>
      </c>
      <c r="R10" s="27">
        <f ca="1">H10*'Balance y flujos'!I$12</f>
        <v>21378.889885620196</v>
      </c>
      <c r="S10" s="27">
        <f ca="1">I10*'Balance y flujos'!J$12</f>
        <v>20535.222017400309</v>
      </c>
      <c r="T10" s="27">
        <f ca="1">J10*'Balance y flujos'!K$12</f>
        <v>19692.241894278777</v>
      </c>
      <c r="U10" s="27">
        <f ca="1">K10*'Balance y flujos'!L$12</f>
        <v>18859.602431637595</v>
      </c>
      <c r="V10" s="27">
        <f ca="1">L10*'Balance y flujos'!M$12</f>
        <v>730021.94001430913</v>
      </c>
      <c r="W10" s="16">
        <f t="shared" ca="1" si="5"/>
        <v>-30494.802467127563</v>
      </c>
      <c r="X10" s="16">
        <f ca="1">'Metrics and Escenarios'!$N$13-W10</f>
        <v>33402.849222934339</v>
      </c>
      <c r="Z10" t="s">
        <v>134</v>
      </c>
      <c r="AA10" s="16">
        <f ca="1">Z4</f>
        <v>144998.77031049563</v>
      </c>
      <c r="AC10" t="s">
        <v>84</v>
      </c>
    </row>
    <row r="11" spans="1:57" x14ac:dyDescent="0.35">
      <c r="A11">
        <v>6</v>
      </c>
      <c r="B11" s="16">
        <f t="shared" ca="1" si="3"/>
        <v>-150.41292402940414</v>
      </c>
      <c r="C11" s="26">
        <f t="shared" ca="1" si="4"/>
        <v>1.0086072323053352</v>
      </c>
      <c r="D11" s="26">
        <f t="shared" ca="1" si="1"/>
        <v>1.0102874724019426</v>
      </c>
      <c r="E11" s="26">
        <f t="shared" ca="1" si="1"/>
        <v>1.0063814946562686</v>
      </c>
      <c r="F11" s="26">
        <f t="shared" ca="1" si="1"/>
        <v>0.99809156926516673</v>
      </c>
      <c r="G11" s="26">
        <f t="shared" ca="1" si="1"/>
        <v>0.98643961435885863</v>
      </c>
      <c r="H11" s="26">
        <f t="shared" ca="1" si="1"/>
        <v>0.9722724633754789</v>
      </c>
      <c r="I11" s="26">
        <f t="shared" ca="1" si="1"/>
        <v>0.95627165393452662</v>
      </c>
      <c r="J11" s="26">
        <f t="shared" ca="1" si="1"/>
        <v>0.93897944687554802</v>
      </c>
      <c r="K11" s="26">
        <f t="shared" ca="1" si="1"/>
        <v>0.92081524764152889</v>
      </c>
      <c r="L11" s="26">
        <f t="shared" ca="1" si="1"/>
        <v>0.90210451087314436</v>
      </c>
      <c r="M11" s="27">
        <f ca="1">C11*'Balance y flujos'!D$12</f>
        <v>7637.0292405907849</v>
      </c>
      <c r="N11" s="27">
        <f ca="1">D11*'Balance y flujos'!E$12</f>
        <v>7649.75177750902</v>
      </c>
      <c r="O11" s="27">
        <f ca="1">E11*'Balance y flujos'!F$12</f>
        <v>7620.1762744773514</v>
      </c>
      <c r="P11" s="27">
        <f ca="1">F11*'Balance y flujos'!G$12</f>
        <v>7557.4061489157348</v>
      </c>
      <c r="Q11" s="27">
        <f ca="1">G11*'Balance y flujos'!H$12</f>
        <v>-978970.43514058483</v>
      </c>
      <c r="R11" s="27">
        <f ca="1">H11*'Balance y flujos'!I$12</f>
        <v>24641.061740225854</v>
      </c>
      <c r="S11" s="27">
        <f ca="1">I11*'Balance y flujos'!J$12</f>
        <v>24235.540707614004</v>
      </c>
      <c r="T11" s="27">
        <f ca="1">J11*'Balance y flujos'!K$12</f>
        <v>23797.290774785753</v>
      </c>
      <c r="U11" s="27">
        <f ca="1">K11*'Balance y flujos'!L$12</f>
        <v>23336.941262023323</v>
      </c>
      <c r="V11" s="27">
        <f ca="1">L11*'Balance y flujos'!M$12</f>
        <v>924967.25129406364</v>
      </c>
      <c r="W11" s="16">
        <f t="shared" ca="1" si="5"/>
        <v>72472.014079620712</v>
      </c>
      <c r="X11" s="16">
        <f ca="1">'Metrics and Escenarios'!$N$13-W11</f>
        <v>-69563.967323813937</v>
      </c>
      <c r="Z11" t="s">
        <v>83</v>
      </c>
      <c r="AA11" s="16">
        <f ca="1">INDEX($B$6:$B$1005,MATCH(AA10,$X$6:$X$1005,0),1)</f>
        <v>515.51627157729956</v>
      </c>
    </row>
    <row r="12" spans="1:57" x14ac:dyDescent="0.35">
      <c r="A12">
        <v>7</v>
      </c>
      <c r="B12" s="16">
        <f t="shared" ca="1" si="3"/>
        <v>224.56950972911716</v>
      </c>
      <c r="C12" s="26">
        <f t="shared" ca="1" si="4"/>
        <v>0.97148656236460285</v>
      </c>
      <c r="D12" s="26">
        <f t="shared" ca="1" si="1"/>
        <v>0.93729091477016446</v>
      </c>
      <c r="E12" s="26">
        <f t="shared" ca="1" si="1"/>
        <v>0.89930457301184463</v>
      </c>
      <c r="F12" s="26">
        <f t="shared" ca="1" si="1"/>
        <v>0.8590714111102673</v>
      </c>
      <c r="G12" s="26">
        <f t="shared" ca="1" si="1"/>
        <v>0.81779434638507953</v>
      </c>
      <c r="H12" s="26">
        <f t="shared" ca="1" si="1"/>
        <v>0.77638351389950089</v>
      </c>
      <c r="I12" s="26">
        <f t="shared" ca="1" si="1"/>
        <v>0.73550278449744277</v>
      </c>
      <c r="J12" s="26">
        <f t="shared" ca="1" si="1"/>
        <v>0.69562285860564921</v>
      </c>
      <c r="K12" s="26">
        <f t="shared" ca="1" si="1"/>
        <v>0.65705992607835118</v>
      </c>
      <c r="L12" s="26">
        <f t="shared" ca="1" si="1"/>
        <v>0.62001764995618658</v>
      </c>
      <c r="M12" s="27">
        <f ca="1">C12*'Balance y flujos'!D$12</f>
        <v>7355.956854147822</v>
      </c>
      <c r="N12" s="27">
        <f ca="1">D12*'Balance y flujos'!E$12</f>
        <v>7097.0323172071576</v>
      </c>
      <c r="O12" s="27">
        <f ca="1">E12*'Balance y flujos'!F$12</f>
        <v>6809.4051879744175</v>
      </c>
      <c r="P12" s="27">
        <f ca="1">F12*'Balance y flujos'!G$12</f>
        <v>6504.7654590073025</v>
      </c>
      <c r="Q12" s="27">
        <f ca="1">G12*'Balance y flujos'!H$12</f>
        <v>-811602.12493743293</v>
      </c>
      <c r="R12" s="27">
        <f ca="1">H12*'Balance y flujos'!I$12</f>
        <v>19676.494831164411</v>
      </c>
      <c r="S12" s="27">
        <f ca="1">I12*'Balance y flujos'!J$12</f>
        <v>18640.422521058725</v>
      </c>
      <c r="T12" s="27">
        <f ca="1">J12*'Balance y flujos'!K$12</f>
        <v>17629.714357337114</v>
      </c>
      <c r="U12" s="27">
        <f ca="1">K12*'Balance y flujos'!L$12</f>
        <v>16652.383786860646</v>
      </c>
      <c r="V12" s="27">
        <f ca="1">L12*'Balance y flujos'!M$12</f>
        <v>635731.24235759967</v>
      </c>
      <c r="W12" s="16">
        <f t="shared" ca="1" si="5"/>
        <v>-75504.707265075762</v>
      </c>
      <c r="X12" s="16">
        <f ca="1">'Metrics and Escenarios'!$N$13-W12</f>
        <v>78412.754020882538</v>
      </c>
      <c r="AA12" t="s">
        <v>71</v>
      </c>
    </row>
    <row r="13" spans="1:57" x14ac:dyDescent="0.35">
      <c r="A13">
        <v>8</v>
      </c>
      <c r="B13" s="16">
        <f t="shared" ca="1" si="3"/>
        <v>-23.717774627288833</v>
      </c>
      <c r="C13" s="26">
        <f t="shared" ca="1" si="4"/>
        <v>0.99590927623121595</v>
      </c>
      <c r="D13" s="26">
        <f t="shared" ca="1" si="1"/>
        <v>0.98500938160329721</v>
      </c>
      <c r="E13" s="26">
        <f t="shared" ca="1" si="1"/>
        <v>0.96884820970947338</v>
      </c>
      <c r="F13" s="26">
        <f t="shared" ca="1" si="1"/>
        <v>0.94877052775890502</v>
      </c>
      <c r="G13" s="26">
        <f t="shared" ca="1" si="1"/>
        <v>0.92588916650644526</v>
      </c>
      <c r="H13" s="26">
        <f t="shared" ca="1" si="1"/>
        <v>0.90110247659814857</v>
      </c>
      <c r="I13" s="26">
        <f t="shared" ca="1" si="1"/>
        <v>0.87511510382997459</v>
      </c>
      <c r="J13" s="26">
        <f t="shared" ca="1" si="1"/>
        <v>0.84847232786364724</v>
      </c>
      <c r="K13" s="26">
        <f t="shared" ca="1" si="1"/>
        <v>0.821583669480764</v>
      </c>
      <c r="L13" s="26">
        <f t="shared" ca="1" si="1"/>
        <v>0.79475606386287478</v>
      </c>
      <c r="M13" s="27">
        <f ca="1">C13*'Balance y flujos'!D$12</f>
        <v>7540.8821391942038</v>
      </c>
      <c r="N13" s="27">
        <f ca="1">D13*'Balance y flujos'!E$12</f>
        <v>7458.349701069098</v>
      </c>
      <c r="O13" s="27">
        <f ca="1">E13*'Balance y flujos'!F$12</f>
        <v>7335.9796264135339</v>
      </c>
      <c r="P13" s="27">
        <f ca="1">F13*'Balance y flujos'!G$12</f>
        <v>7183.9542995781276</v>
      </c>
      <c r="Q13" s="27">
        <f ca="1">G13*'Balance y flujos'!H$12</f>
        <v>-918878.46659108391</v>
      </c>
      <c r="R13" s="27">
        <f ca="1">H13*'Balance y flujos'!I$12</f>
        <v>22837.345082301752</v>
      </c>
      <c r="S13" s="27">
        <f ca="1">I13*'Balance y flujos'!J$12</f>
        <v>22178.726761853093</v>
      </c>
      <c r="T13" s="27">
        <f ca="1">J13*'Balance y flujos'!K$12</f>
        <v>21503.49804536959</v>
      </c>
      <c r="U13" s="27">
        <f ca="1">K13*'Balance y flujos'!L$12</f>
        <v>20822.037738426192</v>
      </c>
      <c r="V13" s="27">
        <f ca="1">L13*'Balance y flujos'!M$12</f>
        <v>814898.18860234821</v>
      </c>
      <c r="W13" s="16">
        <f t="shared" ca="1" si="5"/>
        <v>12880.495405470021</v>
      </c>
      <c r="X13" s="16">
        <f ca="1">'Metrics and Escenarios'!$N$13-W13</f>
        <v>-9972.4486496632453</v>
      </c>
      <c r="Z13" s="5">
        <v>0.95</v>
      </c>
      <c r="AA13" s="16">
        <f ca="1">PERCENTILE(X6:X1005,Z13)</f>
        <v>87617.084687917377</v>
      </c>
    </row>
    <row r="14" spans="1:57" x14ac:dyDescent="0.35">
      <c r="A14">
        <v>9</v>
      </c>
      <c r="B14" s="16">
        <f t="shared" ca="1" si="3"/>
        <v>-142.70317187498364</v>
      </c>
      <c r="C14" s="26">
        <f t="shared" ca="1" si="4"/>
        <v>1.0078299208095642</v>
      </c>
      <c r="D14" s="26">
        <f t="shared" ca="1" si="1"/>
        <v>1.0087308596168514</v>
      </c>
      <c r="E14" s="26">
        <f t="shared" ca="1" si="1"/>
        <v>1.0040564988949399</v>
      </c>
      <c r="F14" s="26">
        <f t="shared" ca="1" si="1"/>
        <v>0.99501829508671324</v>
      </c>
      <c r="G14" s="26">
        <f t="shared" ca="1" si="1"/>
        <v>0.98264433175974875</v>
      </c>
      <c r="H14" s="26">
        <f t="shared" ca="1" si="1"/>
        <v>0.96778526210846583</v>
      </c>
      <c r="I14" s="26">
        <f t="shared" ca="1" si="1"/>
        <v>0.95112472276326432</v>
      </c>
      <c r="J14" s="26">
        <f t="shared" ca="1" si="1"/>
        <v>0.93320583138573332</v>
      </c>
      <c r="K14" s="26">
        <f t="shared" ca="1" si="1"/>
        <v>0.91444803192755697</v>
      </c>
      <c r="L14" s="26">
        <f t="shared" ca="1" si="1"/>
        <v>0.89517625057989814</v>
      </c>
      <c r="M14" s="27">
        <f ca="1">C14*'Balance y flujos'!D$12</f>
        <v>7631.1435494792095</v>
      </c>
      <c r="N14" s="27">
        <f ca="1">D14*'Balance y flujos'!E$12</f>
        <v>7637.9653288546242</v>
      </c>
      <c r="O14" s="27">
        <f ca="1">E14*'Balance y flujos'!F$12</f>
        <v>7602.5717401801576</v>
      </c>
      <c r="P14" s="27">
        <f ca="1">F14*'Balance y flujos'!G$12</f>
        <v>7534.1357578125935</v>
      </c>
      <c r="Q14" s="27">
        <f ca="1">G14*'Balance y flujos'!H$12</f>
        <v>-975203.88987674029</v>
      </c>
      <c r="R14" s="27">
        <f ca="1">H14*'Balance y flujos'!I$12</f>
        <v>24527.339087753091</v>
      </c>
      <c r="S14" s="27">
        <f ca="1">I14*'Balance y flujos'!J$12</f>
        <v>24105.098004008614</v>
      </c>
      <c r="T14" s="27">
        <f ca="1">J14*'Balance y flujos'!K$12</f>
        <v>23650.965520180751</v>
      </c>
      <c r="U14" s="27">
        <f ca="1">K14*'Balance y flujos'!L$12</f>
        <v>23175.571932507788</v>
      </c>
      <c r="V14" s="27">
        <f ca="1">L14*'Balance y flujos'!M$12</f>
        <v>917863.40267957107</v>
      </c>
      <c r="W14" s="16">
        <f t="shared" ca="1" si="5"/>
        <v>68524.303723607678</v>
      </c>
      <c r="X14" s="16">
        <f ca="1">'Metrics and Escenarios'!$N$13-W14</f>
        <v>-65616.256967800902</v>
      </c>
      <c r="Z14" s="5">
        <v>0.99</v>
      </c>
      <c r="AA14" s="16">
        <f ca="1">PERCENTILE(X7:X1006,Z14)</f>
        <v>115421.10829135335</v>
      </c>
    </row>
    <row r="15" spans="1:57" x14ac:dyDescent="0.35">
      <c r="A15">
        <v>10</v>
      </c>
      <c r="B15" s="16">
        <f t="shared" ca="1" si="3"/>
        <v>-147.21041604419938</v>
      </c>
      <c r="C15" s="26">
        <f t="shared" ca="1" si="4"/>
        <v>1.0082842767499434</v>
      </c>
      <c r="D15" s="26">
        <f t="shared" ca="1" si="1"/>
        <v>1.0096405888494879</v>
      </c>
      <c r="E15" s="26">
        <f t="shared" ca="1" si="1"/>
        <v>1.0054150755435052</v>
      </c>
      <c r="F15" s="26">
        <f t="shared" ca="1" si="1"/>
        <v>0.99681382934613827</v>
      </c>
      <c r="G15" s="26">
        <f t="shared" ca="1" si="1"/>
        <v>0.98486133793584418</v>
      </c>
      <c r="H15" s="26">
        <f t="shared" ca="1" si="1"/>
        <v>0.97040603093253397</v>
      </c>
      <c r="I15" s="26">
        <f t="shared" ca="1" si="1"/>
        <v>0.95413032767092565</v>
      </c>
      <c r="J15" s="26">
        <f t="shared" ca="1" si="1"/>
        <v>0.9365768545769001</v>
      </c>
      <c r="K15" s="26">
        <f t="shared" ca="1" si="1"/>
        <v>0.91816504239765495</v>
      </c>
      <c r="L15" s="26">
        <f t="shared" ca="1" si="1"/>
        <v>0.89922013505706888</v>
      </c>
      <c r="M15" s="27">
        <f ca="1">C15*'Balance y flujos'!D$12</f>
        <v>7634.5838674654096</v>
      </c>
      <c r="N15" s="27">
        <f ca="1">D15*'Balance y flujos'!E$12</f>
        <v>7644.8536680694697</v>
      </c>
      <c r="O15" s="27">
        <f ca="1">E15*'Balance y flujos'!F$12</f>
        <v>7612.858687624469</v>
      </c>
      <c r="P15" s="27">
        <f ca="1">F15*'Balance y flujos'!G$12</f>
        <v>7547.7312855884247</v>
      </c>
      <c r="Q15" s="27">
        <f ca="1">G15*'Balance y flujos'!H$12</f>
        <v>-977404.10920018272</v>
      </c>
      <c r="R15" s="27">
        <f ca="1">H15*'Balance y flujos'!I$12</f>
        <v>24593.759282537299</v>
      </c>
      <c r="S15" s="27">
        <f ca="1">I15*'Balance y flujos'!J$12</f>
        <v>24181.27140075307</v>
      </c>
      <c r="T15" s="27">
        <f ca="1">J15*'Balance y flujos'!K$12</f>
        <v>23736.399998385441</v>
      </c>
      <c r="U15" s="27">
        <f ca="1">K15*'Balance y flujos'!L$12</f>
        <v>23269.775037021074</v>
      </c>
      <c r="V15" s="27">
        <f ca="1">L15*'Balance y flujos'!M$12</f>
        <v>922009.77448496083</v>
      </c>
      <c r="W15" s="16">
        <f t="shared" ca="1" si="5"/>
        <v>70826.898512222688</v>
      </c>
      <c r="X15" s="16">
        <f ca="1">'Metrics and Escenarios'!$N$13-W15</f>
        <v>-67918.851756415912</v>
      </c>
    </row>
    <row r="16" spans="1:57" x14ac:dyDescent="0.35">
      <c r="A16">
        <v>11</v>
      </c>
      <c r="B16" s="16">
        <f t="shared" ca="1" si="3"/>
        <v>-8.2372338088068844</v>
      </c>
      <c r="C16" s="26">
        <f t="shared" ca="1" si="4"/>
        <v>0.99436874752952087</v>
      </c>
      <c r="D16" s="26">
        <f t="shared" ca="1" si="1"/>
        <v>0.98196440224073067</v>
      </c>
      <c r="E16" s="26">
        <f t="shared" ca="1" si="1"/>
        <v>0.96435915345348677</v>
      </c>
      <c r="F16" s="26">
        <f t="shared" ca="1" si="1"/>
        <v>0.94291368753113169</v>
      </c>
      <c r="G16" s="26">
        <f t="shared" ca="1" si="1"/>
        <v>0.91875019840280647</v>
      </c>
      <c r="H16" s="26">
        <f t="shared" ca="1" si="1"/>
        <v>0.8927714947220724</v>
      </c>
      <c r="I16" s="26">
        <f t="shared" ca="1" si="1"/>
        <v>0.86568322129127107</v>
      </c>
      <c r="J16" s="26">
        <f t="shared" ca="1" si="1"/>
        <v>0.83802927855437381</v>
      </c>
      <c r="K16" s="26">
        <f t="shared" ca="1" si="1"/>
        <v>0.8102163373839637</v>
      </c>
      <c r="L16" s="26">
        <f t="shared" ca="1" si="1"/>
        <v>0.78254755117529873</v>
      </c>
      <c r="M16" s="27">
        <f ca="1">C16*'Balance y flujos'!D$12</f>
        <v>7529.2174769114199</v>
      </c>
      <c r="N16" s="27">
        <f ca="1">D16*'Balance y flujos'!E$12</f>
        <v>7435.2935542519035</v>
      </c>
      <c r="O16" s="27">
        <f ca="1">E16*'Balance y flujos'!F$12</f>
        <v>7301.9891365661952</v>
      </c>
      <c r="P16" s="27">
        <f ca="1">F16*'Balance y flujos'!G$12</f>
        <v>7139.6071457561802</v>
      </c>
      <c r="Q16" s="27">
        <f ca="1">G16*'Balance y flujos'!H$12</f>
        <v>-911793.55372957396</v>
      </c>
      <c r="R16" s="27">
        <f ca="1">H16*'Balance y flujos'!I$12</f>
        <v>22626.206490499611</v>
      </c>
      <c r="S16" s="27">
        <f ca="1">I16*'Balance y flujos'!J$12</f>
        <v>21939.687183219055</v>
      </c>
      <c r="T16" s="27">
        <f ca="1">J16*'Balance y flujos'!K$12</f>
        <v>21238.831676137394</v>
      </c>
      <c r="U16" s="27">
        <f ca="1">K16*'Balance y flujos'!L$12</f>
        <v>20533.946547355674</v>
      </c>
      <c r="V16" s="27">
        <f ca="1">L16*'Balance y flujos'!M$12</f>
        <v>802380.26602585427</v>
      </c>
      <c r="W16" s="16">
        <f t="shared" ca="1" si="5"/>
        <v>6331.4915069777053</v>
      </c>
      <c r="X16" s="16">
        <f ca="1">'Metrics and Escenarios'!$N$13-W16</f>
        <v>-3423.4447511709295</v>
      </c>
    </row>
    <row r="17" spans="1:24" x14ac:dyDescent="0.35">
      <c r="A17">
        <v>12</v>
      </c>
      <c r="B17" s="16">
        <f t="shared" ca="1" si="3"/>
        <v>17.514623335003719</v>
      </c>
      <c r="C17" s="26">
        <f t="shared" ca="1" si="4"/>
        <v>0.99181135762632311</v>
      </c>
      <c r="D17" s="26">
        <f t="shared" ca="1" si="1"/>
        <v>0.9769199224625843</v>
      </c>
      <c r="E17" s="26">
        <f t="shared" ca="1" si="1"/>
        <v>0.95693764625814204</v>
      </c>
      <c r="F17" s="26">
        <f t="shared" ca="1" si="1"/>
        <v>0.93325082885019894</v>
      </c>
      <c r="G17" s="26">
        <f t="shared" ca="1" si="1"/>
        <v>0.90699627023194174</v>
      </c>
      <c r="H17" s="26">
        <f t="shared" ca="1" si="1"/>
        <v>0.8790832023346089</v>
      </c>
      <c r="I17" s="26">
        <f t="shared" ca="1" si="1"/>
        <v>0.85021796529159321</v>
      </c>
      <c r="J17" s="26">
        <f t="shared" ca="1" si="1"/>
        <v>0.82094125406208107</v>
      </c>
      <c r="K17" s="26">
        <f t="shared" ca="1" si="1"/>
        <v>0.79165415523872329</v>
      </c>
      <c r="L17" s="26">
        <f t="shared" ca="1" si="1"/>
        <v>0.7626527617538913</v>
      </c>
      <c r="M17" s="27">
        <f ca="1">C17*'Balance y flujos'!D$12</f>
        <v>7509.8532875176243</v>
      </c>
      <c r="N17" s="27">
        <f ca="1">D17*'Balance y flujos'!E$12</f>
        <v>7397.097477191046</v>
      </c>
      <c r="O17" s="27">
        <f ca="1">E17*'Balance y flujos'!F$12</f>
        <v>7245.7945489757858</v>
      </c>
      <c r="P17" s="27">
        <f ca="1">F17*'Balance y flujos'!G$12</f>
        <v>7066.4413663225869</v>
      </c>
      <c r="Q17" s="27">
        <f ca="1">G17*'Balance y flujos'!H$12</f>
        <v>-900128.62461627845</v>
      </c>
      <c r="R17" s="27">
        <f ca="1">H17*'Balance y flujos'!I$12</f>
        <v>22279.293386875601</v>
      </c>
      <c r="S17" s="27">
        <f ca="1">I17*'Balance y flujos'!J$12</f>
        <v>21547.739100483635</v>
      </c>
      <c r="T17" s="27">
        <f ca="1">J17*'Balance y flujos'!K$12</f>
        <v>20805.756501848038</v>
      </c>
      <c r="U17" s="27">
        <f ca="1">K17*'Balance y flujos'!L$12</f>
        <v>20063.510642294412</v>
      </c>
      <c r="V17" s="27">
        <f ca="1">L17*'Balance y flujos'!M$12</f>
        <v>781981.26739056071</v>
      </c>
      <c r="W17" s="16">
        <f t="shared" ca="1" si="5"/>
        <v>-4231.870914209052</v>
      </c>
      <c r="X17" s="16">
        <f ca="1">'Metrics and Escenarios'!$N$13-W17</f>
        <v>7139.9176700158278</v>
      </c>
    </row>
    <row r="18" spans="1:24" x14ac:dyDescent="0.35">
      <c r="A18">
        <v>13</v>
      </c>
      <c r="B18" s="16">
        <f t="shared" ca="1" si="3"/>
        <v>-43.105699268777833</v>
      </c>
      <c r="C18" s="26">
        <f t="shared" ca="1" si="4"/>
        <v>0.99784201061095879</v>
      </c>
      <c r="D18" s="26">
        <f t="shared" ca="1" si="1"/>
        <v>0.98883625385174778</v>
      </c>
      <c r="E18" s="26">
        <f t="shared" ca="1" si="1"/>
        <v>0.97449981653930962</v>
      </c>
      <c r="F18" s="26">
        <f t="shared" ca="1" si="1"/>
        <v>0.95615700904493306</v>
      </c>
      <c r="G18" s="26">
        <f t="shared" ca="1" si="1"/>
        <v>0.93490834636483255</v>
      </c>
      <c r="H18" s="26">
        <f t="shared" ca="1" si="1"/>
        <v>0.91164598688308596</v>
      </c>
      <c r="I18" s="26">
        <f t="shared" ca="1" si="1"/>
        <v>0.88707272800478232</v>
      </c>
      <c r="J18" s="26">
        <f t="shared" ca="1" si="1"/>
        <v>0.86173501037844413</v>
      </c>
      <c r="K18" s="26">
        <f t="shared" ca="1" si="1"/>
        <v>0.83604539688983015</v>
      </c>
      <c r="L18" s="26">
        <f t="shared" ca="1" si="1"/>
        <v>0.81031507563919458</v>
      </c>
      <c r="M18" s="27">
        <f ca="1">C18*'Balance y flujos'!D$12</f>
        <v>7555.5165265945934</v>
      </c>
      <c r="N18" s="27">
        <f ca="1">D18*'Balance y flujos'!E$12</f>
        <v>7487.3262286264326</v>
      </c>
      <c r="O18" s="27">
        <f ca="1">E18*'Balance y flujos'!F$12</f>
        <v>7378.7727823947071</v>
      </c>
      <c r="P18" s="27">
        <f ca="1">F18*'Balance y flujos'!G$12</f>
        <v>7239.883676008968</v>
      </c>
      <c r="Q18" s="27">
        <f ca="1">G18*'Balance y flujos'!H$12</f>
        <v>-927829.35451372212</v>
      </c>
      <c r="R18" s="27">
        <f ca="1">H18*'Balance y flujos'!I$12</f>
        <v>23104.557512640342</v>
      </c>
      <c r="S18" s="27">
        <f ca="1">I18*'Balance y flujos'!J$12</f>
        <v>22481.778186897991</v>
      </c>
      <c r="T18" s="27">
        <f ca="1">J18*'Balance y flujos'!K$12</f>
        <v>21839.624584995669</v>
      </c>
      <c r="U18" s="27">
        <f ca="1">K18*'Balance y flujos'!L$12</f>
        <v>21188.552610934203</v>
      </c>
      <c r="V18" s="27">
        <f ca="1">L18*'Balance y flujos'!M$12</f>
        <v>830851.5245874048</v>
      </c>
      <c r="W18" s="16">
        <f t="shared" ca="1" si="5"/>
        <v>21298.182182775694</v>
      </c>
      <c r="X18" s="16">
        <f ca="1">'Metrics and Escenarios'!$N$13-W18</f>
        <v>-18390.135426968918</v>
      </c>
    </row>
    <row r="19" spans="1:24" x14ac:dyDescent="0.35">
      <c r="A19">
        <v>14</v>
      </c>
      <c r="B19" s="16">
        <f t="shared" ca="1" si="3"/>
        <v>82.12164734529523</v>
      </c>
      <c r="C19" s="26">
        <f t="shared" ca="1" si="4"/>
        <v>0.98542421453903539</v>
      </c>
      <c r="D19" s="26">
        <f t="shared" ca="1" si="1"/>
        <v>0.9643779491453679</v>
      </c>
      <c r="E19" s="26">
        <f t="shared" ca="1" si="1"/>
        <v>0.93856876704819003</v>
      </c>
      <c r="F19" s="26">
        <f t="shared" ca="1" si="1"/>
        <v>0.90944197426413509</v>
      </c>
      <c r="G19" s="26">
        <f t="shared" ca="1" si="1"/>
        <v>0.87816528348269673</v>
      </c>
      <c r="H19" s="26">
        <f t="shared" ca="1" si="1"/>
        <v>0.84565826377459319</v>
      </c>
      <c r="I19" s="26">
        <f t="shared" ca="1" si="1"/>
        <v>0.81262344060244174</v>
      </c>
      <c r="J19" s="26">
        <f t="shared" ca="1" si="1"/>
        <v>0.77958827952252763</v>
      </c>
      <c r="K19" s="26">
        <f t="shared" ca="1" si="1"/>
        <v>0.74693510123678153</v>
      </c>
      <c r="L19" s="26">
        <f t="shared" ca="1" si="1"/>
        <v>0.7149379871608228</v>
      </c>
      <c r="M19" s="27">
        <f ca="1">C19*'Balance y flujos'!D$12</f>
        <v>7461.4907565352105</v>
      </c>
      <c r="N19" s="27">
        <f ca="1">D19*'Balance y flujos'!E$12</f>
        <v>7302.1314548481741</v>
      </c>
      <c r="O19" s="27">
        <f ca="1">E19*'Balance y flujos'!F$12</f>
        <v>7106.7080313006718</v>
      </c>
      <c r="P19" s="27">
        <f ca="1">F19*'Balance y flujos'!G$12</f>
        <v>6886.1641356674545</v>
      </c>
      <c r="Q19" s="27">
        <f ca="1">G19*'Balance y flujos'!H$12</f>
        <v>-871515.94196181546</v>
      </c>
      <c r="R19" s="27">
        <f ca="1">H19*'Balance y flujos'!I$12</f>
        <v>21432.179017451635</v>
      </c>
      <c r="S19" s="27">
        <f ca="1">I19*'Balance y flujos'!J$12</f>
        <v>20594.951647526559</v>
      </c>
      <c r="T19" s="27">
        <f ca="1">J19*'Balance y flujos'!K$12</f>
        <v>19757.715713740676</v>
      </c>
      <c r="U19" s="27">
        <f ca="1">K19*'Balance y flujos'!L$12</f>
        <v>18930.160668768738</v>
      </c>
      <c r="V19" s="27">
        <f ca="1">L19*'Balance y flujos'!M$12</f>
        <v>733057.21993318945</v>
      </c>
      <c r="W19" s="16">
        <f t="shared" ca="1" si="5"/>
        <v>-28987.220602786983</v>
      </c>
      <c r="X19" s="16">
        <f ca="1">'Metrics and Escenarios'!$N$13-W19</f>
        <v>31895.267358593759</v>
      </c>
    </row>
    <row r="20" spans="1:24" x14ac:dyDescent="0.35">
      <c r="A20">
        <v>15</v>
      </c>
      <c r="B20" s="16">
        <f t="shared" ca="1" si="3"/>
        <v>217.48620332341329</v>
      </c>
      <c r="C20" s="26">
        <f t="shared" ca="1" si="4"/>
        <v>0.97217493983427339</v>
      </c>
      <c r="D20" s="26">
        <f t="shared" ca="1" si="1"/>
        <v>0.93861967950082914</v>
      </c>
      <c r="E20" s="26">
        <f t="shared" ca="1" si="1"/>
        <v>0.90121761984931248</v>
      </c>
      <c r="F20" s="26">
        <f t="shared" ca="1" si="1"/>
        <v>0.86150888897187228</v>
      </c>
      <c r="G20" s="26">
        <f t="shared" ca="1" si="1"/>
        <v>0.82069582533449092</v>
      </c>
      <c r="H20" s="26">
        <f t="shared" ca="1" si="1"/>
        <v>0.77969015289388299</v>
      </c>
      <c r="I20" s="26">
        <f t="shared" ca="1" si="1"/>
        <v>0.73915869469306383</v>
      </c>
      <c r="J20" s="26">
        <f t="shared" ca="1" si="1"/>
        <v>0.69957589613838311</v>
      </c>
      <c r="K20" s="26">
        <f t="shared" ca="1" si="1"/>
        <v>0.66126204716209214</v>
      </c>
      <c r="L20" s="26">
        <f t="shared" ca="1" si="1"/>
        <v>0.62442501588178412</v>
      </c>
      <c r="M20" s="27">
        <f ca="1">C20*'Balance y flujos'!D$12</f>
        <v>7361.1691495746772</v>
      </c>
      <c r="N20" s="27">
        <f ca="1">D20*'Balance y flujos'!E$12</f>
        <v>7107.0935330867596</v>
      </c>
      <c r="O20" s="27">
        <f ca="1">E20*'Balance y flujos'!F$12</f>
        <v>6823.8905041296148</v>
      </c>
      <c r="P20" s="27">
        <f ca="1">F20*'Balance y flujos'!G$12</f>
        <v>6523.221691628024</v>
      </c>
      <c r="Q20" s="27">
        <f ca="1">G20*'Balance y flujos'!H$12</f>
        <v>-814481.63430456503</v>
      </c>
      <c r="R20" s="27">
        <f ca="1">H20*'Balance y flujos'!I$12</f>
        <v>19760.29757029613</v>
      </c>
      <c r="S20" s="27">
        <f ca="1">I20*'Balance y flujos'!J$12</f>
        <v>18733.077113511405</v>
      </c>
      <c r="T20" s="27">
        <f ca="1">J20*'Balance y flujos'!K$12</f>
        <v>17729.899280365124</v>
      </c>
      <c r="U20" s="27">
        <f ca="1">K20*'Balance y flujos'!L$12</f>
        <v>16758.881429203499</v>
      </c>
      <c r="V20" s="27">
        <f ca="1">L20*'Balance y flujos'!M$12</f>
        <v>640250.3076061497</v>
      </c>
      <c r="W20" s="16">
        <f t="shared" ca="1" si="5"/>
        <v>-73433.796426620102</v>
      </c>
      <c r="X20" s="16">
        <f ca="1">'Metrics and Escenarios'!$N$13-W20</f>
        <v>76341.843182426877</v>
      </c>
    </row>
    <row r="21" spans="1:24" x14ac:dyDescent="0.35">
      <c r="A21">
        <v>16</v>
      </c>
      <c r="B21" s="16">
        <f t="shared" ca="1" si="3"/>
        <v>225.40471993634426</v>
      </c>
      <c r="C21" s="26">
        <f t="shared" ca="1" si="4"/>
        <v>0.97140542620363046</v>
      </c>
      <c r="D21" s="26">
        <f t="shared" ca="1" si="1"/>
        <v>0.93713436085823953</v>
      </c>
      <c r="E21" s="26">
        <f t="shared" ca="1" si="1"/>
        <v>0.89907926873185295</v>
      </c>
      <c r="F21" s="26">
        <f t="shared" ca="1" si="1"/>
        <v>0.85878445696182448</v>
      </c>
      <c r="G21" s="26">
        <f t="shared" ca="1" si="1"/>
        <v>0.81745290259162029</v>
      </c>
      <c r="H21" s="26">
        <f t="shared" ca="1" si="1"/>
        <v>0.77599454530748335</v>
      </c>
      <c r="I21" s="26">
        <f t="shared" ca="1" si="1"/>
        <v>0.73507290057175334</v>
      </c>
      <c r="J21" s="26">
        <f t="shared" ca="1" si="1"/>
        <v>0.69515822080152001</v>
      </c>
      <c r="K21" s="26">
        <f t="shared" ca="1" si="1"/>
        <v>0.65656620682199318</v>
      </c>
      <c r="L21" s="26">
        <f t="shared" ca="1" si="1"/>
        <v>0.6195000210808328</v>
      </c>
      <c r="M21" s="27">
        <f ca="1">C21*'Balance y flujos'!D$12</f>
        <v>7355.3425027789553</v>
      </c>
      <c r="N21" s="27">
        <f ca="1">D21*'Balance y flujos'!E$12</f>
        <v>7095.8469134495754</v>
      </c>
      <c r="O21" s="27">
        <f ca="1">E21*'Balance y flujos'!F$12</f>
        <v>6807.6992162946444</v>
      </c>
      <c r="P21" s="27">
        <f ca="1">F21*'Balance y flujos'!G$12</f>
        <v>6502.5926833695967</v>
      </c>
      <c r="Q21" s="27">
        <f ca="1">G21*'Balance y flujos'!H$12</f>
        <v>-811263.26650738483</v>
      </c>
      <c r="R21" s="27">
        <f ca="1">H21*'Balance y flujos'!I$12</f>
        <v>19666.636895809916</v>
      </c>
      <c r="S21" s="27">
        <f ca="1">I21*'Balance y flujos'!J$12</f>
        <v>18629.527636391034</v>
      </c>
      <c r="T21" s="27">
        <f ca="1">J21*'Balance y flujos'!K$12</f>
        <v>17617.938677936872</v>
      </c>
      <c r="U21" s="27">
        <f ca="1">K21*'Balance y flujos'!L$12</f>
        <v>16639.871073463397</v>
      </c>
      <c r="V21" s="27">
        <f ca="1">L21*'Balance y flujos'!M$12</f>
        <v>635200.49480866769</v>
      </c>
      <c r="W21" s="16">
        <f t="shared" ca="1" si="5"/>
        <v>-75747.316099223215</v>
      </c>
      <c r="X21" s="16">
        <f ca="1">'Metrics and Escenarios'!$N$13-W21</f>
        <v>78655.362855029991</v>
      </c>
    </row>
    <row r="22" spans="1:24" x14ac:dyDescent="0.35">
      <c r="A22">
        <v>17</v>
      </c>
      <c r="B22" s="16">
        <f t="shared" ca="1" si="3"/>
        <v>353.09035238575314</v>
      </c>
      <c r="C22" s="26">
        <f ca="1">EXP(-(C$4+($B22/10000))*C$3)</f>
        <v>0.95908082574874698</v>
      </c>
      <c r="D22" s="26">
        <f t="shared" ca="1" si="4"/>
        <v>0.91350563117521055</v>
      </c>
      <c r="E22" s="26">
        <f t="shared" ca="1" si="4"/>
        <v>0.86529069597856334</v>
      </c>
      <c r="F22" s="26">
        <f t="shared" ca="1" si="4"/>
        <v>0.81602395757555457</v>
      </c>
      <c r="G22" s="26">
        <f t="shared" ca="1" si="4"/>
        <v>0.76689544355967543</v>
      </c>
      <c r="H22" s="26">
        <f t="shared" ca="1" si="4"/>
        <v>0.71876474842289484</v>
      </c>
      <c r="I22" s="26">
        <f t="shared" ca="1" si="4"/>
        <v>0.67222273468598381</v>
      </c>
      <c r="J22" s="26">
        <f t="shared" ca="1" si="4"/>
        <v>0.62765519901024669</v>
      </c>
      <c r="K22" s="26">
        <f t="shared" ca="1" si="4"/>
        <v>0.58528942449943211</v>
      </c>
      <c r="L22" s="26">
        <f t="shared" ca="1" si="4"/>
        <v>0.54524056592993331</v>
      </c>
      <c r="M22" s="27">
        <f ca="1">C22*'Balance y flujos'!D$12</f>
        <v>7262.0223965594023</v>
      </c>
      <c r="N22" s="27">
        <f ca="1">D22*'Balance y flujos'!E$12</f>
        <v>6916.9335627145692</v>
      </c>
      <c r="O22" s="27">
        <f ca="1">E22*'Balance y flujos'!F$12</f>
        <v>6551.8569916410497</v>
      </c>
      <c r="P22" s="27">
        <f ca="1">F22*'Balance y flujos'!G$12</f>
        <v>6178.816317609464</v>
      </c>
      <c r="Q22" s="27">
        <f ca="1">G22*'Balance y flujos'!H$12</f>
        <v>-761088.62130087172</v>
      </c>
      <c r="R22" s="27">
        <f ca="1">H22*'Balance y flujos'!I$12</f>
        <v>18216.217377069384</v>
      </c>
      <c r="S22" s="27">
        <f ca="1">I22*'Balance y flujos'!J$12</f>
        <v>17036.666708706201</v>
      </c>
      <c r="T22" s="27">
        <f ca="1">J22*'Balance y flujos'!K$12</f>
        <v>15907.156782668681</v>
      </c>
      <c r="U22" s="27">
        <f ca="1">K22*'Balance y flujos'!L$12</f>
        <v>14833.447812480234</v>
      </c>
      <c r="V22" s="27">
        <f ca="1">L22*'Balance y flujos'!M$12</f>
        <v>559059.02418566879</v>
      </c>
      <c r="W22" s="16">
        <f t="shared" ca="1" si="5"/>
        <v>-109126.47916575393</v>
      </c>
      <c r="X22" s="16">
        <f ca="1">'Metrics and Escenarios'!$N$13-W22</f>
        <v>112034.52592156071</v>
      </c>
    </row>
    <row r="23" spans="1:24" x14ac:dyDescent="0.35">
      <c r="A23">
        <v>18</v>
      </c>
      <c r="B23" s="16">
        <f t="shared" ca="1" si="3"/>
        <v>-176.3173940241266</v>
      </c>
      <c r="C23" s="26">
        <f t="shared" ca="1" si="4"/>
        <v>1.0112233628947809</v>
      </c>
      <c r="D23" s="26">
        <f t="shared" ca="1" si="4"/>
        <v>1.015535247048762</v>
      </c>
      <c r="E23" s="26">
        <f t="shared" ca="1" si="4"/>
        <v>1.0142328968731207</v>
      </c>
      <c r="F23" s="26">
        <f t="shared" ca="1" si="4"/>
        <v>1.0084873489276702</v>
      </c>
      <c r="G23" s="26">
        <f t="shared" ca="1" si="4"/>
        <v>0.99929931319690724</v>
      </c>
      <c r="H23" s="26">
        <f t="shared" ca="1" si="4"/>
        <v>0.98750223423765549</v>
      </c>
      <c r="I23" s="26">
        <f t="shared" ca="1" si="4"/>
        <v>0.97377002180396321</v>
      </c>
      <c r="J23" s="26">
        <f t="shared" ca="1" si="4"/>
        <v>0.95864148903632285</v>
      </c>
      <c r="K23" s="26">
        <f t="shared" ca="1" si="4"/>
        <v>0.94253536332733256</v>
      </c>
      <c r="L23" s="26">
        <f t="shared" ca="1" si="4"/>
        <v>0.92577835547607634</v>
      </c>
      <c r="M23" s="27">
        <f ca="1">C23*'Balance y flujos'!D$12</f>
        <v>7656.838206032302</v>
      </c>
      <c r="N23" s="27">
        <f ca="1">D23*'Balance y flujos'!E$12</f>
        <v>7689.487174145218</v>
      </c>
      <c r="O23" s="27">
        <f ca="1">E23*'Balance y flujos'!F$12</f>
        <v>7679.6259654860978</v>
      </c>
      <c r="P23" s="27">
        <f ca="1">F23*'Balance y flujos'!G$12</f>
        <v>7636.1215008568597</v>
      </c>
      <c r="Q23" s="27">
        <f ca="1">G23*'Balance y flujos'!H$12</f>
        <v>-991732.76218423643</v>
      </c>
      <c r="R23" s="27">
        <f ca="1">H23*'Balance y flujos'!I$12</f>
        <v>25027.041738879234</v>
      </c>
      <c r="S23" s="27">
        <f ca="1">I23*'Balance y flujos'!J$12</f>
        <v>24679.01553516083</v>
      </c>
      <c r="T23" s="27">
        <f ca="1">J23*'Balance y flujos'!K$12</f>
        <v>24295.601292745439</v>
      </c>
      <c r="U23" s="27">
        <f ca="1">K23*'Balance y flujos'!L$12</f>
        <v>23887.411147553801</v>
      </c>
      <c r="V23" s="27">
        <f ca="1">L23*'Balance y flujos'!M$12</f>
        <v>949241.08066306019</v>
      </c>
      <c r="W23" s="16">
        <f t="shared" ca="1" si="5"/>
        <v>86059.461039683549</v>
      </c>
      <c r="X23" s="16">
        <f ca="1">'Metrics and Escenarios'!$N$13-W23</f>
        <v>-83151.414283876773</v>
      </c>
    </row>
    <row r="24" spans="1:24" x14ac:dyDescent="0.35">
      <c r="A24">
        <v>19</v>
      </c>
      <c r="B24" s="16">
        <f t="shared" ca="1" si="3"/>
        <v>-41.050089393709513</v>
      </c>
      <c r="C24" s="26">
        <f t="shared" ca="1" si="4"/>
        <v>0.9976369143025039</v>
      </c>
      <c r="D24" s="26">
        <f t="shared" ca="1" si="4"/>
        <v>0.98842980509383205</v>
      </c>
      <c r="E24" s="26">
        <f t="shared" ca="1" si="4"/>
        <v>0.9738990443674912</v>
      </c>
      <c r="F24" s="26">
        <f t="shared" ca="1" si="4"/>
        <v>0.95537113786215866</v>
      </c>
      <c r="G24" s="26">
        <f t="shared" ca="1" si="4"/>
        <v>0.93394793659179698</v>
      </c>
      <c r="H24" s="26">
        <f t="shared" ca="1" si="4"/>
        <v>0.91052228689624781</v>
      </c>
      <c r="I24" s="26">
        <f t="shared" ca="1" si="4"/>
        <v>0.88579721308951909</v>
      </c>
      <c r="J24" s="26">
        <f t="shared" ca="1" si="4"/>
        <v>0.86031906215478426</v>
      </c>
      <c r="K24" s="26">
        <f t="shared" ca="1" si="4"/>
        <v>0.83450010190974688</v>
      </c>
      <c r="L24" s="26">
        <f t="shared" ca="1" si="4"/>
        <v>0.80865109480144859</v>
      </c>
      <c r="M24" s="27">
        <f ca="1">C24*'Balance y flujos'!D$12</f>
        <v>7553.9635667757084</v>
      </c>
      <c r="N24" s="27">
        <f ca="1">D24*'Balance y flujos'!E$12</f>
        <v>7484.2486569517687</v>
      </c>
      <c r="O24" s="27">
        <f ca="1">E24*'Balance y flujos'!F$12</f>
        <v>7374.2238217129325</v>
      </c>
      <c r="P24" s="27">
        <f ca="1">F24*'Balance y flujos'!G$12</f>
        <v>7233.9331721756098</v>
      </c>
      <c r="Q24" s="27">
        <f ca="1">G24*'Balance y flujos'!H$12</f>
        <v>-926876.21682568127</v>
      </c>
      <c r="R24" s="27">
        <f ca="1">H24*'Balance y flujos'!I$12</f>
        <v>23076.078704696894</v>
      </c>
      <c r="S24" s="27">
        <f ca="1">I24*'Balance y flujos'!J$12</f>
        <v>22449.451814444263</v>
      </c>
      <c r="T24" s="27">
        <f ca="1">J24*'Balance y flujos'!K$12</f>
        <v>21803.739101332958</v>
      </c>
      <c r="U24" s="27">
        <f ca="1">K24*'Balance y flujos'!L$12</f>
        <v>21149.388991223226</v>
      </c>
      <c r="V24" s="27">
        <f ca="1">L24*'Balance y flujos'!M$12</f>
        <v>829145.37218139798</v>
      </c>
      <c r="W24" s="16">
        <f t="shared" ca="1" si="5"/>
        <v>20394.183185030008</v>
      </c>
      <c r="X24" s="16">
        <f ca="1">'Metrics and Escenarios'!$N$13-W24</f>
        <v>-17486.136429223232</v>
      </c>
    </row>
    <row r="25" spans="1:24" x14ac:dyDescent="0.35">
      <c r="A25">
        <v>20</v>
      </c>
      <c r="B25" s="16">
        <f t="shared" ca="1" si="3"/>
        <v>46.014735906533751</v>
      </c>
      <c r="C25" s="26">
        <f t="shared" ca="1" si="4"/>
        <v>0.98898870829389762</v>
      </c>
      <c r="D25" s="26">
        <f t="shared" ca="1" si="4"/>
        <v>0.97136729698882451</v>
      </c>
      <c r="E25" s="26">
        <f t="shared" ca="1" si="4"/>
        <v>0.94879067513523374</v>
      </c>
      <c r="F25" s="26">
        <f t="shared" ca="1" si="4"/>
        <v>0.92267214070675607</v>
      </c>
      <c r="G25" s="26">
        <f t="shared" ca="1" si="4"/>
        <v>0.89416317565120862</v>
      </c>
      <c r="H25" s="26">
        <f t="shared" ca="1" si="4"/>
        <v>0.86417861808607277</v>
      </c>
      <c r="I25" s="26">
        <f t="shared" ca="1" si="4"/>
        <v>0.83342412609433125</v>
      </c>
      <c r="J25" s="26">
        <f t="shared" ca="1" si="4"/>
        <v>0.80243548777590934</v>
      </c>
      <c r="K25" s="26">
        <f t="shared" ca="1" si="4"/>
        <v>0.7716063591065061</v>
      </c>
      <c r="L25" s="26">
        <f t="shared" ca="1" si="4"/>
        <v>0.74122388534478234</v>
      </c>
      <c r="M25" s="27">
        <f ca="1">C25*'Balance y flujos'!D$12</f>
        <v>7488.4805917871008</v>
      </c>
      <c r="N25" s="27">
        <f ca="1">D25*'Balance y flujos'!E$12</f>
        <v>7355.0537938355064</v>
      </c>
      <c r="O25" s="27">
        <f ca="1">E25*'Balance y flujos'!F$12</f>
        <v>7184.1068526207946</v>
      </c>
      <c r="P25" s="27">
        <f ca="1">F25*'Balance y flujos'!G$12</f>
        <v>6986.3410576088509</v>
      </c>
      <c r="Q25" s="27">
        <f ca="1">G25*'Balance y flujos'!H$12</f>
        <v>-887392.70038632327</v>
      </c>
      <c r="R25" s="27">
        <f ca="1">H25*'Balance y flujos'!I$12</f>
        <v>21901.554846996019</v>
      </c>
      <c r="S25" s="27">
        <f ca="1">I25*'Balance y flujos'!J$12</f>
        <v>21122.119694295285</v>
      </c>
      <c r="T25" s="27">
        <f ca="1">J25*'Balance y flujos'!K$12</f>
        <v>20336.750388042627</v>
      </c>
      <c r="U25" s="27">
        <f ca="1">K25*'Balance y flujos'!L$12</f>
        <v>19555.423659624565</v>
      </c>
      <c r="V25" s="27">
        <f ca="1">L25*'Balance y flujos'!M$12</f>
        <v>760009.30220077466</v>
      </c>
      <c r="W25" s="16">
        <f t="shared" ca="1" si="5"/>
        <v>-15453.567300737835</v>
      </c>
      <c r="X25" s="16">
        <f ca="1">'Metrics and Escenarios'!$N$13-W25</f>
        <v>18361.614056544611</v>
      </c>
    </row>
    <row r="26" spans="1:24" x14ac:dyDescent="0.35">
      <c r="A26">
        <v>21</v>
      </c>
      <c r="B26" s="16">
        <f t="shared" ca="1" si="3"/>
        <v>242.61220158083327</v>
      </c>
      <c r="C26" s="26">
        <f t="shared" ca="1" si="4"/>
        <v>0.96973531942823421</v>
      </c>
      <c r="D26" s="26">
        <f t="shared" ca="1" si="4"/>
        <v>0.93391475969616988</v>
      </c>
      <c r="E26" s="26">
        <f t="shared" ca="1" si="4"/>
        <v>0.89444996081784489</v>
      </c>
      <c r="F26" s="26">
        <f t="shared" ca="1" si="4"/>
        <v>0.85289374596649858</v>
      </c>
      <c r="G26" s="26">
        <f t="shared" ca="1" si="4"/>
        <v>0.81044991881127193</v>
      </c>
      <c r="H26" s="26">
        <f t="shared" ca="1" si="4"/>
        <v>0.76802401479942728</v>
      </c>
      <c r="I26" s="26">
        <f t="shared" ca="1" si="4"/>
        <v>0.72627188473216731</v>
      </c>
      <c r="J26" s="26">
        <f t="shared" ca="1" si="4"/>
        <v>0.685654248796431</v>
      </c>
      <c r="K26" s="26">
        <f t="shared" ca="1" si="4"/>
        <v>0.64647647114704543</v>
      </c>
      <c r="L26" s="26">
        <f t="shared" ca="1" si="4"/>
        <v>0.60893117820684528</v>
      </c>
      <c r="M26" s="27">
        <f ca="1">C26*'Balance y flujos'!D$12</f>
        <v>7342.696693914927</v>
      </c>
      <c r="N26" s="27">
        <f ca="1">D26*'Balance y flujos'!E$12</f>
        <v>7071.4685554225707</v>
      </c>
      <c r="O26" s="27">
        <f ca="1">E26*'Balance y flujos'!F$12</f>
        <v>6772.646761017113</v>
      </c>
      <c r="P26" s="27">
        <f ca="1">F26*'Balance y flujos'!G$12</f>
        <v>6457.9890649557701</v>
      </c>
      <c r="Q26" s="27">
        <f ca="1">G26*'Balance y flujos'!H$12</f>
        <v>-804313.30831538141</v>
      </c>
      <c r="R26" s="27">
        <f ca="1">H26*'Balance y flujos'!I$12</f>
        <v>19464.633505042777</v>
      </c>
      <c r="S26" s="27">
        <f ca="1">I26*'Balance y flujos'!J$12</f>
        <v>18406.476606099546</v>
      </c>
      <c r="T26" s="27">
        <f ca="1">J26*'Balance y flujos'!K$12</f>
        <v>17377.072079553807</v>
      </c>
      <c r="U26" s="27">
        <f ca="1">K26*'Balance y flujos'!L$12</f>
        <v>16384.159008096663</v>
      </c>
      <c r="V26" s="27">
        <f ca="1">L26*'Balance y flujos'!M$12</f>
        <v>624363.79748071718</v>
      </c>
      <c r="W26" s="16">
        <f t="shared" ca="1" si="5"/>
        <v>-80672.368560561095</v>
      </c>
      <c r="X26" s="16">
        <f ca="1">'Metrics and Escenarios'!$N$13-W26</f>
        <v>83580.415316367871</v>
      </c>
    </row>
    <row r="27" spans="1:24" x14ac:dyDescent="0.35">
      <c r="A27">
        <v>22</v>
      </c>
      <c r="B27" s="16">
        <f t="shared" ca="1" si="3"/>
        <v>-1.9163294989234576</v>
      </c>
      <c r="C27" s="26">
        <f t="shared" ca="1" si="4"/>
        <v>0.99374041516169243</v>
      </c>
      <c r="D27" s="26">
        <f t="shared" ca="1" si="4"/>
        <v>0.98072380597052855</v>
      </c>
      <c r="E27" s="26">
        <f t="shared" ca="1" si="4"/>
        <v>0.96253219962219028</v>
      </c>
      <c r="F27" s="26">
        <f t="shared" ca="1" si="4"/>
        <v>0.94053267195731594</v>
      </c>
      <c r="G27" s="26">
        <f t="shared" ca="1" si="4"/>
        <v>0.91585111597717406</v>
      </c>
      <c r="H27" s="26">
        <f t="shared" ca="1" si="4"/>
        <v>0.88939203323530958</v>
      </c>
      <c r="I27" s="26">
        <f t="shared" ca="1" si="4"/>
        <v>0.86186135214753246</v>
      </c>
      <c r="J27" s="26">
        <f t="shared" ca="1" si="4"/>
        <v>0.83380229260810779</v>
      </c>
      <c r="K27" s="26">
        <f t="shared" ca="1" si="4"/>
        <v>0.80562025296845008</v>
      </c>
      <c r="L27" s="26">
        <f t="shared" ca="1" si="4"/>
        <v>0.77761674298679662</v>
      </c>
      <c r="M27" s="27">
        <f ca="1">C27*'Balance y flujos'!D$12</f>
        <v>7524.459834379998</v>
      </c>
      <c r="N27" s="27">
        <f ca="1">D27*'Balance y flujos'!E$12</f>
        <v>7425.8999373038614</v>
      </c>
      <c r="O27" s="27">
        <f ca="1">E27*'Balance y flujos'!F$12</f>
        <v>7288.1557043004659</v>
      </c>
      <c r="P27" s="27">
        <f ca="1">F27*'Balance y flujos'!G$12</f>
        <v>7121.5784374769719</v>
      </c>
      <c r="Q27" s="27">
        <f ca="1">G27*'Balance y flujos'!H$12</f>
        <v>-908916.42274008656</v>
      </c>
      <c r="R27" s="27">
        <f ca="1">H27*'Balance y flujos'!I$12</f>
        <v>22540.558153967551</v>
      </c>
      <c r="S27" s="27">
        <f ca="1">I27*'Balance y flujos'!J$12</f>
        <v>21842.826563298815</v>
      </c>
      <c r="T27" s="27">
        <f ca="1">J27*'Balance y flujos'!K$12</f>
        <v>21131.703864129431</v>
      </c>
      <c r="U27" s="27">
        <f ca="1">K27*'Balance y flujos'!L$12</f>
        <v>20417.464384060851</v>
      </c>
      <c r="V27" s="27">
        <f ca="1">L27*'Balance y flujos'!M$12</f>
        <v>797324.49250759231</v>
      </c>
      <c r="W27" s="16">
        <f t="shared" ca="1" si="5"/>
        <v>3700.7166464236798</v>
      </c>
      <c r="X27" s="16">
        <f ca="1">'Metrics and Escenarios'!$N$13-W27</f>
        <v>-792.66989061690401</v>
      </c>
    </row>
    <row r="28" spans="1:24" x14ac:dyDescent="0.35">
      <c r="A28">
        <v>23</v>
      </c>
      <c r="B28" s="16">
        <f t="shared" ca="1" si="3"/>
        <v>-70.015490341351622</v>
      </c>
      <c r="C28" s="26">
        <f t="shared" ca="1" si="4"/>
        <v>1.0005307987276375</v>
      </c>
      <c r="D28" s="26">
        <f t="shared" ca="1" si="4"/>
        <v>0.99417247603286529</v>
      </c>
      <c r="E28" s="26">
        <f t="shared" ca="1" si="4"/>
        <v>0.98239873330912719</v>
      </c>
      <c r="F28" s="26">
        <f t="shared" ca="1" si="4"/>
        <v>0.96650459354334406</v>
      </c>
      <c r="G28" s="26">
        <f t="shared" ca="1" si="4"/>
        <v>0.94757244652113115</v>
      </c>
      <c r="H28" s="26">
        <f t="shared" ca="1" si="4"/>
        <v>0.92648477898708992</v>
      </c>
      <c r="I28" s="26">
        <f t="shared" ca="1" si="4"/>
        <v>0.90394075879654678</v>
      </c>
      <c r="J28" s="26">
        <f t="shared" ca="1" si="4"/>
        <v>0.88048742282580328</v>
      </c>
      <c r="K28" s="26">
        <f t="shared" ca="1" si="4"/>
        <v>0.85654060618116712</v>
      </c>
      <c r="L28" s="26">
        <f t="shared" ca="1" si="4"/>
        <v>0.8324165240167074</v>
      </c>
      <c r="M28" s="27">
        <f ca="1">C28*'Balance y flujos'!D$12</f>
        <v>7575.8756444068795</v>
      </c>
      <c r="N28" s="27">
        <f ca="1">D28*'Balance y flujos'!E$12</f>
        <v>7527.7313373012303</v>
      </c>
      <c r="O28" s="27">
        <f ca="1">E28*'Balance y flujos'!F$12</f>
        <v>7438.5822467807684</v>
      </c>
      <c r="P28" s="27">
        <f ca="1">F28*'Balance y flujos'!G$12</f>
        <v>7318.2341010829832</v>
      </c>
      <c r="Q28" s="27">
        <f ca="1">G28*'Balance y flujos'!H$12</f>
        <v>-940397.56392077601</v>
      </c>
      <c r="R28" s="27">
        <f ca="1">H28*'Balance y flujos'!I$12</f>
        <v>23480.628630725612</v>
      </c>
      <c r="S28" s="27">
        <f ca="1">I28*'Balance y flujos'!J$12</f>
        <v>22909.277888712935</v>
      </c>
      <c r="T28" s="27">
        <f ca="1">J28*'Balance y flujos'!K$12</f>
        <v>22314.881645438723</v>
      </c>
      <c r="U28" s="27">
        <f ca="1">K28*'Balance y flujos'!L$12</f>
        <v>21707.978735349341</v>
      </c>
      <c r="V28" s="27">
        <f ca="1">L28*'Balance y flujos'!M$12</f>
        <v>853513.10726320685</v>
      </c>
      <c r="W28" s="16">
        <f t="shared" ca="1" si="5"/>
        <v>33388.733572229394</v>
      </c>
      <c r="X28" s="16">
        <f ca="1">'Metrics and Escenarios'!$N$13-W28</f>
        <v>-30480.686816422618</v>
      </c>
    </row>
    <row r="29" spans="1:24" x14ac:dyDescent="0.35">
      <c r="A29">
        <v>24</v>
      </c>
      <c r="B29" s="16">
        <f t="shared" ca="1" si="3"/>
        <v>-47.295520305344155</v>
      </c>
      <c r="C29" s="26">
        <f t="shared" ca="1" si="4"/>
        <v>0.9982601761515032</v>
      </c>
      <c r="D29" s="26">
        <f t="shared" ca="1" si="4"/>
        <v>0.98966521050886658</v>
      </c>
      <c r="E29" s="26">
        <f t="shared" ca="1" si="4"/>
        <v>0.97572548062435438</v>
      </c>
      <c r="F29" s="26">
        <f t="shared" ca="1" si="4"/>
        <v>0.95776080329202451</v>
      </c>
      <c r="G29" s="26">
        <f t="shared" ca="1" si="4"/>
        <v>0.93686894861937253</v>
      </c>
      <c r="H29" s="26">
        <f t="shared" ca="1" si="4"/>
        <v>0.91394065006329495</v>
      </c>
      <c r="I29" s="26">
        <f t="shared" ca="1" si="4"/>
        <v>0.88967822011183773</v>
      </c>
      <c r="J29" s="26">
        <f t="shared" ca="1" si="4"/>
        <v>0.86462826894342815</v>
      </c>
      <c r="K29" s="26">
        <f t="shared" ca="1" si="4"/>
        <v>0.83920394085971872</v>
      </c>
      <c r="L29" s="26">
        <f t="shared" ca="1" si="4"/>
        <v>0.81371727311160813</v>
      </c>
      <c r="M29" s="27">
        <f ca="1">C29*'Balance y flujos'!D$12</f>
        <v>7558.6828160661116</v>
      </c>
      <c r="N29" s="27">
        <f ca="1">D29*'Balance y flujos'!E$12</f>
        <v>7493.6029694893041</v>
      </c>
      <c r="O29" s="27">
        <f ca="1">E29*'Balance y flujos'!F$12</f>
        <v>7388.0533349793186</v>
      </c>
      <c r="P29" s="27">
        <f ca="1">F29*'Balance y flujos'!G$12</f>
        <v>7252.0273759236843</v>
      </c>
      <c r="Q29" s="27">
        <f ca="1">G29*'Balance y flujos'!H$12</f>
        <v>-929775.11136931239</v>
      </c>
      <c r="R29" s="27">
        <f ca="1">H29*'Balance y flujos'!I$12</f>
        <v>23162.712956948872</v>
      </c>
      <c r="S29" s="27">
        <f ca="1">I29*'Balance y flujos'!J$12</f>
        <v>22547.811211890523</v>
      </c>
      <c r="T29" s="27">
        <f ca="1">J29*'Balance y flujos'!K$12</f>
        <v>21912.950700478461</v>
      </c>
      <c r="U29" s="27">
        <f ca="1">K29*'Balance y flujos'!L$12</f>
        <v>21268.602061991409</v>
      </c>
      <c r="V29" s="27">
        <f ca="1">L29*'Balance y flujos'!M$12</f>
        <v>834339.94661222328</v>
      </c>
      <c r="W29" s="16">
        <f t="shared" ca="1" si="5"/>
        <v>23149.27867067873</v>
      </c>
      <c r="X29" s="16">
        <f ca="1">'Metrics and Escenarios'!$N$13-W29</f>
        <v>-20241.231914871954</v>
      </c>
    </row>
    <row r="30" spans="1:24" x14ac:dyDescent="0.35">
      <c r="A30">
        <v>25</v>
      </c>
      <c r="B30" s="16">
        <f t="shared" ca="1" si="3"/>
        <v>177.97337636128418</v>
      </c>
      <c r="C30" s="26">
        <f t="shared" ca="1" si="4"/>
        <v>0.97602387696340143</v>
      </c>
      <c r="D30" s="26">
        <f t="shared" ca="1" si="4"/>
        <v>0.94606656890680441</v>
      </c>
      <c r="E30" s="26">
        <f t="shared" ca="1" si="4"/>
        <v>0.91196408425290132</v>
      </c>
      <c r="F30" s="26">
        <f t="shared" ca="1" si="4"/>
        <v>0.87523332216695215</v>
      </c>
      <c r="G30" s="26">
        <f t="shared" ca="1" si="4"/>
        <v>0.83707105670024107</v>
      </c>
      <c r="H30" s="26">
        <f t="shared" ca="1" si="4"/>
        <v>0.79839566634714931</v>
      </c>
      <c r="I30" s="26">
        <f t="shared" ca="1" si="4"/>
        <v>0.75988842952587099</v>
      </c>
      <c r="J30" s="26">
        <f t="shared" ca="1" si="4"/>
        <v>0.72204289634251384</v>
      </c>
      <c r="K30" s="26">
        <f t="shared" ca="1" si="4"/>
        <v>0.68520067121755546</v>
      </c>
      <c r="L30" s="26">
        <f t="shared" ca="1" si="4"/>
        <v>0.64959174352316373</v>
      </c>
      <c r="M30" s="27">
        <f ca="1">C30*'Balance y flujos'!D$12</f>
        <v>7390.3127492424692</v>
      </c>
      <c r="N30" s="27">
        <f ca="1">D30*'Balance y flujos'!E$12</f>
        <v>7163.4803111340361</v>
      </c>
      <c r="O30" s="27">
        <f ca="1">E30*'Balance y flujos'!F$12</f>
        <v>6905.261190611398</v>
      </c>
      <c r="P30" s="27">
        <f ca="1">F30*'Balance y flujos'!G$12</f>
        <v>6627.1411304979902</v>
      </c>
      <c r="Q30" s="27">
        <f ca="1">G30*'Balance y flujos'!H$12</f>
        <v>-830732.87476805295</v>
      </c>
      <c r="R30" s="27">
        <f ca="1">H30*'Balance y flujos'!I$12</f>
        <v>20234.366032838359</v>
      </c>
      <c r="S30" s="27">
        <f ca="1">I30*'Balance y flujos'!J$12</f>
        <v>19258.44700221558</v>
      </c>
      <c r="T30" s="27">
        <f ca="1">J30*'Balance y flujos'!K$12</f>
        <v>18299.298044602114</v>
      </c>
      <c r="U30" s="27">
        <f ca="1">K30*'Balance y flujos'!L$12</f>
        <v>17365.576708095632</v>
      </c>
      <c r="V30" s="27">
        <f ca="1">L30*'Balance y flujos'!M$12</f>
        <v>666054.85531646118</v>
      </c>
      <c r="W30" s="16">
        <f t="shared" ca="1" si="5"/>
        <v>-61434.136282354244</v>
      </c>
      <c r="X30" s="16">
        <f ca="1">'Metrics and Escenarios'!$N$13-W30</f>
        <v>64342.18303816102</v>
      </c>
    </row>
    <row r="31" spans="1:24" x14ac:dyDescent="0.35">
      <c r="A31">
        <v>26</v>
      </c>
      <c r="B31" s="16">
        <f t="shared" ca="1" si="3"/>
        <v>14.173816921338927</v>
      </c>
      <c r="C31" s="26">
        <f t="shared" ca="1" si="4"/>
        <v>0.99214275795492834</v>
      </c>
      <c r="D31" s="26">
        <f t="shared" ca="1" si="4"/>
        <v>0.97757288064750125</v>
      </c>
      <c r="E31" s="26">
        <f t="shared" ca="1" si="4"/>
        <v>0.95789721006318551</v>
      </c>
      <c r="F31" s="26">
        <f t="shared" ca="1" si="4"/>
        <v>0.93449878664339858</v>
      </c>
      <c r="G31" s="26">
        <f t="shared" ca="1" si="4"/>
        <v>0.9085125857869305</v>
      </c>
      <c r="H31" s="26">
        <f t="shared" ca="1" si="4"/>
        <v>0.88084707765410797</v>
      </c>
      <c r="I31" s="26">
        <f t="shared" ca="1" si="4"/>
        <v>0.85220858151862111</v>
      </c>
      <c r="J31" s="26">
        <f t="shared" ca="1" si="4"/>
        <v>0.82313827332616907</v>
      </c>
      <c r="K31" s="26">
        <f t="shared" ca="1" si="4"/>
        <v>0.79403802421424263</v>
      </c>
      <c r="L31" s="26">
        <f t="shared" ca="1" si="4"/>
        <v>0.76520489771415412</v>
      </c>
      <c r="M31" s="27">
        <f ca="1">C31*'Balance y flujos'!D$12</f>
        <v>7512.3626032540533</v>
      </c>
      <c r="N31" s="27">
        <f ca="1">D31*'Balance y flujos'!E$12</f>
        <v>7402.0415828759678</v>
      </c>
      <c r="O31" s="27">
        <f ca="1">E31*'Balance y flujos'!F$12</f>
        <v>7253.0602284222632</v>
      </c>
      <c r="P31" s="27">
        <f ca="1">F31*'Balance y flujos'!G$12</f>
        <v>7075.89072366648</v>
      </c>
      <c r="Q31" s="27">
        <f ca="1">G31*'Balance y flujos'!H$12</f>
        <v>-901633.45884745696</v>
      </c>
      <c r="R31" s="27">
        <f ca="1">H31*'Balance y flujos'!I$12</f>
        <v>22323.996659144508</v>
      </c>
      <c r="S31" s="27">
        <f ca="1">I31*'Balance y flujos'!J$12</f>
        <v>21598.188844972952</v>
      </c>
      <c r="T31" s="27">
        <f ca="1">J31*'Balance y flujos'!K$12</f>
        <v>20861.437279994228</v>
      </c>
      <c r="U31" s="27">
        <f ca="1">K31*'Balance y flujos'!L$12</f>
        <v>20123.926898867641</v>
      </c>
      <c r="V31" s="27">
        <f ca="1">L31*'Balance y flujos'!M$12</f>
        <v>784598.08412924234</v>
      </c>
      <c r="W31" s="16">
        <f t="shared" ca="1" si="5"/>
        <v>-2884.4698970165337</v>
      </c>
      <c r="X31" s="16">
        <f ca="1">'Metrics and Escenarios'!$N$13-W31</f>
        <v>5792.5166528233094</v>
      </c>
    </row>
    <row r="32" spans="1:24" x14ac:dyDescent="0.35">
      <c r="A32">
        <v>27</v>
      </c>
      <c r="B32" s="16">
        <f t="shared" ca="1" si="3"/>
        <v>124.45245332623227</v>
      </c>
      <c r="C32" s="26">
        <f t="shared" ca="1" si="4"/>
        <v>0.98126165086507811</v>
      </c>
      <c r="D32" s="26">
        <f t="shared" ca="1" si="4"/>
        <v>0.95624783396771573</v>
      </c>
      <c r="E32" s="26">
        <f t="shared" ca="1" si="4"/>
        <v>0.92672501782289074</v>
      </c>
      <c r="F32" s="26">
        <f t="shared" ca="1" si="4"/>
        <v>0.89417264695751364</v>
      </c>
      <c r="G32" s="26">
        <f t="shared" ca="1" si="4"/>
        <v>0.85977387868055222</v>
      </c>
      <c r="H32" s="26">
        <f t="shared" ca="1" si="4"/>
        <v>0.82445029147171001</v>
      </c>
      <c r="I32" s="26">
        <f t="shared" ca="1" si="4"/>
        <v>0.78889739290421801</v>
      </c>
      <c r="J32" s="26">
        <f t="shared" ca="1" si="4"/>
        <v>0.75362981715864785</v>
      </c>
      <c r="K32" s="26">
        <f t="shared" ca="1" si="4"/>
        <v>0.71901381863233949</v>
      </c>
      <c r="L32" s="26">
        <f t="shared" ca="1" si="4"/>
        <v>0.68530569014923459</v>
      </c>
      <c r="M32" s="27">
        <f ca="1">C32*'Balance y flujos'!D$12</f>
        <v>7429.9724216714276</v>
      </c>
      <c r="N32" s="27">
        <f ca="1">D32*'Balance y flujos'!E$12</f>
        <v>7240.5713892920467</v>
      </c>
      <c r="O32" s="27">
        <f ca="1">E32*'Balance y flujos'!F$12</f>
        <v>7017.0288615954387</v>
      </c>
      <c r="P32" s="27">
        <f ca="1">F32*'Balance y flujos'!G$12</f>
        <v>6770.5469802577281</v>
      </c>
      <c r="Q32" s="27">
        <f ca="1">G32*'Balance y flujos'!H$12</f>
        <v>-853263.79423789808</v>
      </c>
      <c r="R32" s="27">
        <f ca="1">H32*'Balance y flujos'!I$12</f>
        <v>20894.688782372821</v>
      </c>
      <c r="S32" s="27">
        <f ca="1">I32*'Balance y flujos'!J$12</f>
        <v>19993.643857574581</v>
      </c>
      <c r="T32" s="27">
        <f ca="1">J32*'Balance y flujos'!K$12</f>
        <v>19099.830092287393</v>
      </c>
      <c r="U32" s="27">
        <f ca="1">K32*'Balance y flujos'!L$12</f>
        <v>18222.529758258574</v>
      </c>
      <c r="V32" s="27">
        <f ca="1">L32*'Balance y flujos'!M$12</f>
        <v>702673.92843428196</v>
      </c>
      <c r="W32" s="16">
        <f t="shared" ca="1" si="5"/>
        <v>-43921.053660306032</v>
      </c>
      <c r="X32" s="16">
        <f ca="1">'Metrics and Escenarios'!$N$13-W32</f>
        <v>46829.100416112808</v>
      </c>
    </row>
    <row r="33" spans="1:24" x14ac:dyDescent="0.35">
      <c r="A33">
        <v>28</v>
      </c>
      <c r="B33" s="16">
        <f t="shared" ca="1" si="3"/>
        <v>54.480792066773191</v>
      </c>
      <c r="C33" s="26">
        <f t="shared" ca="1" si="4"/>
        <v>0.9881517792236858</v>
      </c>
      <c r="D33" s="26">
        <f t="shared" ca="1" si="4"/>
        <v>0.96972395862322447</v>
      </c>
      <c r="E33" s="26">
        <f t="shared" ca="1" si="4"/>
        <v>0.9463839781717136</v>
      </c>
      <c r="F33" s="26">
        <f t="shared" ca="1" si="4"/>
        <v>0.91955286761165944</v>
      </c>
      <c r="G33" s="26">
        <f t="shared" ca="1" si="4"/>
        <v>0.89038615757214346</v>
      </c>
      <c r="H33" s="26">
        <f t="shared" ca="1" si="4"/>
        <v>0.85980003746590727</v>
      </c>
      <c r="I33" s="26">
        <f t="shared" ca="1" si="4"/>
        <v>0.82849966146488752</v>
      </c>
      <c r="J33" s="26">
        <f t="shared" ca="1" si="4"/>
        <v>0.79701907960348439</v>
      </c>
      <c r="K33" s="26">
        <f t="shared" ca="1" si="4"/>
        <v>0.7657494840342175</v>
      </c>
      <c r="L33" s="26">
        <f t="shared" ca="1" si="4"/>
        <v>0.73497513078045973</v>
      </c>
      <c r="M33" s="27">
        <f ca="1">C33*'Balance y flujos'!D$12</f>
        <v>7482.1434849562293</v>
      </c>
      <c r="N33" s="27">
        <f ca="1">D33*'Balance y flujos'!E$12</f>
        <v>7342.6106715295255</v>
      </c>
      <c r="O33" s="27">
        <f ca="1">E33*'Balance y flujos'!F$12</f>
        <v>7165.8836885437004</v>
      </c>
      <c r="P33" s="27">
        <f ca="1">F33*'Balance y flujos'!G$12</f>
        <v>6962.7223693091519</v>
      </c>
      <c r="Q33" s="27">
        <f ca="1">G33*'Balance y flujos'!H$12</f>
        <v>-883644.28134619829</v>
      </c>
      <c r="R33" s="27">
        <f ca="1">H33*'Balance y flujos'!I$12</f>
        <v>21790.585052560538</v>
      </c>
      <c r="S33" s="27">
        <f ca="1">I33*'Balance y flujos'!J$12</f>
        <v>20997.315134315868</v>
      </c>
      <c r="T33" s="27">
        <f ca="1">J33*'Balance y flujos'!K$12</f>
        <v>20199.478117959374</v>
      </c>
      <c r="U33" s="27">
        <f ca="1">K33*'Balance y flujos'!L$12</f>
        <v>19406.988292279068</v>
      </c>
      <c r="V33" s="27">
        <f ca="1">L33*'Balance y flujos'!M$12</f>
        <v>753602.1805605354</v>
      </c>
      <c r="W33" s="16">
        <f t="shared" ca="1" si="5"/>
        <v>-18694.373974209419</v>
      </c>
      <c r="X33" s="16">
        <f ca="1">'Metrics and Escenarios'!$N$13-W33</f>
        <v>21602.420730016194</v>
      </c>
    </row>
    <row r="34" spans="1:24" x14ac:dyDescent="0.35">
      <c r="A34">
        <v>29</v>
      </c>
      <c r="B34" s="16">
        <f t="shared" ca="1" si="3"/>
        <v>71.052965337156905</v>
      </c>
      <c r="C34" s="26">
        <f t="shared" ca="1" si="4"/>
        <v>0.98651555313899508</v>
      </c>
      <c r="D34" s="26">
        <f t="shared" ca="1" si="4"/>
        <v>0.96651519249019424</v>
      </c>
      <c r="E34" s="26">
        <f t="shared" ca="1" si="4"/>
        <v>0.94169056307236332</v>
      </c>
      <c r="F34" s="26">
        <f t="shared" ca="1" si="4"/>
        <v>0.913477430716084</v>
      </c>
      <c r="G34" s="26">
        <f t="shared" ca="1" si="4"/>
        <v>0.8830388230952122</v>
      </c>
      <c r="H34" s="26">
        <f t="shared" ca="1" si="4"/>
        <v>0.85129314773091702</v>
      </c>
      <c r="I34" s="26">
        <f t="shared" ca="1" si="4"/>
        <v>0.81894416503216771</v>
      </c>
      <c r="J34" s="26">
        <f t="shared" ca="1" si="4"/>
        <v>0.78652214552932675</v>
      </c>
      <c r="K34" s="26">
        <f t="shared" ca="1" si="4"/>
        <v>0.75441311509062736</v>
      </c>
      <c r="L34" s="26">
        <f t="shared" ca="1" si="4"/>
        <v>0.72289536600241755</v>
      </c>
      <c r="M34" s="27">
        <f ca="1">C34*'Balance y flujos'!D$12</f>
        <v>7469.7542158207716</v>
      </c>
      <c r="N34" s="27">
        <f ca="1">D34*'Balance y flujos'!E$12</f>
        <v>7318.3143547877171</v>
      </c>
      <c r="O34" s="27">
        <f ca="1">E34*'Balance y flujos'!F$12</f>
        <v>7130.3458228573299</v>
      </c>
      <c r="P34" s="27">
        <f ca="1">F34*'Balance y flujos'!G$12</f>
        <v>6916.7200328844738</v>
      </c>
      <c r="Q34" s="27">
        <f ca="1">G34*'Balance y flujos'!H$12</f>
        <v>-876352.57983167656</v>
      </c>
      <c r="R34" s="27">
        <f ca="1">H34*'Balance y flujos'!I$12</f>
        <v>21574.98829026055</v>
      </c>
      <c r="S34" s="27">
        <f ca="1">I34*'Balance y flujos'!J$12</f>
        <v>20755.142712050911</v>
      </c>
      <c r="T34" s="27">
        <f ca="1">J34*'Balance y flujos'!K$12</f>
        <v>19933.446104971561</v>
      </c>
      <c r="U34" s="27">
        <f ca="1">K34*'Balance y flujos'!L$12</f>
        <v>19119.681824625764</v>
      </c>
      <c r="V34" s="27">
        <f ca="1">L34*'Balance y flujos'!M$12</f>
        <v>741216.26885257836</v>
      </c>
      <c r="W34" s="16">
        <f t="shared" ca="1" si="5"/>
        <v>-24917.917620839085</v>
      </c>
      <c r="X34" s="16">
        <f ca="1">'Metrics and Escenarios'!$N$13-W34</f>
        <v>27825.964376645861</v>
      </c>
    </row>
    <row r="35" spans="1:24" x14ac:dyDescent="0.35">
      <c r="A35">
        <v>30</v>
      </c>
      <c r="B35" s="16">
        <f t="shared" ca="1" si="3"/>
        <v>-206.96925837978304</v>
      </c>
      <c r="C35" s="26">
        <f t="shared" ca="1" si="4"/>
        <v>1.0143277062951572</v>
      </c>
      <c r="D35" s="26">
        <f t="shared" ca="1" si="4"/>
        <v>1.0217799784858712</v>
      </c>
      <c r="E35" s="26">
        <f t="shared" ca="1" si="4"/>
        <v>1.0236023482781647</v>
      </c>
      <c r="F35" s="26">
        <f t="shared" ca="1" si="4"/>
        <v>1.0209282675180269</v>
      </c>
      <c r="G35" s="26">
        <f t="shared" ca="1" si="4"/>
        <v>1.0147324683584555</v>
      </c>
      <c r="H35" s="26">
        <f t="shared" ca="1" si="4"/>
        <v>1.0058315365159607</v>
      </c>
      <c r="I35" s="26">
        <f t="shared" ca="1" si="4"/>
        <v>0.99488928893612638</v>
      </c>
      <c r="J35" s="26">
        <f t="shared" ca="1" si="4"/>
        <v>0.98243939576147288</v>
      </c>
      <c r="K35" s="26">
        <f t="shared" ca="1" si="4"/>
        <v>0.96889875004143899</v>
      </c>
      <c r="L35" s="26">
        <f t="shared" ca="1" si="4"/>
        <v>0.95459456723633185</v>
      </c>
      <c r="M35" s="27">
        <f ca="1">C35*'Balance y flujos'!D$12</f>
        <v>7680.3438488258016</v>
      </c>
      <c r="N35" s="27">
        <f ca="1">D35*'Balance y flujos'!E$12</f>
        <v>7736.7713845467579</v>
      </c>
      <c r="O35" s="27">
        <f ca="1">E35*'Balance y flujos'!F$12</f>
        <v>7750.5701071269077</v>
      </c>
      <c r="P35" s="27">
        <f ca="1">F35*'Balance y flujos'!G$12</f>
        <v>7730.3223513080293</v>
      </c>
      <c r="Q35" s="27">
        <f ca="1">G35*'Balance y flujos'!H$12</f>
        <v>-1007049.0597093648</v>
      </c>
      <c r="R35" s="27">
        <f ca="1">H35*'Balance y flujos'!I$12</f>
        <v>25491.575587268766</v>
      </c>
      <c r="S35" s="27">
        <f ca="1">I35*'Balance y flujos'!J$12</f>
        <v>25214.257645695627</v>
      </c>
      <c r="T35" s="27">
        <f ca="1">J35*'Balance y flujos'!K$12</f>
        <v>24898.73026223894</v>
      </c>
      <c r="U35" s="27">
        <f ca="1">K35*'Balance y flujos'!L$12</f>
        <v>24555.559083625576</v>
      </c>
      <c r="V35" s="27">
        <f ca="1">L35*'Balance y flujos'!M$12</f>
        <v>978787.60422360955</v>
      </c>
      <c r="W35" s="16">
        <f t="shared" ca="1" si="5"/>
        <v>102796.67478488106</v>
      </c>
      <c r="X35" s="16">
        <f ca="1">'Metrics and Escenarios'!$N$13-W35</f>
        <v>-99888.628029074287</v>
      </c>
    </row>
    <row r="36" spans="1:24" x14ac:dyDescent="0.35">
      <c r="A36">
        <v>31</v>
      </c>
      <c r="B36" s="16">
        <f t="shared" ca="1" si="3"/>
        <v>45.190524978698853</v>
      </c>
      <c r="C36" s="26">
        <f t="shared" ca="1" si="4"/>
        <v>0.98907022518329513</v>
      </c>
      <c r="D36" s="26">
        <f t="shared" ca="1" si="4"/>
        <v>0.97152743249522933</v>
      </c>
      <c r="E36" s="26">
        <f t="shared" ca="1" si="4"/>
        <v>0.94902530523454431</v>
      </c>
      <c r="F36" s="26">
        <f t="shared" ca="1" si="4"/>
        <v>0.92297638144017957</v>
      </c>
      <c r="G36" s="26">
        <f t="shared" ca="1" si="4"/>
        <v>0.89453174112023381</v>
      </c>
      <c r="H36" s="26">
        <f t="shared" ca="1" si="4"/>
        <v>0.86460608305012621</v>
      </c>
      <c r="I36" s="26">
        <f t="shared" ca="1" si="4"/>
        <v>0.83390510692194197</v>
      </c>
      <c r="J36" s="26">
        <f t="shared" ca="1" si="4"/>
        <v>0.80296476312887122</v>
      </c>
      <c r="K36" s="26">
        <f t="shared" ca="1" si="4"/>
        <v>0.77217894120188602</v>
      </c>
      <c r="L36" s="26">
        <f t="shared" ca="1" si="4"/>
        <v>0.74183506200569826</v>
      </c>
      <c r="M36" s="27">
        <f ca="1">C36*'Balance y flujos'!D$12</f>
        <v>7489.0978259769727</v>
      </c>
      <c r="N36" s="27">
        <f ca="1">D36*'Balance y flujos'!E$12</f>
        <v>7356.2663169125772</v>
      </c>
      <c r="O36" s="27">
        <f ca="1">E36*'Balance y flujos'!F$12</f>
        <v>7185.883438066312</v>
      </c>
      <c r="P36" s="27">
        <f ca="1">F36*'Balance y flujos'!G$12</f>
        <v>6988.6447247876231</v>
      </c>
      <c r="Q36" s="27">
        <f ca="1">G36*'Balance y flujos'!H$12</f>
        <v>-887758.47513050155</v>
      </c>
      <c r="R36" s="27">
        <f ca="1">H36*'Balance y flujos'!I$12</f>
        <v>21912.38842602638</v>
      </c>
      <c r="S36" s="27">
        <f ca="1">I36*'Balance y flujos'!J$12</f>
        <v>21134.309567726312</v>
      </c>
      <c r="T36" s="27">
        <f ca="1">J36*'Balance y flujos'!K$12</f>
        <v>20350.164227415014</v>
      </c>
      <c r="U36" s="27">
        <f ca="1">K36*'Balance y flujos'!L$12</f>
        <v>19569.935055653023</v>
      </c>
      <c r="V36" s="27">
        <f ca="1">L36*'Balance y flujos'!M$12</f>
        <v>760635.96838998958</v>
      </c>
      <c r="W36" s="16">
        <f t="shared" ca="1" si="5"/>
        <v>-15135.817157947808</v>
      </c>
      <c r="X36" s="16">
        <f ca="1">'Metrics and Escenarios'!$N$13-W36</f>
        <v>18043.863913754583</v>
      </c>
    </row>
    <row r="37" spans="1:24" x14ac:dyDescent="0.35">
      <c r="A37">
        <v>32</v>
      </c>
      <c r="B37" s="16">
        <f t="shared" ca="1" si="3"/>
        <v>-171.92842579250834</v>
      </c>
      <c r="C37" s="26">
        <f t="shared" ca="1" si="4"/>
        <v>1.0107796375552434</v>
      </c>
      <c r="D37" s="26">
        <f t="shared" ca="1" si="4"/>
        <v>1.0146442077927973</v>
      </c>
      <c r="E37" s="26">
        <f t="shared" ca="1" si="4"/>
        <v>1.0128983448727258</v>
      </c>
      <c r="F37" s="26">
        <f t="shared" ca="1" si="4"/>
        <v>1.006718414566774</v>
      </c>
      <c r="G37" s="26">
        <f t="shared" ca="1" si="4"/>
        <v>0.99710877116110275</v>
      </c>
      <c r="H37" s="26">
        <f t="shared" ca="1" si="4"/>
        <v>0.98490518568671015</v>
      </c>
      <c r="I37" s="26">
        <f t="shared" ca="1" si="4"/>
        <v>0.97078292077215622</v>
      </c>
      <c r="J37" s="26">
        <f t="shared" ca="1" si="4"/>
        <v>0.95528143372600827</v>
      </c>
      <c r="K37" s="26">
        <f t="shared" ca="1" si="4"/>
        <v>0.9388196248846935</v>
      </c>
      <c r="L37" s="26">
        <f t="shared" ca="1" si="4"/>
        <v>0.92172404730743906</v>
      </c>
      <c r="M37" s="27">
        <f ca="1">C37*'Balance y flujos'!D$12</f>
        <v>7653.4783814303173</v>
      </c>
      <c r="N37" s="27">
        <f ca="1">D37*'Balance y flujos'!E$12</f>
        <v>7682.7403527519564</v>
      </c>
      <c r="O37" s="27">
        <f ca="1">E37*'Balance y flujos'!F$12</f>
        <v>7669.520929230499</v>
      </c>
      <c r="P37" s="27">
        <f ca="1">F37*'Balance y flujos'!G$12</f>
        <v>7622.7273836959384</v>
      </c>
      <c r="Q37" s="27">
        <f ca="1">G37*'Balance y flujos'!H$12</f>
        <v>-989558.80661841191</v>
      </c>
      <c r="R37" s="27">
        <f ca="1">H37*'Balance y flujos'!I$12</f>
        <v>24961.222705535394</v>
      </c>
      <c r="S37" s="27">
        <f ca="1">I37*'Balance y flujos'!J$12</f>
        <v>24603.311096619491</v>
      </c>
      <c r="T37" s="27">
        <f ca="1">J37*'Balance y flujos'!K$12</f>
        <v>24210.4447821264</v>
      </c>
      <c r="U37" s="27">
        <f ca="1">K37*'Balance y flujos'!L$12</f>
        <v>23793.240281027636</v>
      </c>
      <c r="V37" s="27">
        <f ca="1">L37*'Balance y flujos'!M$12</f>
        <v>945084.02099043562</v>
      </c>
      <c r="W37" s="16">
        <f t="shared" ca="1" si="5"/>
        <v>83721.900284441188</v>
      </c>
      <c r="X37" s="16">
        <f ca="1">'Metrics and Escenarios'!$N$13-W37</f>
        <v>-80813.853528634412</v>
      </c>
    </row>
    <row r="38" spans="1:24" x14ac:dyDescent="0.35">
      <c r="A38">
        <v>33</v>
      </c>
      <c r="B38" s="16">
        <f t="shared" ca="1" si="3"/>
        <v>-50.29852043478796</v>
      </c>
      <c r="C38" s="26">
        <f t="shared" ca="1" si="4"/>
        <v>0.99855999871142953</v>
      </c>
      <c r="D38" s="26">
        <f t="shared" ca="1" si="4"/>
        <v>0.99025978199187059</v>
      </c>
      <c r="E38" s="26">
        <f t="shared" ca="1" si="4"/>
        <v>0.97660490782625931</v>
      </c>
      <c r="F38" s="26">
        <f t="shared" ca="1" si="4"/>
        <v>0.95891195686297903</v>
      </c>
      <c r="G38" s="26">
        <f t="shared" ca="1" si="4"/>
        <v>0.93827671402179769</v>
      </c>
      <c r="H38" s="26">
        <f t="shared" ca="1" si="4"/>
        <v>0.9155888728356103</v>
      </c>
      <c r="I38" s="26">
        <f t="shared" ca="1" si="4"/>
        <v>0.89155037982310303</v>
      </c>
      <c r="J38" s="26">
        <f t="shared" ca="1" si="4"/>
        <v>0.8667079490979398</v>
      </c>
      <c r="K38" s="26">
        <f t="shared" ca="1" si="4"/>
        <v>0.84147512523107415</v>
      </c>
      <c r="L38" s="26">
        <f t="shared" ca="1" si="4"/>
        <v>0.81616453891873875</v>
      </c>
      <c r="M38" s="27">
        <f ca="1">C38*'Balance y flujos'!D$12</f>
        <v>7560.9530294691149</v>
      </c>
      <c r="N38" s="27">
        <f ca="1">D38*'Balance y flujos'!E$12</f>
        <v>7498.1049794450973</v>
      </c>
      <c r="O38" s="27">
        <f ca="1">E38*'Balance y flujos'!F$12</f>
        <v>7394.7122315654233</v>
      </c>
      <c r="P38" s="27">
        <f ca="1">F38*'Balance y flujos'!G$12</f>
        <v>7260.743745586924</v>
      </c>
      <c r="Q38" s="27">
        <f ca="1">G38*'Balance y flujos'!H$12</f>
        <v>-931172.21737410699</v>
      </c>
      <c r="R38" s="27">
        <f ca="1">H38*'Balance y flujos'!I$12</f>
        <v>23204.485156228555</v>
      </c>
      <c r="S38" s="27">
        <f ca="1">I38*'Balance y flujos'!J$12</f>
        <v>22595.258820221108</v>
      </c>
      <c r="T38" s="27">
        <f ca="1">J38*'Balance y flujos'!K$12</f>
        <v>21965.657661765148</v>
      </c>
      <c r="U38" s="27">
        <f ca="1">K38*'Balance y flujos'!L$12</f>
        <v>21326.162464477467</v>
      </c>
      <c r="V38" s="27">
        <f ca="1">L38*'Balance y flujos'!M$12</f>
        <v>836849.23539143207</v>
      </c>
      <c r="W38" s="16">
        <f t="shared" ca="1" si="5"/>
        <v>24483.096106083831</v>
      </c>
      <c r="X38" s="16">
        <f ca="1">'Metrics and Escenarios'!$N$13-W38</f>
        <v>-21575.049350277055</v>
      </c>
    </row>
    <row r="39" spans="1:24" x14ac:dyDescent="0.35">
      <c r="A39">
        <v>34</v>
      </c>
      <c r="B39" s="16">
        <f t="shared" ca="1" si="3"/>
        <v>68.304588595321363</v>
      </c>
      <c r="C39" s="26">
        <f t="shared" ca="1" si="4"/>
        <v>0.98678672204117401</v>
      </c>
      <c r="D39" s="26">
        <f t="shared" ca="1" si="4"/>
        <v>0.96704660810497967</v>
      </c>
      <c r="E39" s="26">
        <f t="shared" ca="1" si="4"/>
        <v>0.9424673193836719</v>
      </c>
      <c r="F39" s="26">
        <f t="shared" ca="1" si="4"/>
        <v>0.91448221496993132</v>
      </c>
      <c r="G39" s="26">
        <f t="shared" ca="1" si="4"/>
        <v>0.88425311892149117</v>
      </c>
      <c r="H39" s="26">
        <f t="shared" ca="1" si="4"/>
        <v>0.85269811039517973</v>
      </c>
      <c r="I39" s="26">
        <f t="shared" ca="1" si="4"/>
        <v>0.82052121853097537</v>
      </c>
      <c r="J39" s="26">
        <f t="shared" ca="1" si="4"/>
        <v>0.78825337539801965</v>
      </c>
      <c r="K39" s="26">
        <f t="shared" ca="1" si="4"/>
        <v>0.75628149520693455</v>
      </c>
      <c r="L39" s="26">
        <f t="shared" ca="1" si="4"/>
        <v>0.72488488753814417</v>
      </c>
      <c r="M39" s="27">
        <f ca="1">C39*'Balance y flujos'!D$12</f>
        <v>7471.8074678387502</v>
      </c>
      <c r="N39" s="27">
        <f ca="1">D39*'Balance y flujos'!E$12</f>
        <v>7322.3381575714293</v>
      </c>
      <c r="O39" s="27">
        <f ca="1">E39*'Balance y flujos'!F$12</f>
        <v>7136.2273101918181</v>
      </c>
      <c r="P39" s="27">
        <f ca="1">F39*'Balance y flujos'!G$12</f>
        <v>6924.3281150807297</v>
      </c>
      <c r="Q39" s="27">
        <f ca="1">G39*'Balance y flujos'!H$12</f>
        <v>-877557.68118419498</v>
      </c>
      <c r="R39" s="27">
        <f ca="1">H39*'Balance y flujos'!I$12</f>
        <v>21610.595358296414</v>
      </c>
      <c r="S39" s="27">
        <f ca="1">I39*'Balance y flujos'!J$12</f>
        <v>20795.11121274962</v>
      </c>
      <c r="T39" s="27">
        <f ca="1">J39*'Balance y flujos'!K$12</f>
        <v>19977.32201803906</v>
      </c>
      <c r="U39" s="27">
        <f ca="1">K39*'Balance y flujos'!L$12</f>
        <v>19167.033643724189</v>
      </c>
      <c r="V39" s="27">
        <f ca="1">L39*'Balance y flujos'!M$12</f>
        <v>743256.21238917625</v>
      </c>
      <c r="W39" s="16">
        <f t="shared" ca="1" si="5"/>
        <v>-23896.705511526787</v>
      </c>
      <c r="X39" s="16">
        <f ca="1">'Metrics and Escenarios'!$N$13-W39</f>
        <v>26804.752267333562</v>
      </c>
    </row>
    <row r="40" spans="1:24" x14ac:dyDescent="0.35">
      <c r="A40">
        <v>35</v>
      </c>
      <c r="B40" s="16">
        <f t="shared" ca="1" si="3"/>
        <v>36.621673920423206</v>
      </c>
      <c r="C40" s="26">
        <f t="shared" ca="1" si="4"/>
        <v>0.98991810794504731</v>
      </c>
      <c r="D40" s="26">
        <f t="shared" ca="1" si="4"/>
        <v>0.97319383477628729</v>
      </c>
      <c r="E40" s="26">
        <f t="shared" ca="1" si="4"/>
        <v>0.95146806057767874</v>
      </c>
      <c r="F40" s="26">
        <f t="shared" ca="1" si="4"/>
        <v>0.92614534807552129</v>
      </c>
      <c r="G40" s="26">
        <f t="shared" ca="1" si="4"/>
        <v>0.89837251763378401</v>
      </c>
      <c r="H40" s="26">
        <f t="shared" ca="1" si="4"/>
        <v>0.86906273820732494</v>
      </c>
      <c r="I40" s="26">
        <f t="shared" ca="1" si="4"/>
        <v>0.83892206428684302</v>
      </c>
      <c r="J40" s="26">
        <f t="shared" ca="1" si="4"/>
        <v>0.80848806119521988</v>
      </c>
      <c r="K40" s="26">
        <f t="shared" ca="1" si="4"/>
        <v>0.77815698049503956</v>
      </c>
      <c r="L40" s="26">
        <f t="shared" ca="1" si="4"/>
        <v>0.74821904881581625</v>
      </c>
      <c r="M40" s="27">
        <f ca="1">C40*'Balance y flujos'!D$12</f>
        <v>7495.5178725884707</v>
      </c>
      <c r="N40" s="27">
        <f ca="1">D40*'Balance y flujos'!E$12</f>
        <v>7368.8840758770239</v>
      </c>
      <c r="O40" s="27">
        <f ca="1">E40*'Balance y flujos'!F$12</f>
        <v>7204.3796310199232</v>
      </c>
      <c r="P40" s="27">
        <f ca="1">F40*'Balance y flujos'!G$12</f>
        <v>7012.6396854436598</v>
      </c>
      <c r="Q40" s="27">
        <f ca="1">G40*'Balance y flujos'!H$12</f>
        <v>-891570.16983539413</v>
      </c>
      <c r="R40" s="27">
        <f ca="1">H40*'Balance y flujos'!I$12</f>
        <v>22025.336924539006</v>
      </c>
      <c r="S40" s="27">
        <f ca="1">I40*'Balance y flujos'!J$12</f>
        <v>21261.458243466259</v>
      </c>
      <c r="T40" s="27">
        <f ca="1">J40*'Balance y flujos'!K$12</f>
        <v>20490.145491710067</v>
      </c>
      <c r="U40" s="27">
        <f ca="1">K40*'Balance y flujos'!L$12</f>
        <v>19721.441182646155</v>
      </c>
      <c r="V40" s="27">
        <f ca="1">L40*'Balance y flujos'!M$12</f>
        <v>767181.74957263435</v>
      </c>
      <c r="W40" s="16">
        <f t="shared" ca="1" si="5"/>
        <v>-11808.617155469256</v>
      </c>
      <c r="X40" s="16">
        <f ca="1">'Metrics and Escenarios'!$N$13-W40</f>
        <v>14716.663911276031</v>
      </c>
    </row>
    <row r="41" spans="1:24" x14ac:dyDescent="0.35">
      <c r="A41">
        <v>36</v>
      </c>
      <c r="B41" s="16">
        <f t="shared" ca="1" si="3"/>
        <v>-90.137228093706753</v>
      </c>
      <c r="C41" s="26">
        <f t="shared" ca="1" si="4"/>
        <v>1.0025460674175979</v>
      </c>
      <c r="D41" s="26">
        <f t="shared" ca="1" si="4"/>
        <v>0.99818143290888117</v>
      </c>
      <c r="E41" s="26">
        <f t="shared" ca="1" si="4"/>
        <v>0.98834693938700946</v>
      </c>
      <c r="F41" s="26">
        <f t="shared" ca="1" si="4"/>
        <v>0.97431508429520086</v>
      </c>
      <c r="G41" s="26">
        <f t="shared" ca="1" si="4"/>
        <v>0.95715396704622413</v>
      </c>
      <c r="H41" s="26">
        <f t="shared" ca="1" si="4"/>
        <v>0.93773806324205367</v>
      </c>
      <c r="I41" s="26">
        <f t="shared" ca="1" si="4"/>
        <v>0.91676305040991046</v>
      </c>
      <c r="J41" s="26">
        <f t="shared" ca="1" si="4"/>
        <v>0.89477566561202937</v>
      </c>
      <c r="K41" s="26">
        <f t="shared" ca="1" si="4"/>
        <v>0.87219348874074976</v>
      </c>
      <c r="L41" s="26">
        <f t="shared" ca="1" si="4"/>
        <v>0.84933584320544819</v>
      </c>
      <c r="M41" s="27">
        <f ca="1">C41*'Balance y flujos'!D$12</f>
        <v>7591.1349697616033</v>
      </c>
      <c r="N41" s="27">
        <f ca="1">D41*'Balance y flujos'!E$12</f>
        <v>7558.0865835316399</v>
      </c>
      <c r="O41" s="27">
        <f ca="1">E41*'Balance y flujos'!F$12</f>
        <v>7483.6212097098924</v>
      </c>
      <c r="P41" s="27">
        <f ca="1">F41*'Balance y flujos'!G$12</f>
        <v>7377.3740163490638</v>
      </c>
      <c r="Q41" s="27">
        <f ca="1">G41*'Balance y flujos'!H$12</f>
        <v>-949906.5345472804</v>
      </c>
      <c r="R41" s="27">
        <f ca="1">H41*'Balance y flujos'!I$12</f>
        <v>23765.829418110028</v>
      </c>
      <c r="S41" s="27">
        <f ca="1">I41*'Balance y flujos'!J$12</f>
        <v>23234.243257164449</v>
      </c>
      <c r="T41" s="27">
        <f ca="1">J41*'Balance y flujos'!K$12</f>
        <v>22676.999761416635</v>
      </c>
      <c r="U41" s="27">
        <f ca="1">K41*'Balance y flujos'!L$12</f>
        <v>22104.68198479047</v>
      </c>
      <c r="V41" s="27">
        <f ca="1">L41*'Balance y flujos'!M$12</f>
        <v>870861.22599573492</v>
      </c>
      <c r="W41" s="16">
        <f t="shared" ca="1" si="5"/>
        <v>42746.662649288308</v>
      </c>
      <c r="X41" s="16">
        <f ca="1">'Metrics and Escenarios'!$N$13-W41</f>
        <v>-39838.615893481532</v>
      </c>
    </row>
    <row r="42" spans="1:24" x14ac:dyDescent="0.35">
      <c r="A42">
        <v>37</v>
      </c>
      <c r="B42" s="16">
        <f t="shared" ca="1" si="3"/>
        <v>-91.798815323378051</v>
      </c>
      <c r="C42" s="26">
        <f t="shared" ca="1" si="4"/>
        <v>1.0027126630321497</v>
      </c>
      <c r="D42" s="26">
        <f t="shared" ca="1" si="4"/>
        <v>0.99851320113637632</v>
      </c>
      <c r="E42" s="26">
        <f t="shared" ca="1" si="4"/>
        <v>0.98883972959478394</v>
      </c>
      <c r="F42" s="26">
        <f t="shared" ca="1" si="4"/>
        <v>0.97496286334032922</v>
      </c>
      <c r="G42" s="26">
        <f t="shared" ca="1" si="4"/>
        <v>0.95794949486441927</v>
      </c>
      <c r="H42" s="26">
        <f t="shared" ca="1" si="4"/>
        <v>0.93867340956683099</v>
      </c>
      <c r="I42" s="26">
        <f t="shared" ca="1" si="4"/>
        <v>0.91782996800549599</v>
      </c>
      <c r="J42" s="26">
        <f t="shared" ca="1" si="4"/>
        <v>0.89596585473351753</v>
      </c>
      <c r="K42" s="26">
        <f t="shared" ca="1" si="4"/>
        <v>0.87349876747944177</v>
      </c>
      <c r="L42" s="26">
        <f t="shared" ca="1" si="4"/>
        <v>0.8507482618996941</v>
      </c>
      <c r="M42" s="27">
        <f ca="1">C42*'Balance y flujos'!D$12</f>
        <v>7592.3964078506187</v>
      </c>
      <c r="N42" s="27">
        <f ca="1">D42*'Balance y flujos'!E$12</f>
        <v>7560.598684945674</v>
      </c>
      <c r="O42" s="27">
        <f ca="1">E42*'Balance y flujos'!F$12</f>
        <v>7487.3525464539771</v>
      </c>
      <c r="P42" s="27">
        <f ca="1">F42*'Balance y flujos'!G$12</f>
        <v>7382.2789063306482</v>
      </c>
      <c r="Q42" s="27">
        <f ca="1">G42*'Balance y flujos'!H$12</f>
        <v>-950696.03874298441</v>
      </c>
      <c r="R42" s="27">
        <f ca="1">H42*'Balance y flujos'!I$12</f>
        <v>23789.534631828945</v>
      </c>
      <c r="S42" s="27">
        <f ca="1">I42*'Balance y flujos'!J$12</f>
        <v>23261.282984540132</v>
      </c>
      <c r="T42" s="27">
        <f ca="1">J42*'Balance y flujos'!K$12</f>
        <v>22707.163655520268</v>
      </c>
      <c r="U42" s="27">
        <f ca="1">K42*'Balance y flujos'!L$12</f>
        <v>22137.762685108413</v>
      </c>
      <c r="V42" s="27">
        <f ca="1">L42*'Balance y flujos'!M$12</f>
        <v>872309.44072201813</v>
      </c>
      <c r="W42" s="16">
        <f t="shared" ca="1" si="5"/>
        <v>43531.772481612395</v>
      </c>
      <c r="X42" s="16">
        <f ca="1">'Metrics and Escenarios'!$N$13-W42</f>
        <v>-40623.72572580562</v>
      </c>
    </row>
    <row r="43" spans="1:24" x14ac:dyDescent="0.35">
      <c r="A43">
        <v>38</v>
      </c>
      <c r="B43" s="16">
        <f t="shared" ca="1" si="3"/>
        <v>-379.98028810856277</v>
      </c>
      <c r="C43" s="26">
        <f t="shared" ca="1" si="4"/>
        <v>1.0320293820993125</v>
      </c>
      <c r="D43" s="26">
        <f t="shared" ca="1" si="4"/>
        <v>1.0577546315728319</v>
      </c>
      <c r="E43" s="26">
        <f t="shared" ca="1" si="4"/>
        <v>1.0781336327091444</v>
      </c>
      <c r="F43" s="26">
        <f t="shared" ca="1" si="4"/>
        <v>1.0940831335085466</v>
      </c>
      <c r="G43" s="26">
        <f t="shared" ca="1" si="4"/>
        <v>1.1064210364874296</v>
      </c>
      <c r="H43" s="26">
        <f t="shared" ca="1" si="4"/>
        <v>1.1158553231048944</v>
      </c>
      <c r="I43" s="26">
        <f t="shared" ca="1" si="4"/>
        <v>1.1229777981037765</v>
      </c>
      <c r="J43" s="26">
        <f t="shared" ca="1" si="4"/>
        <v>1.1282775783926553</v>
      </c>
      <c r="K43" s="26">
        <f t="shared" ca="1" si="4"/>
        <v>1.1321457943507087</v>
      </c>
      <c r="L43" s="26">
        <f t="shared" ca="1" si="4"/>
        <v>1.1348976426287933</v>
      </c>
      <c r="M43" s="27">
        <f ca="1">C43*'Balance y flujos'!D$12</f>
        <v>7814.3783980475018</v>
      </c>
      <c r="N43" s="27">
        <f ca="1">D43*'Balance y flujos'!E$12</f>
        <v>8009.166295811935</v>
      </c>
      <c r="O43" s="27">
        <f ca="1">E43*'Balance y flujos'!F$12</f>
        <v>8163.4731682862903</v>
      </c>
      <c r="P43" s="27">
        <f ca="1">F43*'Balance y flujos'!G$12</f>
        <v>8284.240499787029</v>
      </c>
      <c r="Q43" s="27">
        <f ca="1">G43*'Balance y flujos'!H$12</f>
        <v>-1098043.3751566201</v>
      </c>
      <c r="R43" s="27">
        <f ca="1">H43*'Balance y flujos'!I$12</f>
        <v>28279.994492828533</v>
      </c>
      <c r="S43" s="27">
        <f ca="1">I43*'Balance y flujos'!J$12</f>
        <v>28460.504949312468</v>
      </c>
      <c r="T43" s="27">
        <f ca="1">J43*'Balance y flujos'!K$12</f>
        <v>28594.821427693962</v>
      </c>
      <c r="U43" s="27">
        <f ca="1">K43*'Balance y flujos'!L$12</f>
        <v>28692.856651190887</v>
      </c>
      <c r="V43" s="27">
        <f ca="1">L43*'Balance y flujos'!M$12</f>
        <v>1163660.2415239273</v>
      </c>
      <c r="W43" s="16">
        <f t="shared" ca="1" si="5"/>
        <v>211916.30225026584</v>
      </c>
      <c r="X43" s="16">
        <f ca="1">'Metrics and Escenarios'!$N$13-W43</f>
        <v>-209008.25549445907</v>
      </c>
    </row>
    <row r="44" spans="1:24" x14ac:dyDescent="0.35">
      <c r="A44">
        <v>39</v>
      </c>
      <c r="B44" s="16">
        <f t="shared" ca="1" si="3"/>
        <v>44.322412843469863</v>
      </c>
      <c r="C44" s="26">
        <f t="shared" ca="1" si="4"/>
        <v>0.98915609129681958</v>
      </c>
      <c r="D44" s="26">
        <f t="shared" ca="1" si="4"/>
        <v>0.97169612609007261</v>
      </c>
      <c r="E44" s="26">
        <f t="shared" ca="1" si="4"/>
        <v>0.94927249553671644</v>
      </c>
      <c r="F44" s="26">
        <f t="shared" ca="1" si="4"/>
        <v>0.92329693589130357</v>
      </c>
      <c r="G44" s="26">
        <f t="shared" ca="1" si="4"/>
        <v>0.89492010232931307</v>
      </c>
      <c r="H44" s="26">
        <f t="shared" ca="1" si="4"/>
        <v>0.86505654537521837</v>
      </c>
      <c r="I44" s="26">
        <f t="shared" ca="1" si="4"/>
        <v>0.83441200712258257</v>
      </c>
      <c r="J44" s="26">
        <f t="shared" ca="1" si="4"/>
        <v>0.80352260757909133</v>
      </c>
      <c r="K44" s="26">
        <f t="shared" ca="1" si="4"/>
        <v>0.77278248106279224</v>
      </c>
      <c r="L44" s="26">
        <f t="shared" ca="1" si="4"/>
        <v>0.74247933763664908</v>
      </c>
      <c r="M44" s="27">
        <f ca="1">C44*'Balance y flujos'!D$12</f>
        <v>7489.7479918678746</v>
      </c>
      <c r="N44" s="27">
        <f ca="1">D44*'Balance y flujos'!E$12</f>
        <v>7357.5436406073259</v>
      </c>
      <c r="O44" s="27">
        <f ca="1">E44*'Balance y flujos'!F$12</f>
        <v>7187.755127565667</v>
      </c>
      <c r="P44" s="27">
        <f ca="1">F44*'Balance y flujos'!G$12</f>
        <v>6991.0719170960101</v>
      </c>
      <c r="Q44" s="27">
        <f ca="1">G44*'Balance y flujos'!H$12</f>
        <v>-888143.89572423056</v>
      </c>
      <c r="R44" s="27">
        <f ca="1">H44*'Balance y flujos'!I$12</f>
        <v>21923.804845170565</v>
      </c>
      <c r="S44" s="27">
        <f ca="1">I44*'Balance y flujos'!J$12</f>
        <v>21147.156336107219</v>
      </c>
      <c r="T44" s="27">
        <f ca="1">J44*'Balance y flujos'!K$12</f>
        <v>20364.30211577153</v>
      </c>
      <c r="U44" s="27">
        <f ca="1">K44*'Balance y flujos'!L$12</f>
        <v>19585.231038554404</v>
      </c>
      <c r="V44" s="27">
        <f ca="1">L44*'Balance y flujos'!M$12</f>
        <v>761296.57240233349</v>
      </c>
      <c r="W44" s="16">
        <f t="shared" ca="1" si="5"/>
        <v>-14800.71030915645</v>
      </c>
      <c r="X44" s="16">
        <f ca="1">'Metrics and Escenarios'!$N$13-W44</f>
        <v>17708.757064963225</v>
      </c>
    </row>
    <row r="45" spans="1:24" x14ac:dyDescent="0.35">
      <c r="A45">
        <v>40</v>
      </c>
      <c r="B45" s="16">
        <f t="shared" ca="1" si="3"/>
        <v>134.59244462212666</v>
      </c>
      <c r="C45" s="26">
        <f t="shared" ca="1" si="4"/>
        <v>0.98026715669852216</v>
      </c>
      <c r="D45" s="26">
        <f t="shared" ca="1" si="4"/>
        <v>0.95431053011348244</v>
      </c>
      <c r="E45" s="26">
        <f t="shared" ca="1" si="4"/>
        <v>0.92391020623394837</v>
      </c>
      <c r="F45" s="26">
        <f t="shared" ca="1" si="4"/>
        <v>0.89055323094596284</v>
      </c>
      <c r="G45" s="26">
        <f t="shared" ca="1" si="4"/>
        <v>0.85542586038809443</v>
      </c>
      <c r="H45" s="26">
        <f t="shared" ca="1" si="4"/>
        <v>0.81944956781749179</v>
      </c>
      <c r="I45" s="26">
        <f t="shared" ca="1" si="4"/>
        <v>0.78331763000396137</v>
      </c>
      <c r="J45" s="26">
        <f t="shared" ca="1" si="4"/>
        <v>0.7475411065074401</v>
      </c>
      <c r="K45" s="26">
        <f t="shared" ca="1" si="4"/>
        <v>0.71248195436023209</v>
      </c>
      <c r="L45" s="26">
        <f t="shared" ca="1" si="4"/>
        <v>0.67839180900341878</v>
      </c>
      <c r="M45" s="27">
        <f ca="1">C45*'Balance y flujos'!D$12</f>
        <v>7422.4422545396437</v>
      </c>
      <c r="N45" s="27">
        <f ca="1">D45*'Balance y flujos'!E$12</f>
        <v>7225.9024024864775</v>
      </c>
      <c r="O45" s="27">
        <f ca="1">E45*'Balance y flujos'!F$12</f>
        <v>6995.715512133952</v>
      </c>
      <c r="P45" s="27">
        <f ca="1">F45*'Balance y flujos'!G$12</f>
        <v>6743.1412815588437</v>
      </c>
      <c r="Q45" s="27">
        <f ca="1">G45*'Balance y flujos'!H$12</f>
        <v>-848948.69851606491</v>
      </c>
      <c r="R45" s="27">
        <f ca="1">H45*'Balance y flujos'!I$12</f>
        <v>20767.951530263879</v>
      </c>
      <c r="S45" s="27">
        <f ca="1">I45*'Balance y flujos'!J$12</f>
        <v>19852.231560816006</v>
      </c>
      <c r="T45" s="27">
        <f ca="1">J45*'Balance y flujos'!K$12</f>
        <v>18945.5191344784</v>
      </c>
      <c r="U45" s="27">
        <f ca="1">K45*'Balance y flujos'!L$12</f>
        <v>18056.98761151404</v>
      </c>
      <c r="V45" s="27">
        <f ca="1">L45*'Balance y flujos'!M$12</f>
        <v>695584.82338920329</v>
      </c>
      <c r="W45" s="16">
        <f t="shared" ca="1" si="5"/>
        <v>-47353.983839070308</v>
      </c>
      <c r="X45" s="16">
        <f ca="1">'Metrics and Escenarios'!$N$13-W45</f>
        <v>50262.030594877084</v>
      </c>
    </row>
    <row r="46" spans="1:24" x14ac:dyDescent="0.35">
      <c r="A46">
        <v>41</v>
      </c>
      <c r="B46" s="16">
        <f t="shared" ca="1" si="3"/>
        <v>55.505667929486776</v>
      </c>
      <c r="C46" s="26">
        <f t="shared" ref="C46:L71" ca="1" si="8">EXP(-(C$4+($B46/10000))*C$3)</f>
        <v>0.9880505111224136</v>
      </c>
      <c r="D46" s="26">
        <f t="shared" ca="1" si="8"/>
        <v>0.96952520965748445</v>
      </c>
      <c r="E46" s="26">
        <f t="shared" ca="1" si="8"/>
        <v>0.94609304507072634</v>
      </c>
      <c r="F46" s="26">
        <f t="shared" ca="1" si="8"/>
        <v>0.91917597385539884</v>
      </c>
      <c r="G46" s="26">
        <f t="shared" ca="1" si="8"/>
        <v>0.88993000681590528</v>
      </c>
      <c r="H46" s="26">
        <f t="shared" ca="1" si="8"/>
        <v>0.85927148700904865</v>
      </c>
      <c r="I46" s="26">
        <f t="shared" ca="1" si="8"/>
        <v>0.82790549810694947</v>
      </c>
      <c r="J46" s="26">
        <f t="shared" ca="1" si="8"/>
        <v>0.79636587092975186</v>
      </c>
      <c r="K46" s="26">
        <f t="shared" ca="1" si="8"/>
        <v>0.76504349133720106</v>
      </c>
      <c r="L46" s="26">
        <f t="shared" ca="1" si="8"/>
        <v>0.73422225837550537</v>
      </c>
      <c r="M46" s="27">
        <f ca="1">C46*'Balance y flujos'!D$12</f>
        <v>7481.3766974240925</v>
      </c>
      <c r="N46" s="27">
        <f ca="1">D46*'Balance y flujos'!E$12</f>
        <v>7341.1057728789137</v>
      </c>
      <c r="O46" s="27">
        <f ca="1">E46*'Balance y flujos'!F$12</f>
        <v>7163.6807848482576</v>
      </c>
      <c r="P46" s="27">
        <f ca="1">F46*'Balance y flujos'!G$12</f>
        <v>6959.8685838662504</v>
      </c>
      <c r="Q46" s="27">
        <f ca="1">G46*'Balance y flujos'!H$12</f>
        <v>-883191.58449803456</v>
      </c>
      <c r="R46" s="27">
        <f ca="1">H46*'Balance y flujos'!I$12</f>
        <v>21777.189584797252</v>
      </c>
      <c r="S46" s="27">
        <f ca="1">I46*'Balance y flujos'!J$12</f>
        <v>20982.256787465332</v>
      </c>
      <c r="T46" s="27">
        <f ca="1">J46*'Balance y flujos'!K$12</f>
        <v>20182.923339473913</v>
      </c>
      <c r="U46" s="27">
        <f ca="1">K46*'Balance y flujos'!L$12</f>
        <v>19389.095766993578</v>
      </c>
      <c r="V46" s="27">
        <f ca="1">L46*'Balance y flujos'!M$12</f>
        <v>752830.22752117889</v>
      </c>
      <c r="W46" s="16">
        <f t="shared" ca="1" si="5"/>
        <v>-19083.8596591081</v>
      </c>
      <c r="X46" s="16">
        <f ca="1">'Metrics and Escenarios'!$N$13-W46</f>
        <v>21991.906414914876</v>
      </c>
    </row>
    <row r="47" spans="1:24" x14ac:dyDescent="0.35">
      <c r="A47">
        <v>42</v>
      </c>
      <c r="B47" s="16">
        <f t="shared" ca="1" si="3"/>
        <v>-147.90431241040099</v>
      </c>
      <c r="C47" s="26">
        <f t="shared" ca="1" si="8"/>
        <v>1.0083542436569779</v>
      </c>
      <c r="D47" s="26">
        <f t="shared" ca="1" si="8"/>
        <v>1.0097807157597729</v>
      </c>
      <c r="E47" s="26">
        <f t="shared" ca="1" si="8"/>
        <v>1.0056243934897269</v>
      </c>
      <c r="F47" s="26">
        <f t="shared" ca="1" si="8"/>
        <v>0.99709054194392011</v>
      </c>
      <c r="G47" s="26">
        <f t="shared" ca="1" si="8"/>
        <v>0.98520309306988052</v>
      </c>
      <c r="H47" s="26">
        <f t="shared" ca="1" si="8"/>
        <v>0.97081013177909203</v>
      </c>
      <c r="I47" s="26">
        <f t="shared" ca="1" si="8"/>
        <v>0.95459388754076735</v>
      </c>
      <c r="J47" s="26">
        <f t="shared" ca="1" si="8"/>
        <v>0.93709690872986773</v>
      </c>
      <c r="K47" s="26">
        <f t="shared" ca="1" si="8"/>
        <v>0.91873862172893317</v>
      </c>
      <c r="L47" s="26">
        <f t="shared" ca="1" si="8"/>
        <v>0.89984431717500712</v>
      </c>
      <c r="M47" s="27">
        <f ca="1">C47*'Balance y flujos'!D$12</f>
        <v>7635.1136468461054</v>
      </c>
      <c r="N47" s="27">
        <f ca="1">D47*'Balance y flujos'!E$12</f>
        <v>7645.9146889277026</v>
      </c>
      <c r="O47" s="27">
        <f ca="1">E47*'Balance y flujos'!F$12</f>
        <v>7614.4436130787726</v>
      </c>
      <c r="P47" s="27">
        <f ca="1">F47*'Balance y flujos'!G$12</f>
        <v>7549.8265136740583</v>
      </c>
      <c r="Q47" s="27">
        <f ca="1">G47*'Balance y flujos'!H$12</f>
        <v>-977743.27661338169</v>
      </c>
      <c r="R47" s="27">
        <f ca="1">H47*'Balance y flujos'!I$12</f>
        <v>24604.000726458013</v>
      </c>
      <c r="S47" s="27">
        <f ca="1">I47*'Balance y flujos'!J$12</f>
        <v>24193.019761221291</v>
      </c>
      <c r="T47" s="27">
        <f ca="1">J47*'Balance y flujos'!K$12</f>
        <v>23749.580137671757</v>
      </c>
      <c r="U47" s="27">
        <f ca="1">K47*'Balance y flujos'!L$12</f>
        <v>23284.311706779132</v>
      </c>
      <c r="V47" s="27">
        <f ca="1">L47*'Balance y flujos'!M$12</f>
        <v>922649.77573867084</v>
      </c>
      <c r="W47" s="16">
        <f t="shared" ca="1" si="5"/>
        <v>71182.709919946035</v>
      </c>
      <c r="X47" s="16">
        <f ca="1">'Metrics and Escenarios'!$N$13-W47</f>
        <v>-68274.66316413926</v>
      </c>
    </row>
    <row r="48" spans="1:24" x14ac:dyDescent="0.35">
      <c r="A48">
        <v>43</v>
      </c>
      <c r="B48" s="16">
        <f t="shared" ca="1" si="3"/>
        <v>-9.80001557324651</v>
      </c>
      <c r="C48" s="26">
        <f t="shared" ca="1" si="8"/>
        <v>0.99452415780739878</v>
      </c>
      <c r="D48" s="26">
        <f t="shared" ca="1" si="8"/>
        <v>0.98227136942273319</v>
      </c>
      <c r="E48" s="26">
        <f t="shared" ca="1" si="8"/>
        <v>0.96481138432574354</v>
      </c>
      <c r="F48" s="26">
        <f t="shared" ca="1" si="8"/>
        <v>0.94350329912530684</v>
      </c>
      <c r="G48" s="26">
        <f t="shared" ca="1" si="8"/>
        <v>0.91946838198538572</v>
      </c>
      <c r="H48" s="26">
        <f t="shared" ca="1" si="8"/>
        <v>0.8936090115245624</v>
      </c>
      <c r="I48" s="26">
        <f t="shared" ca="1" si="8"/>
        <v>0.8666307512370699</v>
      </c>
      <c r="J48" s="26">
        <f t="shared" ca="1" si="8"/>
        <v>0.83907765927359779</v>
      </c>
      <c r="K48" s="26">
        <f t="shared" ca="1" si="8"/>
        <v>0.81135671135158982</v>
      </c>
      <c r="L48" s="26">
        <f t="shared" ca="1" si="8"/>
        <v>0.78377145831887063</v>
      </c>
      <c r="M48" s="27">
        <f ca="1">C48*'Balance y flujos'!D$12</f>
        <v>7530.3942212360953</v>
      </c>
      <c r="N48" s="27">
        <f ca="1">D48*'Balance y flujos'!E$12</f>
        <v>7437.6178657081055</v>
      </c>
      <c r="O48" s="27">
        <f ca="1">E48*'Balance y flujos'!F$12</f>
        <v>7305.4133638414933</v>
      </c>
      <c r="P48" s="27">
        <f ca="1">F48*'Balance y flujos'!G$12</f>
        <v>7144.071600145443</v>
      </c>
      <c r="Q48" s="27">
        <f ca="1">G48*'Balance y flujos'!H$12</f>
        <v>-912506.29932911613</v>
      </c>
      <c r="R48" s="27">
        <f ca="1">H48*'Balance y flujos'!I$12</f>
        <v>22647.43233409389</v>
      </c>
      <c r="S48" s="27">
        <f ca="1">I48*'Balance y flujos'!J$12</f>
        <v>21963.70117597792</v>
      </c>
      <c r="T48" s="27">
        <f ca="1">J48*'Balance y flujos'!K$12</f>
        <v>21265.401608952292</v>
      </c>
      <c r="U48" s="27">
        <f ca="1">K48*'Balance y flujos'!L$12</f>
        <v>20562.847937039864</v>
      </c>
      <c r="V48" s="27">
        <f ca="1">L48*'Balance y flujos'!M$12</f>
        <v>803635.1916057443</v>
      </c>
      <c r="W48" s="16">
        <f t="shared" ca="1" si="5"/>
        <v>6985.7723836232908</v>
      </c>
      <c r="X48" s="16">
        <f ca="1">'Metrics and Escenarios'!$N$13-W48</f>
        <v>-4077.725627816515</v>
      </c>
    </row>
    <row r="49" spans="1:24" x14ac:dyDescent="0.35">
      <c r="A49">
        <v>44</v>
      </c>
      <c r="B49" s="16">
        <f t="shared" ca="1" si="3"/>
        <v>4.9543364707056021</v>
      </c>
      <c r="C49" s="26">
        <f t="shared" ca="1" si="8"/>
        <v>0.9930578838154771</v>
      </c>
      <c r="D49" s="26">
        <f t="shared" ca="1" si="8"/>
        <v>0.97937708633266096</v>
      </c>
      <c r="E49" s="26">
        <f t="shared" ca="1" si="8"/>
        <v>0.9605502717299762</v>
      </c>
      <c r="F49" s="26">
        <f t="shared" ca="1" si="8"/>
        <v>0.93795138628332408</v>
      </c>
      <c r="G49" s="26">
        <f t="shared" ca="1" si="8"/>
        <v>0.91271026046046022</v>
      </c>
      <c r="H49" s="26">
        <f t="shared" ca="1" si="8"/>
        <v>0.88573315075889969</v>
      </c>
      <c r="I49" s="26">
        <f t="shared" ca="1" si="8"/>
        <v>0.85772621100516366</v>
      </c>
      <c r="J49" s="26">
        <f t="shared" ca="1" si="8"/>
        <v>0.82923184329736244</v>
      </c>
      <c r="K49" s="26">
        <f t="shared" ca="1" si="8"/>
        <v>0.80065399059057962</v>
      </c>
      <c r="L49" s="26">
        <f t="shared" ca="1" si="8"/>
        <v>0.77229231023822709</v>
      </c>
      <c r="M49" s="27">
        <f ca="1">C49*'Balance y flujos'!D$12</f>
        <v>7519.2918049611017</v>
      </c>
      <c r="N49" s="27">
        <f ca="1">D49*'Balance y flujos'!E$12</f>
        <v>7415.7027694432218</v>
      </c>
      <c r="O49" s="27">
        <f ca="1">E49*'Balance y flujos'!F$12</f>
        <v>7273.148830682293</v>
      </c>
      <c r="P49" s="27">
        <f ca="1">F49*'Balance y flujos'!G$12</f>
        <v>7102.0333127354652</v>
      </c>
      <c r="Q49" s="27">
        <f ca="1">G49*'Balance y flujos'!H$12</f>
        <v>-905799.34933067218</v>
      </c>
      <c r="R49" s="27">
        <f ca="1">H49*'Balance y flujos'!I$12</f>
        <v>22447.828232677341</v>
      </c>
      <c r="S49" s="27">
        <f ca="1">I49*'Balance y flujos'!J$12</f>
        <v>21738.026446014916</v>
      </c>
      <c r="T49" s="27">
        <f ca="1">J49*'Balance y flujos'!K$12</f>
        <v>21015.871391351524</v>
      </c>
      <c r="U49" s="27">
        <f ca="1">K49*'Balance y flujos'!L$12</f>
        <v>20291.600511040717</v>
      </c>
      <c r="V49" s="27">
        <f ca="1">L49*'Balance y flujos'!M$12</f>
        <v>791865.11849406746</v>
      </c>
      <c r="W49" s="16">
        <f t="shared" ca="1" si="5"/>
        <v>869.27246230188757</v>
      </c>
      <c r="X49" s="16">
        <f ca="1">'Metrics and Escenarios'!$N$13-W49</f>
        <v>2038.7742935048882</v>
      </c>
    </row>
    <row r="50" spans="1:24" x14ac:dyDescent="0.35">
      <c r="A50">
        <v>45</v>
      </c>
      <c r="B50" s="16">
        <f t="shared" ca="1" si="3"/>
        <v>-19.48324684513122</v>
      </c>
      <c r="C50" s="26">
        <f t="shared" ca="1" si="8"/>
        <v>0.99548764495811226</v>
      </c>
      <c r="D50" s="26">
        <f t="shared" ca="1" si="8"/>
        <v>0.98417552483368609</v>
      </c>
      <c r="E50" s="26">
        <f t="shared" ca="1" si="8"/>
        <v>0.96761820674893306</v>
      </c>
      <c r="F50" s="26">
        <f t="shared" ca="1" si="8"/>
        <v>0.94716484993678962</v>
      </c>
      <c r="G50" s="26">
        <f t="shared" ca="1" si="8"/>
        <v>0.92393088863412243</v>
      </c>
      <c r="H50" s="26">
        <f t="shared" ca="1" si="8"/>
        <v>0.89881593647043567</v>
      </c>
      <c r="I50" s="26">
        <f t="shared" ca="1" si="8"/>
        <v>0.87252495509250816</v>
      </c>
      <c r="J50" s="26">
        <f t="shared" ca="1" si="8"/>
        <v>0.84560288718251375</v>
      </c>
      <c r="K50" s="26">
        <f t="shared" ca="1" si="8"/>
        <v>0.81845851138287251</v>
      </c>
      <c r="L50" s="26">
        <f t="shared" ca="1" si="8"/>
        <v>0.79139776265848771</v>
      </c>
      <c r="M50" s="27">
        <f ca="1">C50*'Balance y flujos'!D$12</f>
        <v>7537.6896076930361</v>
      </c>
      <c r="N50" s="27">
        <f ca="1">D50*'Balance y flujos'!E$12</f>
        <v>7452.0358572575396</v>
      </c>
      <c r="O50" s="27">
        <f ca="1">E50*'Balance y flujos'!F$12</f>
        <v>7326.6662204862441</v>
      </c>
      <c r="P50" s="27">
        <f ca="1">F50*'Balance y flujos'!G$12</f>
        <v>7171.7963375035997</v>
      </c>
      <c r="Q50" s="27">
        <f ca="1">G50*'Balance y flujos'!H$12</f>
        <v>-916935.01651782205</v>
      </c>
      <c r="R50" s="27">
        <f ca="1">H50*'Balance y flujos'!I$12</f>
        <v>22779.395506868059</v>
      </c>
      <c r="S50" s="27">
        <f ca="1">I50*'Balance y flujos'!J$12</f>
        <v>22113.082595880624</v>
      </c>
      <c r="T50" s="27">
        <f ca="1">J50*'Balance y flujos'!K$12</f>
        <v>21430.775565152209</v>
      </c>
      <c r="U50" s="27">
        <f ca="1">K50*'Balance y flujos'!L$12</f>
        <v>20742.83441164394</v>
      </c>
      <c r="V50" s="27">
        <f ca="1">L50*'Balance y flujos'!M$12</f>
        <v>811454.77534302103</v>
      </c>
      <c r="W50" s="16">
        <f t="shared" ca="1" si="5"/>
        <v>11074.034927684115</v>
      </c>
      <c r="X50" s="16">
        <f ca="1">'Metrics and Escenarios'!$N$13-W50</f>
        <v>-8165.9881718773395</v>
      </c>
    </row>
    <row r="51" spans="1:24" x14ac:dyDescent="0.35">
      <c r="A51">
        <v>46</v>
      </c>
      <c r="B51" s="16">
        <f t="shared" ca="1" si="3"/>
        <v>-40.842210556822643</v>
      </c>
      <c r="C51" s="26">
        <f t="shared" ca="1" si="8"/>
        <v>0.99761617575792172</v>
      </c>
      <c r="D51" s="26">
        <f t="shared" ca="1" si="8"/>
        <v>0.98838871122044714</v>
      </c>
      <c r="E51" s="26">
        <f t="shared" ca="1" si="8"/>
        <v>0.97383831036113155</v>
      </c>
      <c r="F51" s="26">
        <f t="shared" ca="1" si="8"/>
        <v>0.95529170058849644</v>
      </c>
      <c r="G51" s="26">
        <f t="shared" ca="1" si="8"/>
        <v>0.93385086763114422</v>
      </c>
      <c r="H51" s="26">
        <f t="shared" ca="1" si="8"/>
        <v>0.91040872699002962</v>
      </c>
      <c r="I51" s="26">
        <f t="shared" ca="1" si="8"/>
        <v>0.88566832552123342</v>
      </c>
      <c r="J51" s="26">
        <f t="shared" ca="1" si="8"/>
        <v>0.86017600035012876</v>
      </c>
      <c r="K51" s="26">
        <f t="shared" ca="1" si="8"/>
        <v>0.83434398909433971</v>
      </c>
      <c r="L51" s="26">
        <f t="shared" ca="1" si="8"/>
        <v>0.8084830108235701</v>
      </c>
      <c r="M51" s="27">
        <f ca="1">C51*'Balance y flujos'!D$12</f>
        <v>7553.8065374918515</v>
      </c>
      <c r="N51" s="27">
        <f ca="1">D51*'Balance y flujos'!E$12</f>
        <v>7483.9375000389509</v>
      </c>
      <c r="O51" s="27">
        <f ca="1">E51*'Balance y flujos'!F$12</f>
        <v>7373.7639525313416</v>
      </c>
      <c r="P51" s="27">
        <f ca="1">F51*'Balance y flujos'!G$12</f>
        <v>7233.3316845376867</v>
      </c>
      <c r="Q51" s="27">
        <f ca="1">G51*'Balance y flujos'!H$12</f>
        <v>-926779.88285727042</v>
      </c>
      <c r="R51" s="27">
        <f ca="1">H51*'Balance y flujos'!I$12</f>
        <v>23073.200667144931</v>
      </c>
      <c r="S51" s="27">
        <f ca="1">I51*'Balance y flujos'!J$12</f>
        <v>22446.18531596024</v>
      </c>
      <c r="T51" s="27">
        <f ca="1">J51*'Balance y flujos'!K$12</f>
        <v>21800.113374086763</v>
      </c>
      <c r="U51" s="27">
        <f ca="1">K51*'Balance y flujos'!L$12</f>
        <v>21145.432502000509</v>
      </c>
      <c r="V51" s="27">
        <f ca="1">L51*'Balance y flujos'!M$12</f>
        <v>828973.02831975999</v>
      </c>
      <c r="W51" s="16">
        <f t="shared" ca="1" si="5"/>
        <v>20302.916996281827</v>
      </c>
      <c r="X51" s="16">
        <f ca="1">'Metrics and Escenarios'!$N$13-W51</f>
        <v>-17394.870240475051</v>
      </c>
    </row>
    <row r="52" spans="1:24" x14ac:dyDescent="0.35">
      <c r="A52">
        <v>47</v>
      </c>
      <c r="B52" s="16">
        <f t="shared" ca="1" si="3"/>
        <v>236.23264103187097</v>
      </c>
      <c r="C52" s="26">
        <f t="shared" ca="1" si="8"/>
        <v>0.97035416532416474</v>
      </c>
      <c r="D52" s="26">
        <f t="shared" ca="1" si="8"/>
        <v>0.93510711335505858</v>
      </c>
      <c r="E52" s="26">
        <f t="shared" ca="1" si="8"/>
        <v>0.89616345930483354</v>
      </c>
      <c r="F52" s="26">
        <f t="shared" ca="1" si="8"/>
        <v>0.85507296018745105</v>
      </c>
      <c r="G52" s="26">
        <f t="shared" ca="1" si="8"/>
        <v>0.81303920340477964</v>
      </c>
      <c r="H52" s="26">
        <f t="shared" ca="1" si="8"/>
        <v>0.7709694417853904</v>
      </c>
      <c r="I52" s="26">
        <f t="shared" ca="1" si="8"/>
        <v>0.72952244415395817</v>
      </c>
      <c r="J52" s="26">
        <f t="shared" ca="1" si="8"/>
        <v>0.68916253193992183</v>
      </c>
      <c r="K52" s="26">
        <f t="shared" ca="1" si="8"/>
        <v>0.65019895966118468</v>
      </c>
      <c r="L52" s="26">
        <f t="shared" ca="1" si="8"/>
        <v>0.61282830930289545</v>
      </c>
      <c r="M52" s="27">
        <f ca="1">C52*'Balance y flujos'!D$12</f>
        <v>7347.3825062423275</v>
      </c>
      <c r="N52" s="27">
        <f ca="1">D52*'Balance y flujos'!E$12</f>
        <v>7080.4968862399546</v>
      </c>
      <c r="O52" s="27">
        <f ca="1">E52*'Balance y flujos'!F$12</f>
        <v>6785.6211256951556</v>
      </c>
      <c r="P52" s="27">
        <f ca="1">F52*'Balance y flujos'!G$12</f>
        <v>6474.4897623470479</v>
      </c>
      <c r="Q52" s="27">
        <f ca="1">G52*'Balance y flujos'!H$12</f>
        <v>-806882.98721747671</v>
      </c>
      <c r="R52" s="27">
        <f ca="1">H52*'Balance y flujos'!I$12</f>
        <v>19539.281765634743</v>
      </c>
      <c r="S52" s="27">
        <f ca="1">I52*'Balance y flujos'!J$12</f>
        <v>18488.858076746717</v>
      </c>
      <c r="T52" s="27">
        <f ca="1">J52*'Balance y flujos'!K$12</f>
        <v>17465.985244121715</v>
      </c>
      <c r="U52" s="27">
        <f ca="1">K52*'Balance y flujos'!L$12</f>
        <v>16478.50094696608</v>
      </c>
      <c r="V52" s="27">
        <f ca="1">L52*'Balance y flujos'!M$12</f>
        <v>628359.69661922962</v>
      </c>
      <c r="W52" s="16">
        <f t="shared" ca="1" si="5"/>
        <v>-78862.674284253269</v>
      </c>
      <c r="X52" s="16">
        <f ca="1">'Metrics and Escenarios'!$N$13-W52</f>
        <v>81770.721040060045</v>
      </c>
    </row>
    <row r="53" spans="1:24" x14ac:dyDescent="0.35">
      <c r="A53">
        <v>48</v>
      </c>
      <c r="B53" s="16">
        <f t="shared" ca="1" si="3"/>
        <v>-136.54424478736456</v>
      </c>
      <c r="C53" s="26">
        <f t="shared" ca="1" si="8"/>
        <v>1.0072093968173816</v>
      </c>
      <c r="D53" s="26">
        <f t="shared" ca="1" si="8"/>
        <v>1.0074890846109528</v>
      </c>
      <c r="E53" s="26">
        <f t="shared" ca="1" si="8"/>
        <v>1.0022030384907963</v>
      </c>
      <c r="F53" s="26">
        <f t="shared" ca="1" si="8"/>
        <v>0.99257001402975775</v>
      </c>
      <c r="G53" s="26">
        <f t="shared" ca="1" si="8"/>
        <v>0.97962296883970179</v>
      </c>
      <c r="H53" s="26">
        <f t="shared" ca="1" si="8"/>
        <v>0.96421555052921804</v>
      </c>
      <c r="I53" s="26">
        <f t="shared" ca="1" si="8"/>
        <v>0.94703301381579674</v>
      </c>
      <c r="J53" s="26">
        <f t="shared" ca="1" si="8"/>
        <v>0.92861910305650175</v>
      </c>
      <c r="K53" s="26">
        <f t="shared" ca="1" si="8"/>
        <v>0.90939323744118261</v>
      </c>
      <c r="L53" s="26">
        <f t="shared" ca="1" si="8"/>
        <v>0.88967986860415338</v>
      </c>
      <c r="M53" s="27">
        <f ca="1">C53*'Balance y flujos'!D$12</f>
        <v>7626.4450308477744</v>
      </c>
      <c r="N53" s="27">
        <f ca="1">D53*'Balance y flujos'!E$12</f>
        <v>7628.5627866890218</v>
      </c>
      <c r="O53" s="27">
        <f ca="1">E53*'Balance y flujos'!F$12</f>
        <v>7588.5376039481889</v>
      </c>
      <c r="P53" s="27">
        <f ca="1">F53*'Balance y flujos'!G$12</f>
        <v>7515.5977249467996</v>
      </c>
      <c r="Q53" s="27">
        <f ca="1">G53*'Balance y flujos'!H$12</f>
        <v>-972205.40428319643</v>
      </c>
      <c r="R53" s="27">
        <f ca="1">H53*'Balance y flujos'!I$12</f>
        <v>24436.869094276502</v>
      </c>
      <c r="S53" s="27">
        <f ca="1">I53*'Balance y flujos'!J$12</f>
        <v>24001.39862282122</v>
      </c>
      <c r="T53" s="27">
        <f ca="1">J53*'Balance y flujos'!K$12</f>
        <v>23534.72047550073</v>
      </c>
      <c r="U53" s="27">
        <f ca="1">K53*'Balance y flujos'!L$12</f>
        <v>23047.464320994779</v>
      </c>
      <c r="V53" s="27">
        <f ca="1">L53*'Balance y flujos'!M$12</f>
        <v>912227.7215950744</v>
      </c>
      <c r="W53" s="16">
        <f t="shared" ca="1" si="5"/>
        <v>65401.912971902872</v>
      </c>
      <c r="X53" s="16">
        <f ca="1">'Metrics and Escenarios'!$N$13-W53</f>
        <v>-62493.866216096096</v>
      </c>
    </row>
    <row r="54" spans="1:24" x14ac:dyDescent="0.35">
      <c r="A54">
        <v>49</v>
      </c>
      <c r="B54" s="16">
        <f t="shared" ca="1" si="3"/>
        <v>-46.565214264834758</v>
      </c>
      <c r="C54" s="26">
        <f t="shared" ca="1" si="8"/>
        <v>0.99818727526986895</v>
      </c>
      <c r="D54" s="26">
        <f t="shared" ca="1" si="8"/>
        <v>0.98952066936878702</v>
      </c>
      <c r="E54" s="26">
        <f t="shared" ca="1" si="8"/>
        <v>0.9755117305769383</v>
      </c>
      <c r="F54" s="26">
        <f t="shared" ca="1" si="8"/>
        <v>0.957481060753544</v>
      </c>
      <c r="G54" s="26">
        <f t="shared" ca="1" si="8"/>
        <v>0.93652691054511972</v>
      </c>
      <c r="H54" s="26">
        <f t="shared" ca="1" si="8"/>
        <v>0.91354026396457222</v>
      </c>
      <c r="I54" s="26">
        <f t="shared" ca="1" si="8"/>
        <v>0.8892235201814972</v>
      </c>
      <c r="J54" s="26">
        <f t="shared" ca="1" si="8"/>
        <v>0.86412326188359201</v>
      </c>
      <c r="K54" s="26">
        <f t="shared" ca="1" si="8"/>
        <v>0.83865253395617023</v>
      </c>
      <c r="L54" s="26">
        <f t="shared" ca="1" si="8"/>
        <v>0.81312322741577059</v>
      </c>
      <c r="M54" s="27">
        <f ca="1">C54*'Balance y flujos'!D$12</f>
        <v>7558.1308210507341</v>
      </c>
      <c r="N54" s="27">
        <f ca="1">D54*'Balance y flujos'!E$12</f>
        <v>7492.5085247164534</v>
      </c>
      <c r="O54" s="27">
        <f ca="1">E54*'Balance y flujos'!F$12</f>
        <v>7386.4348502907214</v>
      </c>
      <c r="P54" s="27">
        <f ca="1">F54*'Balance y flujos'!G$12</f>
        <v>7249.9092055618385</v>
      </c>
      <c r="Q54" s="27">
        <f ca="1">G54*'Balance y flujos'!H$12</f>
        <v>-929435.66315827973</v>
      </c>
      <c r="R54" s="27">
        <f ca="1">H54*'Balance y flujos'!I$12</f>
        <v>23152.56565878895</v>
      </c>
      <c r="S54" s="27">
        <f ca="1">I54*'Balance y flujos'!J$12</f>
        <v>22536.28739580105</v>
      </c>
      <c r="T54" s="27">
        <f ca="1">J54*'Balance y flujos'!K$12</f>
        <v>21900.151911446144</v>
      </c>
      <c r="U54" s="27">
        <f ca="1">K54*'Balance y flujos'!L$12</f>
        <v>21254.627325416895</v>
      </c>
      <c r="V54" s="27">
        <f ca="1">L54*'Balance y flujos'!M$12</f>
        <v>833730.84555153793</v>
      </c>
      <c r="W54" s="16">
        <f t="shared" ca="1" si="5"/>
        <v>22825.798086330877</v>
      </c>
      <c r="X54" s="16">
        <f ca="1">'Metrics and Escenarios'!$N$13-W54</f>
        <v>-19917.751330524101</v>
      </c>
    </row>
    <row r="55" spans="1:24" x14ac:dyDescent="0.35">
      <c r="A55">
        <v>50</v>
      </c>
      <c r="B55" s="16">
        <f t="shared" ca="1" si="3"/>
        <v>119.14988724535145</v>
      </c>
      <c r="C55" s="26">
        <f t="shared" ca="1" si="8"/>
        <v>0.98178210931578425</v>
      </c>
      <c r="D55" s="26">
        <f t="shared" ca="1" si="8"/>
        <v>0.95726248536408898</v>
      </c>
      <c r="E55" s="26">
        <f t="shared" ca="1" si="8"/>
        <v>0.9282003972000038</v>
      </c>
      <c r="F55" s="26">
        <f t="shared" ca="1" si="8"/>
        <v>0.89607122353057578</v>
      </c>
      <c r="G55" s="26">
        <f t="shared" ca="1" si="8"/>
        <v>0.86205640706105569</v>
      </c>
      <c r="H55" s="26">
        <f t="shared" ca="1" si="8"/>
        <v>0.8270774898140294</v>
      </c>
      <c r="I55" s="26">
        <f t="shared" ca="1" si="8"/>
        <v>0.79183106051408114</v>
      </c>
      <c r="J55" s="26">
        <f t="shared" ca="1" si="8"/>
        <v>0.75683354507077738</v>
      </c>
      <c r="K55" s="26">
        <f t="shared" ca="1" si="8"/>
        <v>0.72245337587790737</v>
      </c>
      <c r="L55" s="26">
        <f t="shared" ca="1" si="8"/>
        <v>0.6889492203495281</v>
      </c>
      <c r="M55" s="27">
        <f ca="1">C55*'Balance y flujos'!D$12</f>
        <v>7433.9132583809469</v>
      </c>
      <c r="N55" s="27">
        <f ca="1">D55*'Balance y flujos'!E$12</f>
        <v>7248.2541840756985</v>
      </c>
      <c r="O55" s="27">
        <f ca="1">E55*'Balance y flujos'!F$12</f>
        <v>7028.200222540594</v>
      </c>
      <c r="P55" s="27">
        <f ca="1">F55*'Balance y flujos'!G$12</f>
        <v>6784.9227296471463</v>
      </c>
      <c r="Q55" s="27">
        <f ca="1">G55*'Balance y flujos'!H$12</f>
        <v>-855529.03964101837</v>
      </c>
      <c r="R55" s="27">
        <f ca="1">H55*'Balance y flujos'!I$12</f>
        <v>20961.271925468493</v>
      </c>
      <c r="S55" s="27">
        <f ca="1">I55*'Balance y flujos'!J$12</f>
        <v>20067.994091097571</v>
      </c>
      <c r="T55" s="27">
        <f ca="1">J55*'Balance y flujos'!K$12</f>
        <v>19181.024675344492</v>
      </c>
      <c r="U55" s="27">
        <f ca="1">K55*'Balance y flujos'!L$12</f>
        <v>18309.701148624637</v>
      </c>
      <c r="V55" s="27">
        <f ca="1">L55*'Balance y flujos'!M$12</f>
        <v>706409.79947112058</v>
      </c>
      <c r="W55" s="16">
        <f t="shared" ca="1" si="5"/>
        <v>-42103.95793471823</v>
      </c>
      <c r="X55" s="16">
        <f ca="1">'Metrics and Escenarios'!$N$13-W55</f>
        <v>45012.004690525006</v>
      </c>
    </row>
    <row r="56" spans="1:24" x14ac:dyDescent="0.35">
      <c r="A56">
        <v>51</v>
      </c>
      <c r="B56" s="16">
        <f t="shared" ca="1" si="3"/>
        <v>5.7297017877594403</v>
      </c>
      <c r="C56" s="26">
        <f t="shared" ca="1" si="8"/>
        <v>0.99298088853639543</v>
      </c>
      <c r="D56" s="26">
        <f t="shared" ca="1" si="8"/>
        <v>0.9792252231029015</v>
      </c>
      <c r="E56" s="26">
        <f t="shared" ca="1" si="8"/>
        <v>0.96032686450451987</v>
      </c>
      <c r="F56" s="26">
        <f t="shared" ca="1" si="8"/>
        <v>0.93766052940012079</v>
      </c>
      <c r="G56" s="26">
        <f t="shared" ca="1" si="8"/>
        <v>0.9123564871005494</v>
      </c>
      <c r="H56" s="26">
        <f t="shared" ca="1" si="8"/>
        <v>0.88532118653400338</v>
      </c>
      <c r="I56" s="26">
        <f t="shared" ca="1" si="8"/>
        <v>0.85726080150954331</v>
      </c>
      <c r="J56" s="26">
        <f t="shared" ca="1" si="8"/>
        <v>0.82871763670416143</v>
      </c>
      <c r="K56" s="26">
        <f t="shared" ca="1" si="8"/>
        <v>0.80009546608874382</v>
      </c>
      <c r="L56" s="26">
        <f t="shared" ca="1" si="8"/>
        <v>0.77169373365399074</v>
      </c>
      <c r="M56" s="27">
        <f ca="1">C56*'Balance y flujos'!D$12</f>
        <v>7518.7088077557473</v>
      </c>
      <c r="N56" s="27">
        <f ca="1">D56*'Balance y flujos'!E$12</f>
        <v>7414.5528828579427</v>
      </c>
      <c r="O56" s="27">
        <f ca="1">E56*'Balance y flujos'!F$12</f>
        <v>7271.4572232272585</v>
      </c>
      <c r="P56" s="27">
        <f ca="1">F56*'Balance y flujos'!G$12</f>
        <v>7099.8309861501466</v>
      </c>
      <c r="Q56" s="27">
        <f ca="1">G56*'Balance y flujos'!H$12</f>
        <v>-905448.25469188055</v>
      </c>
      <c r="R56" s="27">
        <f ca="1">H56*'Balance y flujos'!I$12</f>
        <v>22437.387501007135</v>
      </c>
      <c r="S56" s="27">
        <f ca="1">I56*'Balance y flujos'!J$12</f>
        <v>21726.231209033445</v>
      </c>
      <c r="T56" s="27">
        <f ca="1">J56*'Balance y flujos'!K$12</f>
        <v>21002.839451347474</v>
      </c>
      <c r="U56" s="27">
        <f ca="1">K56*'Balance y flujos'!L$12</f>
        <v>20277.445387604035</v>
      </c>
      <c r="V56" s="27">
        <f ca="1">L56*'Balance y flujos'!M$12</f>
        <v>791251.37171513354</v>
      </c>
      <c r="W56" s="16">
        <f t="shared" ca="1" si="5"/>
        <v>551.57047223625705</v>
      </c>
      <c r="X56" s="16">
        <f ca="1">'Metrics and Escenarios'!$N$13-W56</f>
        <v>2356.4762835705187</v>
      </c>
    </row>
    <row r="57" spans="1:24" x14ac:dyDescent="0.35">
      <c r="A57">
        <v>52</v>
      </c>
      <c r="B57" s="16">
        <f t="shared" ca="1" si="3"/>
        <v>-13.162658952790835</v>
      </c>
      <c r="C57" s="26">
        <f t="shared" ca="1" si="8"/>
        <v>0.99485863704847211</v>
      </c>
      <c r="D57" s="26">
        <f t="shared" ca="1" si="8"/>
        <v>0.98293219727412684</v>
      </c>
      <c r="E57" s="26">
        <f t="shared" ca="1" si="8"/>
        <v>0.96578517040166012</v>
      </c>
      <c r="F57" s="26">
        <f t="shared" ca="1" si="8"/>
        <v>0.94477321904035927</v>
      </c>
      <c r="G57" s="26">
        <f t="shared" ca="1" si="8"/>
        <v>0.92101560444393715</v>
      </c>
      <c r="H57" s="26">
        <f t="shared" ca="1" si="8"/>
        <v>0.89541376459053934</v>
      </c>
      <c r="I57" s="26">
        <f t="shared" ca="1" si="8"/>
        <v>0.86867307306479435</v>
      </c>
      <c r="J57" s="26">
        <f t="shared" ca="1" si="8"/>
        <v>0.84133791323043527</v>
      </c>
      <c r="K57" s="26">
        <f t="shared" ca="1" si="8"/>
        <v>0.81381590364511369</v>
      </c>
      <c r="L57" s="26">
        <f t="shared" ca="1" si="8"/>
        <v>0.78641143839241834</v>
      </c>
      <c r="M57" s="27">
        <f ca="1">C57*'Balance y flujos'!D$12</f>
        <v>7532.9268500559474</v>
      </c>
      <c r="N57" s="27">
        <f ca="1">D57*'Balance y flujos'!E$12</f>
        <v>7442.6215593783909</v>
      </c>
      <c r="O57" s="27">
        <f ca="1">E57*'Balance y flujos'!F$12</f>
        <v>7312.7867322823049</v>
      </c>
      <c r="P57" s="27">
        <f ca="1">F57*'Balance y flujos'!G$12</f>
        <v>7153.6872515247178</v>
      </c>
      <c r="Q57" s="27">
        <f ca="1">G57*'Balance y flujos'!H$12</f>
        <v>-914041.80644121836</v>
      </c>
      <c r="R57" s="27">
        <f ca="1">H57*'Balance y flujos'!I$12</f>
        <v>22693.171603074326</v>
      </c>
      <c r="S57" s="27">
        <f ca="1">I57*'Balance y flujos'!J$12</f>
        <v>22015.461335959877</v>
      </c>
      <c r="T57" s="27">
        <f ca="1">J57*'Balance y flujos'!K$12</f>
        <v>21322.684993391322</v>
      </c>
      <c r="U57" s="27">
        <f ca="1">K57*'Balance y flujos'!L$12</f>
        <v>20625.173171393853</v>
      </c>
      <c r="V57" s="27">
        <f ca="1">L57*'Balance y flujos'!M$12</f>
        <v>806342.07875980251</v>
      </c>
      <c r="W57" s="16">
        <f t="shared" ca="1" si="5"/>
        <v>8398.7858156447764</v>
      </c>
      <c r="X57" s="16">
        <f ca="1">'Metrics and Escenarios'!$N$13-W57</f>
        <v>-5490.7390598380007</v>
      </c>
    </row>
    <row r="58" spans="1:24" x14ac:dyDescent="0.35">
      <c r="A58">
        <v>53</v>
      </c>
      <c r="B58" s="16">
        <f t="shared" ca="1" si="3"/>
        <v>-461.90064885562407</v>
      </c>
      <c r="C58" s="26">
        <f t="shared" ca="1" si="8"/>
        <v>1.0405185282482634</v>
      </c>
      <c r="D58" s="26">
        <f t="shared" ca="1" si="8"/>
        <v>1.0752277089855786</v>
      </c>
      <c r="E58" s="26">
        <f t="shared" ca="1" si="8"/>
        <v>1.104958233568897</v>
      </c>
      <c r="F58" s="26">
        <f t="shared" ca="1" si="8"/>
        <v>1.1305280628465812</v>
      </c>
      <c r="G58" s="26">
        <f t="shared" ca="1" si="8"/>
        <v>1.1526811862361068</v>
      </c>
      <c r="H58" s="26">
        <f t="shared" ca="1" si="8"/>
        <v>1.1720723639209825</v>
      </c>
      <c r="I58" s="26">
        <f t="shared" ca="1" si="8"/>
        <v>1.1892563049299283</v>
      </c>
      <c r="J58" s="26">
        <f t="shared" ca="1" si="8"/>
        <v>1.2046974921128784</v>
      </c>
      <c r="K58" s="26">
        <f t="shared" ca="1" si="8"/>
        <v>1.2187711411403845</v>
      </c>
      <c r="L58" s="26">
        <f t="shared" ca="1" si="8"/>
        <v>1.2317831375580846</v>
      </c>
      <c r="M58" s="27">
        <f ca="1">C58*'Balance y flujos'!D$12</f>
        <v>7878.6569946018835</v>
      </c>
      <c r="N58" s="27">
        <f ca="1">D58*'Balance y flujos'!E$12</f>
        <v>8141.4699308148784</v>
      </c>
      <c r="O58" s="27">
        <f ca="1">E58*'Balance y flujos'!F$12</f>
        <v>8366.5851970042149</v>
      </c>
      <c r="P58" s="27">
        <f ca="1">F58*'Balance y flujos'!G$12</f>
        <v>8560.1962753466232</v>
      </c>
      <c r="Q58" s="27">
        <f ca="1">G58*'Balance y flujos'!H$12</f>
        <v>-1143953.2496891487</v>
      </c>
      <c r="R58" s="27">
        <f ca="1">H58*'Balance y flujos'!I$12</f>
        <v>29704.746942149992</v>
      </c>
      <c r="S58" s="27">
        <f ca="1">I58*'Balance y flujos'!J$12</f>
        <v>30140.253003765469</v>
      </c>
      <c r="T58" s="27">
        <f ca="1">J58*'Balance y flujos'!K$12</f>
        <v>30531.591091647235</v>
      </c>
      <c r="U58" s="27">
        <f ca="1">K58*'Balance y flujos'!L$12</f>
        <v>30888.270590100874</v>
      </c>
      <c r="V58" s="27">
        <f ca="1">L58*'Balance y flujos'!M$12</f>
        <v>1263001.1813539173</v>
      </c>
      <c r="W58" s="16">
        <f t="shared" ca="1" si="5"/>
        <v>273259.70169019978</v>
      </c>
      <c r="X58" s="16">
        <f ca="1">'Metrics and Escenarios'!$N$13-W58</f>
        <v>-270351.65493439301</v>
      </c>
    </row>
    <row r="59" spans="1:24" x14ac:dyDescent="0.35">
      <c r="A59">
        <v>54</v>
      </c>
      <c r="B59" s="16">
        <f t="shared" ca="1" si="3"/>
        <v>-116.82930966545383</v>
      </c>
      <c r="C59" s="26">
        <f t="shared" ca="1" si="8"/>
        <v>1.0052256461444635</v>
      </c>
      <c r="D59" s="26">
        <f t="shared" ca="1" si="8"/>
        <v>1.0035243897300004</v>
      </c>
      <c r="E59" s="26">
        <f t="shared" ca="1" si="8"/>
        <v>0.99629302269087561</v>
      </c>
      <c r="F59" s="26">
        <f t="shared" ca="1" si="8"/>
        <v>0.98477341495145221</v>
      </c>
      <c r="G59" s="26">
        <f t="shared" ca="1" si="8"/>
        <v>0.97001380601760401</v>
      </c>
      <c r="H59" s="26">
        <f t="shared" ca="1" si="8"/>
        <v>0.95287707571487923</v>
      </c>
      <c r="I59" s="26">
        <f t="shared" ca="1" si="8"/>
        <v>0.9340532967170202</v>
      </c>
      <c r="J59" s="26">
        <f t="shared" ca="1" si="8"/>
        <v>0.91408786495178262</v>
      </c>
      <c r="K59" s="26">
        <f t="shared" ca="1" si="8"/>
        <v>0.89339978071424753</v>
      </c>
      <c r="L59" s="26">
        <f t="shared" ca="1" si="8"/>
        <v>0.87231165685011458</v>
      </c>
      <c r="M59" s="27">
        <f ca="1">C59*'Balance y flujos'!D$12</f>
        <v>7611.4243553956567</v>
      </c>
      <c r="N59" s="27">
        <f ca="1">D59*'Balance y flujos'!E$12</f>
        <v>7598.5426859341942</v>
      </c>
      <c r="O59" s="27">
        <f ca="1">E59*'Balance y flujos'!F$12</f>
        <v>7543.7878123239661</v>
      </c>
      <c r="P59" s="27">
        <f ca="1">F59*'Balance y flujos'!G$12</f>
        <v>7456.5629954395681</v>
      </c>
      <c r="Q59" s="27">
        <f ca="1">G59*'Balance y flujos'!H$12</f>
        <v>-962669.00066319376</v>
      </c>
      <c r="R59" s="27">
        <f ca="1">H59*'Balance y flujos'!I$12</f>
        <v>24149.509255893197</v>
      </c>
      <c r="S59" s="27">
        <f ca="1">I59*'Balance y flujos'!J$12</f>
        <v>23672.443497124008</v>
      </c>
      <c r="T59" s="27">
        <f ca="1">J59*'Balance y flujos'!K$12</f>
        <v>23166.443939047978</v>
      </c>
      <c r="U59" s="27">
        <f ca="1">K59*'Balance y flujos'!L$12</f>
        <v>22642.129633966986</v>
      </c>
      <c r="V59" s="27">
        <f ca="1">L59*'Balance y flujos'!M$12</f>
        <v>894419.33366175473</v>
      </c>
      <c r="W59" s="16">
        <f t="shared" ca="1" si="5"/>
        <v>55591.177173686447</v>
      </c>
      <c r="X59" s="16">
        <f ca="1">'Metrics and Escenarios'!$N$13-W59</f>
        <v>-52683.130417879671</v>
      </c>
    </row>
    <row r="60" spans="1:24" x14ac:dyDescent="0.35">
      <c r="A60">
        <v>55</v>
      </c>
      <c r="B60" s="16">
        <f t="shared" ca="1" si="3"/>
        <v>123.06665500056812</v>
      </c>
      <c r="C60" s="26">
        <f t="shared" ca="1" si="8"/>
        <v>0.98139764336305002</v>
      </c>
      <c r="D60" s="26">
        <f t="shared" ca="1" si="8"/>
        <v>0.95651290402883005</v>
      </c>
      <c r="E60" s="26">
        <f t="shared" ca="1" si="8"/>
        <v>0.9271103741146709</v>
      </c>
      <c r="F60" s="26">
        <f t="shared" ca="1" si="8"/>
        <v>0.89466844154188274</v>
      </c>
      <c r="G60" s="26">
        <f t="shared" ca="1" si="8"/>
        <v>0.86036982172168885</v>
      </c>
      <c r="H60" s="26">
        <f t="shared" ca="1" si="8"/>
        <v>0.82513608964569629</v>
      </c>
      <c r="I60" s="26">
        <f t="shared" ca="1" si="8"/>
        <v>0.78966304108641194</v>
      </c>
      <c r="J60" s="26">
        <f t="shared" ca="1" si="8"/>
        <v>0.75446578361642369</v>
      </c>
      <c r="K60" s="26">
        <f t="shared" ca="1" si="8"/>
        <v>0.71991114542869794</v>
      </c>
      <c r="L60" s="26">
        <f t="shared" ca="1" si="8"/>
        <v>0.68625604397449014</v>
      </c>
      <c r="M60" s="27">
        <f ca="1">C60*'Balance y flujos'!D$12</f>
        <v>7431.0021373528616</v>
      </c>
      <c r="N60" s="27">
        <f ca="1">D60*'Balance y flujos'!E$12</f>
        <v>7242.5784617605914</v>
      </c>
      <c r="O60" s="27">
        <f ca="1">E60*'Balance y flujos'!F$12</f>
        <v>7019.9467241430275</v>
      </c>
      <c r="P60" s="27">
        <f ca="1">F60*'Balance y flujos'!G$12</f>
        <v>6774.3010657102977</v>
      </c>
      <c r="Q60" s="27">
        <f ca="1">G60*'Balance y flujos'!H$12</f>
        <v>-853855.22488383751</v>
      </c>
      <c r="R60" s="27">
        <f ca="1">H60*'Balance y flujos'!I$12</f>
        <v>20912.069502061066</v>
      </c>
      <c r="S60" s="27">
        <f ca="1">I60*'Balance y flujos'!J$12</f>
        <v>20013.048278495062</v>
      </c>
      <c r="T60" s="27">
        <f ca="1">J60*'Balance y flujos'!K$12</f>
        <v>19121.016644282601</v>
      </c>
      <c r="U60" s="27">
        <f ca="1">K60*'Balance y flujos'!L$12</f>
        <v>18245.271413322487</v>
      </c>
      <c r="V60" s="27">
        <f ca="1">L60*'Balance y flujos'!M$12</f>
        <v>703648.36782008293</v>
      </c>
      <c r="W60" s="16">
        <f t="shared" ca="1" si="5"/>
        <v>-43447.622836626484</v>
      </c>
      <c r="X60" s="16">
        <f ca="1">'Metrics and Escenarios'!$N$13-W60</f>
        <v>46355.66959243326</v>
      </c>
    </row>
    <row r="61" spans="1:24" x14ac:dyDescent="0.35">
      <c r="A61">
        <v>56</v>
      </c>
      <c r="B61" s="16">
        <f t="shared" ca="1" si="3"/>
        <v>89.496035177595388</v>
      </c>
      <c r="C61" s="26">
        <f t="shared" ca="1" si="8"/>
        <v>0.98469779238415533</v>
      </c>
      <c r="D61" s="26">
        <f t="shared" ca="1" si="8"/>
        <v>0.96295665811535269</v>
      </c>
      <c r="E61" s="26">
        <f t="shared" ca="1" si="8"/>
        <v>0.93649465116573283</v>
      </c>
      <c r="F61" s="26">
        <f t="shared" ca="1" si="8"/>
        <v>0.90676329579751191</v>
      </c>
      <c r="G61" s="26">
        <f t="shared" ca="1" si="8"/>
        <v>0.87493327996561499</v>
      </c>
      <c r="H61" s="26">
        <f t="shared" ca="1" si="8"/>
        <v>0.84192480225709709</v>
      </c>
      <c r="I61" s="26">
        <f t="shared" ca="1" si="8"/>
        <v>0.80843942868883523</v>
      </c>
      <c r="J61" s="26">
        <f t="shared" ca="1" si="8"/>
        <v>0.77500263030665628</v>
      </c>
      <c r="K61" s="26">
        <f t="shared" ca="1" si="8"/>
        <v>0.74199414559935839</v>
      </c>
      <c r="L61" s="26">
        <f t="shared" ca="1" si="8"/>
        <v>0.70968514920439796</v>
      </c>
      <c r="M61" s="27">
        <f ca="1">C61*'Balance y flujos'!D$12</f>
        <v>7455.9903922108815</v>
      </c>
      <c r="N61" s="27">
        <f ca="1">D61*'Balance y flujos'!E$12</f>
        <v>7291.3696431062472</v>
      </c>
      <c r="O61" s="27">
        <f ca="1">E61*'Balance y flujos'!F$12</f>
        <v>7091.0031234481921</v>
      </c>
      <c r="P61" s="27">
        <f ca="1">F61*'Balance y flujos'!G$12</f>
        <v>6865.8815666747814</v>
      </c>
      <c r="Q61" s="27">
        <f ca="1">G61*'Balance y flujos'!H$12</f>
        <v>-868308.41071161337</v>
      </c>
      <c r="R61" s="27">
        <f ca="1">H61*'Balance y flujos'!I$12</f>
        <v>21337.558981172926</v>
      </c>
      <c r="S61" s="27">
        <f ca="1">I61*'Balance y flujos'!J$12</f>
        <v>20488.912960050944</v>
      </c>
      <c r="T61" s="27">
        <f ca="1">J61*'Balance y flujos'!K$12</f>
        <v>19641.498017874834</v>
      </c>
      <c r="U61" s="27">
        <f ca="1">K61*'Balance y flujos'!L$12</f>
        <v>18804.938164271618</v>
      </c>
      <c r="V61" s="27">
        <f ca="1">L61*'Balance y flujos'!M$12</f>
        <v>727671.25519464188</v>
      </c>
      <c r="W61" s="16">
        <f t="shared" ca="1" si="5"/>
        <v>-31660.002668161062</v>
      </c>
      <c r="X61" s="16">
        <f ca="1">'Metrics and Escenarios'!$N$13-W61</f>
        <v>34568.049423967837</v>
      </c>
    </row>
    <row r="62" spans="1:24" x14ac:dyDescent="0.35">
      <c r="A62">
        <v>57</v>
      </c>
      <c r="B62" s="16">
        <f t="shared" ca="1" si="3"/>
        <v>-31.991195714196902</v>
      </c>
      <c r="C62" s="26">
        <f t="shared" ca="1" si="8"/>
        <v>0.99673357485333891</v>
      </c>
      <c r="D62" s="26">
        <f t="shared" ca="1" si="8"/>
        <v>0.98664061029300365</v>
      </c>
      <c r="E62" s="26">
        <f t="shared" ca="1" si="8"/>
        <v>0.97125590321523325</v>
      </c>
      <c r="F62" s="26">
        <f t="shared" ca="1" si="8"/>
        <v>0.95191556016043732</v>
      </c>
      <c r="G62" s="26">
        <f t="shared" ca="1" si="8"/>
        <v>0.92972723499959964</v>
      </c>
      <c r="H62" s="26">
        <f t="shared" ca="1" si="8"/>
        <v>0.9055867175326946</v>
      </c>
      <c r="I62" s="26">
        <f t="shared" ca="1" si="8"/>
        <v>0.88019794502070425</v>
      </c>
      <c r="J62" s="26">
        <f t="shared" ca="1" si="8"/>
        <v>0.85410676881458247</v>
      </c>
      <c r="K62" s="26">
        <f t="shared" ca="1" si="8"/>
        <v>0.82772407898724354</v>
      </c>
      <c r="L62" s="26">
        <f t="shared" ca="1" si="8"/>
        <v>0.80135869093544621</v>
      </c>
      <c r="M62" s="27">
        <f ca="1">C62*'Balance y flujos'!D$12</f>
        <v>7547.1236100844562</v>
      </c>
      <c r="N62" s="27">
        <f ca="1">D62*'Balance y flujos'!E$12</f>
        <v>7470.7011306467984</v>
      </c>
      <c r="O62" s="27">
        <f ca="1">E62*'Balance y flujos'!F$12</f>
        <v>7354.2103361654763</v>
      </c>
      <c r="P62" s="27">
        <f ca="1">F62*'Balance y flujos'!G$12</f>
        <v>7207.7680336500216</v>
      </c>
      <c r="Q62" s="27">
        <f ca="1">G62*'Balance y flujos'!H$12</f>
        <v>-922687.47378032259</v>
      </c>
      <c r="R62" s="27">
        <f ca="1">H62*'Balance y flujos'!I$12</f>
        <v>22950.992708752656</v>
      </c>
      <c r="S62" s="27">
        <f ca="1">I62*'Balance y flujos'!J$12</f>
        <v>22307.545182938175</v>
      </c>
      <c r="T62" s="27">
        <f ca="1">J62*'Balance y flujos'!K$12</f>
        <v>21646.296090746335</v>
      </c>
      <c r="U62" s="27">
        <f ca="1">K62*'Balance y flujos'!L$12</f>
        <v>20977.658940773254</v>
      </c>
      <c r="V62" s="27">
        <f ca="1">L62*'Balance y flujos'!M$12</f>
        <v>821668.15121868078</v>
      </c>
      <c r="W62" s="16">
        <f t="shared" ca="1" si="5"/>
        <v>16442.973472115351</v>
      </c>
      <c r="X62" s="16">
        <f ca="1">'Metrics and Escenarios'!$N$13-W62</f>
        <v>-13534.926716308575</v>
      </c>
    </row>
    <row r="63" spans="1:24" x14ac:dyDescent="0.35">
      <c r="A63">
        <v>58</v>
      </c>
      <c r="B63" s="16">
        <f t="shared" ca="1" si="3"/>
        <v>-158.47183137095212</v>
      </c>
      <c r="C63" s="26">
        <f t="shared" ca="1" si="8"/>
        <v>1.0094203871412162</v>
      </c>
      <c r="D63" s="26">
        <f t="shared" ca="1" si="8"/>
        <v>1.0119171480152991</v>
      </c>
      <c r="E63" s="26">
        <f t="shared" ca="1" si="8"/>
        <v>1.0088175388125094</v>
      </c>
      <c r="F63" s="26">
        <f t="shared" ca="1" si="8"/>
        <v>1.0013141715953169</v>
      </c>
      <c r="G63" s="26">
        <f t="shared" ca="1" si="8"/>
        <v>0.99042244601281326</v>
      </c>
      <c r="H63" s="26">
        <f t="shared" ca="1" si="8"/>
        <v>0.97698512006837335</v>
      </c>
      <c r="I63" s="26">
        <f t="shared" ca="1" si="8"/>
        <v>0.96168145181559639</v>
      </c>
      <c r="J63" s="26">
        <f t="shared" ca="1" si="8"/>
        <v>0.94505272211037816</v>
      </c>
      <c r="K63" s="26">
        <f t="shared" ca="1" si="8"/>
        <v>0.92751821490665498</v>
      </c>
      <c r="L63" s="26">
        <f t="shared" ca="1" si="8"/>
        <v>0.90940386042426058</v>
      </c>
      <c r="M63" s="27">
        <f ca="1">C63*'Balance y flujos'!D$12</f>
        <v>7643.1863323306061</v>
      </c>
      <c r="N63" s="27">
        <f ca="1">D63*'Balance y flujos'!E$12</f>
        <v>7662.0914474154461</v>
      </c>
      <c r="O63" s="27">
        <f ca="1">E63*'Balance y flujos'!F$12</f>
        <v>7638.6216512867741</v>
      </c>
      <c r="P63" s="27">
        <f ca="1">F63*'Balance y flujos'!G$12</f>
        <v>7581.8072313568155</v>
      </c>
      <c r="Q63" s="27">
        <f ca="1">G63*'Balance y flujos'!H$12</f>
        <v>-982923.10936474195</v>
      </c>
      <c r="R63" s="27">
        <f ca="1">H63*'Balance y flujos'!I$12</f>
        <v>24760.498285951879</v>
      </c>
      <c r="S63" s="27">
        <f ca="1">I63*'Balance y flujos'!J$12</f>
        <v>24372.645447911582</v>
      </c>
      <c r="T63" s="27">
        <f ca="1">J63*'Balance y flujos'!K$12</f>
        <v>23951.210540760901</v>
      </c>
      <c r="U63" s="27">
        <f ca="1">K63*'Balance y flujos'!L$12</f>
        <v>23506.819805790019</v>
      </c>
      <c r="V63" s="27">
        <f ca="1">L63*'Balance y flujos'!M$12</f>
        <v>932451.59397182683</v>
      </c>
      <c r="W63" s="16">
        <f t="shared" ca="1" si="5"/>
        <v>76645.365349888918</v>
      </c>
      <c r="X63" s="16">
        <f ca="1">'Metrics and Escenarios'!$N$13-W63</f>
        <v>-73737.318594082142</v>
      </c>
    </row>
    <row r="64" spans="1:24" x14ac:dyDescent="0.35">
      <c r="A64">
        <v>59</v>
      </c>
      <c r="B64" s="16">
        <f t="shared" ca="1" si="3"/>
        <v>-128.50222359846751</v>
      </c>
      <c r="C64" s="26">
        <f t="shared" ca="1" si="8"/>
        <v>1.0063997225008334</v>
      </c>
      <c r="D64" s="26">
        <f t="shared" ca="1" si="8"/>
        <v>1.0058699373684474</v>
      </c>
      <c r="E64" s="26">
        <f t="shared" ca="1" si="8"/>
        <v>0.9997880314715164</v>
      </c>
      <c r="F64" s="26">
        <f t="shared" ca="1" si="8"/>
        <v>0.98938223638001066</v>
      </c>
      <c r="G64" s="26">
        <f t="shared" ca="1" si="8"/>
        <v>0.97569180342907569</v>
      </c>
      <c r="H64" s="26">
        <f t="shared" ca="1" si="8"/>
        <v>0.95957421212417415</v>
      </c>
      <c r="I64" s="26">
        <f t="shared" ca="1" si="8"/>
        <v>0.94171674988821308</v>
      </c>
      <c r="J64" s="26">
        <f t="shared" ca="1" si="8"/>
        <v>0.92266390074040916</v>
      </c>
      <c r="K64" s="26">
        <f t="shared" ca="1" si="8"/>
        <v>0.90283497610963936</v>
      </c>
      <c r="L64" s="26">
        <f t="shared" ca="1" si="8"/>
        <v>0.88255373690686345</v>
      </c>
      <c r="M64" s="27">
        <f ca="1">C64*'Balance y flujos'!D$12</f>
        <v>7620.3142931009306</v>
      </c>
      <c r="N64" s="27">
        <f ca="1">D64*'Balance y flujos'!E$12</f>
        <v>7616.3028360959925</v>
      </c>
      <c r="O64" s="27">
        <f ca="1">E64*'Balance y flujos'!F$12</f>
        <v>7570.2515173212705</v>
      </c>
      <c r="P64" s="27">
        <f ca="1">F64*'Balance y flujos'!G$12</f>
        <v>7491.4603299888286</v>
      </c>
      <c r="Q64" s="27">
        <f ca="1">G64*'Balance y flujos'!H$12</f>
        <v>-968304.00509298686</v>
      </c>
      <c r="R64" s="27">
        <f ca="1">H64*'Balance y flujos'!I$12</f>
        <v>24319.240023718532</v>
      </c>
      <c r="S64" s="27">
        <f ca="1">I64*'Balance y flujos'!J$12</f>
        <v>23866.664386687313</v>
      </c>
      <c r="T64" s="27">
        <f ca="1">J64*'Balance y flujos'!K$12</f>
        <v>23383.793123884781</v>
      </c>
      <c r="U64" s="27">
        <f ca="1">K64*'Balance y flujos'!L$12</f>
        <v>22881.253172920038</v>
      </c>
      <c r="V64" s="27">
        <f ca="1">L64*'Balance y flujos'!M$12</f>
        <v>904920.98676673183</v>
      </c>
      <c r="W64" s="16">
        <f t="shared" ca="1" si="5"/>
        <v>61366.261357462849</v>
      </c>
      <c r="X64" s="16">
        <f ca="1">'Metrics and Escenarios'!$N$13-W64</f>
        <v>-58458.214601656073</v>
      </c>
    </row>
    <row r="65" spans="1:24" x14ac:dyDescent="0.35">
      <c r="A65">
        <v>60</v>
      </c>
      <c r="B65" s="16">
        <f t="shared" ca="1" si="3"/>
        <v>156.65655786045204</v>
      </c>
      <c r="C65" s="26">
        <f t="shared" ca="1" si="8"/>
        <v>0.97810666848291661</v>
      </c>
      <c r="D65" s="26">
        <f t="shared" ca="1" si="8"/>
        <v>0.95010860498714611</v>
      </c>
      <c r="E65" s="26">
        <f t="shared" ca="1" si="8"/>
        <v>0.91781482404602632</v>
      </c>
      <c r="F65" s="26">
        <f t="shared" ca="1" si="8"/>
        <v>0.88272810569578009</v>
      </c>
      <c r="G65" s="26">
        <f t="shared" ca="1" si="8"/>
        <v>0.84604061831049926</v>
      </c>
      <c r="H65" s="26">
        <f t="shared" ca="1" si="8"/>
        <v>0.80867280230694527</v>
      </c>
      <c r="I65" s="26">
        <f t="shared" ca="1" si="8"/>
        <v>0.77131233261399967</v>
      </c>
      <c r="J65" s="26">
        <f t="shared" ca="1" si="8"/>
        <v>0.73446181399350763</v>
      </c>
      <c r="K65" s="26">
        <f t="shared" ca="1" si="8"/>
        <v>0.69847325075399591</v>
      </c>
      <c r="L65" s="26">
        <f t="shared" ca="1" si="8"/>
        <v>0.66358761658143828</v>
      </c>
      <c r="M65" s="27">
        <f ca="1">C65*'Balance y flujos'!D$12</f>
        <v>7406.0833477739061</v>
      </c>
      <c r="N65" s="27">
        <f ca="1">D65*'Balance y flujos'!E$12</f>
        <v>7194.0860283531529</v>
      </c>
      <c r="O65" s="27">
        <f ca="1">E65*'Balance y flujos'!F$12</f>
        <v>6949.5621528175234</v>
      </c>
      <c r="P65" s="27">
        <f ca="1">F65*'Balance y flujos'!G$12</f>
        <v>6683.8905559713048</v>
      </c>
      <c r="Q65" s="27">
        <f ca="1">G65*'Balance y flujos'!H$12</f>
        <v>-839634.5201448173</v>
      </c>
      <c r="R65" s="27">
        <f ca="1">H65*'Balance y flujos'!I$12</f>
        <v>20494.827530245006</v>
      </c>
      <c r="S65" s="27">
        <f ca="1">I65*'Balance y flujos'!J$12</f>
        <v>19547.97191618018</v>
      </c>
      <c r="T65" s="27">
        <f ca="1">J65*'Balance y flujos'!K$12</f>
        <v>18614.040391127604</v>
      </c>
      <c r="U65" s="27">
        <f ca="1">K65*'Balance y flujos'!L$12</f>
        <v>17701.954075684604</v>
      </c>
      <c r="V65" s="27">
        <f ca="1">L65*'Balance y flujos'!M$12</f>
        <v>680405.4367359496</v>
      </c>
      <c r="W65" s="16">
        <f t="shared" ca="1" si="5"/>
        <v>-54636.667410714435</v>
      </c>
      <c r="X65" s="16">
        <f ca="1">'Metrics and Escenarios'!$N$13-W65</f>
        <v>57544.714166521211</v>
      </c>
    </row>
    <row r="66" spans="1:24" x14ac:dyDescent="0.35">
      <c r="A66">
        <v>61</v>
      </c>
      <c r="B66" s="16">
        <f t="shared" ca="1" si="3"/>
        <v>-228.50936820935382</v>
      </c>
      <c r="C66" s="26">
        <f t="shared" ca="1" si="8"/>
        <v>1.0165149341255342</v>
      </c>
      <c r="D66" s="26">
        <f t="shared" ca="1" si="8"/>
        <v>1.0261913243424128</v>
      </c>
      <c r="E66" s="26">
        <f t="shared" ca="1" si="8"/>
        <v>1.0302383182154902</v>
      </c>
      <c r="F66" s="26">
        <f t="shared" ca="1" si="8"/>
        <v>1.0297626343160011</v>
      </c>
      <c r="G66" s="26">
        <f t="shared" ca="1" si="8"/>
        <v>1.0257202560954937</v>
      </c>
      <c r="H66" s="26">
        <f t="shared" ca="1" si="8"/>
        <v>1.0189153353987139</v>
      </c>
      <c r="I66" s="26">
        <f t="shared" ca="1" si="8"/>
        <v>1.0100039699263592</v>
      </c>
      <c r="J66" s="26">
        <f t="shared" ca="1" si="8"/>
        <v>0.99951558438623045</v>
      </c>
      <c r="K66" s="26">
        <f t="shared" ca="1" si="8"/>
        <v>0.98786516538934621</v>
      </c>
      <c r="L66" s="26">
        <f t="shared" ca="1" si="8"/>
        <v>0.97537969235192579</v>
      </c>
      <c r="M66" s="27">
        <f ca="1">C66*'Balance y flujos'!D$12</f>
        <v>7696.9052241177897</v>
      </c>
      <c r="N66" s="27">
        <f ca="1">D66*'Balance y flujos'!E$12</f>
        <v>7770.173462399961</v>
      </c>
      <c r="O66" s="27">
        <f ca="1">E66*'Balance y flujos'!F$12</f>
        <v>7800.8167193142917</v>
      </c>
      <c r="P66" s="27">
        <f ca="1">F66*'Balance y flujos'!G$12</f>
        <v>7797.2149090820039</v>
      </c>
      <c r="Q66" s="27">
        <f ca="1">G66*'Balance y flujos'!H$12</f>
        <v>-1017953.6494942671</v>
      </c>
      <c r="R66" s="27">
        <f ca="1">H66*'Balance y flujos'!I$12</f>
        <v>25823.168539050344</v>
      </c>
      <c r="S66" s="27">
        <f ca="1">I66*'Balance y flujos'!J$12</f>
        <v>25597.320831678622</v>
      </c>
      <c r="T66" s="27">
        <f ca="1">J66*'Balance y flujos'!K$12</f>
        <v>25331.505470877029</v>
      </c>
      <c r="U66" s="27">
        <f ca="1">K66*'Balance y flujos'!L$12</f>
        <v>25036.239787011971</v>
      </c>
      <c r="V66" s="27">
        <f ca="1">L66*'Balance y flujos'!M$12</f>
        <v>1000099.5030271815</v>
      </c>
      <c r="W66" s="16">
        <f t="shared" ca="1" si="5"/>
        <v>114999.19847644644</v>
      </c>
      <c r="X66" s="16">
        <f ca="1">'Metrics and Escenarios'!$N$13-W66</f>
        <v>-112091.15172063967</v>
      </c>
    </row>
    <row r="67" spans="1:24" x14ac:dyDescent="0.35">
      <c r="A67">
        <v>62</v>
      </c>
      <c r="B67" s="16">
        <f t="shared" ca="1" si="3"/>
        <v>-11.339888495133394</v>
      </c>
      <c r="C67" s="26">
        <f t="shared" ca="1" si="8"/>
        <v>0.99467731368120227</v>
      </c>
      <c r="D67" s="26">
        <f t="shared" ca="1" si="8"/>
        <v>0.98257393062766618</v>
      </c>
      <c r="E67" s="26">
        <f t="shared" ca="1" si="8"/>
        <v>0.96525719336884175</v>
      </c>
      <c r="F67" s="26">
        <f t="shared" ca="1" si="8"/>
        <v>0.94408462821432571</v>
      </c>
      <c r="G67" s="26">
        <f t="shared" ca="1" si="8"/>
        <v>0.92017658681873704</v>
      </c>
      <c r="H67" s="26">
        <f t="shared" ca="1" si="8"/>
        <v>0.8944350196418237</v>
      </c>
      <c r="I67" s="26">
        <f t="shared" ca="1" si="8"/>
        <v>0.86756540574275332</v>
      </c>
      <c r="J67" s="26">
        <f t="shared" ca="1" si="8"/>
        <v>0.84011195458963683</v>
      </c>
      <c r="K67" s="26">
        <f t="shared" ca="1" si="8"/>
        <v>0.81248193849637629</v>
      </c>
      <c r="L67" s="26">
        <f t="shared" ca="1" si="8"/>
        <v>0.78497929648445663</v>
      </c>
      <c r="M67" s="27">
        <f ca="1">C67*'Balance y flujos'!D$12</f>
        <v>7531.5538955365982</v>
      </c>
      <c r="N67" s="27">
        <f ca="1">D67*'Balance y flujos'!E$12</f>
        <v>7439.9088157381384</v>
      </c>
      <c r="O67" s="27">
        <f ca="1">E67*'Balance y flujos'!F$12</f>
        <v>7308.7889659478542</v>
      </c>
      <c r="P67" s="27">
        <f ca="1">F67*'Balance y flujos'!G$12</f>
        <v>7148.473340594096</v>
      </c>
      <c r="Q67" s="27">
        <f ca="1">G67*'Balance y flujos'!H$12</f>
        <v>-913209.14173708786</v>
      </c>
      <c r="R67" s="27">
        <f ca="1">H67*'Balance y flujos'!I$12</f>
        <v>22668.366504074085</v>
      </c>
      <c r="S67" s="27">
        <f ca="1">I67*'Balance y flujos'!J$12</f>
        <v>21987.388856384259</v>
      </c>
      <c r="T67" s="27">
        <f ca="1">J67*'Balance y flujos'!K$12</f>
        <v>21291.614564373926</v>
      </c>
      <c r="U67" s="27">
        <f ca="1">K67*'Balance y flujos'!L$12</f>
        <v>20591.365448942033</v>
      </c>
      <c r="V67" s="27">
        <f ca="1">L67*'Balance y flujos'!M$12</f>
        <v>804873.64095896704</v>
      </c>
      <c r="W67" s="16">
        <f t="shared" ca="1" si="5"/>
        <v>7631.9596134701278</v>
      </c>
      <c r="X67" s="16">
        <f ca="1">'Metrics and Escenarios'!$N$13-W67</f>
        <v>-4723.912857663352</v>
      </c>
    </row>
    <row r="68" spans="1:24" x14ac:dyDescent="0.35">
      <c r="A68">
        <v>63</v>
      </c>
      <c r="B68" s="16">
        <f t="shared" ca="1" si="3"/>
        <v>-252.20104426709585</v>
      </c>
      <c r="C68" s="26">
        <f t="shared" ca="1" si="8"/>
        <v>1.0189260834588907</v>
      </c>
      <c r="D68" s="26">
        <f t="shared" ca="1" si="8"/>
        <v>1.0310653009767494</v>
      </c>
      <c r="E68" s="26">
        <f t="shared" ca="1" si="8"/>
        <v>1.0375868237916652</v>
      </c>
      <c r="F68" s="26">
        <f t="shared" ca="1" si="8"/>
        <v>1.0395677419213241</v>
      </c>
      <c r="G68" s="26">
        <f t="shared" ca="1" si="8"/>
        <v>1.0379430236459553</v>
      </c>
      <c r="H68" s="26">
        <f t="shared" ca="1" si="8"/>
        <v>1.0335026564248149</v>
      </c>
      <c r="I68" s="26">
        <f t="shared" ca="1" si="8"/>
        <v>1.0268937148612594</v>
      </c>
      <c r="J68" s="26">
        <f t="shared" ca="1" si="8"/>
        <v>1.0186404111050888</v>
      </c>
      <c r="K68" s="26">
        <f t="shared" ca="1" si="8"/>
        <v>1.0091550995127658</v>
      </c>
      <c r="L68" s="26">
        <f t="shared" ca="1" si="8"/>
        <v>0.99876398481607087</v>
      </c>
      <c r="M68" s="27">
        <f ca="1">C68*'Balance y flujos'!D$12</f>
        <v>7715.1621009004266</v>
      </c>
      <c r="N68" s="27">
        <f ca="1">D68*'Balance y flujos'!E$12</f>
        <v>7807.0785141209435</v>
      </c>
      <c r="O68" s="27">
        <f ca="1">E68*'Balance y flujos'!F$12</f>
        <v>7856.4585491191601</v>
      </c>
      <c r="P68" s="27">
        <f ca="1">F68*'Balance y flujos'!G$12</f>
        <v>7871.4577769601528</v>
      </c>
      <c r="Q68" s="27">
        <f ca="1">G68*'Balance y flujos'!H$12</f>
        <v>-1030083.8680026497</v>
      </c>
      <c r="R68" s="27">
        <f ca="1">H68*'Balance y flujos'!I$12</f>
        <v>26192.866428858659</v>
      </c>
      <c r="S68" s="27">
        <f ca="1">I68*'Balance y flujos'!J$12</f>
        <v>26025.370852012085</v>
      </c>
      <c r="T68" s="27">
        <f ca="1">J68*'Balance y flujos'!K$12</f>
        <v>25816.200917577669</v>
      </c>
      <c r="U68" s="27">
        <f ca="1">K68*'Balance y flujos'!L$12</f>
        <v>25575.807244635143</v>
      </c>
      <c r="V68" s="27">
        <f ca="1">L68*'Balance y flujos'!M$12</f>
        <v>1024076.4419109938</v>
      </c>
      <c r="W68" s="16">
        <f t="shared" ca="1" si="5"/>
        <v>128852.97629252844</v>
      </c>
      <c r="X68" s="16">
        <f ca="1">'Metrics and Escenarios'!$N$13-W68</f>
        <v>-125944.92953672167</v>
      </c>
    </row>
    <row r="69" spans="1:24" x14ac:dyDescent="0.35">
      <c r="A69">
        <v>64</v>
      </c>
      <c r="B69" s="16">
        <f t="shared" ca="1" si="3"/>
        <v>21.258346918001362</v>
      </c>
      <c r="C69" s="26">
        <f t="shared" ca="1" si="8"/>
        <v>0.99144012036420059</v>
      </c>
      <c r="D69" s="26">
        <f t="shared" ca="1" si="8"/>
        <v>0.97618873260353145</v>
      </c>
      <c r="E69" s="26">
        <f t="shared" ca="1" si="8"/>
        <v>0.95586349655886005</v>
      </c>
      <c r="F69" s="26">
        <f t="shared" ca="1" si="8"/>
        <v>0.9318543414689856</v>
      </c>
      <c r="G69" s="26">
        <f t="shared" ca="1" si="8"/>
        <v>0.90530008657461913</v>
      </c>
      <c r="H69" s="26">
        <f t="shared" ca="1" si="8"/>
        <v>0.87711079170239792</v>
      </c>
      <c r="I69" s="26">
        <f t="shared" ca="1" si="8"/>
        <v>0.84799279547915452</v>
      </c>
      <c r="J69" s="26">
        <f t="shared" ca="1" si="8"/>
        <v>0.81848623056246872</v>
      </c>
      <c r="K69" s="26">
        <f t="shared" ca="1" si="8"/>
        <v>0.78899128293645271</v>
      </c>
      <c r="L69" s="26">
        <f t="shared" ca="1" si="8"/>
        <v>0.75980293842793745</v>
      </c>
      <c r="M69" s="27">
        <f ca="1">C69*'Balance y flujos'!D$12</f>
        <v>7507.0423322367005</v>
      </c>
      <c r="N69" s="27">
        <f ca="1">D69*'Balance y flujos'!E$12</f>
        <v>7391.5610124948271</v>
      </c>
      <c r="O69" s="27">
        <f ca="1">E69*'Balance y flujos'!F$12</f>
        <v>7237.6612415797654</v>
      </c>
      <c r="P69" s="27">
        <f ca="1">F69*'Balance y flujos'!G$12</f>
        <v>7055.8673642503772</v>
      </c>
      <c r="Q69" s="27">
        <f ca="1">G69*'Balance y flujos'!H$12</f>
        <v>-898445.28421822807</v>
      </c>
      <c r="R69" s="27">
        <f ca="1">H69*'Balance y flujos'!I$12</f>
        <v>22229.305041019692</v>
      </c>
      <c r="S69" s="27">
        <f ca="1">I69*'Balance y flujos'!J$12</f>
        <v>21491.344880965753</v>
      </c>
      <c r="T69" s="27">
        <f ca="1">J69*'Balance y flujos'!K$12</f>
        <v>20743.536920499788</v>
      </c>
      <c r="U69" s="27">
        <f ca="1">K69*'Balance y flujos'!L$12</f>
        <v>19996.023386120574</v>
      </c>
      <c r="V69" s="27">
        <f ca="1">L69*'Balance y flujos'!M$12</f>
        <v>779059.21876237029</v>
      </c>
      <c r="W69" s="16">
        <f t="shared" ca="1" si="5"/>
        <v>-5733.7232766903471</v>
      </c>
      <c r="X69" s="16">
        <f ca="1">'Metrics and Escenarios'!$N$13-W69</f>
        <v>8641.7700324971229</v>
      </c>
    </row>
    <row r="70" spans="1:24" x14ac:dyDescent="0.35">
      <c r="A70">
        <v>65</v>
      </c>
      <c r="B70" s="16">
        <f t="shared" ca="1" si="3"/>
        <v>-119.57328002139704</v>
      </c>
      <c r="C70" s="26">
        <f t="shared" ca="1" si="8"/>
        <v>1.0055015149289264</v>
      </c>
      <c r="D70" s="26">
        <f t="shared" ca="1" si="8"/>
        <v>1.0040752691112207</v>
      </c>
      <c r="E70" s="26">
        <f t="shared" ca="1" si="8"/>
        <v>0.99711349990534526</v>
      </c>
      <c r="F70" s="26">
        <f t="shared" ca="1" si="8"/>
        <v>0.98585488396984633</v>
      </c>
      <c r="G70" s="26">
        <f t="shared" ca="1" si="8"/>
        <v>0.97134556394905724</v>
      </c>
      <c r="H70" s="26">
        <f t="shared" ca="1" si="8"/>
        <v>0.95444716771516813</v>
      </c>
      <c r="I70" s="26">
        <f t="shared" ca="1" si="8"/>
        <v>0.93584913105550205</v>
      </c>
      <c r="J70" s="26">
        <f t="shared" ca="1" si="8"/>
        <v>0.91609665297035447</v>
      </c>
      <c r="K70" s="26">
        <f t="shared" ca="1" si="8"/>
        <v>0.89560882355102389</v>
      </c>
      <c r="L70" s="26">
        <f t="shared" ca="1" si="8"/>
        <v>0.87470854116348684</v>
      </c>
      <c r="M70" s="27">
        <f ca="1">C70*'Balance y flujos'!D$12</f>
        <v>7613.5131942479156</v>
      </c>
      <c r="N70" s="27">
        <f ca="1">D70*'Balance y flujos'!E$12</f>
        <v>7602.7138655645467</v>
      </c>
      <c r="O70" s="27">
        <f ca="1">E70*'Balance y flujos'!F$12</f>
        <v>7550.0003480637915</v>
      </c>
      <c r="P70" s="27">
        <f ca="1">F70*'Balance y flujos'!G$12</f>
        <v>7464.7517236696758</v>
      </c>
      <c r="Q70" s="27">
        <f ca="1">G70*'Balance y flujos'!H$12</f>
        <v>-963990.67471468053</v>
      </c>
      <c r="R70" s="27">
        <f ca="1">H70*'Balance y flujos'!I$12</f>
        <v>24189.301325888304</v>
      </c>
      <c r="S70" s="27">
        <f ca="1">I70*'Balance y flujos'!J$12</f>
        <v>23717.956731815568</v>
      </c>
      <c r="T70" s="27">
        <f ca="1">J70*'Balance y flujos'!K$12</f>
        <v>23217.354225467905</v>
      </c>
      <c r="U70" s="27">
        <f ca="1">K70*'Balance y flujos'!L$12</f>
        <v>22698.115134922999</v>
      </c>
      <c r="V70" s="27">
        <f ca="1">L70*'Balance y flujos'!M$12</f>
        <v>896876.96408959059</v>
      </c>
      <c r="W70" s="16">
        <f t="shared" ca="1" si="5"/>
        <v>56939.995924550807</v>
      </c>
      <c r="X70" s="16">
        <f ca="1">'Metrics and Escenarios'!$N$13-W70</f>
        <v>-54031.949168744031</v>
      </c>
    </row>
    <row r="71" spans="1:24" x14ac:dyDescent="0.35">
      <c r="A71">
        <v>66</v>
      </c>
      <c r="B71" s="16">
        <f t="shared" ref="B71:B134" ca="1" si="9">_xlfn.NORM.INV(RAND(),0,1.6)*100</f>
        <v>67.058991023004893</v>
      </c>
      <c r="C71" s="26">
        <f t="shared" ca="1" si="8"/>
        <v>0.98690964361109246</v>
      </c>
      <c r="D71" s="26">
        <f t="shared" ca="1" si="8"/>
        <v>0.96728754829665986</v>
      </c>
      <c r="E71" s="26">
        <f t="shared" ca="1" si="8"/>
        <v>0.94281956569464909</v>
      </c>
      <c r="F71" s="26">
        <f t="shared" ca="1" si="8"/>
        <v>0.91493795922604848</v>
      </c>
      <c r="G71" s="26">
        <f t="shared" ca="1" si="8"/>
        <v>0.88480400221752986</v>
      </c>
      <c r="H71" s="26">
        <f t="shared" ref="D71:L99" ca="1" si="10">EXP(-(H$4+($B71/10000))*H$3)</f>
        <v>0.85333561980729566</v>
      </c>
      <c r="I71" s="26">
        <f t="shared" ca="1" si="10"/>
        <v>0.82123695798528051</v>
      </c>
      <c r="J71" s="26">
        <f t="shared" ca="1" si="10"/>
        <v>0.78903924407605097</v>
      </c>
      <c r="K71" s="26">
        <f t="shared" ca="1" si="10"/>
        <v>0.75712979075876685</v>
      </c>
      <c r="L71" s="26">
        <f t="shared" ca="1" si="10"/>
        <v>0.72578836496210042</v>
      </c>
      <c r="M71" s="27">
        <f ca="1">C71*'Balance y flujos'!D$12</f>
        <v>7472.7382123284769</v>
      </c>
      <c r="N71" s="27">
        <f ca="1">D71*'Balance y flujos'!E$12</f>
        <v>7324.1625221309514</v>
      </c>
      <c r="O71" s="27">
        <f ca="1">E71*'Balance y flujos'!F$12</f>
        <v>7138.8944687156318</v>
      </c>
      <c r="P71" s="27">
        <f ca="1">F71*'Balance y flujos'!G$12</f>
        <v>6927.7789451944927</v>
      </c>
      <c r="Q71" s="27">
        <f ca="1">G71*'Balance y flujos'!H$12</f>
        <v>-878104.39327096089</v>
      </c>
      <c r="R71" s="27">
        <f ca="1">H71*'Balance y flujos'!I$12</f>
        <v>21626.752258111705</v>
      </c>
      <c r="S71" s="27">
        <f ca="1">I71*'Balance y flujos'!J$12</f>
        <v>20813.25075773089</v>
      </c>
      <c r="T71" s="27">
        <f ca="1">J71*'Balance y flujos'!K$12</f>
        <v>19997.238902805959</v>
      </c>
      <c r="U71" s="27">
        <f ca="1">K71*'Balance y flujos'!L$12</f>
        <v>19188.532661596288</v>
      </c>
      <c r="V71" s="27">
        <f ca="1">L71*'Balance y flujos'!M$12</f>
        <v>744182.58734836383</v>
      </c>
      <c r="W71" s="16">
        <f t="shared" ref="W71:W134" ca="1" si="11">SUM(M71:V71)</f>
        <v>-23432.457193982555</v>
      </c>
      <c r="X71" s="16">
        <f ca="1">'Metrics and Escenarios'!$N$13-W71</f>
        <v>26340.50394978933</v>
      </c>
    </row>
    <row r="72" spans="1:24" x14ac:dyDescent="0.35">
      <c r="A72">
        <v>67</v>
      </c>
      <c r="B72" s="16">
        <f t="shared" ca="1" si="9"/>
        <v>271.64534043954711</v>
      </c>
      <c r="C72" s="26">
        <f t="shared" ref="C72:C135" ca="1" si="12">EXP(-(C$4+($B72/10000))*C$3)</f>
        <v>0.96692395651900676</v>
      </c>
      <c r="D72" s="26">
        <f t="shared" ca="1" si="10"/>
        <v>0.92850757825382879</v>
      </c>
      <c r="E72" s="26">
        <f t="shared" ca="1" si="10"/>
        <v>0.88669318342044978</v>
      </c>
      <c r="F72" s="26">
        <f t="shared" ca="1" si="10"/>
        <v>0.84304616485757333</v>
      </c>
      <c r="G72" s="26">
        <f t="shared" ca="1" si="10"/>
        <v>0.79876994795979861</v>
      </c>
      <c r="H72" s="26">
        <f t="shared" ca="1" si="10"/>
        <v>0.75476098171255113</v>
      </c>
      <c r="I72" s="26">
        <f t="shared" ca="1" si="10"/>
        <v>0.71166069395727483</v>
      </c>
      <c r="J72" s="26">
        <f t="shared" ca="1" si="10"/>
        <v>0.66991241441234972</v>
      </c>
      <c r="K72" s="26">
        <f t="shared" ca="1" si="10"/>
        <v>0.62980294098755085</v>
      </c>
      <c r="L72" s="26">
        <f t="shared" ca="1" si="10"/>
        <v>0.59150617007298445</v>
      </c>
      <c r="M72" s="27">
        <f ca="1">C72*'Balance y flujos'!D$12</f>
        <v>7321.4094573613993</v>
      </c>
      <c r="N72" s="27">
        <f ca="1">D72*'Balance y flujos'!E$12</f>
        <v>7030.5261534035481</v>
      </c>
      <c r="O72" s="27">
        <f ca="1">E72*'Balance y flujos'!F$12</f>
        <v>6713.9135555638259</v>
      </c>
      <c r="P72" s="27">
        <f ca="1">F72*'Balance y flujos'!G$12</f>
        <v>6383.4245938027561</v>
      </c>
      <c r="Q72" s="27">
        <f ca="1">G72*'Balance y flujos'!H$12</f>
        <v>-792721.77652726683</v>
      </c>
      <c r="R72" s="27">
        <f ca="1">H72*'Balance y flujos'!I$12</f>
        <v>19128.498080594207</v>
      </c>
      <c r="S72" s="27">
        <f ca="1">I72*'Balance y flujos'!J$12</f>
        <v>18036.173766572039</v>
      </c>
      <c r="T72" s="27">
        <f ca="1">J72*'Balance y flujos'!K$12</f>
        <v>16978.114454428967</v>
      </c>
      <c r="U72" s="27">
        <f ca="1">K72*'Balance y flujos'!L$12</f>
        <v>15961.588687981613</v>
      </c>
      <c r="V72" s="27">
        <f ca="1">L72*'Balance y flujos'!M$12</f>
        <v>606497.17373248446</v>
      </c>
      <c r="W72" s="16">
        <f t="shared" ca="1" si="11"/>
        <v>-88670.954045073944</v>
      </c>
      <c r="X72" s="16">
        <f ca="1">'Metrics and Escenarios'!$N$13-W72</f>
        <v>91579.00080088072</v>
      </c>
    </row>
    <row r="73" spans="1:24" x14ac:dyDescent="0.35">
      <c r="A73">
        <v>68</v>
      </c>
      <c r="B73" s="16">
        <f t="shared" ca="1" si="9"/>
        <v>-130.49945921501006</v>
      </c>
      <c r="C73" s="26">
        <f t="shared" ca="1" si="12"/>
        <v>1.006600744311587</v>
      </c>
      <c r="D73" s="26">
        <f t="shared" ca="1" si="10"/>
        <v>1.0062718094793377</v>
      </c>
      <c r="E73" s="26">
        <f t="shared" ca="1" si="10"/>
        <v>1.0003872546517054</v>
      </c>
      <c r="F73" s="26">
        <f t="shared" ca="1" si="10"/>
        <v>0.99017296396816457</v>
      </c>
      <c r="G73" s="26">
        <f t="shared" ca="1" si="10"/>
        <v>0.97666663329958725</v>
      </c>
      <c r="H73" s="26">
        <f t="shared" ca="1" si="10"/>
        <v>0.96072479886022999</v>
      </c>
      <c r="I73" s="26">
        <f t="shared" ca="1" si="10"/>
        <v>0.94303425181373524</v>
      </c>
      <c r="J73" s="26">
        <f t="shared" ca="1" si="10"/>
        <v>0.92413930087893426</v>
      </c>
      <c r="K73" s="26">
        <f t="shared" ca="1" si="10"/>
        <v>0.90445929228937438</v>
      </c>
      <c r="L73" s="26">
        <f t="shared" ca="1" si="10"/>
        <v>0.88431816606758962</v>
      </c>
      <c r="M73" s="27">
        <f ca="1">C73*'Balance y flujos'!D$12</f>
        <v>7621.8364014078606</v>
      </c>
      <c r="N73" s="27">
        <f ca="1">D73*'Balance y flujos'!E$12</f>
        <v>7619.3457540560712</v>
      </c>
      <c r="O73" s="27">
        <f ca="1">E73*'Balance y flujos'!F$12</f>
        <v>7574.7887492606878</v>
      </c>
      <c r="P73" s="27">
        <f ca="1">F73*'Balance y flujos'!G$12</f>
        <v>7497.4476058268874</v>
      </c>
      <c r="Q73" s="27">
        <f ca="1">G73*'Balance y flujos'!H$12</f>
        <v>-969271.45369159465</v>
      </c>
      <c r="R73" s="27">
        <f ca="1">H73*'Balance y flujos'!I$12</f>
        <v>24348.400243583452</v>
      </c>
      <c r="S73" s="27">
        <f ca="1">I73*'Balance y flujos'!J$12</f>
        <v>23900.054868792453</v>
      </c>
      <c r="T73" s="27">
        <f ca="1">J73*'Balance y flujos'!K$12</f>
        <v>23421.185343940793</v>
      </c>
      <c r="U73" s="27">
        <f ca="1">K73*'Balance y flujos'!L$12</f>
        <v>22922.419488719566</v>
      </c>
      <c r="V73" s="27">
        <f ca="1">L73*'Balance y flujos'!M$12</f>
        <v>906730.13323615841</v>
      </c>
      <c r="W73" s="16">
        <f t="shared" ca="1" si="11"/>
        <v>62364.15800015151</v>
      </c>
      <c r="X73" s="16">
        <f ca="1">'Metrics and Escenarios'!$N$13-W73</f>
        <v>-59456.111244344735</v>
      </c>
    </row>
    <row r="74" spans="1:24" x14ac:dyDescent="0.35">
      <c r="A74">
        <v>69</v>
      </c>
      <c r="B74" s="16">
        <f t="shared" ca="1" si="9"/>
        <v>-13.531657643303907</v>
      </c>
      <c r="C74" s="26">
        <f t="shared" ca="1" si="12"/>
        <v>0.99489534787921208</v>
      </c>
      <c r="D74" s="26">
        <f t="shared" ca="1" si="10"/>
        <v>0.98300474008964578</v>
      </c>
      <c r="E74" s="26">
        <f t="shared" ca="1" si="10"/>
        <v>0.96589208835839735</v>
      </c>
      <c r="F74" s="26">
        <f t="shared" ca="1" si="10"/>
        <v>0.94491267736435691</v>
      </c>
      <c r="G74" s="26">
        <f t="shared" ca="1" si="10"/>
        <v>0.92118554689658172</v>
      </c>
      <c r="H74" s="26">
        <f t="shared" ca="1" si="10"/>
        <v>0.89561203044164217</v>
      </c>
      <c r="I74" s="26">
        <f t="shared" ca="1" si="10"/>
        <v>0.86889747950404683</v>
      </c>
      <c r="J74" s="26">
        <f t="shared" ca="1" si="10"/>
        <v>0.84158631196276301</v>
      </c>
      <c r="K74" s="26">
        <f t="shared" ca="1" si="10"/>
        <v>0.81408621583029572</v>
      </c>
      <c r="L74" s="26">
        <f t="shared" ca="1" si="10"/>
        <v>0.78670167672887947</v>
      </c>
      <c r="M74" s="27">
        <f ca="1">C74*'Balance y flujos'!D$12</f>
        <v>7533.2048191987697</v>
      </c>
      <c r="N74" s="27">
        <f ca="1">D74*'Balance y flujos'!E$12</f>
        <v>7443.1708431685202</v>
      </c>
      <c r="O74" s="27">
        <f ca="1">E74*'Balance y flujos'!F$12</f>
        <v>7313.5962997093402</v>
      </c>
      <c r="P74" s="27">
        <f ca="1">F74*'Balance y flujos'!G$12</f>
        <v>7154.7432099435164</v>
      </c>
      <c r="Q74" s="27">
        <f ca="1">G74*'Balance y flujos'!H$12</f>
        <v>-914210.46211399615</v>
      </c>
      <c r="R74" s="27">
        <f ca="1">H74*'Balance y flujos'!I$12</f>
        <v>22698.196409660992</v>
      </c>
      <c r="S74" s="27">
        <f ca="1">I74*'Balance y flujos'!J$12</f>
        <v>22021.14864392428</v>
      </c>
      <c r="T74" s="27">
        <f ca="1">J74*'Balance y flujos'!K$12</f>
        <v>21328.980356810578</v>
      </c>
      <c r="U74" s="27">
        <f ca="1">K74*'Balance y flujos'!L$12</f>
        <v>20632.023904593767</v>
      </c>
      <c r="V74" s="27">
        <f ca="1">L74*'Balance y flujos'!M$12</f>
        <v>806639.67283350555</v>
      </c>
      <c r="W74" s="16">
        <f t="shared" ca="1" si="11"/>
        <v>8554.2752065191744</v>
      </c>
      <c r="X74" s="16">
        <f ca="1">'Metrics and Escenarios'!$N$13-W74</f>
        <v>-5646.2284507123986</v>
      </c>
    </row>
    <row r="75" spans="1:24" x14ac:dyDescent="0.35">
      <c r="A75">
        <v>70</v>
      </c>
      <c r="B75" s="16">
        <f t="shared" ca="1" si="9"/>
        <v>-123.77669222243448</v>
      </c>
      <c r="C75" s="26">
        <f t="shared" ca="1" si="12"/>
        <v>1.0059242575043683</v>
      </c>
      <c r="D75" s="26">
        <f t="shared" ca="1" si="10"/>
        <v>1.0049197324716332</v>
      </c>
      <c r="E75" s="26">
        <f t="shared" ca="1" si="10"/>
        <v>0.99837167674939886</v>
      </c>
      <c r="F75" s="26">
        <f t="shared" ca="1" si="10"/>
        <v>0.98751386003015595</v>
      </c>
      <c r="G75" s="26">
        <f t="shared" ca="1" si="10"/>
        <v>0.97338919364876964</v>
      </c>
      <c r="H75" s="26">
        <f t="shared" ca="1" si="10"/>
        <v>0.95685736667754695</v>
      </c>
      <c r="I75" s="26">
        <f t="shared" ca="1" si="10"/>
        <v>0.93860681791808953</v>
      </c>
      <c r="J75" s="26">
        <f t="shared" ca="1" si="10"/>
        <v>0.91918242384806559</v>
      </c>
      <c r="K75" s="26">
        <f t="shared" ca="1" si="10"/>
        <v>0.8990033922002606</v>
      </c>
      <c r="L75" s="26">
        <f t="shared" ca="1" si="10"/>
        <v>0.87839304002648688</v>
      </c>
      <c r="M75" s="27">
        <f ca="1">C75*'Balance y flujos'!D$12</f>
        <v>7616.7141403709311</v>
      </c>
      <c r="N75" s="27">
        <f ca="1">D75*'Balance y flujos'!E$12</f>
        <v>7609.1080209597421</v>
      </c>
      <c r="O75" s="27">
        <f ca="1">E75*'Balance y flujos'!F$12</f>
        <v>7559.5270825944472</v>
      </c>
      <c r="P75" s="27">
        <f ca="1">F75*'Balance y flujos'!G$12</f>
        <v>7477.3132523561853</v>
      </c>
      <c r="Q75" s="27">
        <f ca="1">G75*'Balance y flujos'!H$12</f>
        <v>-966018.83034354181</v>
      </c>
      <c r="R75" s="27">
        <f ca="1">H75*'Balance y flujos'!I$12</f>
        <v>24250.38488391896</v>
      </c>
      <c r="S75" s="27">
        <f ca="1">I75*'Balance y flujos'!J$12</f>
        <v>23787.846947573929</v>
      </c>
      <c r="T75" s="27">
        <f ca="1">J75*'Balance y flujos'!K$12</f>
        <v>23295.559331112767</v>
      </c>
      <c r="U75" s="27">
        <f ca="1">K75*'Balance y flujos'!L$12</f>
        <v>22784.146344093399</v>
      </c>
      <c r="V75" s="27">
        <f ca="1">L75*'Balance y flujos'!M$12</f>
        <v>900654.84209000831</v>
      </c>
      <c r="W75" s="16">
        <f t="shared" ca="1" si="11"/>
        <v>59016.611749446834</v>
      </c>
      <c r="X75" s="16">
        <f ca="1">'Metrics and Escenarios'!$N$13-W75</f>
        <v>-56108.564993640059</v>
      </c>
    </row>
    <row r="76" spans="1:24" x14ac:dyDescent="0.35">
      <c r="A76">
        <v>71</v>
      </c>
      <c r="B76" s="16">
        <f t="shared" ca="1" si="9"/>
        <v>-18.873585926219175</v>
      </c>
      <c r="C76" s="26">
        <f t="shared" ca="1" si="12"/>
        <v>0.9954269558168819</v>
      </c>
      <c r="D76" s="26">
        <f t="shared" ca="1" si="10"/>
        <v>0.98405552947851449</v>
      </c>
      <c r="E76" s="26">
        <f t="shared" ca="1" si="10"/>
        <v>0.96744124723069702</v>
      </c>
      <c r="F76" s="26">
        <f t="shared" ca="1" si="10"/>
        <v>0.94693389834125719</v>
      </c>
      <c r="G76" s="26">
        <f t="shared" ca="1" si="10"/>
        <v>0.92364928927904544</v>
      </c>
      <c r="H76" s="26">
        <f t="shared" ca="1" si="10"/>
        <v>0.89848721282723176</v>
      </c>
      <c r="I76" s="26">
        <f t="shared" ca="1" si="10"/>
        <v>0.87215267347997405</v>
      </c>
      <c r="J76" s="26">
        <f t="shared" ca="1" si="10"/>
        <v>0.84519056291529648</v>
      </c>
      <c r="K76" s="26">
        <f t="shared" ca="1" si="10"/>
        <v>0.81800955061403513</v>
      </c>
      <c r="L76" s="26">
        <f t="shared" ca="1" si="10"/>
        <v>0.7909154254173032</v>
      </c>
      <c r="M76" s="27">
        <f ca="1">C76*'Balance y flujos'!D$12</f>
        <v>7537.2300782237662</v>
      </c>
      <c r="N76" s="27">
        <f ca="1">D76*'Balance y flujos'!E$12</f>
        <v>7451.127269646001</v>
      </c>
      <c r="O76" s="27">
        <f ca="1">E76*'Balance y flujos'!F$12</f>
        <v>7325.3263084056207</v>
      </c>
      <c r="P76" s="27">
        <f ca="1">F76*'Balance y flujos'!G$12</f>
        <v>7170.0476051608712</v>
      </c>
      <c r="Q76" s="27">
        <f ca="1">G76*'Balance y flujos'!H$12</f>
        <v>-916655.54939265584</v>
      </c>
      <c r="R76" s="27">
        <f ca="1">H76*'Balance y flujos'!I$12</f>
        <v>22771.064406386682</v>
      </c>
      <c r="S76" s="27">
        <f ca="1">I76*'Balance y flujos'!J$12</f>
        <v>22103.647571702983</v>
      </c>
      <c r="T76" s="27">
        <f ca="1">J76*'Balance y flujos'!K$12</f>
        <v>21420.325708647768</v>
      </c>
      <c r="U76" s="27">
        <f ca="1">K76*'Balance y flujos'!L$12</f>
        <v>20731.456047614734</v>
      </c>
      <c r="V76" s="27">
        <f ca="1">L76*'Balance y flujos'!M$12</f>
        <v>810960.21385175502</v>
      </c>
      <c r="W76" s="16">
        <f t="shared" ca="1" si="11"/>
        <v>10814.889454887481</v>
      </c>
      <c r="X76" s="16">
        <f ca="1">'Metrics and Escenarios'!$N$13-W76</f>
        <v>-7906.8426990807056</v>
      </c>
    </row>
    <row r="77" spans="1:24" x14ac:dyDescent="0.35">
      <c r="A77">
        <v>72</v>
      </c>
      <c r="B77" s="16">
        <f t="shared" ca="1" si="9"/>
        <v>308.10127032128412</v>
      </c>
      <c r="C77" s="26">
        <f t="shared" ca="1" si="12"/>
        <v>0.96340536290008028</v>
      </c>
      <c r="D77" s="26">
        <f t="shared" ca="1" si="10"/>
        <v>0.92176227732454274</v>
      </c>
      <c r="E77" s="26">
        <f t="shared" ca="1" si="10"/>
        <v>0.87704845334073434</v>
      </c>
      <c r="F77" s="26">
        <f t="shared" ca="1" si="10"/>
        <v>0.83084175301190411</v>
      </c>
      <c r="G77" s="26">
        <f t="shared" ca="1" si="10"/>
        <v>0.78434189386963116</v>
      </c>
      <c r="H77" s="26">
        <f t="shared" ca="1" si="10"/>
        <v>0.73843092299051094</v>
      </c>
      <c r="I77" s="26">
        <f t="shared" ca="1" si="10"/>
        <v>0.69372948501668696</v>
      </c>
      <c r="J77" s="26">
        <f t="shared" ca="1" si="10"/>
        <v>0.65065674854683075</v>
      </c>
      <c r="K77" s="26">
        <f t="shared" ca="1" si="10"/>
        <v>0.60947421415944281</v>
      </c>
      <c r="L77" s="26">
        <f t="shared" ca="1" si="10"/>
        <v>0.57033059544844111</v>
      </c>
      <c r="M77" s="27">
        <f ca="1">C77*'Balance y flujos'!D$12</f>
        <v>7294.7671713527234</v>
      </c>
      <c r="N77" s="27">
        <f ca="1">D77*'Balance y flujos'!E$12</f>
        <v>6979.4517026326585</v>
      </c>
      <c r="O77" s="27">
        <f ca="1">E77*'Balance y flujos'!F$12</f>
        <v>6640.8850432974241</v>
      </c>
      <c r="P77" s="27">
        <f ca="1">F77*'Balance y flujos'!G$12</f>
        <v>6291.0145384866228</v>
      </c>
      <c r="Q77" s="27">
        <f ca="1">G77*'Balance y flujos'!H$12</f>
        <v>-778402.96959242621</v>
      </c>
      <c r="R77" s="27">
        <f ca="1">H77*'Balance y flujos'!I$12</f>
        <v>18714.632625848826</v>
      </c>
      <c r="S77" s="27">
        <f ca="1">I77*'Balance y flujos'!J$12</f>
        <v>17581.729109106429</v>
      </c>
      <c r="T77" s="27">
        <f ca="1">J77*'Balance y flujos'!K$12</f>
        <v>16490.103048866644</v>
      </c>
      <c r="U77" s="27">
        <f ca="1">K77*'Balance y flujos'!L$12</f>
        <v>15446.381858887096</v>
      </c>
      <c r="V77" s="27">
        <f ca="1">L77*'Balance y flujos'!M$12</f>
        <v>584784.92995257233</v>
      </c>
      <c r="W77" s="16">
        <f t="shared" ca="1" si="11"/>
        <v>-98179.07454137539</v>
      </c>
      <c r="X77" s="16">
        <f ca="1">'Metrics and Escenarios'!$N$13-W77</f>
        <v>101087.12129718217</v>
      </c>
    </row>
    <row r="78" spans="1:24" x14ac:dyDescent="0.35">
      <c r="A78">
        <v>73</v>
      </c>
      <c r="B78" s="16">
        <f t="shared" ca="1" si="9"/>
        <v>17.614619740930319</v>
      </c>
      <c r="C78" s="26">
        <f t="shared" ca="1" si="12"/>
        <v>0.99180143991879788</v>
      </c>
      <c r="D78" s="26">
        <f t="shared" ca="1" si="10"/>
        <v>0.97690038496172804</v>
      </c>
      <c r="E78" s="26">
        <f t="shared" ca="1" si="10"/>
        <v>0.95690893959113221</v>
      </c>
      <c r="F78" s="26">
        <f t="shared" ca="1" si="10"/>
        <v>0.93321350090525079</v>
      </c>
      <c r="G78" s="26">
        <f t="shared" ca="1" si="10"/>
        <v>0.90695092318198067</v>
      </c>
      <c r="H78" s="26">
        <f t="shared" ca="1" si="10"/>
        <v>0.87903046082036695</v>
      </c>
      <c r="I78" s="26">
        <f t="shared" ca="1" si="10"/>
        <v>0.85015845425588055</v>
      </c>
      <c r="J78" s="26">
        <f t="shared" ca="1" si="10"/>
        <v>0.82087558374892777</v>
      </c>
      <c r="K78" s="26">
        <f t="shared" ca="1" si="10"/>
        <v>0.79158291213136134</v>
      </c>
      <c r="L78" s="26">
        <f t="shared" ca="1" si="10"/>
        <v>0.76257650303160862</v>
      </c>
      <c r="M78" s="27">
        <f ca="1">C78*'Balance y flujos'!D$12</f>
        <v>7509.7781920593088</v>
      </c>
      <c r="N78" s="27">
        <f ca="1">D78*'Balance y flujos'!E$12</f>
        <v>7396.949542037948</v>
      </c>
      <c r="O78" s="27">
        <f ca="1">E78*'Balance y flujos'!F$12</f>
        <v>7245.5771862122319</v>
      </c>
      <c r="P78" s="27">
        <f ca="1">F78*'Balance y flujos'!G$12</f>
        <v>7066.1587244795292</v>
      </c>
      <c r="Q78" s="27">
        <f ca="1">G78*'Balance y flujos'!H$12</f>
        <v>-900083.62092767295</v>
      </c>
      <c r="R78" s="27">
        <f ca="1">H78*'Balance y flujos'!I$12</f>
        <v>22277.95671741548</v>
      </c>
      <c r="S78" s="27">
        <f ca="1">I78*'Balance y flujos'!J$12</f>
        <v>21546.230865744448</v>
      </c>
      <c r="T78" s="27">
        <f ca="1">J78*'Balance y flujos'!K$12</f>
        <v>20804.092167721683</v>
      </c>
      <c r="U78" s="27">
        <f ca="1">K78*'Balance y flujos'!L$12</f>
        <v>20061.705072484303</v>
      </c>
      <c r="V78" s="27">
        <f ca="1">L78*'Balance y flujos'!M$12</f>
        <v>781903.07598381478</v>
      </c>
      <c r="W78" s="16">
        <f t="shared" ca="1" si="11"/>
        <v>-4272.0964757031761</v>
      </c>
      <c r="X78" s="16">
        <f ca="1">'Metrics and Escenarios'!$N$13-W78</f>
        <v>7180.1432315099519</v>
      </c>
    </row>
    <row r="79" spans="1:24" x14ac:dyDescent="0.35">
      <c r="A79">
        <v>74</v>
      </c>
      <c r="B79" s="16">
        <f t="shared" ca="1" si="9"/>
        <v>28.995344785175199</v>
      </c>
      <c r="C79" s="26">
        <f t="shared" ca="1" si="12"/>
        <v>0.99067334002167573</v>
      </c>
      <c r="D79" s="26">
        <f t="shared" ca="1" si="10"/>
        <v>0.97467934668784839</v>
      </c>
      <c r="E79" s="26">
        <f t="shared" ca="1" si="10"/>
        <v>0.95364741527595687</v>
      </c>
      <c r="F79" s="26">
        <f t="shared" ca="1" si="10"/>
        <v>0.92897489739675332</v>
      </c>
      <c r="G79" s="26">
        <f t="shared" ca="1" si="10"/>
        <v>0.90180469946490294</v>
      </c>
      <c r="H79" s="26">
        <f t="shared" ca="1" si="10"/>
        <v>0.87304850537298162</v>
      </c>
      <c r="I79" s="26">
        <f t="shared" ca="1" si="10"/>
        <v>0.84341256678660637</v>
      </c>
      <c r="J79" s="26">
        <f t="shared" ca="1" si="10"/>
        <v>0.81343577585329629</v>
      </c>
      <c r="K79" s="26">
        <f t="shared" ca="1" si="10"/>
        <v>0.78351638524477785</v>
      </c>
      <c r="L79" s="26">
        <f t="shared" ca="1" si="10"/>
        <v>0.75394702751074727</v>
      </c>
      <c r="M79" s="27">
        <f ca="1">C79*'Balance y flujos'!D$12</f>
        <v>7501.2363815064164</v>
      </c>
      <c r="N79" s="27">
        <f ca="1">D79*'Balance y flujos'!E$12</f>
        <v>7380.1321589191293</v>
      </c>
      <c r="O79" s="27">
        <f ca="1">E79*'Balance y flujos'!F$12</f>
        <v>7220.8813920853545</v>
      </c>
      <c r="P79" s="27">
        <f ca="1">F79*'Balance y flujos'!G$12</f>
        <v>7034.0646268993651</v>
      </c>
      <c r="Q79" s="27">
        <f ca="1">G79*'Balance y flujos'!H$12</f>
        <v>-894976.36367816268</v>
      </c>
      <c r="R79" s="27">
        <f ca="1">H79*'Balance y flujos'!I$12</f>
        <v>22126.35134026167</v>
      </c>
      <c r="S79" s="27">
        <f ca="1">I79*'Balance y flujos'!J$12</f>
        <v>21375.264561663484</v>
      </c>
      <c r="T79" s="27">
        <f ca="1">J79*'Balance y flujos'!K$12</f>
        <v>20615.539295355826</v>
      </c>
      <c r="U79" s="27">
        <f ca="1">K79*'Balance y flujos'!L$12</f>
        <v>19857.268770389081</v>
      </c>
      <c r="V79" s="27">
        <f ca="1">L79*'Balance y flujos'!M$12</f>
        <v>773054.89691317163</v>
      </c>
      <c r="W79" s="16">
        <f t="shared" ca="1" si="11"/>
        <v>-8810.7282379108947</v>
      </c>
      <c r="X79" s="16">
        <f ca="1">'Metrics and Escenarios'!$N$13-W79</f>
        <v>11718.77499371767</v>
      </c>
    </row>
    <row r="80" spans="1:24" x14ac:dyDescent="0.35">
      <c r="A80">
        <v>75</v>
      </c>
      <c r="B80" s="16">
        <f t="shared" ca="1" si="9"/>
        <v>-35.186757550994301</v>
      </c>
      <c r="C80" s="26">
        <f t="shared" ca="1" si="12"/>
        <v>0.99705213812738569</v>
      </c>
      <c r="D80" s="26">
        <f t="shared" ca="1" si="10"/>
        <v>0.98727138605600573</v>
      </c>
      <c r="E80" s="26">
        <f t="shared" ca="1" si="10"/>
        <v>0.97218746216144403</v>
      </c>
      <c r="F80" s="26">
        <f t="shared" ca="1" si="10"/>
        <v>0.95313310015389185</v>
      </c>
      <c r="G80" s="26">
        <f t="shared" ca="1" si="10"/>
        <v>0.93121392281943183</v>
      </c>
      <c r="H80" s="26">
        <f t="shared" ca="1" si="10"/>
        <v>0.9073246981603118</v>
      </c>
      <c r="I80" s="26">
        <f t="shared" ca="1" si="10"/>
        <v>0.88216905765646614</v>
      </c>
      <c r="J80" s="26">
        <f t="shared" ca="1" si="10"/>
        <v>0.8562930429695762</v>
      </c>
      <c r="K80" s="26">
        <f t="shared" ca="1" si="10"/>
        <v>0.83010804462372689</v>
      </c>
      <c r="L80" s="26">
        <f t="shared" ca="1" si="10"/>
        <v>0.80392357813096793</v>
      </c>
      <c r="M80" s="27">
        <f ca="1">C80*'Balance y flujos'!D$12</f>
        <v>7549.5357254857236</v>
      </c>
      <c r="N80" s="27">
        <f ca="1">D80*'Balance y flujos'!E$12</f>
        <v>7475.4772742158793</v>
      </c>
      <c r="O80" s="27">
        <f ca="1">E80*'Balance y flujos'!F$12</f>
        <v>7361.2639668392167</v>
      </c>
      <c r="P80" s="27">
        <f ca="1">F80*'Balance y flujos'!G$12</f>
        <v>7216.9870717788162</v>
      </c>
      <c r="Q80" s="27">
        <f ca="1">G80*'Balance y flujos'!H$12</f>
        <v>-924162.90461330395</v>
      </c>
      <c r="R80" s="27">
        <f ca="1">H80*'Balance y flujos'!I$12</f>
        <v>22995.03971158533</v>
      </c>
      <c r="S80" s="27">
        <f ca="1">I80*'Balance y flujos'!J$12</f>
        <v>22357.500632654526</v>
      </c>
      <c r="T80" s="27">
        <f ca="1">J80*'Balance y flujos'!K$12</f>
        <v>21701.704547185829</v>
      </c>
      <c r="U80" s="27">
        <f ca="1">K80*'Balance y flujos'!L$12</f>
        <v>21038.077647100923</v>
      </c>
      <c r="V80" s="27">
        <f ca="1">L80*'Balance y flujos'!M$12</f>
        <v>824298.04235715291</v>
      </c>
      <c r="W80" s="16">
        <f t="shared" ca="1" si="11"/>
        <v>17830.724320695153</v>
      </c>
      <c r="X80" s="16">
        <f ca="1">'Metrics and Escenarios'!$N$13-W80</f>
        <v>-14922.677564888378</v>
      </c>
    </row>
    <row r="81" spans="1:24" x14ac:dyDescent="0.35">
      <c r="A81">
        <v>76</v>
      </c>
      <c r="B81" s="16">
        <f t="shared" ca="1" si="9"/>
        <v>168.16230048068991</v>
      </c>
      <c r="C81" s="26">
        <f t="shared" ca="1" si="12"/>
        <v>0.97698193129555522</v>
      </c>
      <c r="D81" s="26">
        <f t="shared" ca="1" si="10"/>
        <v>0.94792477759235372</v>
      </c>
      <c r="E81" s="26">
        <f t="shared" ca="1" si="10"/>
        <v>0.91465224302098413</v>
      </c>
      <c r="F81" s="26">
        <f t="shared" ca="1" si="10"/>
        <v>0.87867486300844855</v>
      </c>
      <c r="G81" s="26">
        <f t="shared" ca="1" si="10"/>
        <v>0.84118742878252317</v>
      </c>
      <c r="H81" s="26">
        <f t="shared" ca="1" si="10"/>
        <v>0.80310939905116807</v>
      </c>
      <c r="I81" s="26">
        <f t="shared" ca="1" si="10"/>
        <v>0.76512511721216525</v>
      </c>
      <c r="J81" s="26">
        <f t="shared" ca="1" si="10"/>
        <v>0.72773240934776495</v>
      </c>
      <c r="K81" s="26">
        <f t="shared" ca="1" si="10"/>
        <v>0.69127776219373871</v>
      </c>
      <c r="L81" s="26">
        <f t="shared" ca="1" si="10"/>
        <v>0.65599630385027607</v>
      </c>
      <c r="M81" s="27">
        <f ca="1">C81*'Balance y flujos'!D$12</f>
        <v>7397.5669991768164</v>
      </c>
      <c r="N81" s="27">
        <f ca="1">D81*'Balance y flujos'!E$12</f>
        <v>7177.55040067149</v>
      </c>
      <c r="O81" s="27">
        <f ca="1">E81*'Balance y flujos'!F$12</f>
        <v>6925.6155430864192</v>
      </c>
      <c r="P81" s="27">
        <f ca="1">F81*'Balance y flujos'!G$12</f>
        <v>6653.1999839320679</v>
      </c>
      <c r="Q81" s="27">
        <f ca="1">G81*'Balance y flujos'!H$12</f>
        <v>-834818.07827157562</v>
      </c>
      <c r="R81" s="27">
        <f ca="1">H81*'Balance y flujos'!I$12</f>
        <v>20353.829848756173</v>
      </c>
      <c r="S81" s="27">
        <f ca="1">I81*'Balance y flujos'!J$12</f>
        <v>19391.164475406455</v>
      </c>
      <c r="T81" s="27">
        <f ca="1">J81*'Balance y flujos'!K$12</f>
        <v>18443.491824139473</v>
      </c>
      <c r="U81" s="27">
        <f ca="1">K81*'Balance y flujos'!L$12</f>
        <v>17519.593179389311</v>
      </c>
      <c r="V81" s="27">
        <f ca="1">L81*'Balance y flujos'!M$12</f>
        <v>672621.73142683809</v>
      </c>
      <c r="W81" s="16">
        <f t="shared" ca="1" si="11"/>
        <v>-58334.33459017938</v>
      </c>
      <c r="X81" s="16">
        <f ca="1">'Metrics and Escenarios'!$N$13-W81</f>
        <v>61242.381345986156</v>
      </c>
    </row>
    <row r="82" spans="1:24" x14ac:dyDescent="0.35">
      <c r="A82">
        <v>77</v>
      </c>
      <c r="B82" s="16">
        <f t="shared" ca="1" si="9"/>
        <v>49.185584328033578</v>
      </c>
      <c r="C82" s="26">
        <f t="shared" ca="1" si="12"/>
        <v>0.98867516467803118</v>
      </c>
      <c r="D82" s="26">
        <f t="shared" ca="1" si="10"/>
        <v>0.97075148058344018</v>
      </c>
      <c r="E82" s="26">
        <f t="shared" ca="1" si="10"/>
        <v>0.94788856284808176</v>
      </c>
      <c r="F82" s="26">
        <f t="shared" ca="1" si="10"/>
        <v>0.92150262113702608</v>
      </c>
      <c r="G82" s="26">
        <f t="shared" ca="1" si="10"/>
        <v>0.89274667088135551</v>
      </c>
      <c r="H82" s="26">
        <f t="shared" ca="1" si="10"/>
        <v>0.86253607341533256</v>
      </c>
      <c r="I82" s="26">
        <f t="shared" ca="1" si="10"/>
        <v>0.83157631444641</v>
      </c>
      <c r="J82" s="26">
        <f t="shared" ca="1" si="10"/>
        <v>0.80040254628593999</v>
      </c>
      <c r="K82" s="26">
        <f t="shared" ca="1" si="10"/>
        <v>0.76940751596280854</v>
      </c>
      <c r="L82" s="26">
        <f t="shared" ca="1" si="10"/>
        <v>0.73887729905877186</v>
      </c>
      <c r="M82" s="27">
        <f ca="1">C82*'Balance y flujos'!D$12</f>
        <v>7486.1064845173169</v>
      </c>
      <c r="N82" s="27">
        <f ca="1">D82*'Balance y flujos'!E$12</f>
        <v>7350.3909203758285</v>
      </c>
      <c r="O82" s="27">
        <f ca="1">E82*'Balance y flujos'!F$12</f>
        <v>7177.2761878242227</v>
      </c>
      <c r="P82" s="27">
        <f ca="1">F82*'Balance y flujos'!G$12</f>
        <v>6977.4856232381726</v>
      </c>
      <c r="Q82" s="27">
        <f ca="1">G82*'Balance y flujos'!H$12</f>
        <v>-885986.92118733691</v>
      </c>
      <c r="R82" s="27">
        <f ca="1">H82*'Balance y flujos'!I$12</f>
        <v>21859.92655228707</v>
      </c>
      <c r="S82" s="27">
        <f ca="1">I82*'Balance y flujos'!J$12</f>
        <v>21075.289157983829</v>
      </c>
      <c r="T82" s="27">
        <f ca="1">J82*'Balance y flujos'!K$12</f>
        <v>20285.227961299523</v>
      </c>
      <c r="U82" s="27">
        <f ca="1">K82*'Balance y flujos'!L$12</f>
        <v>19499.696657470438</v>
      </c>
      <c r="V82" s="27">
        <f ca="1">L82*'Balance y flujos'!M$12</f>
        <v>757603.24454256089</v>
      </c>
      <c r="W82" s="16">
        <f t="shared" ca="1" si="11"/>
        <v>-16672.277099779691</v>
      </c>
      <c r="X82" s="16">
        <f ca="1">'Metrics and Escenarios'!$N$13-W82</f>
        <v>19580.323855586466</v>
      </c>
    </row>
    <row r="83" spans="1:24" x14ac:dyDescent="0.35">
      <c r="A83">
        <v>78</v>
      </c>
      <c r="B83" s="16">
        <f t="shared" ca="1" si="9"/>
        <v>-49.775165976818556</v>
      </c>
      <c r="C83" s="26">
        <f t="shared" ca="1" si="12"/>
        <v>0.99850773999624542</v>
      </c>
      <c r="D83" s="26">
        <f t="shared" ca="1" si="10"/>
        <v>0.99015613604203156</v>
      </c>
      <c r="E83" s="26">
        <f t="shared" ca="1" si="10"/>
        <v>0.97645158670311261</v>
      </c>
      <c r="F83" s="26">
        <f t="shared" ca="1" si="10"/>
        <v>0.95871123753421339</v>
      </c>
      <c r="G83" s="26">
        <f t="shared" ca="1" si="10"/>
        <v>0.93803122049268561</v>
      </c>
      <c r="H83" s="26">
        <f t="shared" ca="1" si="10"/>
        <v>0.91530141146027066</v>
      </c>
      <c r="I83" s="26">
        <f t="shared" ca="1" si="10"/>
        <v>0.89122382183765825</v>
      </c>
      <c r="J83" s="26">
        <f t="shared" ca="1" si="10"/>
        <v>0.86634514867739221</v>
      </c>
      <c r="K83" s="26">
        <f t="shared" ca="1" si="10"/>
        <v>0.84107886777854324</v>
      </c>
      <c r="L83" s="26">
        <f t="shared" ca="1" si="10"/>
        <v>0.81573750732305073</v>
      </c>
      <c r="M83" s="27">
        <f ca="1">C83*'Balance y flujos'!D$12</f>
        <v>7560.5573339762077</v>
      </c>
      <c r="N83" s="27">
        <f ca="1">D83*'Balance y flujos'!E$12</f>
        <v>7497.3201871848032</v>
      </c>
      <c r="O83" s="27">
        <f ca="1">E83*'Balance y flujos'!F$12</f>
        <v>7393.5513060206049</v>
      </c>
      <c r="P83" s="27">
        <f ca="1">F83*'Balance y flujos'!G$12</f>
        <v>7259.2239276302043</v>
      </c>
      <c r="Q83" s="27">
        <f ca="1">G83*'Balance y flujos'!H$12</f>
        <v>-930928.5826867721</v>
      </c>
      <c r="R83" s="27">
        <f ca="1">H83*'Balance y flujos'!I$12</f>
        <v>23197.199797685043</v>
      </c>
      <c r="S83" s="27">
        <f ca="1">I83*'Balance y flujos'!J$12</f>
        <v>22586.982605698715</v>
      </c>
      <c r="T83" s="27">
        <f ca="1">J83*'Balance y flujos'!K$12</f>
        <v>21956.462926854056</v>
      </c>
      <c r="U83" s="27">
        <f ca="1">K83*'Balance y flujos'!L$12</f>
        <v>21316.119801828212</v>
      </c>
      <c r="V83" s="27">
        <f ca="1">L83*'Balance y flujos'!M$12</f>
        <v>836411.38119990716</v>
      </c>
      <c r="W83" s="16">
        <f t="shared" ca="1" si="11"/>
        <v>24250.21640001284</v>
      </c>
      <c r="X83" s="16">
        <f ca="1">'Metrics and Escenarios'!$N$13-W83</f>
        <v>-21342.169644206064</v>
      </c>
    </row>
    <row r="84" spans="1:24" x14ac:dyDescent="0.35">
      <c r="A84">
        <v>79</v>
      </c>
      <c r="B84" s="16">
        <f t="shared" ca="1" si="9"/>
        <v>-138.86458186414404</v>
      </c>
      <c r="C84" s="26">
        <f t="shared" ca="1" si="12"/>
        <v>1.0074431304641269</v>
      </c>
      <c r="D84" s="26">
        <f t="shared" ca="1" si="10"/>
        <v>1.0079567359689332</v>
      </c>
      <c r="E84" s="26">
        <f t="shared" ca="1" si="10"/>
        <v>1.0029009160198834</v>
      </c>
      <c r="F84" s="26">
        <f t="shared" ca="1" si="10"/>
        <v>0.99349168048090375</v>
      </c>
      <c r="G84" s="26">
        <f t="shared" ca="1" si="10"/>
        <v>0.98076015612453493</v>
      </c>
      <c r="H84" s="26">
        <f t="shared" ca="1" si="10"/>
        <v>0.96555886845250194</v>
      </c>
      <c r="I84" s="26">
        <f t="shared" ca="1" si="10"/>
        <v>0.948572468766819</v>
      </c>
      <c r="J84" s="26">
        <f t="shared" ca="1" si="10"/>
        <v>0.93034447140355214</v>
      </c>
      <c r="K84" s="26">
        <f t="shared" ca="1" si="10"/>
        <v>0.91129431072075306</v>
      </c>
      <c r="L84" s="26">
        <f t="shared" ca="1" si="10"/>
        <v>0.89174662264547777</v>
      </c>
      <c r="M84" s="27">
        <f ca="1">C84*'Balance y flujos'!D$12</f>
        <v>7628.2148284830973</v>
      </c>
      <c r="N84" s="27">
        <f ca="1">D84*'Balance y flujos'!E$12</f>
        <v>7632.1037756695741</v>
      </c>
      <c r="O84" s="27">
        <f ca="1">E84*'Balance y flujos'!F$12</f>
        <v>7593.8218324618074</v>
      </c>
      <c r="P84" s="27">
        <f ca="1">F84*'Balance y flujos'!G$12</f>
        <v>7522.576451067358</v>
      </c>
      <c r="Q84" s="27">
        <f ca="1">G84*'Balance y flujos'!H$12</f>
        <v>-973333.98094908078</v>
      </c>
      <c r="R84" s="27">
        <f ca="1">H84*'Balance y flujos'!I$12</f>
        <v>24470.91385141122</v>
      </c>
      <c r="S84" s="27">
        <f ca="1">I84*'Balance y flujos'!J$12</f>
        <v>24040.414234106494</v>
      </c>
      <c r="T84" s="27">
        <f ca="1">J84*'Balance y flujos'!K$12</f>
        <v>23578.447835439216</v>
      </c>
      <c r="U84" s="27">
        <f ca="1">K84*'Balance y flujos'!L$12</f>
        <v>23095.644708508742</v>
      </c>
      <c r="V84" s="27">
        <f ca="1">L84*'Balance y flujos'!M$12</f>
        <v>914346.85500108567</v>
      </c>
      <c r="W84" s="16">
        <f t="shared" ca="1" si="11"/>
        <v>66575.01156915247</v>
      </c>
      <c r="X84" s="16">
        <f ca="1">'Metrics and Escenarios'!$N$13-W84</f>
        <v>-63666.964813345694</v>
      </c>
    </row>
    <row r="85" spans="1:24" x14ac:dyDescent="0.35">
      <c r="A85">
        <v>80</v>
      </c>
      <c r="B85" s="16">
        <f t="shared" ca="1" si="9"/>
        <v>-201.23015910643409</v>
      </c>
      <c r="C85" s="26">
        <f t="shared" ca="1" si="12"/>
        <v>1.013745740568871</v>
      </c>
      <c r="D85" s="26">
        <f t="shared" ca="1" si="10"/>
        <v>1.0206078319746712</v>
      </c>
      <c r="E85" s="26">
        <f t="shared" ca="1" si="10"/>
        <v>1.0218414979194381</v>
      </c>
      <c r="F85" s="26">
        <f t="shared" ca="1" si="10"/>
        <v>1.0185872721158071</v>
      </c>
      <c r="G85" s="26">
        <f t="shared" ca="1" si="10"/>
        <v>1.0118248169927253</v>
      </c>
      <c r="H85" s="26">
        <f t="shared" ca="1" si="10"/>
        <v>1.0023739527332345</v>
      </c>
      <c r="I85" s="26">
        <f t="shared" ca="1" si="10"/>
        <v>0.99090046870655268</v>
      </c>
      <c r="J85" s="26">
        <f t="shared" ca="1" si="10"/>
        <v>0.97793908099039939</v>
      </c>
      <c r="K85" s="26">
        <f t="shared" ca="1" si="10"/>
        <v>0.96390710702875348</v>
      </c>
      <c r="L85" s="26">
        <f t="shared" ca="1" si="10"/>
        <v>0.94913174508268061</v>
      </c>
      <c r="M85" s="27">
        <f ca="1">C85*'Balance y flujos'!D$12</f>
        <v>7675.9372878511085</v>
      </c>
      <c r="N85" s="27">
        <f ca="1">D85*'Balance y flujos'!E$12</f>
        <v>7727.8960593522015</v>
      </c>
      <c r="O85" s="27">
        <f ca="1">E85*'Balance y flujos'!F$12</f>
        <v>7737.2372008704633</v>
      </c>
      <c r="P85" s="27">
        <f ca="1">F85*'Balance y flujos'!G$12</f>
        <v>7712.596670025755</v>
      </c>
      <c r="Q85" s="27">
        <f ca="1">G85*'Balance y flujos'!H$12</f>
        <v>-1004163.4246625645</v>
      </c>
      <c r="R85" s="27">
        <f ca="1">H85*'Balance y flujos'!I$12</f>
        <v>25403.947336267629</v>
      </c>
      <c r="S85" s="27">
        <f ca="1">I85*'Balance y flujos'!J$12</f>
        <v>25113.165853785409</v>
      </c>
      <c r="T85" s="27">
        <f ca="1">J85*'Balance y flujos'!K$12</f>
        <v>24784.675263972833</v>
      </c>
      <c r="U85" s="27">
        <f ca="1">K85*'Balance y flujos'!L$12</f>
        <v>24429.051969319644</v>
      </c>
      <c r="V85" s="27">
        <f ca="1">L85*'Balance y flujos'!M$12</f>
        <v>973186.33349403483</v>
      </c>
      <c r="W85" s="16">
        <f t="shared" ca="1" si="11"/>
        <v>99607.41647291556</v>
      </c>
      <c r="X85" s="16">
        <f ca="1">'Metrics and Escenarios'!$N$13-W85</f>
        <v>-96699.369717108784</v>
      </c>
    </row>
    <row r="86" spans="1:24" x14ac:dyDescent="0.35">
      <c r="A86">
        <v>81</v>
      </c>
      <c r="B86" s="16">
        <f t="shared" ca="1" si="9"/>
        <v>-150.49138257458071</v>
      </c>
      <c r="C86" s="26">
        <f t="shared" ca="1" si="12"/>
        <v>1.0086151457219892</v>
      </c>
      <c r="D86" s="26">
        <f t="shared" ca="1" si="10"/>
        <v>1.0103033256633838</v>
      </c>
      <c r="E86" s="26">
        <f t="shared" ca="1" si="10"/>
        <v>1.0064051827034359</v>
      </c>
      <c r="F86" s="26">
        <f t="shared" ca="1" si="10"/>
        <v>0.99812289328168258</v>
      </c>
      <c r="G86" s="26">
        <f t="shared" ca="1" si="10"/>
        <v>0.98647831242642581</v>
      </c>
      <c r="H86" s="26">
        <f t="shared" ca="1" si="10"/>
        <v>0.97231823430260156</v>
      </c>
      <c r="I86" s="26">
        <f t="shared" ca="1" si="10"/>
        <v>0.95632417475469378</v>
      </c>
      <c r="J86" s="26">
        <f t="shared" ca="1" si="10"/>
        <v>0.93903838549430596</v>
      </c>
      <c r="K86" s="26">
        <f t="shared" ca="1" si="10"/>
        <v>0.92088027117948112</v>
      </c>
      <c r="L86" s="26">
        <f t="shared" ca="1" si="10"/>
        <v>0.90217529145729924</v>
      </c>
      <c r="M86" s="27">
        <f ca="1">C86*'Balance y flujos'!D$12</f>
        <v>7637.0891598462131</v>
      </c>
      <c r="N86" s="27">
        <f ca="1">D86*'Balance y flujos'!E$12</f>
        <v>7649.8718161299093</v>
      </c>
      <c r="O86" s="27">
        <f ca="1">E86*'Balance y flujos'!F$12</f>
        <v>7620.3556369715661</v>
      </c>
      <c r="P86" s="27">
        <f ca="1">F86*'Balance y flujos'!G$12</f>
        <v>7557.6433298741913</v>
      </c>
      <c r="Q86" s="27">
        <f ca="1">G86*'Balance y flujos'!H$12</f>
        <v>-979008.84019193717</v>
      </c>
      <c r="R86" s="27">
        <f ca="1">H86*'Balance y flujos'!I$12</f>
        <v>24642.22174864286</v>
      </c>
      <c r="S86" s="27">
        <f ca="1">I86*'Balance y flujos'!J$12</f>
        <v>24236.871783851515</v>
      </c>
      <c r="T86" s="27">
        <f ca="1">J86*'Balance y flujos'!K$12</f>
        <v>23798.784502314204</v>
      </c>
      <c r="U86" s="27">
        <f ca="1">K86*'Balance y flujos'!L$12</f>
        <v>23338.589204419724</v>
      </c>
      <c r="V86" s="27">
        <f ca="1">L86*'Balance y flujos'!M$12</f>
        <v>925039.82572594122</v>
      </c>
      <c r="W86" s="16">
        <f t="shared" ca="1" si="11"/>
        <v>72512.412716054241</v>
      </c>
      <c r="X86" s="16">
        <f ca="1">'Metrics and Escenarios'!$N$13-W86</f>
        <v>-69604.365960247465</v>
      </c>
    </row>
    <row r="87" spans="1:24" x14ac:dyDescent="0.35">
      <c r="A87">
        <v>82</v>
      </c>
      <c r="B87" s="16">
        <f t="shared" ca="1" si="9"/>
        <v>-56.171638358488217</v>
      </c>
      <c r="C87" s="26">
        <f t="shared" ca="1" si="12"/>
        <v>0.99914663702699935</v>
      </c>
      <c r="D87" s="26">
        <f t="shared" ca="1" si="10"/>
        <v>0.99142364790517401</v>
      </c>
      <c r="E87" s="26">
        <f t="shared" ca="1" si="10"/>
        <v>0.97832713934759663</v>
      </c>
      <c r="F87" s="26">
        <f t="shared" ca="1" si="10"/>
        <v>0.96116732623620327</v>
      </c>
      <c r="G87" s="26">
        <f t="shared" ca="1" si="10"/>
        <v>0.94103606843560716</v>
      </c>
      <c r="H87" s="26">
        <f t="shared" ca="1" si="10"/>
        <v>0.91882098110879185</v>
      </c>
      <c r="I87" s="26">
        <f t="shared" ca="1" si="10"/>
        <v>0.89522325093265542</v>
      </c>
      <c r="J87" s="26">
        <f t="shared" ca="1" si="10"/>
        <v>0.87078975314781404</v>
      </c>
      <c r="K87" s="26">
        <f t="shared" ca="1" si="10"/>
        <v>0.84593477564768671</v>
      </c>
      <c r="L87" s="26">
        <f t="shared" ca="1" si="10"/>
        <v>0.82097207329003841</v>
      </c>
      <c r="M87" s="27">
        <f ca="1">C87*'Balance y flujos'!D$12</f>
        <v>7565.3949706194053</v>
      </c>
      <c r="N87" s="27">
        <f ca="1">D87*'Balance y flujos'!E$12</f>
        <v>7506.9176051405411</v>
      </c>
      <c r="O87" s="27">
        <f ca="1">E87*'Balance y flujos'!F$12</f>
        <v>7407.7527215264736</v>
      </c>
      <c r="P87" s="27">
        <f ca="1">F87*'Balance y flujos'!G$12</f>
        <v>7277.8210788638999</v>
      </c>
      <c r="Q87" s="27">
        <f ca="1">G87*'Balance y flujos'!H$12</f>
        <v>-933910.67835222767</v>
      </c>
      <c r="R87" s="27">
        <f ca="1">H87*'Balance y flujos'!I$12</f>
        <v>23286.399004980442</v>
      </c>
      <c r="S87" s="27">
        <f ca="1">I87*'Balance y flujos'!J$12</f>
        <v>22688.34326638568</v>
      </c>
      <c r="T87" s="27">
        <f ca="1">J87*'Balance y flujos'!K$12</f>
        <v>22069.106015383295</v>
      </c>
      <c r="U87" s="27">
        <f ca="1">K87*'Balance y flujos'!L$12</f>
        <v>21439.186874192892</v>
      </c>
      <c r="V87" s="27">
        <f ca="1">L87*'Balance y flujos'!M$12</f>
        <v>841778.61086769332</v>
      </c>
      <c r="W87" s="16">
        <f t="shared" ca="1" si="11"/>
        <v>27108.854052558308</v>
      </c>
      <c r="X87" s="16">
        <f ca="1">'Metrics and Escenarios'!$N$13-W87</f>
        <v>-24200.807296751533</v>
      </c>
    </row>
    <row r="88" spans="1:24" x14ac:dyDescent="0.35">
      <c r="A88">
        <v>83</v>
      </c>
      <c r="B88" s="16">
        <f t="shared" ca="1" si="9"/>
        <v>-179.76595292185357</v>
      </c>
      <c r="C88" s="26">
        <f t="shared" ca="1" si="12"/>
        <v>1.0115721493644285</v>
      </c>
      <c r="D88" s="26">
        <f t="shared" ca="1" si="10"/>
        <v>1.0162359152729832</v>
      </c>
      <c r="E88" s="26">
        <f t="shared" ca="1" si="10"/>
        <v>1.0152827324066958</v>
      </c>
      <c r="F88" s="26">
        <f t="shared" ca="1" si="10"/>
        <v>1.0098794400567357</v>
      </c>
      <c r="G88" s="26">
        <f t="shared" ca="1" si="10"/>
        <v>1.0010238708482952</v>
      </c>
      <c r="H88" s="26">
        <f t="shared" ca="1" si="10"/>
        <v>0.98954762537329088</v>
      </c>
      <c r="I88" s="26">
        <f t="shared" ca="1" si="10"/>
        <v>0.97612353363064286</v>
      </c>
      <c r="J88" s="26">
        <f t="shared" ca="1" si="10"/>
        <v>0.96128988592698694</v>
      </c>
      <c r="K88" s="26">
        <f t="shared" ca="1" si="10"/>
        <v>0.94546525757842947</v>
      </c>
      <c r="L88" s="26">
        <f t="shared" ca="1" si="10"/>
        <v>0.92897646793128041</v>
      </c>
      <c r="M88" s="27">
        <f ca="1">C88*'Balance y flujos'!D$12</f>
        <v>7659.4791671340117</v>
      </c>
      <c r="N88" s="27">
        <f ca="1">D88*'Balance y flujos'!E$12</f>
        <v>7694.7925334019628</v>
      </c>
      <c r="O88" s="27">
        <f ca="1">E88*'Balance y flujos'!F$12</f>
        <v>7687.5751695081617</v>
      </c>
      <c r="P88" s="27">
        <f ca="1">F88*'Balance y flujos'!G$12</f>
        <v>7646.6622151386118</v>
      </c>
      <c r="Q88" s="27">
        <f ca="1">G88*'Balance y flujos'!H$12</f>
        <v>-993444.26173254044</v>
      </c>
      <c r="R88" s="27">
        <f ca="1">H88*'Balance y flujos'!I$12</f>
        <v>25078.879686732991</v>
      </c>
      <c r="S88" s="27">
        <f ca="1">I88*'Balance y flujos'!J$12</f>
        <v>24738.662426759744</v>
      </c>
      <c r="T88" s="27">
        <f ca="1">J88*'Balance y flujos'!K$12</f>
        <v>24362.721687237445</v>
      </c>
      <c r="U88" s="27">
        <f ca="1">K88*'Balance y flujos'!L$12</f>
        <v>23961.66574989332</v>
      </c>
      <c r="V88" s="27">
        <f ca="1">L88*'Balance y flujos'!M$12</f>
        <v>952520.24538440304</v>
      </c>
      <c r="W88" s="16">
        <f t="shared" ca="1" si="11"/>
        <v>87906.422287668916</v>
      </c>
      <c r="X88" s="16">
        <f ca="1">'Metrics and Escenarios'!$N$13-W88</f>
        <v>-84998.375531862141</v>
      </c>
    </row>
    <row r="89" spans="1:24" x14ac:dyDescent="0.35">
      <c r="A89">
        <v>84</v>
      </c>
      <c r="B89" s="16">
        <f t="shared" ca="1" si="9"/>
        <v>96.275301203352328</v>
      </c>
      <c r="C89" s="26">
        <f t="shared" ca="1" si="12"/>
        <v>0.9840304657799871</v>
      </c>
      <c r="D89" s="26">
        <f t="shared" ca="1" si="10"/>
        <v>0.96165191496399693</v>
      </c>
      <c r="E89" s="26">
        <f t="shared" ca="1" si="10"/>
        <v>0.93459196273463785</v>
      </c>
      <c r="F89" s="26">
        <f t="shared" ca="1" si="10"/>
        <v>0.90430775081890713</v>
      </c>
      <c r="G89" s="26">
        <f t="shared" ca="1" si="10"/>
        <v>0.87197259788339754</v>
      </c>
      <c r="H89" s="26">
        <f t="shared" ca="1" si="10"/>
        <v>0.83850717833876187</v>
      </c>
      <c r="I89" s="26">
        <f t="shared" ca="1" si="10"/>
        <v>0.80461207902197007</v>
      </c>
      <c r="J89" s="26">
        <f t="shared" ca="1" si="10"/>
        <v>0.77081084826223278</v>
      </c>
      <c r="K89" s="26">
        <f t="shared" ca="1" si="10"/>
        <v>0.7374807702857723</v>
      </c>
      <c r="L89" s="26">
        <f t="shared" ca="1" si="10"/>
        <v>0.70489027600762288</v>
      </c>
      <c r="M89" s="27">
        <f ca="1">C89*'Balance y flujos'!D$12</f>
        <v>7450.9374909170765</v>
      </c>
      <c r="N89" s="27">
        <f ca="1">D89*'Balance y flujos'!E$12</f>
        <v>7281.4903151783792</v>
      </c>
      <c r="O89" s="27">
        <f ca="1">E89*'Balance y flujos'!F$12</f>
        <v>7076.5962396597497</v>
      </c>
      <c r="P89" s="27">
        <f ca="1">F89*'Balance y flujos'!G$12</f>
        <v>6847.2885324365398</v>
      </c>
      <c r="Q89" s="27">
        <f ca="1">G89*'Balance y flujos'!H$12</f>
        <v>-865370.14648930181</v>
      </c>
      <c r="R89" s="27">
        <f ca="1">H89*'Balance y flujos'!I$12</f>
        <v>21250.943464279437</v>
      </c>
      <c r="S89" s="27">
        <f ca="1">I89*'Balance y flujos'!J$12</f>
        <v>20391.913442945177</v>
      </c>
      <c r="T89" s="27">
        <f ca="1">J89*'Balance y flujos'!K$12</f>
        <v>19535.262405894613</v>
      </c>
      <c r="U89" s="27">
        <f ca="1">K89*'Balance y flujos'!L$12</f>
        <v>18690.552162458116</v>
      </c>
      <c r="V89" s="27">
        <f ca="1">L89*'Balance y flujos'!M$12</f>
        <v>722754.86177495716</v>
      </c>
      <c r="W89" s="16">
        <f t="shared" ca="1" si="11"/>
        <v>-34090.300660575624</v>
      </c>
      <c r="X89" s="16">
        <f ca="1">'Metrics and Escenarios'!$N$13-W89</f>
        <v>36998.347416382399</v>
      </c>
    </row>
    <row r="90" spans="1:24" x14ac:dyDescent="0.35">
      <c r="A90">
        <v>85</v>
      </c>
      <c r="B90" s="16">
        <f t="shared" ca="1" si="9"/>
        <v>26.403734434236974</v>
      </c>
      <c r="C90" s="26">
        <f t="shared" ca="1" si="12"/>
        <v>0.99093011722180091</v>
      </c>
      <c r="D90" s="26">
        <f t="shared" ca="1" si="10"/>
        <v>0.97518467545480569</v>
      </c>
      <c r="E90" s="26">
        <f t="shared" ca="1" si="10"/>
        <v>0.95438914833482658</v>
      </c>
      <c r="F90" s="26">
        <f t="shared" ca="1" si="10"/>
        <v>0.92993841310586711</v>
      </c>
      <c r="G90" s="26">
        <f t="shared" ca="1" si="10"/>
        <v>0.90297402010398164</v>
      </c>
      <c r="H90" s="26">
        <f t="shared" ca="1" si="10"/>
        <v>0.87440712232699513</v>
      </c>
      <c r="I90" s="26">
        <f t="shared" ca="1" si="10"/>
        <v>0.8449440132026711</v>
      </c>
      <c r="J90" s="26">
        <f t="shared" ca="1" si="10"/>
        <v>0.81512401221009934</v>
      </c>
      <c r="K90" s="26">
        <f t="shared" ca="1" si="10"/>
        <v>0.78534603044935991</v>
      </c>
      <c r="L90" s="26">
        <f t="shared" ca="1" si="10"/>
        <v>0.7559034985415467</v>
      </c>
      <c r="M90" s="27">
        <f ca="1">C90*'Balance y flujos'!D$12</f>
        <v>7503.1806616214726</v>
      </c>
      <c r="N90" s="27">
        <f ca="1">D90*'Balance y flujos'!E$12</f>
        <v>7383.9584358342208</v>
      </c>
      <c r="O90" s="27">
        <f ca="1">E90*'Balance y flujos'!F$12</f>
        <v>7226.4976883777708</v>
      </c>
      <c r="P90" s="27">
        <f ca="1">F90*'Balance y flujos'!G$12</f>
        <v>7041.3602295964147</v>
      </c>
      <c r="Q90" s="27">
        <f ca="1">G90*'Balance y flujos'!H$12</f>
        <v>-896136.83038914506</v>
      </c>
      <c r="R90" s="27">
        <f ca="1">H90*'Balance y flujos'!I$12</f>
        <v>22160.783832702051</v>
      </c>
      <c r="S90" s="27">
        <f ca="1">I90*'Balance y flujos'!J$12</f>
        <v>21414.077206381495</v>
      </c>
      <c r="T90" s="27">
        <f ca="1">J90*'Balance y flujos'!K$12</f>
        <v>20658.325590213601</v>
      </c>
      <c r="U90" s="27">
        <f ca="1">K90*'Balance y flujos'!L$12</f>
        <v>19903.638900313661</v>
      </c>
      <c r="V90" s="27">
        <f ca="1">L90*'Balance y flujos'!M$12</f>
        <v>775060.95232003729</v>
      </c>
      <c r="W90" s="16">
        <f t="shared" ca="1" si="11"/>
        <v>-7784.0555240670219</v>
      </c>
      <c r="X90" s="16">
        <f ca="1">'Metrics and Escenarios'!$N$13-W90</f>
        <v>10692.102279873798</v>
      </c>
    </row>
    <row r="91" spans="1:24" x14ac:dyDescent="0.35">
      <c r="A91">
        <v>86</v>
      </c>
      <c r="B91" s="16">
        <f t="shared" ca="1" si="9"/>
        <v>-32.991527022570132</v>
      </c>
      <c r="C91" s="26">
        <f t="shared" ca="1" si="12"/>
        <v>0.9968332862205791</v>
      </c>
      <c r="D91" s="26">
        <f t="shared" ca="1" si="10"/>
        <v>0.98683802353872785</v>
      </c>
      <c r="E91" s="26">
        <f t="shared" ca="1" si="10"/>
        <v>0.97154742026161822</v>
      </c>
      <c r="F91" s="26">
        <f t="shared" ca="1" si="10"/>
        <v>0.95229652874941828</v>
      </c>
      <c r="G91" s="26">
        <f t="shared" ca="1" si="10"/>
        <v>0.93019236894262314</v>
      </c>
      <c r="H91" s="26">
        <f t="shared" ca="1" si="10"/>
        <v>0.90613041272656736</v>
      </c>
      <c r="I91" s="26">
        <f t="shared" ca="1" si="10"/>
        <v>0.88081450355587254</v>
      </c>
      <c r="J91" s="26">
        <f t="shared" ca="1" si="10"/>
        <v>0.85479055417608285</v>
      </c>
      <c r="K91" s="26">
        <f t="shared" ca="1" si="10"/>
        <v>0.82846961301816613</v>
      </c>
      <c r="L91" s="26">
        <f t="shared" ca="1" si="10"/>
        <v>0.80216071620183826</v>
      </c>
      <c r="M91" s="27">
        <f ca="1">C91*'Balance y flujos'!D$12</f>
        <v>7547.8786102498743</v>
      </c>
      <c r="N91" s="27">
        <f ca="1">D91*'Balance y flujos'!E$12</f>
        <v>7472.19591541711</v>
      </c>
      <c r="O91" s="27">
        <f ca="1">E91*'Balance y flujos'!F$12</f>
        <v>7356.4176614116814</v>
      </c>
      <c r="P91" s="27">
        <f ca="1">F91*'Balance y flujos'!G$12</f>
        <v>7210.6526731415943</v>
      </c>
      <c r="Q91" s="27">
        <f ca="1">G91*'Balance y flujos'!H$12</f>
        <v>-923149.0857958704</v>
      </c>
      <c r="R91" s="27">
        <f ca="1">H91*'Balance y flujos'!I$12</f>
        <v>22964.772001435256</v>
      </c>
      <c r="S91" s="27">
        <f ca="1">I91*'Balance y flujos'!J$12</f>
        <v>22323.171108287122</v>
      </c>
      <c r="T91" s="27">
        <f ca="1">J91*'Balance y flujos'!K$12</f>
        <v>21663.625798152938</v>
      </c>
      <c r="U91" s="27">
        <f ca="1">K91*'Balance y flujos'!L$12</f>
        <v>20996.553593020861</v>
      </c>
      <c r="V91" s="27">
        <f ca="1">L91*'Balance y flujos'!M$12</f>
        <v>822490.50283889938</v>
      </c>
      <c r="W91" s="16">
        <f t="shared" ca="1" si="11"/>
        <v>16876.684404145577</v>
      </c>
      <c r="X91" s="16">
        <f ca="1">'Metrics and Escenarios'!$N$13-W91</f>
        <v>-13968.637648338801</v>
      </c>
    </row>
    <row r="92" spans="1:24" x14ac:dyDescent="0.35">
      <c r="A92">
        <v>87</v>
      </c>
      <c r="B92" s="16">
        <f t="shared" ca="1" si="9"/>
        <v>-54.357163495331008</v>
      </c>
      <c r="C92" s="26">
        <f t="shared" ca="1" si="12"/>
        <v>0.99896536082780263</v>
      </c>
      <c r="D92" s="26">
        <f t="shared" ca="1" si="10"/>
        <v>0.9910639305213641</v>
      </c>
      <c r="E92" s="26">
        <f t="shared" ca="1" si="10"/>
        <v>0.97779473926404104</v>
      </c>
      <c r="F92" s="26">
        <f t="shared" ca="1" si="10"/>
        <v>0.96046997375142884</v>
      </c>
      <c r="G92" s="26">
        <f t="shared" ca="1" si="10"/>
        <v>0.94018271244663632</v>
      </c>
      <c r="H92" s="26">
        <f t="shared" ca="1" si="10"/>
        <v>0.91782121887619195</v>
      </c>
      <c r="I92" s="26">
        <f t="shared" ca="1" si="10"/>
        <v>0.89408692067035167</v>
      </c>
      <c r="J92" s="26">
        <f t="shared" ca="1" si="10"/>
        <v>0.8695266492231859</v>
      </c>
      <c r="K92" s="26">
        <f t="shared" ca="1" si="10"/>
        <v>0.8445544683465851</v>
      </c>
      <c r="L92" s="26">
        <f t="shared" ca="1" si="10"/>
        <v>0.81948379073366862</v>
      </c>
      <c r="M92" s="27">
        <f ca="1">C92*'Balance y flujos'!D$12</f>
        <v>7564.022373249938</v>
      </c>
      <c r="N92" s="27">
        <f ca="1">D92*'Balance y flujos'!E$12</f>
        <v>7504.1938767252432</v>
      </c>
      <c r="O92" s="27">
        <f ca="1">E92*'Balance y flujos'!F$12</f>
        <v>7403.7214644864916</v>
      </c>
      <c r="P92" s="27">
        <f ca="1">F92*'Balance y flujos'!G$12</f>
        <v>7272.5408259104797</v>
      </c>
      <c r="Q92" s="27">
        <f ca="1">G92*'Balance y flujos'!H$12</f>
        <v>-933063.78385235951</v>
      </c>
      <c r="R92" s="27">
        <f ca="1">H92*'Balance y flujos'!I$12</f>
        <v>23261.061248510909</v>
      </c>
      <c r="S92" s="27">
        <f ca="1">I92*'Balance y flujos'!J$12</f>
        <v>22659.544359489249</v>
      </c>
      <c r="T92" s="27">
        <f ca="1">J92*'Balance y flujos'!K$12</f>
        <v>22037.094184375528</v>
      </c>
      <c r="U92" s="27">
        <f ca="1">K92*'Balance y flujos'!L$12</f>
        <v>21404.204666315843</v>
      </c>
      <c r="V92" s="27">
        <f ca="1">L92*'Balance y flujos'!M$12</f>
        <v>840252.60960207297</v>
      </c>
      <c r="W92" s="16">
        <f t="shared" ca="1" si="11"/>
        <v>26295.208748777048</v>
      </c>
      <c r="X92" s="16">
        <f ca="1">'Metrics and Escenarios'!$N$13-W92</f>
        <v>-23387.161992970272</v>
      </c>
    </row>
    <row r="93" spans="1:24" x14ac:dyDescent="0.35">
      <c r="A93">
        <v>88</v>
      </c>
      <c r="B93" s="16">
        <f t="shared" ca="1" si="9"/>
        <v>-250.06537914351981</v>
      </c>
      <c r="C93" s="26">
        <f t="shared" ca="1" si="12"/>
        <v>1.0187084982041852</v>
      </c>
      <c r="D93" s="26">
        <f t="shared" ca="1" si="10"/>
        <v>1.0306249929778022</v>
      </c>
      <c r="E93" s="26">
        <f t="shared" ca="1" si="10"/>
        <v>1.0369222553110815</v>
      </c>
      <c r="F93" s="26">
        <f t="shared" ca="1" si="10"/>
        <v>1.0386800537082532</v>
      </c>
      <c r="G93" s="26">
        <f t="shared" ca="1" si="10"/>
        <v>1.0368352658432129</v>
      </c>
      <c r="H93" s="26">
        <f t="shared" ca="1" si="10"/>
        <v>1.0321791752126395</v>
      </c>
      <c r="I93" s="26">
        <f t="shared" ca="1" si="10"/>
        <v>1.0253596910386591</v>
      </c>
      <c r="J93" s="26">
        <f t="shared" ca="1" si="10"/>
        <v>1.0169015171665721</v>
      </c>
      <c r="K93" s="26">
        <f t="shared" ca="1" si="10"/>
        <v>1.0072172668468307</v>
      </c>
      <c r="L93" s="26">
        <f t="shared" ca="1" si="10"/>
        <v>0.99663323550038962</v>
      </c>
      <c r="M93" s="27">
        <f ca="1">C93*'Balance y flujos'!D$12</f>
        <v>7713.5145765725383</v>
      </c>
      <c r="N93" s="27">
        <f ca="1">D93*'Balance y flujos'!E$12</f>
        <v>7803.7445651315629</v>
      </c>
      <c r="O93" s="27">
        <f ca="1">E93*'Balance y flujos'!F$12</f>
        <v>7851.4265319413807</v>
      </c>
      <c r="P93" s="27">
        <f ca="1">F93*'Balance y flujos'!G$12</f>
        <v>7864.7363291828506</v>
      </c>
      <c r="Q93" s="27">
        <f ca="1">G93*'Balance y flujos'!H$12</f>
        <v>-1028984.4979830405</v>
      </c>
      <c r="R93" s="27">
        <f ca="1">H93*'Balance y flujos'!I$12</f>
        <v>26159.324409013705</v>
      </c>
      <c r="S93" s="27">
        <f ca="1">I93*'Balance y flujos'!J$12</f>
        <v>25986.492886063694</v>
      </c>
      <c r="T93" s="27">
        <f ca="1">J93*'Balance y flujos'!K$12</f>
        <v>25772.130767992297</v>
      </c>
      <c r="U93" s="27">
        <f ca="1">K93*'Balance y flujos'!L$12</f>
        <v>25526.695235232182</v>
      </c>
      <c r="V93" s="27">
        <f ca="1">L93*'Balance y flujos'!M$12</f>
        <v>1021891.691348318</v>
      </c>
      <c r="W93" s="16">
        <f t="shared" ca="1" si="11"/>
        <v>127585.25866640778</v>
      </c>
      <c r="X93" s="16">
        <f ca="1">'Metrics and Escenarios'!$N$13-W93</f>
        <v>-124677.21191060101</v>
      </c>
    </row>
    <row r="94" spans="1:24" x14ac:dyDescent="0.35">
      <c r="A94">
        <v>89</v>
      </c>
      <c r="B94" s="16">
        <f t="shared" ca="1" si="9"/>
        <v>181.23818577135535</v>
      </c>
      <c r="C94" s="26">
        <f t="shared" ca="1" si="12"/>
        <v>0.97570527578104183</v>
      </c>
      <c r="D94" s="26">
        <f t="shared" ca="1" si="10"/>
        <v>0.94544902513767237</v>
      </c>
      <c r="E94" s="26">
        <f t="shared" ca="1" si="10"/>
        <v>0.91107130486028176</v>
      </c>
      <c r="F94" s="26">
        <f t="shared" ca="1" si="10"/>
        <v>0.87409108017528048</v>
      </c>
      <c r="G94" s="26">
        <f t="shared" ca="1" si="10"/>
        <v>0.83570573265272075</v>
      </c>
      <c r="H94" s="26">
        <f t="shared" ca="1" si="10"/>
        <v>0.7968332313518407</v>
      </c>
      <c r="I94" s="26">
        <f t="shared" ca="1" si="10"/>
        <v>0.75815378879911355</v>
      </c>
      <c r="J94" s="26">
        <f t="shared" ca="1" si="10"/>
        <v>0.72015949104296473</v>
      </c>
      <c r="K94" s="26">
        <f t="shared" ca="1" si="10"/>
        <v>0.68319028161723061</v>
      </c>
      <c r="L94" s="26">
        <f t="shared" ca="1" si="10"/>
        <v>0.64747440851455407</v>
      </c>
      <c r="M94" s="27">
        <f ca="1">C94*'Balance y flujos'!D$12</f>
        <v>7387.9003468048959</v>
      </c>
      <c r="N94" s="27">
        <f ca="1">D94*'Balance y flujos'!E$12</f>
        <v>7158.8043583239159</v>
      </c>
      <c r="O94" s="27">
        <f ca="1">E94*'Balance y flujos'!F$12</f>
        <v>6898.5011931530726</v>
      </c>
      <c r="P94" s="27">
        <f ca="1">F94*'Balance y flujos'!G$12</f>
        <v>6618.4922380343814</v>
      </c>
      <c r="Q94" s="27">
        <f ca="1">G94*'Balance y flujos'!H$12</f>
        <v>-829377.88875831373</v>
      </c>
      <c r="R94" s="27">
        <f ca="1">H94*'Balance y flujos'!I$12</f>
        <v>20194.768020311269</v>
      </c>
      <c r="S94" s="27">
        <f ca="1">I94*'Balance y flujos'!J$12</f>
        <v>19214.484645103516</v>
      </c>
      <c r="T94" s="27">
        <f ca="1">J94*'Balance y flujos'!K$12</f>
        <v>18251.565430529165</v>
      </c>
      <c r="U94" s="27">
        <f ca="1">K94*'Balance y flujos'!L$12</f>
        <v>17314.625831536268</v>
      </c>
      <c r="V94" s="27">
        <f ca="1">L94*'Balance y flujos'!M$12</f>
        <v>663883.85903013649</v>
      </c>
      <c r="W94" s="16">
        <f t="shared" ca="1" si="11"/>
        <v>-62454.887664380716</v>
      </c>
      <c r="X94" s="16">
        <f ca="1">'Metrics and Escenarios'!$N$13-W94</f>
        <v>65362.934420187492</v>
      </c>
    </row>
    <row r="95" spans="1:24" x14ac:dyDescent="0.35">
      <c r="A95">
        <v>90</v>
      </c>
      <c r="B95" s="16">
        <f t="shared" ca="1" si="9"/>
        <v>33.720084450226295</v>
      </c>
      <c r="C95" s="26">
        <f t="shared" ca="1" si="12"/>
        <v>0.990205383216614</v>
      </c>
      <c r="D95" s="26">
        <f t="shared" ca="1" si="10"/>
        <v>0.97375876047536858</v>
      </c>
      <c r="E95" s="26">
        <f t="shared" ca="1" si="10"/>
        <v>0.95229665207195158</v>
      </c>
      <c r="F95" s="26">
        <f t="shared" ca="1" si="10"/>
        <v>0.92722088954668558</v>
      </c>
      <c r="G95" s="26">
        <f t="shared" ca="1" si="10"/>
        <v>0.89967681765955454</v>
      </c>
      <c r="H95" s="26">
        <f t="shared" ca="1" si="10"/>
        <v>0.87057705397572438</v>
      </c>
      <c r="I95" s="26">
        <f t="shared" ca="1" si="10"/>
        <v>0.84062774111096195</v>
      </c>
      <c r="J95" s="26">
        <f t="shared" ca="1" si="10"/>
        <v>0.81036696142651232</v>
      </c>
      <c r="K95" s="26">
        <f t="shared" ca="1" si="10"/>
        <v>0.78019173904467165</v>
      </c>
      <c r="L95" s="26">
        <f t="shared" ca="1" si="10"/>
        <v>0.75039322608879544</v>
      </c>
      <c r="M95" s="27">
        <f ca="1">C95*'Balance y flujos'!D$12</f>
        <v>7497.6930797243931</v>
      </c>
      <c r="N95" s="27">
        <f ca="1">D95*'Balance y flujos'!E$12</f>
        <v>7373.1616122107507</v>
      </c>
      <c r="O95" s="27">
        <f ca="1">E95*'Balance y flujos'!F$12</f>
        <v>7210.6536069221211</v>
      </c>
      <c r="P95" s="27">
        <f ca="1">F95*'Balance y flujos'!G$12</f>
        <v>7020.7835311366716</v>
      </c>
      <c r="Q95" s="27">
        <f ca="1">G95*'Balance y flujos'!H$12</f>
        <v>-892864.59388852015</v>
      </c>
      <c r="R95" s="27">
        <f ca="1">H95*'Balance y flujos'!I$12</f>
        <v>22063.715413850307</v>
      </c>
      <c r="S95" s="27">
        <f ca="1">I95*'Balance y flujos'!J$12</f>
        <v>21304.686545732551</v>
      </c>
      <c r="T95" s="27">
        <f ca="1">J95*'Balance y flujos'!K$12</f>
        <v>20537.763930313449</v>
      </c>
      <c r="U95" s="27">
        <f ca="1">K95*'Balance y flujos'!L$12</f>
        <v>19773.009660553951</v>
      </c>
      <c r="V95" s="27">
        <f ca="1">L95*'Balance y flujos'!M$12</f>
        <v>769411.02872130764</v>
      </c>
      <c r="W95" s="16">
        <f t="shared" ca="1" si="11"/>
        <v>-10672.09778676834</v>
      </c>
      <c r="X95" s="16">
        <f ca="1">'Metrics and Escenarios'!$N$13-W95</f>
        <v>13580.144542575115</v>
      </c>
    </row>
    <row r="96" spans="1:24" x14ac:dyDescent="0.35">
      <c r="A96">
        <v>91</v>
      </c>
      <c r="B96" s="16">
        <f t="shared" ca="1" si="9"/>
        <v>-104.14389699953045</v>
      </c>
      <c r="C96" s="26">
        <f t="shared" ca="1" si="12"/>
        <v>1.0039512843912204</v>
      </c>
      <c r="D96" s="26">
        <f t="shared" ca="1" si="10"/>
        <v>1.0009815925363181</v>
      </c>
      <c r="E96" s="26">
        <f t="shared" ca="1" si="10"/>
        <v>0.99250871165152521</v>
      </c>
      <c r="F96" s="26">
        <f t="shared" ca="1" si="10"/>
        <v>0.97978916823048801</v>
      </c>
      <c r="G96" s="26">
        <f t="shared" ca="1" si="10"/>
        <v>0.96388076391059296</v>
      </c>
      <c r="H96" s="26">
        <f t="shared" ca="1" si="10"/>
        <v>0.94565202307153262</v>
      </c>
      <c r="I96" s="26">
        <f t="shared" ca="1" si="10"/>
        <v>0.92579581724846627</v>
      </c>
      <c r="J96" s="26">
        <f t="shared" ca="1" si="10"/>
        <v>0.90485831101950043</v>
      </c>
      <c r="K96" s="26">
        <f t="shared" ca="1" si="10"/>
        <v>0.88325795443392352</v>
      </c>
      <c r="L96" s="26">
        <f t="shared" ca="1" si="10"/>
        <v>0.86131591373142991</v>
      </c>
      <c r="M96" s="27">
        <f ca="1">C96*'Balance y flujos'!D$12</f>
        <v>7601.775071054949</v>
      </c>
      <c r="N96" s="27">
        <f ca="1">D96*'Balance y flujos'!E$12</f>
        <v>7579.2889904429794</v>
      </c>
      <c r="O96" s="27">
        <f ca="1">E96*'Balance y flujos'!F$12</f>
        <v>7515.1335521349411</v>
      </c>
      <c r="P96" s="27">
        <f ca="1">F96*'Balance y flujos'!G$12</f>
        <v>7418.8229944450095</v>
      </c>
      <c r="Q96" s="27">
        <f ca="1">G96*'Balance y flujos'!H$12</f>
        <v>-956582.39707100275</v>
      </c>
      <c r="R96" s="27">
        <f ca="1">H96*'Balance y flujos'!I$12</f>
        <v>23966.399093909382</v>
      </c>
      <c r="S96" s="27">
        <f ca="1">I96*'Balance y flujos'!J$12</f>
        <v>23463.167734343602</v>
      </c>
      <c r="T96" s="27">
        <f ca="1">J96*'Balance y flujos'!K$12</f>
        <v>22932.532132587323</v>
      </c>
      <c r="U96" s="27">
        <f ca="1">K96*'Balance y flujos'!L$12</f>
        <v>22385.097395632783</v>
      </c>
      <c r="V96" s="27">
        <f ca="1">L96*'Balance y flujos'!M$12</f>
        <v>883144.91682220122</v>
      </c>
      <c r="W96" s="16">
        <f t="shared" ca="1" si="11"/>
        <v>49424.736715749372</v>
      </c>
      <c r="X96" s="16">
        <f ca="1">'Metrics and Escenarios'!$N$13-W96</f>
        <v>-46516.689959942596</v>
      </c>
    </row>
    <row r="97" spans="1:24" x14ac:dyDescent="0.35">
      <c r="A97">
        <v>92</v>
      </c>
      <c r="B97" s="16">
        <f t="shared" ca="1" si="9"/>
        <v>-287.83659636060537</v>
      </c>
      <c r="C97" s="26">
        <f t="shared" ca="1" si="12"/>
        <v>1.0225635601366898</v>
      </c>
      <c r="D97" s="26">
        <f t="shared" ca="1" si="10"/>
        <v>1.038440066392244</v>
      </c>
      <c r="E97" s="26">
        <f t="shared" ca="1" si="10"/>
        <v>1.0487388225160181</v>
      </c>
      <c r="F97" s="26">
        <f t="shared" ca="1" si="10"/>
        <v>1.0544920848333319</v>
      </c>
      <c r="G97" s="26">
        <f t="shared" ca="1" si="10"/>
        <v>1.0566026024315525</v>
      </c>
      <c r="H97" s="26">
        <f t="shared" ca="1" si="10"/>
        <v>1.0558382505364818</v>
      </c>
      <c r="I97" s="26">
        <f t="shared" ca="1" si="10"/>
        <v>1.0528316261475361</v>
      </c>
      <c r="J97" s="26">
        <f t="shared" ca="1" si="10"/>
        <v>1.0480981640931439</v>
      </c>
      <c r="K97" s="26">
        <f t="shared" ca="1" si="10"/>
        <v>1.042045327130882</v>
      </c>
      <c r="L97" s="26">
        <f t="shared" ca="1" si="10"/>
        <v>1.0349972527984497</v>
      </c>
      <c r="M97" s="27">
        <f ca="1">C97*'Balance y flujos'!D$12</f>
        <v>7742.7045523726656</v>
      </c>
      <c r="N97" s="27">
        <f ca="1">D97*'Balance y flujos'!E$12</f>
        <v>7862.919179661184</v>
      </c>
      <c r="O97" s="27">
        <f ca="1">E97*'Balance y flujos'!F$12</f>
        <v>7940.8998832887046</v>
      </c>
      <c r="P97" s="27">
        <f ca="1">F97*'Balance y flujos'!G$12</f>
        <v>7984.4627600347767</v>
      </c>
      <c r="Q97" s="27">
        <f ca="1">G97*'Balance y flujos'!H$12</f>
        <v>-1048602.1591350967</v>
      </c>
      <c r="R97" s="27">
        <f ca="1">H97*'Balance y flujos'!I$12</f>
        <v>26758.934865682902</v>
      </c>
      <c r="S97" s="27">
        <f ca="1">I97*'Balance y flujos'!J$12</f>
        <v>26682.735631426618</v>
      </c>
      <c r="T97" s="27">
        <f ca="1">J97*'Balance y flujos'!K$12</f>
        <v>26562.77179914615</v>
      </c>
      <c r="U97" s="27">
        <f ca="1">K97*'Balance y flujos'!L$12</f>
        <v>26409.370016303499</v>
      </c>
      <c r="V97" s="27">
        <f ca="1">L97*'Balance y flujos'!M$12</f>
        <v>1061227.9979525697</v>
      </c>
      <c r="W97" s="16">
        <f t="shared" ca="1" si="11"/>
        <v>150570.63750538952</v>
      </c>
      <c r="X97" s="16">
        <f ca="1">'Metrics and Escenarios'!$N$13-W97</f>
        <v>-147662.59074958274</v>
      </c>
    </row>
    <row r="98" spans="1:24" x14ac:dyDescent="0.35">
      <c r="A98">
        <v>93</v>
      </c>
      <c r="B98" s="16">
        <f t="shared" ca="1" si="9"/>
        <v>-149.96928104861189</v>
      </c>
      <c r="C98" s="26">
        <f t="shared" ca="1" si="12"/>
        <v>1.0085624871459875</v>
      </c>
      <c r="D98" s="26">
        <f t="shared" ca="1" si="10"/>
        <v>1.0101978349895597</v>
      </c>
      <c r="E98" s="26">
        <f t="shared" ca="1" si="10"/>
        <v>1.0062475613434214</v>
      </c>
      <c r="F98" s="26">
        <f t="shared" ca="1" si="10"/>
        <v>0.99791446645215853</v>
      </c>
      <c r="G98" s="26">
        <f t="shared" ca="1" si="10"/>
        <v>0.98622082512039044</v>
      </c>
      <c r="H98" s="26">
        <f t="shared" ca="1" si="10"/>
        <v>0.97201369270526783</v>
      </c>
      <c r="I98" s="26">
        <f t="shared" ca="1" si="10"/>
        <v>0.95597472979692222</v>
      </c>
      <c r="J98" s="26">
        <f t="shared" ca="1" si="10"/>
        <v>0.93864624869488755</v>
      </c>
      <c r="K98" s="26">
        <f t="shared" ca="1" si="10"/>
        <v>0.92044765913243998</v>
      </c>
      <c r="L98" s="26">
        <f t="shared" ca="1" si="10"/>
        <v>0.90170438730152414</v>
      </c>
      <c r="M98" s="27">
        <f ca="1">C98*'Balance y flujos'!D$12</f>
        <v>7636.6904366645704</v>
      </c>
      <c r="N98" s="27">
        <f ca="1">D98*'Balance y flujos'!E$12</f>
        <v>7649.0730558842961</v>
      </c>
      <c r="O98" s="27">
        <f ca="1">E98*'Balance y flujos'!F$12</f>
        <v>7619.1621506502152</v>
      </c>
      <c r="P98" s="27">
        <f ca="1">F98*'Balance y flujos'!G$12</f>
        <v>7556.0651518276582</v>
      </c>
      <c r="Q98" s="27">
        <f ca="1">G98*'Balance y flujos'!H$12</f>
        <v>-978753.30254283687</v>
      </c>
      <c r="R98" s="27">
        <f ca="1">H98*'Balance y flujos'!I$12</f>
        <v>24634.503512669875</v>
      </c>
      <c r="S98" s="27">
        <f ca="1">I98*'Balance y flujos'!J$12</f>
        <v>24228.015526882798</v>
      </c>
      <c r="T98" s="27">
        <f ca="1">J98*'Balance y flujos'!K$12</f>
        <v>23788.846272600756</v>
      </c>
      <c r="U98" s="27">
        <f ca="1">K98*'Balance y flujos'!L$12</f>
        <v>23327.625178838152</v>
      </c>
      <c r="V98" s="27">
        <f ca="1">L98*'Balance y flujos'!M$12</f>
        <v>924556.98707771325</v>
      </c>
      <c r="W98" s="16">
        <f t="shared" ca="1" si="11"/>
        <v>72243.665820894763</v>
      </c>
      <c r="X98" s="16">
        <f ca="1">'Metrics and Escenarios'!$N$13-W98</f>
        <v>-69335.619065087987</v>
      </c>
    </row>
    <row r="99" spans="1:24" x14ac:dyDescent="0.35">
      <c r="A99">
        <v>94</v>
      </c>
      <c r="B99" s="16">
        <f t="shared" ca="1" si="9"/>
        <v>392.1063314215333</v>
      </c>
      <c r="C99" s="26">
        <f t="shared" ca="1" si="12"/>
        <v>0.95534616831301156</v>
      </c>
      <c r="D99" s="26">
        <f t="shared" ca="1" si="10"/>
        <v>0.90640510728247004</v>
      </c>
      <c r="E99" s="26">
        <f t="shared" ca="1" si="10"/>
        <v>0.85522168965930512</v>
      </c>
      <c r="F99" s="26">
        <f t="shared" ca="1" si="10"/>
        <v>0.80338762835193689</v>
      </c>
      <c r="G99" s="26">
        <f t="shared" ca="1" si="10"/>
        <v>0.75207983649044818</v>
      </c>
      <c r="H99" s="26">
        <f t="shared" ca="1" si="10"/>
        <v>0.70213417906079845</v>
      </c>
      <c r="I99" s="26">
        <f t="shared" ca="1" si="10"/>
        <v>0.65411197389344222</v>
      </c>
      <c r="J99" s="26">
        <f t="shared" ca="1" si="10"/>
        <v>0.60836691970384238</v>
      </c>
      <c r="K99" s="26">
        <f t="shared" ref="D99:L128" ca="1" si="13">EXP(-(K$4+($B99/10000))*K$3)</f>
        <v>0.56509399858685105</v>
      </c>
      <c r="L99" s="26">
        <f t="shared" ca="1" si="13"/>
        <v>0.5243771218307427</v>
      </c>
      <c r="M99" s="27">
        <f ca="1">C99*'Balance y flujos'!D$12</f>
        <v>7233.7441063322831</v>
      </c>
      <c r="N99" s="27">
        <f ca="1">D99*'Balance y flujos'!E$12</f>
        <v>6863.1694146344207</v>
      </c>
      <c r="O99" s="27">
        <f ca="1">E99*'Balance y flujos'!F$12</f>
        <v>6475.6159205671229</v>
      </c>
      <c r="P99" s="27">
        <f ca="1">F99*'Balance y flujos'!G$12</f>
        <v>6083.1358458822042</v>
      </c>
      <c r="Q99" s="27">
        <f ca="1">G99*'Balance y flujos'!H$12</f>
        <v>-746385.19588251982</v>
      </c>
      <c r="R99" s="27">
        <f ca="1">H99*'Balance y flujos'!I$12</f>
        <v>17794.7358460551</v>
      </c>
      <c r="S99" s="27">
        <f ca="1">I99*'Balance y flujos'!J$12</f>
        <v>16577.671528176095</v>
      </c>
      <c r="T99" s="27">
        <f ca="1">J99*'Balance y flujos'!K$12</f>
        <v>15418.318829157412</v>
      </c>
      <c r="U99" s="27">
        <f ca="1">K99*'Balance y flujos'!L$12</f>
        <v>14321.619332781856</v>
      </c>
      <c r="V99" s="27">
        <f ca="1">L99*'Balance y flujos'!M$12</f>
        <v>537666.82149922266</v>
      </c>
      <c r="W99" s="16">
        <f t="shared" ca="1" si="11"/>
        <v>-117950.36355971068</v>
      </c>
      <c r="X99" s="16">
        <f ca="1">'Metrics and Escenarios'!$N$13-W99</f>
        <v>120858.41031551745</v>
      </c>
    </row>
    <row r="100" spans="1:24" x14ac:dyDescent="0.35">
      <c r="A100">
        <v>95</v>
      </c>
      <c r="B100" s="16">
        <f t="shared" ca="1" si="9"/>
        <v>18.347402566900605</v>
      </c>
      <c r="C100" s="26">
        <f t="shared" ca="1" si="12"/>
        <v>0.99172876507537977</v>
      </c>
      <c r="D100" s="26">
        <f t="shared" ca="1" si="13"/>
        <v>0.97675722428759593</v>
      </c>
      <c r="E100" s="26">
        <f t="shared" ca="1" si="13"/>
        <v>0.95669860078079449</v>
      </c>
      <c r="F100" s="26">
        <f t="shared" ca="1" si="13"/>
        <v>0.93294000385942577</v>
      </c>
      <c r="G100" s="26">
        <f t="shared" ca="1" si="13"/>
        <v>0.90661868502004939</v>
      </c>
      <c r="H100" s="26">
        <f t="shared" ca="1" si="13"/>
        <v>0.87864406271524376</v>
      </c>
      <c r="I100" s="26">
        <f t="shared" ca="1" si="13"/>
        <v>0.84972247902150488</v>
      </c>
      <c r="J100" s="26">
        <f t="shared" ca="1" si="13"/>
        <v>0.8203945059489014</v>
      </c>
      <c r="K100" s="26">
        <f t="shared" ca="1" si="13"/>
        <v>0.7910610317145228</v>
      </c>
      <c r="L100" s="26">
        <f t="shared" ca="1" si="13"/>
        <v>0.76201790475730546</v>
      </c>
      <c r="M100" s="27">
        <f ca="1">C100*'Balance y flujos'!D$12</f>
        <v>7509.2279085728715</v>
      </c>
      <c r="N100" s="27">
        <f ca="1">D100*'Balance y flujos'!E$12</f>
        <v>7395.8655499551714</v>
      </c>
      <c r="O100" s="27">
        <f ca="1">E100*'Balance y flujos'!F$12</f>
        <v>7243.9845309213233</v>
      </c>
      <c r="P100" s="27">
        <f ca="1">F100*'Balance y flujos'!G$12</f>
        <v>7064.0878440919205</v>
      </c>
      <c r="Q100" s="27">
        <f ca="1">G100*'Balance y flujos'!H$12</f>
        <v>-899753.89842543181</v>
      </c>
      <c r="R100" s="27">
        <f ca="1">H100*'Balance y flujos'!I$12</f>
        <v>22268.163927921483</v>
      </c>
      <c r="S100" s="27">
        <f ca="1">I100*'Balance y flujos'!J$12</f>
        <v>21535.181604274916</v>
      </c>
      <c r="T100" s="27">
        <f ca="1">J100*'Balance y flujos'!K$12</f>
        <v>20791.899836642857</v>
      </c>
      <c r="U100" s="27">
        <f ca="1">K100*'Balance y flujos'!L$12</f>
        <v>20048.478648763848</v>
      </c>
      <c r="V100" s="27">
        <f ca="1">L100*'Balance y flujos'!M$12</f>
        <v>781330.32071640156</v>
      </c>
      <c r="W100" s="16">
        <f t="shared" ca="1" si="11"/>
        <v>-4566.687857885845</v>
      </c>
      <c r="X100" s="16">
        <f ca="1">'Metrics and Escenarios'!$N$13-W100</f>
        <v>7474.7346136926208</v>
      </c>
    </row>
    <row r="101" spans="1:24" x14ac:dyDescent="0.35">
      <c r="A101">
        <v>96</v>
      </c>
      <c r="B101" s="16">
        <f t="shared" ca="1" si="9"/>
        <v>12.892661585892254</v>
      </c>
      <c r="C101" s="26">
        <f t="shared" ca="1" si="12"/>
        <v>0.99226987499637609</v>
      </c>
      <c r="D101" s="26">
        <f t="shared" ca="1" si="13"/>
        <v>0.97782339728356904</v>
      </c>
      <c r="E101" s="26">
        <f t="shared" ca="1" si="13"/>
        <v>0.9582654453600894</v>
      </c>
      <c r="F101" s="26">
        <f t="shared" ca="1" si="13"/>
        <v>0.93497780461479196</v>
      </c>
      <c r="G101" s="26">
        <f t="shared" ca="1" si="13"/>
        <v>0.90909474509945154</v>
      </c>
      <c r="H101" s="26">
        <f t="shared" ca="1" si="13"/>
        <v>0.8815244391222814</v>
      </c>
      <c r="I101" s="26">
        <f t="shared" ca="1" si="13"/>
        <v>0.85297319242203185</v>
      </c>
      <c r="J101" s="26">
        <f t="shared" ca="1" si="13"/>
        <v>0.8239823602073888</v>
      </c>
      <c r="K101" s="26">
        <f t="shared" ca="1" si="13"/>
        <v>0.79495410970040437</v>
      </c>
      <c r="L101" s="26">
        <f t="shared" ca="1" si="13"/>
        <v>0.76618587230781032</v>
      </c>
      <c r="M101" s="27">
        <f ca="1">C101*'Balance y flujos'!D$12</f>
        <v>7513.3251152522016</v>
      </c>
      <c r="N101" s="27">
        <f ca="1">D101*'Balance y flujos'!E$12</f>
        <v>7403.9384588982939</v>
      </c>
      <c r="O101" s="27">
        <f ca="1">E101*'Balance y flujos'!F$12</f>
        <v>7255.8484532532957</v>
      </c>
      <c r="P101" s="27">
        <f ca="1">F101*'Balance y flujos'!G$12</f>
        <v>7079.51777901283</v>
      </c>
      <c r="Q101" s="27">
        <f ca="1">G101*'Balance y flujos'!H$12</f>
        <v>-902211.21013319609</v>
      </c>
      <c r="R101" s="27">
        <f ca="1">H101*'Balance y flujos'!I$12</f>
        <v>22341.163560796507</v>
      </c>
      <c r="S101" s="27">
        <f ca="1">I101*'Balance y flujos'!J$12</f>
        <v>21617.56697732567</v>
      </c>
      <c r="T101" s="27">
        <f ca="1">J101*'Balance y flujos'!K$12</f>
        <v>20882.829634234149</v>
      </c>
      <c r="U101" s="27">
        <f ca="1">K101*'Balance y flujos'!L$12</f>
        <v>20147.143970083944</v>
      </c>
      <c r="V101" s="27">
        <f ca="1">L101*'Balance y flujos'!M$12</f>
        <v>785603.92032953491</v>
      </c>
      <c r="W101" s="16">
        <f t="shared" ca="1" si="11"/>
        <v>-2365.9558548042551</v>
      </c>
      <c r="X101" s="16">
        <f ca="1">'Metrics and Escenarios'!$N$13-W101</f>
        <v>5274.0026106110308</v>
      </c>
    </row>
    <row r="102" spans="1:24" x14ac:dyDescent="0.35">
      <c r="A102">
        <v>97</v>
      </c>
      <c r="B102" s="16">
        <f t="shared" ca="1" si="9"/>
        <v>91.096600669418223</v>
      </c>
      <c r="C102" s="26">
        <f t="shared" ca="1" si="12"/>
        <v>0.98454019766588874</v>
      </c>
      <c r="D102" s="26">
        <f t="shared" ca="1" si="13"/>
        <v>0.96264845240890629</v>
      </c>
      <c r="E102" s="26">
        <f t="shared" ca="1" si="13"/>
        <v>0.93604508280233212</v>
      </c>
      <c r="F102" s="26">
        <f t="shared" ca="1" si="13"/>
        <v>0.90618294797807175</v>
      </c>
      <c r="G102" s="26">
        <f t="shared" ca="1" si="13"/>
        <v>0.87423336605970114</v>
      </c>
      <c r="H102" s="26">
        <f t="shared" ca="1" si="13"/>
        <v>0.84111665689495874</v>
      </c>
      <c r="I102" s="26">
        <f t="shared" ca="1" si="13"/>
        <v>0.80753416373482689</v>
      </c>
      <c r="J102" s="26">
        <f t="shared" ca="1" si="13"/>
        <v>0.77401091139366995</v>
      </c>
      <c r="K102" s="26">
        <f t="shared" ca="1" si="13"/>
        <v>0.74092606587113019</v>
      </c>
      <c r="L102" s="26">
        <f t="shared" ca="1" si="13"/>
        <v>0.70855016019894235</v>
      </c>
      <c r="M102" s="27">
        <f ca="1">C102*'Balance y flujos'!D$12</f>
        <v>7454.7971076170224</v>
      </c>
      <c r="N102" s="27">
        <f ca="1">D102*'Balance y flujos'!E$12</f>
        <v>7289.0359537206696</v>
      </c>
      <c r="O102" s="27">
        <f ca="1">E102*'Balance y flujos'!F$12</f>
        <v>7087.5990563079158</v>
      </c>
      <c r="P102" s="27">
        <f ca="1">F102*'Balance y flujos'!G$12</f>
        <v>6861.487256258577</v>
      </c>
      <c r="Q102" s="27">
        <f ca="1">G102*'Balance y flujos'!H$12</f>
        <v>-867613.79645336629</v>
      </c>
      <c r="R102" s="27">
        <f ca="1">H102*'Balance y flujos'!I$12</f>
        <v>21317.077520971539</v>
      </c>
      <c r="S102" s="27">
        <f ca="1">I102*'Balance y flujos'!J$12</f>
        <v>20465.970122046936</v>
      </c>
      <c r="T102" s="27">
        <f ca="1">J102*'Balance y flujos'!K$12</f>
        <v>19616.364109547321</v>
      </c>
      <c r="U102" s="27">
        <f ca="1">K102*'Balance y flujos'!L$12</f>
        <v>18777.868984059125</v>
      </c>
      <c r="V102" s="27">
        <f ca="1">L102*'Balance y flujos'!M$12</f>
        <v>726507.50127481157</v>
      </c>
      <c r="W102" s="16">
        <f t="shared" ca="1" si="11"/>
        <v>-32236.095068025636</v>
      </c>
      <c r="X102" s="16">
        <f ca="1">'Metrics and Escenarios'!$N$13-W102</f>
        <v>35144.141823832411</v>
      </c>
    </row>
    <row r="103" spans="1:24" x14ac:dyDescent="0.35">
      <c r="A103">
        <v>98</v>
      </c>
      <c r="B103" s="16">
        <f t="shared" ca="1" si="9"/>
        <v>19.350163405502098</v>
      </c>
      <c r="C103" s="26">
        <f t="shared" ca="1" si="12"/>
        <v>0.99162932338446153</v>
      </c>
      <c r="D103" s="26">
        <f t="shared" ca="1" si="13"/>
        <v>0.97656135315077564</v>
      </c>
      <c r="E103" s="26">
        <f t="shared" ca="1" si="13"/>
        <v>0.95641084209857297</v>
      </c>
      <c r="F103" s="26">
        <f t="shared" ca="1" si="13"/>
        <v>0.9325658726170194</v>
      </c>
      <c r="G103" s="26">
        <f t="shared" ca="1" si="13"/>
        <v>0.9061642380985222</v>
      </c>
      <c r="H103" s="26">
        <f t="shared" ca="1" si="13"/>
        <v>0.87811557979948118</v>
      </c>
      <c r="I103" s="26">
        <f t="shared" ca="1" si="13"/>
        <v>0.84912624040769269</v>
      </c>
      <c r="J103" s="26">
        <f t="shared" ca="1" si="13"/>
        <v>0.8197366422699397</v>
      </c>
      <c r="K103" s="26">
        <f t="shared" ca="1" si="13"/>
        <v>0.79034743324763346</v>
      </c>
      <c r="L103" s="26">
        <f t="shared" ca="1" si="13"/>
        <v>0.7612541660317409</v>
      </c>
      <c r="M103" s="27">
        <f ca="1">C103*'Balance y flujos'!D$12</f>
        <v>7508.4749503578678</v>
      </c>
      <c r="N103" s="27">
        <f ca="1">D103*'Balance y flujos'!E$12</f>
        <v>7394.3824418122076</v>
      </c>
      <c r="O103" s="27">
        <f ca="1">E103*'Balance y flujos'!F$12</f>
        <v>7241.8056634692857</v>
      </c>
      <c r="P103" s="27">
        <f ca="1">F103*'Balance y flujos'!G$12</f>
        <v>7061.2549760075372</v>
      </c>
      <c r="Q103" s="27">
        <f ca="1">G103*'Balance y flujos'!H$12</f>
        <v>-899302.892510787</v>
      </c>
      <c r="R103" s="27">
        <f ca="1">H103*'Balance y flujos'!I$12</f>
        <v>22254.770171905035</v>
      </c>
      <c r="S103" s="27">
        <f ca="1">I103*'Balance y flujos'!J$12</f>
        <v>21520.070662591093</v>
      </c>
      <c r="T103" s="27">
        <f ca="1">J103*'Balance y flujos'!K$12</f>
        <v>20775.227082717822</v>
      </c>
      <c r="U103" s="27">
        <f ca="1">K103*'Balance y flujos'!L$12</f>
        <v>20030.393364501757</v>
      </c>
      <c r="V103" s="27">
        <f ca="1">L103*'Balance y flujos'!M$12</f>
        <v>780547.22596276982</v>
      </c>
      <c r="W103" s="16">
        <f t="shared" ca="1" si="11"/>
        <v>-4969.2872346545337</v>
      </c>
      <c r="X103" s="16">
        <f ca="1">'Metrics and Escenarios'!$N$13-W103</f>
        <v>7877.3339904613094</v>
      </c>
    </row>
    <row r="104" spans="1:24" x14ac:dyDescent="0.35">
      <c r="A104">
        <v>99</v>
      </c>
      <c r="B104" s="16">
        <f t="shared" ca="1" si="9"/>
        <v>186.79513592739613</v>
      </c>
      <c r="C104" s="26">
        <f t="shared" ca="1" si="12"/>
        <v>0.97516323184209774</v>
      </c>
      <c r="D104" s="26">
        <f t="shared" ca="1" si="13"/>
        <v>0.94439884620341552</v>
      </c>
      <c r="E104" s="26">
        <f t="shared" ca="1" si="13"/>
        <v>0.90955373682032825</v>
      </c>
      <c r="F104" s="26">
        <f t="shared" ca="1" si="13"/>
        <v>0.87215032568379114</v>
      </c>
      <c r="G104" s="26">
        <f t="shared" ca="1" si="13"/>
        <v>0.83338696790873656</v>
      </c>
      <c r="H104" s="26">
        <f t="shared" ca="1" si="13"/>
        <v>0.79418087797802495</v>
      </c>
      <c r="I104" s="26">
        <f t="shared" ca="1" si="13"/>
        <v>0.75521040123031569</v>
      </c>
      <c r="J104" s="26">
        <f t="shared" ca="1" si="13"/>
        <v>0.71696508445027096</v>
      </c>
      <c r="K104" s="26">
        <f t="shared" ca="1" si="13"/>
        <v>0.67978200264989241</v>
      </c>
      <c r="L104" s="26">
        <f t="shared" ca="1" si="13"/>
        <v>0.64388640391352636</v>
      </c>
      <c r="M104" s="27">
        <f ca="1">C104*'Balance y flujos'!D$12</f>
        <v>7383.7960678756845</v>
      </c>
      <c r="N104" s="27">
        <f ca="1">D104*'Balance y flujos'!E$12</f>
        <v>7150.8525541211638</v>
      </c>
      <c r="O104" s="27">
        <f ca="1">E104*'Balance y flujos'!F$12</f>
        <v>6887.0103857064305</v>
      </c>
      <c r="P104" s="27">
        <f ca="1">F104*'Balance y flujos'!G$12</f>
        <v>6603.7971234986317</v>
      </c>
      <c r="Q104" s="27">
        <f ca="1">G104*'Balance y flujos'!H$12</f>
        <v>-827076.6813682575</v>
      </c>
      <c r="R104" s="27">
        <f ca="1">H104*'Balance y flujos'!I$12</f>
        <v>20127.547353571219</v>
      </c>
      <c r="S104" s="27">
        <f ca="1">I104*'Balance y flujos'!J$12</f>
        <v>19139.888071056401</v>
      </c>
      <c r="T104" s="27">
        <f ca="1">J104*'Balance y flujos'!K$12</f>
        <v>18170.607084963478</v>
      </c>
      <c r="U104" s="27">
        <f ca="1">K104*'Balance y flujos'!L$12</f>
        <v>17228.247151047341</v>
      </c>
      <c r="V104" s="27">
        <f ca="1">L104*'Balance y flujos'!M$12</f>
        <v>660204.92082126881</v>
      </c>
      <c r="W104" s="16">
        <f t="shared" ca="1" si="11"/>
        <v>-64180.014755148324</v>
      </c>
      <c r="X104" s="16">
        <f ca="1">'Metrics and Escenarios'!$N$13-W104</f>
        <v>67088.0615109551</v>
      </c>
    </row>
    <row r="105" spans="1:24" x14ac:dyDescent="0.35">
      <c r="A105">
        <v>100</v>
      </c>
      <c r="B105" s="16">
        <f t="shared" ca="1" si="9"/>
        <v>-81.998359354140817</v>
      </c>
      <c r="C105" s="26">
        <f t="shared" ca="1" si="12"/>
        <v>1.0017304402919192</v>
      </c>
      <c r="D105" s="26">
        <f t="shared" ca="1" si="13"/>
        <v>0.99655794107390561</v>
      </c>
      <c r="E105" s="26">
        <f t="shared" ca="1" si="13"/>
        <v>0.98593667530525153</v>
      </c>
      <c r="F105" s="26">
        <f t="shared" ca="1" si="13"/>
        <v>0.97114831284674918</v>
      </c>
      <c r="G105" s="26">
        <f t="shared" ca="1" si="13"/>
        <v>0.95326680643242945</v>
      </c>
      <c r="H105" s="26">
        <f t="shared" ca="1" si="13"/>
        <v>0.93316994989714463</v>
      </c>
      <c r="I105" s="26">
        <f t="shared" ca="1" si="13"/>
        <v>0.91155491053272542</v>
      </c>
      <c r="J105" s="26">
        <f t="shared" ca="1" si="13"/>
        <v>0.88896862187916925</v>
      </c>
      <c r="K105" s="26">
        <f t="shared" ca="1" si="13"/>
        <v>0.86582802915217394</v>
      </c>
      <c r="L105" s="26">
        <f t="shared" ca="1" si="13"/>
        <v>0.84245126460607567</v>
      </c>
      <c r="M105" s="27">
        <f ca="1">C105*'Balance y flujos'!D$12</f>
        <v>7584.9591581981767</v>
      </c>
      <c r="N105" s="27">
        <f ca="1">D105*'Balance y flujos'!E$12</f>
        <v>7545.7937363078208</v>
      </c>
      <c r="O105" s="27">
        <f ca="1">E105*'Balance y flujos'!F$12</f>
        <v>7465.3710359253382</v>
      </c>
      <c r="P105" s="27">
        <f ca="1">F105*'Balance y flujos'!G$12</f>
        <v>7353.3956773331765</v>
      </c>
      <c r="Q105" s="27">
        <f ca="1">G105*'Balance y flujos'!H$12</f>
        <v>-946048.8069558948</v>
      </c>
      <c r="R105" s="27">
        <f ca="1">H105*'Balance y flujos'!I$12</f>
        <v>23650.05614754196</v>
      </c>
      <c r="S105" s="27">
        <f ca="1">I105*'Balance y flujos'!J$12</f>
        <v>23102.249293435492</v>
      </c>
      <c r="T105" s="27">
        <f ca="1">J105*'Balance y flujos'!K$12</f>
        <v>22529.827308694053</v>
      </c>
      <c r="U105" s="27">
        <f ca="1">K105*'Balance y flujos'!L$12</f>
        <v>21943.357162134831</v>
      </c>
      <c r="V105" s="27">
        <f ca="1">L105*'Balance y flujos'!M$12</f>
        <v>863802.16613446013</v>
      </c>
      <c r="W105" s="16">
        <f t="shared" ca="1" si="11"/>
        <v>38928.368698136183</v>
      </c>
      <c r="X105" s="16">
        <f ca="1">'Metrics and Escenarios'!$N$13-W105</f>
        <v>-36020.321942329407</v>
      </c>
    </row>
    <row r="106" spans="1:24" x14ac:dyDescent="0.35">
      <c r="A106">
        <v>101</v>
      </c>
      <c r="B106" s="16">
        <f t="shared" ca="1" si="9"/>
        <v>72.41877689133716</v>
      </c>
      <c r="C106" s="26">
        <f t="shared" ca="1" si="12"/>
        <v>0.98638082290592444</v>
      </c>
      <c r="D106" s="26">
        <f t="shared" ca="1" si="13"/>
        <v>0.96625121302301753</v>
      </c>
      <c r="E106" s="26">
        <f t="shared" ca="1" si="13"/>
        <v>0.94130479055619254</v>
      </c>
      <c r="F106" s="26">
        <f t="shared" ca="1" si="13"/>
        <v>0.91297851180259471</v>
      </c>
      <c r="G106" s="26">
        <f t="shared" ca="1" si="13"/>
        <v>0.88243599664178729</v>
      </c>
      <c r="H106" s="26">
        <f t="shared" ca="1" si="13"/>
        <v>0.85059580988926742</v>
      </c>
      <c r="I106" s="26">
        <f t="shared" ca="1" si="13"/>
        <v>0.81816157281552093</v>
      </c>
      <c r="J106" s="26">
        <f t="shared" ca="1" si="13"/>
        <v>0.78566322203864625</v>
      </c>
      <c r="K106" s="26">
        <f t="shared" ca="1" si="13"/>
        <v>0.75348633728475634</v>
      </c>
      <c r="L106" s="26">
        <f t="shared" ca="1" si="13"/>
        <v>0.72190870111160255</v>
      </c>
      <c r="M106" s="27">
        <f ca="1">C106*'Balance y flujos'!D$12</f>
        <v>7468.7340578280509</v>
      </c>
      <c r="N106" s="27">
        <f ca="1">D106*'Balance y flujos'!E$12</f>
        <v>7316.3155401399817</v>
      </c>
      <c r="O106" s="27">
        <f ca="1">E106*'Balance y flujos'!F$12</f>
        <v>7127.4248087183787</v>
      </c>
      <c r="P106" s="27">
        <f ca="1">F106*'Balance y flujos'!G$12</f>
        <v>6912.9422904601088</v>
      </c>
      <c r="Q106" s="27">
        <f ca="1">G106*'Balance y flujos'!H$12</f>
        <v>-875754.31789365888</v>
      </c>
      <c r="R106" s="27">
        <f ca="1">H106*'Balance y flujos'!I$12</f>
        <v>21557.315111746135</v>
      </c>
      <c r="S106" s="27">
        <f ca="1">I106*'Balance y flujos'!J$12</f>
        <v>20735.308865208364</v>
      </c>
      <c r="T106" s="27">
        <f ca="1">J106*'Balance y flujos'!K$12</f>
        <v>19911.677734929988</v>
      </c>
      <c r="U106" s="27">
        <f ca="1">K106*'Balance y flujos'!L$12</f>
        <v>19096.193769585458</v>
      </c>
      <c r="V106" s="27">
        <f ca="1">L106*'Balance y flujos'!M$12</f>
        <v>740204.59814147395</v>
      </c>
      <c r="W106" s="16">
        <f t="shared" ca="1" si="11"/>
        <v>-25423.807573568542</v>
      </c>
      <c r="X106" s="16">
        <f ca="1">'Metrics and Escenarios'!$N$13-W106</f>
        <v>28331.854329375317</v>
      </c>
    </row>
    <row r="107" spans="1:24" x14ac:dyDescent="0.35">
      <c r="A107">
        <v>102</v>
      </c>
      <c r="B107" s="16">
        <f t="shared" ca="1" si="9"/>
        <v>-96.681404177417235</v>
      </c>
      <c r="C107" s="26">
        <f t="shared" ca="1" si="12"/>
        <v>1.0032023659405516</v>
      </c>
      <c r="D107" s="26">
        <f t="shared" ca="1" si="13"/>
        <v>0.99948874326126069</v>
      </c>
      <c r="E107" s="26">
        <f t="shared" ca="1" si="13"/>
        <v>0.99028922027832211</v>
      </c>
      <c r="F107" s="26">
        <f t="shared" ca="1" si="13"/>
        <v>0.97686886109902593</v>
      </c>
      <c r="G107" s="26">
        <f t="shared" ca="1" si="13"/>
        <v>0.96029098860247897</v>
      </c>
      <c r="H107" s="26">
        <f t="shared" ca="1" si="13"/>
        <v>0.94142733527962796</v>
      </c>
      <c r="I107" s="26">
        <f t="shared" ca="1" si="13"/>
        <v>0.92097230536623909</v>
      </c>
      <c r="J107" s="26">
        <f t="shared" ca="1" si="13"/>
        <v>0.89947240500917192</v>
      </c>
      <c r="K107" s="26">
        <f t="shared" ca="1" si="13"/>
        <v>0.87734565534794062</v>
      </c>
      <c r="L107" s="26">
        <f t="shared" ca="1" si="13"/>
        <v>0.85491227318600016</v>
      </c>
      <c r="M107" s="27">
        <f ca="1">C107*'Balance y flujos'!D$12</f>
        <v>7596.1043680068424</v>
      </c>
      <c r="N107" s="27">
        <f ca="1">D107*'Balance y flujos'!E$12</f>
        <v>7567.9853499372994</v>
      </c>
      <c r="O107" s="27">
        <f ca="1">E107*'Balance y flujos'!F$12</f>
        <v>7498.327881926085</v>
      </c>
      <c r="P107" s="27">
        <f ca="1">F107*'Balance y flujos'!G$12</f>
        <v>7396.7108478728442</v>
      </c>
      <c r="Q107" s="27">
        <f ca="1">G107*'Balance y flujos'!H$12</f>
        <v>-953019.80302643427</v>
      </c>
      <c r="R107" s="27">
        <f ca="1">H107*'Balance y flujos'!I$12</f>
        <v>23859.329525825462</v>
      </c>
      <c r="S107" s="27">
        <f ca="1">I107*'Balance y flujos'!J$12</f>
        <v>23340.921698821796</v>
      </c>
      <c r="T107" s="27">
        <f ca="1">J107*'Balance y flujos'!K$12</f>
        <v>22796.032902662813</v>
      </c>
      <c r="U107" s="27">
        <f ca="1">K107*'Balance y flujos'!L$12</f>
        <v>22235.25737414477</v>
      </c>
      <c r="V107" s="27">
        <f ca="1">L107*'Balance y flujos'!M$12</f>
        <v>876578.98380425374</v>
      </c>
      <c r="W107" s="16">
        <f t="shared" ca="1" si="11"/>
        <v>45849.85072701727</v>
      </c>
      <c r="X107" s="16">
        <f ca="1">'Metrics and Escenarios'!$N$13-W107</f>
        <v>-42941.803971210495</v>
      </c>
    </row>
    <row r="108" spans="1:24" x14ac:dyDescent="0.35">
      <c r="A108">
        <v>103</v>
      </c>
      <c r="B108" s="16">
        <f t="shared" ca="1" si="9"/>
        <v>137.82608129584526</v>
      </c>
      <c r="C108" s="26">
        <f t="shared" ca="1" si="12"/>
        <v>0.97995022516056185</v>
      </c>
      <c r="D108" s="26">
        <f t="shared" ca="1" si="13"/>
        <v>0.9536935509379777</v>
      </c>
      <c r="E108" s="26">
        <f t="shared" ca="1" si="13"/>
        <v>0.92301436385069047</v>
      </c>
      <c r="F108" s="26">
        <f t="shared" ca="1" si="13"/>
        <v>0.88940208534878384</v>
      </c>
      <c r="G108" s="26">
        <f t="shared" ca="1" si="13"/>
        <v>0.85404390965388577</v>
      </c>
      <c r="H108" s="26">
        <f t="shared" ca="1" si="13"/>
        <v>0.81786122784520254</v>
      </c>
      <c r="I108" s="26">
        <f t="shared" ca="1" si="13"/>
        <v>0.78154655997821465</v>
      </c>
      <c r="J108" s="26">
        <f t="shared" ca="1" si="13"/>
        <v>0.74560978459214777</v>
      </c>
      <c r="K108" s="26">
        <f t="shared" ca="1" si="13"/>
        <v>0.71041145168634501</v>
      </c>
      <c r="L108" s="26">
        <f t="shared" ca="1" si="13"/>
        <v>0.67620167932091257</v>
      </c>
      <c r="M108" s="27">
        <f ca="1">C108*'Balance y flujos'!D$12</f>
        <v>7420.0424944098895</v>
      </c>
      <c r="N108" s="27">
        <f ca="1">D108*'Balance y flujos'!E$12</f>
        <v>7221.2307246982909</v>
      </c>
      <c r="O108" s="27">
        <f ca="1">E108*'Balance y flujos'!F$12</f>
        <v>6988.9323221500144</v>
      </c>
      <c r="P108" s="27">
        <f ca="1">F108*'Balance y flujos'!G$12</f>
        <v>6734.4249722718887</v>
      </c>
      <c r="Q108" s="27">
        <f ca="1">G108*'Balance y flujos'!H$12</f>
        <v>-847577.21171452315</v>
      </c>
      <c r="R108" s="27">
        <f ca="1">H108*'Balance y flujos'!I$12</f>
        <v>20727.69698763725</v>
      </c>
      <c r="S108" s="27">
        <f ca="1">I108*'Balance y flujos'!J$12</f>
        <v>19807.345947477559</v>
      </c>
      <c r="T108" s="27">
        <f ca="1">J108*'Balance y flujos'!K$12</f>
        <v>18896.572132122958</v>
      </c>
      <c r="U108" s="27">
        <f ca="1">K108*'Balance y flujos'!L$12</f>
        <v>18004.513242299232</v>
      </c>
      <c r="V108" s="27">
        <f ca="1">L108*'Balance y flujos'!M$12</f>
        <v>693339.18753660726</v>
      </c>
      <c r="W108" s="16">
        <f t="shared" ca="1" si="11"/>
        <v>-48437.265354848932</v>
      </c>
      <c r="X108" s="16">
        <f ca="1">'Metrics and Escenarios'!$N$13-W108</f>
        <v>51345.312110655708</v>
      </c>
    </row>
    <row r="109" spans="1:24" x14ac:dyDescent="0.35">
      <c r="A109">
        <v>104</v>
      </c>
      <c r="B109" s="16">
        <f t="shared" ca="1" si="9"/>
        <v>33.900329742093888</v>
      </c>
      <c r="C109" s="26">
        <f t="shared" ca="1" si="12"/>
        <v>0.99018753539163307</v>
      </c>
      <c r="D109" s="26">
        <f t="shared" ca="1" si="13"/>
        <v>0.97372365802167948</v>
      </c>
      <c r="E109" s="26">
        <f t="shared" ca="1" si="13"/>
        <v>0.95224515936776255</v>
      </c>
      <c r="F109" s="26">
        <f t="shared" ca="1" si="13"/>
        <v>0.92715404107659416</v>
      </c>
      <c r="G109" s="26">
        <f t="shared" ca="1" si="13"/>
        <v>0.89959574005778065</v>
      </c>
      <c r="H109" s="26">
        <f t="shared" ca="1" si="13"/>
        <v>0.87048290861748112</v>
      </c>
      <c r="I109" s="26">
        <f t="shared" ca="1" si="13"/>
        <v>0.8405216843669987</v>
      </c>
      <c r="J109" s="26">
        <f t="shared" ca="1" si="13"/>
        <v>0.81025011798732094</v>
      </c>
      <c r="K109" s="26">
        <f t="shared" ca="1" si="13"/>
        <v>0.78006518601076891</v>
      </c>
      <c r="L109" s="26">
        <f t="shared" ca="1" si="13"/>
        <v>0.75025798343153582</v>
      </c>
      <c r="M109" s="27">
        <f ca="1">C109*'Balance y flujos'!D$12</f>
        <v>7497.5579385545752</v>
      </c>
      <c r="N109" s="27">
        <f ca="1">D109*'Balance y flujos'!E$12</f>
        <v>7372.8958214681761</v>
      </c>
      <c r="O109" s="27">
        <f ca="1">E109*'Balance y flujos'!F$12</f>
        <v>7210.2637115545558</v>
      </c>
      <c r="P109" s="27">
        <f ca="1">F109*'Balance y flujos'!G$12</f>
        <v>7020.2773641130516</v>
      </c>
      <c r="Q109" s="27">
        <f ca="1">G109*'Balance y flujos'!H$12</f>
        <v>-892784.13019471325</v>
      </c>
      <c r="R109" s="27">
        <f ca="1">H109*'Balance y flujos'!I$12</f>
        <v>22061.329414377509</v>
      </c>
      <c r="S109" s="27">
        <f ca="1">I109*'Balance y flujos'!J$12</f>
        <v>21301.998666692049</v>
      </c>
      <c r="T109" s="27">
        <f ca="1">J109*'Balance y flujos'!K$12</f>
        <v>20534.802675616324</v>
      </c>
      <c r="U109" s="27">
        <f ca="1">K109*'Balance y flujos'!L$12</f>
        <v>19769.802328001322</v>
      </c>
      <c r="V109" s="27">
        <f ca="1">L109*'Balance y flujos'!M$12</f>
        <v>769272.35850357183</v>
      </c>
      <c r="W109" s="16">
        <f t="shared" ca="1" si="11"/>
        <v>-10742.843770763837</v>
      </c>
      <c r="X109" s="16">
        <f ca="1">'Metrics and Escenarios'!$N$13-W109</f>
        <v>13650.890526570613</v>
      </c>
    </row>
    <row r="110" spans="1:24" x14ac:dyDescent="0.35">
      <c r="A110">
        <v>105</v>
      </c>
      <c r="B110" s="16">
        <f t="shared" ca="1" si="9"/>
        <v>-228.60479594003721</v>
      </c>
      <c r="C110" s="26">
        <f t="shared" ca="1" si="12"/>
        <v>1.0165246345431556</v>
      </c>
      <c r="D110" s="26">
        <f t="shared" ca="1" si="13"/>
        <v>1.0262109099511791</v>
      </c>
      <c r="E110" s="26">
        <f t="shared" ca="1" si="13"/>
        <v>1.0302678126291069</v>
      </c>
      <c r="F110" s="26">
        <f t="shared" ca="1" si="13"/>
        <v>1.0298019422307436</v>
      </c>
      <c r="G110" s="26">
        <f t="shared" ca="1" si="13"/>
        <v>1.025769198341274</v>
      </c>
      <c r="H110" s="26">
        <f t="shared" ca="1" si="13"/>
        <v>1.0189736767358419</v>
      </c>
      <c r="I110" s="26">
        <f t="shared" ca="1" si="13"/>
        <v>1.0100714398505917</v>
      </c>
      <c r="J110" s="26">
        <f t="shared" ca="1" si="13"/>
        <v>0.99959189250215807</v>
      </c>
      <c r="K110" s="26">
        <f t="shared" ca="1" si="13"/>
        <v>0.98795001179066766</v>
      </c>
      <c r="L110" s="26">
        <f t="shared" ca="1" si="13"/>
        <v>0.97547277506378693</v>
      </c>
      <c r="M110" s="27">
        <f ca="1">C110*'Balance y flujos'!D$12</f>
        <v>7696.9786742881315</v>
      </c>
      <c r="N110" s="27">
        <f ca="1">D110*'Balance y flujos'!E$12</f>
        <v>7770.3217618192521</v>
      </c>
      <c r="O110" s="27">
        <f ca="1">E110*'Balance y flujos'!F$12</f>
        <v>7801.040046782121</v>
      </c>
      <c r="P110" s="27">
        <f ca="1">F110*'Balance y flujos'!G$12</f>
        <v>7797.5125429722439</v>
      </c>
      <c r="Q110" s="27">
        <f ca="1">G110*'Balance y flujos'!H$12</f>
        <v>-1018002.221156385</v>
      </c>
      <c r="R110" s="27">
        <f ca="1">H110*'Balance y flujos'!I$12</f>
        <v>25824.647129203138</v>
      </c>
      <c r="S110" s="27">
        <f ca="1">I110*'Balance y flujos'!J$12</f>
        <v>25599.03077475656</v>
      </c>
      <c r="T110" s="27">
        <f ca="1">J110*'Balance y flujos'!K$12</f>
        <v>25333.439407162055</v>
      </c>
      <c r="U110" s="27">
        <f ca="1">K110*'Balance y flujos'!L$12</f>
        <v>25038.390115744045</v>
      </c>
      <c r="V110" s="27">
        <f ca="1">L110*'Balance y flujos'!M$12</f>
        <v>1000194.9448070367</v>
      </c>
      <c r="W110" s="16">
        <f t="shared" ca="1" si="11"/>
        <v>115054.08410337928</v>
      </c>
      <c r="X110" s="16">
        <f ca="1">'Metrics and Escenarios'!$N$13-W110</f>
        <v>-112146.03734757251</v>
      </c>
    </row>
    <row r="111" spans="1:24" x14ac:dyDescent="0.35">
      <c r="A111">
        <v>106</v>
      </c>
      <c r="B111" s="16">
        <f t="shared" ca="1" si="9"/>
        <v>-383.1285874163068</v>
      </c>
      <c r="C111" s="26">
        <f t="shared" ca="1" si="12"/>
        <v>1.0323543469898888</v>
      </c>
      <c r="D111" s="26">
        <f t="shared" ca="1" si="13"/>
        <v>1.0584208669365223</v>
      </c>
      <c r="E111" s="26">
        <f t="shared" ca="1" si="13"/>
        <v>1.0791523999518959</v>
      </c>
      <c r="F111" s="26">
        <f t="shared" ca="1" si="13"/>
        <v>1.0954618018872218</v>
      </c>
      <c r="G111" s="26">
        <f t="shared" ca="1" si="13"/>
        <v>1.108164080325049</v>
      </c>
      <c r="H111" s="26">
        <f t="shared" ca="1" si="13"/>
        <v>1.1179651431057505</v>
      </c>
      <c r="I111" s="26">
        <f t="shared" ca="1" si="13"/>
        <v>1.1254553562912528</v>
      </c>
      <c r="J111" s="26">
        <f t="shared" ca="1" si="13"/>
        <v>1.1311228844537835</v>
      </c>
      <c r="K111" s="26">
        <f t="shared" ca="1" si="13"/>
        <v>1.1353582438286014</v>
      </c>
      <c r="L111" s="26">
        <f t="shared" ca="1" si="13"/>
        <v>1.1384762704312756</v>
      </c>
      <c r="M111" s="27">
        <f ca="1">C111*'Balance y flujos'!D$12</f>
        <v>7816.8389855705791</v>
      </c>
      <c r="N111" s="27">
        <f ca="1">D111*'Balance y flujos'!E$12</f>
        <v>8014.2109343894217</v>
      </c>
      <c r="O111" s="27">
        <f ca="1">E111*'Balance y flujos'!F$12</f>
        <v>8171.1871276681459</v>
      </c>
      <c r="P111" s="27">
        <f ca="1">F111*'Balance y flujos'!G$12</f>
        <v>8294.6795789288208</v>
      </c>
      <c r="Q111" s="27">
        <f ca="1">G111*'Balance y flujos'!H$12</f>
        <v>-1099773.2209164058</v>
      </c>
      <c r="R111" s="27">
        <f ca="1">H111*'Balance y flujos'!I$12</f>
        <v>28333.465311822383</v>
      </c>
      <c r="S111" s="27">
        <f ca="1">I111*'Balance y flujos'!J$12</f>
        <v>28523.295644886275</v>
      </c>
      <c r="T111" s="27">
        <f ca="1">J111*'Balance y flujos'!K$12</f>
        <v>28666.932245353746</v>
      </c>
      <c r="U111" s="27">
        <f ca="1">K111*'Balance y flujos'!L$12</f>
        <v>28774.272271712827</v>
      </c>
      <c r="V111" s="27">
        <f ca="1">L111*'Balance y flujos'!M$12</f>
        <v>1167329.5652907079</v>
      </c>
      <c r="W111" s="16">
        <f t="shared" ca="1" si="11"/>
        <v>214151.22647463426</v>
      </c>
      <c r="X111" s="16">
        <f ca="1">'Metrics and Escenarios'!$N$13-W111</f>
        <v>-211243.17971882748</v>
      </c>
    </row>
    <row r="112" spans="1:24" x14ac:dyDescent="0.35">
      <c r="A112">
        <v>107</v>
      </c>
      <c r="B112" s="16">
        <f t="shared" ca="1" si="9"/>
        <v>-136.0110588277561</v>
      </c>
      <c r="C112" s="26">
        <f t="shared" ca="1" si="12"/>
        <v>1.0071556952581633</v>
      </c>
      <c r="D112" s="26">
        <f t="shared" ca="1" si="13"/>
        <v>1.0073816545322007</v>
      </c>
      <c r="E112" s="26">
        <f t="shared" ca="1" si="13"/>
        <v>1.0020427431345831</v>
      </c>
      <c r="F112" s="26">
        <f t="shared" ca="1" si="13"/>
        <v>0.99235834684399082</v>
      </c>
      <c r="G112" s="26">
        <f t="shared" ca="1" si="13"/>
        <v>0.97936184304205287</v>
      </c>
      <c r="H112" s="26">
        <f t="shared" ca="1" si="13"/>
        <v>0.96390713614836665</v>
      </c>
      <c r="I112" s="26">
        <f t="shared" ca="1" si="13"/>
        <v>0.9466796184744245</v>
      </c>
      <c r="J112" s="26">
        <f t="shared" ca="1" si="13"/>
        <v>0.92822308618870042</v>
      </c>
      <c r="K112" s="26">
        <f t="shared" ca="1" si="13"/>
        <v>0.90895695399327869</v>
      </c>
      <c r="L112" s="26">
        <f t="shared" ca="1" si="13"/>
        <v>0.8892056302295237</v>
      </c>
      <c r="M112" s="27">
        <f ca="1">C112*'Balance y flujos'!D$12</f>
        <v>7626.0384103468696</v>
      </c>
      <c r="N112" s="27">
        <f ca="1">D112*'Balance y flujos'!E$12</f>
        <v>7627.7493415475737</v>
      </c>
      <c r="O112" s="27">
        <f ca="1">E112*'Balance y flujos'!F$12</f>
        <v>7587.3238705113063</v>
      </c>
      <c r="P112" s="27">
        <f ca="1">F112*'Balance y flujos'!G$12</f>
        <v>7513.9950113877458</v>
      </c>
      <c r="Q112" s="27">
        <f ca="1">G112*'Balance y flujos'!H$12</f>
        <v>-971946.25569261902</v>
      </c>
      <c r="R112" s="27">
        <f ca="1">H112*'Balance y flujos'!I$12</f>
        <v>24429.052707320785</v>
      </c>
      <c r="S112" s="27">
        <f ca="1">I112*'Balance y flujos'!J$12</f>
        <v>23992.442248190149</v>
      </c>
      <c r="T112" s="27">
        <f ca="1">J112*'Balance y flujos'!K$12</f>
        <v>23524.683910178508</v>
      </c>
      <c r="U112" s="27">
        <f ca="1">K112*'Balance y flujos'!L$12</f>
        <v>23036.407248228657</v>
      </c>
      <c r="V112" s="27">
        <f ca="1">L112*'Balance y flujos'!M$12</f>
        <v>911741.46422627487</v>
      </c>
      <c r="W112" s="16">
        <f t="shared" ca="1" si="11"/>
        <v>65132.901281367405</v>
      </c>
      <c r="X112" s="16">
        <f ca="1">'Metrics and Escenarios'!$N$13-W112</f>
        <v>-62224.85452556063</v>
      </c>
    </row>
    <row r="113" spans="1:24" x14ac:dyDescent="0.35">
      <c r="A113">
        <v>108</v>
      </c>
      <c r="B113" s="16">
        <f t="shared" ca="1" si="9"/>
        <v>-248.32649496181793</v>
      </c>
      <c r="C113" s="26">
        <f t="shared" ca="1" si="12"/>
        <v>1.0185313719954006</v>
      </c>
      <c r="D113" s="26">
        <f t="shared" ca="1" si="13"/>
        <v>1.0302666277974575</v>
      </c>
      <c r="E113" s="26">
        <f t="shared" ca="1" si="13"/>
        <v>1.0363814700655571</v>
      </c>
      <c r="F113" s="26">
        <f t="shared" ca="1" si="13"/>
        <v>1.0379578471779751</v>
      </c>
      <c r="G113" s="26">
        <f t="shared" ca="1" si="13"/>
        <v>1.0359341893954681</v>
      </c>
      <c r="H113" s="26">
        <f t="shared" ca="1" si="13"/>
        <v>1.0311028327764515</v>
      </c>
      <c r="I113" s="26">
        <f t="shared" ca="1" si="13"/>
        <v>1.0241123631051379</v>
      </c>
      <c r="J113" s="26">
        <f t="shared" ca="1" si="13"/>
        <v>1.0154878814839932</v>
      </c>
      <c r="K113" s="26">
        <f t="shared" ca="1" si="13"/>
        <v>1.0056422088922434</v>
      </c>
      <c r="L113" s="26">
        <f t="shared" ca="1" si="13"/>
        <v>0.99490171162825869</v>
      </c>
      <c r="M113" s="27">
        <f ca="1">C113*'Balance y flujos'!D$12</f>
        <v>7712.1734023349991</v>
      </c>
      <c r="N113" s="27">
        <f ca="1">D113*'Balance y flujos'!E$12</f>
        <v>7801.0310754068796</v>
      </c>
      <c r="O113" s="27">
        <f ca="1">E113*'Balance y flujos'!F$12</f>
        <v>7847.3317836581373</v>
      </c>
      <c r="P113" s="27">
        <f ca="1">F113*'Balance y flujos'!G$12</f>
        <v>7859.2678849631193</v>
      </c>
      <c r="Q113" s="27">
        <f ca="1">G113*'Balance y flujos'!H$12</f>
        <v>-1028090.2443568648</v>
      </c>
      <c r="R113" s="27">
        <f ca="1">H113*'Balance y flujos'!I$12</f>
        <v>26132.045820528692</v>
      </c>
      <c r="S113" s="27">
        <f ca="1">I113*'Balance y flujos'!J$12</f>
        <v>25954.880878341599</v>
      </c>
      <c r="T113" s="27">
        <f ca="1">J113*'Balance y flujos'!K$12</f>
        <v>25736.30389286752</v>
      </c>
      <c r="U113" s="27">
        <f ca="1">K113*'Balance y flujos'!L$12</f>
        <v>25486.777309171954</v>
      </c>
      <c r="V113" s="27">
        <f ca="1">L113*'Balance y flujos'!M$12</f>
        <v>1020116.2841119604</v>
      </c>
      <c r="W113" s="16">
        <f t="shared" ca="1" si="11"/>
        <v>126555.85180236853</v>
      </c>
      <c r="X113" s="16">
        <f ca="1">'Metrics and Escenarios'!$N$13-W113</f>
        <v>-123647.80504656176</v>
      </c>
    </row>
    <row r="114" spans="1:24" x14ac:dyDescent="0.35">
      <c r="A114">
        <v>109</v>
      </c>
      <c r="B114" s="16">
        <f t="shared" ca="1" si="9"/>
        <v>-107.50650984322678</v>
      </c>
      <c r="C114" s="26">
        <f t="shared" ca="1" si="12"/>
        <v>1.0042889311051315</v>
      </c>
      <c r="D114" s="26">
        <f t="shared" ca="1" si="13"/>
        <v>1.0016550016642285</v>
      </c>
      <c r="E114" s="26">
        <f t="shared" ca="1" si="13"/>
        <v>0.99351044359446317</v>
      </c>
      <c r="F114" s="26">
        <f t="shared" ca="1" si="13"/>
        <v>0.98110791557550525</v>
      </c>
      <c r="G114" s="26">
        <f t="shared" ca="1" si="13"/>
        <v>0.96550270593755039</v>
      </c>
      <c r="H114" s="26">
        <f t="shared" ca="1" si="13"/>
        <v>0.94756186602548798</v>
      </c>
      <c r="I114" s="26">
        <f t="shared" ca="1" si="13"/>
        <v>0.92797754898685247</v>
      </c>
      <c r="J114" s="26">
        <f t="shared" ca="1" si="13"/>
        <v>0.90729573854233803</v>
      </c>
      <c r="K114" s="26">
        <f t="shared" ca="1" si="13"/>
        <v>0.88593505239816073</v>
      </c>
      <c r="L114" s="26">
        <f t="shared" ca="1" si="13"/>
        <v>0.86421706066875459</v>
      </c>
      <c r="M114" s="27">
        <f ca="1">C114*'Balance y flujos'!D$12</f>
        <v>7604.331683524636</v>
      </c>
      <c r="N114" s="27">
        <f ca="1">D114*'Balance y flujos'!E$12</f>
        <v>7584.387947733795</v>
      </c>
      <c r="O114" s="27">
        <f ca="1">E114*'Balance y flujos'!F$12</f>
        <v>7522.7185226709598</v>
      </c>
      <c r="P114" s="27">
        <f ca="1">F114*'Balance y flujos'!G$12</f>
        <v>7428.8083601178578</v>
      </c>
      <c r="Q114" s="27">
        <f ca="1">G114*'Balance y flujos'!H$12</f>
        <v>-958192.05798566027</v>
      </c>
      <c r="R114" s="27">
        <f ca="1">H114*'Balance y flujos'!I$12</f>
        <v>24014.801738142633</v>
      </c>
      <c r="S114" s="27">
        <f ca="1">I114*'Balance y flujos'!J$12</f>
        <v>23518.461068765053</v>
      </c>
      <c r="T114" s="27">
        <f ca="1">J114*'Balance y flujos'!K$12</f>
        <v>22994.305765329169</v>
      </c>
      <c r="U114" s="27">
        <f ca="1">K114*'Balance y flujos'!L$12</f>
        <v>22452.945183887925</v>
      </c>
      <c r="V114" s="27">
        <f ca="1">L114*'Balance y flujos'!M$12</f>
        <v>886119.58979620074</v>
      </c>
      <c r="W114" s="16">
        <f t="shared" ca="1" si="11"/>
        <v>51048.292080712505</v>
      </c>
      <c r="X114" s="16">
        <f ca="1">'Metrics and Escenarios'!$N$13-W114</f>
        <v>-48140.245324905729</v>
      </c>
    </row>
    <row r="115" spans="1:24" x14ac:dyDescent="0.35">
      <c r="A115">
        <v>110</v>
      </c>
      <c r="B115" s="16">
        <f t="shared" ca="1" si="9"/>
        <v>33.172410247521917</v>
      </c>
      <c r="C115" s="26">
        <f t="shared" ca="1" si="12"/>
        <v>0.99025961569606358</v>
      </c>
      <c r="D115" s="26">
        <f t="shared" ca="1" si="13"/>
        <v>0.97386542682765687</v>
      </c>
      <c r="E115" s="26">
        <f t="shared" ca="1" si="13"/>
        <v>0.95245312941928895</v>
      </c>
      <c r="F115" s="26">
        <f t="shared" ca="1" si="13"/>
        <v>0.92742403778224802</v>
      </c>
      <c r="G115" s="26">
        <f t="shared" ca="1" si="13"/>
        <v>0.89992321628645944</v>
      </c>
      <c r="H115" s="26">
        <f t="shared" ca="1" si="13"/>
        <v>0.87086317654009127</v>
      </c>
      <c r="I115" s="26">
        <f t="shared" ca="1" si="13"/>
        <v>0.84095007598360594</v>
      </c>
      <c r="J115" s="26">
        <f t="shared" ca="1" si="13"/>
        <v>0.81072209288296393</v>
      </c>
      <c r="K115" s="26">
        <f t="shared" ca="1" si="13"/>
        <v>0.78057639563657932</v>
      </c>
      <c r="L115" s="26">
        <f t="shared" ca="1" si="13"/>
        <v>0.75080430966026668</v>
      </c>
      <c r="M115" s="27">
        <f ca="1">C115*'Balance y flujos'!D$12</f>
        <v>7498.1037202771076</v>
      </c>
      <c r="N115" s="27">
        <f ca="1">D115*'Balance y flujos'!E$12</f>
        <v>7373.9692745250004</v>
      </c>
      <c r="O115" s="27">
        <f ca="1">E115*'Balance y flujos'!F$12</f>
        <v>7211.8384309436324</v>
      </c>
      <c r="P115" s="27">
        <f ca="1">F115*'Balance y flujos'!G$12</f>
        <v>7022.321740427139</v>
      </c>
      <c r="Q115" s="27">
        <f ca="1">G115*'Balance y flujos'!H$12</f>
        <v>-893109.12682037719</v>
      </c>
      <c r="R115" s="27">
        <f ca="1">H115*'Balance y flujos'!I$12</f>
        <v>22070.966841859856</v>
      </c>
      <c r="S115" s="27">
        <f ca="1">I115*'Balance y flujos'!J$12</f>
        <v>21312.855730603089</v>
      </c>
      <c r="T115" s="27">
        <f ca="1">J115*'Balance y flujos'!K$12</f>
        <v>20546.7643046673</v>
      </c>
      <c r="U115" s="27">
        <f ca="1">K115*'Balance y flujos'!L$12</f>
        <v>19782.758313515977</v>
      </c>
      <c r="V115" s="27">
        <f ca="1">L115*'Balance y flujos'!M$12</f>
        <v>769832.53070536023</v>
      </c>
      <c r="W115" s="16">
        <f t="shared" ca="1" si="11"/>
        <v>-10457.017758197966</v>
      </c>
      <c r="X115" s="16">
        <f ca="1">'Metrics and Escenarios'!$N$13-W115</f>
        <v>13365.064514004742</v>
      </c>
    </row>
    <row r="116" spans="1:24" x14ac:dyDescent="0.35">
      <c r="A116">
        <v>111</v>
      </c>
      <c r="B116" s="16">
        <f t="shared" ca="1" si="9"/>
        <v>-242.35958964677775</v>
      </c>
      <c r="C116" s="26">
        <f t="shared" ca="1" si="12"/>
        <v>1.0179238052523789</v>
      </c>
      <c r="D116" s="26">
        <f t="shared" ca="1" si="13"/>
        <v>1.0290378604536643</v>
      </c>
      <c r="E116" s="26">
        <f t="shared" ca="1" si="13"/>
        <v>1.0345279325123256</v>
      </c>
      <c r="F116" s="26">
        <f t="shared" ca="1" si="13"/>
        <v>1.0354834427819259</v>
      </c>
      <c r="G116" s="26">
        <f t="shared" ca="1" si="13"/>
        <v>1.032848134623334</v>
      </c>
      <c r="H116" s="26">
        <f t="shared" ca="1" si="13"/>
        <v>1.0274179371553886</v>
      </c>
      <c r="I116" s="26">
        <f t="shared" ca="1" si="13"/>
        <v>1.0198437369300328</v>
      </c>
      <c r="J116" s="26">
        <f t="shared" ca="1" si="13"/>
        <v>1.0106519767910394</v>
      </c>
      <c r="K116" s="26">
        <f t="shared" ca="1" si="13"/>
        <v>1.00025616927398</v>
      </c>
      <c r="L116" s="26">
        <f t="shared" ca="1" si="13"/>
        <v>0.9889829033625247</v>
      </c>
      <c r="M116" s="27">
        <f ca="1">C116*'Balance y flujos'!D$12</f>
        <v>7707.5729941350091</v>
      </c>
      <c r="N116" s="27">
        <f ca="1">D116*'Balance y flujos'!E$12</f>
        <v>7791.7270253923043</v>
      </c>
      <c r="O116" s="27">
        <f ca="1">E116*'Balance y flujos'!F$12</f>
        <v>7833.2970632643437</v>
      </c>
      <c r="P116" s="27">
        <f ca="1">F116*'Balance y flujos'!G$12</f>
        <v>7840.5320499220779</v>
      </c>
      <c r="Q116" s="27">
        <f ca="1">G116*'Balance y flujos'!H$12</f>
        <v>-1025027.5567486554</v>
      </c>
      <c r="R116" s="27">
        <f ca="1">H116*'Balance y flujos'!I$12</f>
        <v>26038.656627760993</v>
      </c>
      <c r="S116" s="27">
        <f ca="1">I116*'Balance y flujos'!J$12</f>
        <v>25846.697745435071</v>
      </c>
      <c r="T116" s="27">
        <f ca="1">J116*'Balance y flujos'!K$12</f>
        <v>25613.743776647399</v>
      </c>
      <c r="U116" s="27">
        <f ca="1">K116*'Balance y flujos'!L$12</f>
        <v>25350.274693117019</v>
      </c>
      <c r="V116" s="27">
        <f ca="1">L116*'Balance y flujos'!M$12</f>
        <v>1014047.4708575032</v>
      </c>
      <c r="W116" s="16">
        <f t="shared" ca="1" si="11"/>
        <v>123042.41608452203</v>
      </c>
      <c r="X116" s="16">
        <f ca="1">'Metrics and Escenarios'!$N$13-W116</f>
        <v>-120134.36932871526</v>
      </c>
    </row>
    <row r="117" spans="1:24" x14ac:dyDescent="0.35">
      <c r="A117">
        <v>112</v>
      </c>
      <c r="B117" s="16">
        <f t="shared" ca="1" si="9"/>
        <v>126.2152342439139</v>
      </c>
      <c r="C117" s="26">
        <f t="shared" ca="1" si="12"/>
        <v>0.98108869117868802</v>
      </c>
      <c r="D117" s="26">
        <f t="shared" ca="1" si="13"/>
        <v>0.95591076230269845</v>
      </c>
      <c r="E117" s="26">
        <f t="shared" ca="1" si="13"/>
        <v>0.92623506343343964</v>
      </c>
      <c r="F117" s="26">
        <f t="shared" ca="1" si="13"/>
        <v>0.89354237699753081</v>
      </c>
      <c r="G117" s="26">
        <f t="shared" ca="1" si="13"/>
        <v>0.85901641604632817</v>
      </c>
      <c r="H117" s="26">
        <f t="shared" ca="1" si="13"/>
        <v>0.82357875730526531</v>
      </c>
      <c r="I117" s="26">
        <f t="shared" ca="1" si="13"/>
        <v>0.78792453596528178</v>
      </c>
      <c r="J117" s="26">
        <f t="shared" ca="1" si="13"/>
        <v>0.75256777878250403</v>
      </c>
      <c r="K117" s="26">
        <f t="shared" ca="1" si="13"/>
        <v>0.71787400557460201</v>
      </c>
      <c r="L117" s="26">
        <f t="shared" ca="1" si="13"/>
        <v>0.68409871048876458</v>
      </c>
      <c r="M117" s="27">
        <f ca="1">C117*'Balance y flujos'!D$12</f>
        <v>7428.6627957436167</v>
      </c>
      <c r="N117" s="27">
        <f ca="1">D117*'Balance y flujos'!E$12</f>
        <v>7238.0191310100709</v>
      </c>
      <c r="O117" s="27">
        <f ca="1">E117*'Balance y flujos'!F$12</f>
        <v>7013.3189972607952</v>
      </c>
      <c r="P117" s="27">
        <f ca="1">F117*'Balance y flujos'!G$12</f>
        <v>6765.7746665565337</v>
      </c>
      <c r="Q117" s="27">
        <f ca="1">G117*'Balance y flujos'!H$12</f>
        <v>-852512.06700205395</v>
      </c>
      <c r="R117" s="27">
        <f ca="1">H117*'Balance y flujos'!I$12</f>
        <v>20872.60081010883</v>
      </c>
      <c r="S117" s="27">
        <f ca="1">I117*'Balance y flujos'!J$12</f>
        <v>19968.987983012928</v>
      </c>
      <c r="T117" s="27">
        <f ca="1">J117*'Balance y flujos'!K$12</f>
        <v>19072.914022787496</v>
      </c>
      <c r="U117" s="27">
        <f ca="1">K117*'Balance y flujos'!L$12</f>
        <v>18193.642584152545</v>
      </c>
      <c r="V117" s="27">
        <f ca="1">L117*'Balance y flujos'!M$12</f>
        <v>701436.35934394214</v>
      </c>
      <c r="W117" s="16">
        <f t="shared" ca="1" si="11"/>
        <v>-44521.786667479086</v>
      </c>
      <c r="X117" s="16">
        <f ca="1">'Metrics and Escenarios'!$N$13-W117</f>
        <v>47429.833423285861</v>
      </c>
    </row>
    <row r="118" spans="1:24" x14ac:dyDescent="0.35">
      <c r="A118">
        <v>113</v>
      </c>
      <c r="B118" s="16">
        <f t="shared" ca="1" si="9"/>
        <v>-94.573720841501753</v>
      </c>
      <c r="C118" s="26">
        <f t="shared" ca="1" si="12"/>
        <v>1.002990944930837</v>
      </c>
      <c r="D118" s="26">
        <f t="shared" ca="1" si="13"/>
        <v>0.99906751089622048</v>
      </c>
      <c r="E118" s="26">
        <f t="shared" ca="1" si="13"/>
        <v>0.98966325337398453</v>
      </c>
      <c r="F118" s="26">
        <f t="shared" ca="1" si="13"/>
        <v>0.97604563607935235</v>
      </c>
      <c r="G118" s="26">
        <f t="shared" ca="1" si="13"/>
        <v>0.95927952699912622</v>
      </c>
      <c r="H118" s="26">
        <f t="shared" ca="1" si="13"/>
        <v>0.94023754932187498</v>
      </c>
      <c r="I118" s="26">
        <f t="shared" ca="1" si="13"/>
        <v>0.91961452464606097</v>
      </c>
      <c r="J118" s="26">
        <f t="shared" ca="1" si="13"/>
        <v>0.89795704053225789</v>
      </c>
      <c r="K118" s="26">
        <f t="shared" ca="1" si="13"/>
        <v>0.87568298268501088</v>
      </c>
      <c r="L118" s="26">
        <f t="shared" ca="1" si="13"/>
        <v>0.85311228640155601</v>
      </c>
      <c r="M118" s="27">
        <f ca="1">C118*'Balance y flujos'!D$12</f>
        <v>7594.5035184575336</v>
      </c>
      <c r="N118" s="27">
        <f ca="1">D118*'Balance y flujos'!E$12</f>
        <v>7564.7958389107507</v>
      </c>
      <c r="O118" s="27">
        <f ca="1">E118*'Balance y flujos'!F$12</f>
        <v>7493.5881503448018</v>
      </c>
      <c r="P118" s="27">
        <f ca="1">F118*'Balance y flujos'!G$12</f>
        <v>7390.4775061462906</v>
      </c>
      <c r="Q118" s="27">
        <f ca="1">G118*'Balance y flujos'!H$12</f>
        <v>-952016.00006521016</v>
      </c>
      <c r="R118" s="27">
        <f ca="1">H118*'Balance y flujos'!I$12</f>
        <v>23829.175849415806</v>
      </c>
      <c r="S118" s="27">
        <f ca="1">I118*'Balance y flujos'!J$12</f>
        <v>23306.510399709776</v>
      </c>
      <c r="T118" s="27">
        <f ca="1">J118*'Balance y flujos'!K$12</f>
        <v>22757.627835111121</v>
      </c>
      <c r="U118" s="27">
        <f ca="1">K118*'Balance y flujos'!L$12</f>
        <v>22193.11895998173</v>
      </c>
      <c r="V118" s="27">
        <f ca="1">L118*'Balance y flujos'!M$12</f>
        <v>874733.37854643119</v>
      </c>
      <c r="W118" s="16">
        <f t="shared" ca="1" si="11"/>
        <v>44847.176539298845</v>
      </c>
      <c r="X118" s="16">
        <f ca="1">'Metrics and Escenarios'!$N$13-W118</f>
        <v>-41939.12978349207</v>
      </c>
    </row>
    <row r="119" spans="1:24" x14ac:dyDescent="0.35">
      <c r="A119">
        <v>114</v>
      </c>
      <c r="B119" s="16">
        <f t="shared" ca="1" si="9"/>
        <v>-117.75521744681416</v>
      </c>
      <c r="C119" s="26">
        <f t="shared" ca="1" si="12"/>
        <v>1.0053187250783013</v>
      </c>
      <c r="D119" s="26">
        <f t="shared" ca="1" si="13"/>
        <v>1.0037102411458436</v>
      </c>
      <c r="E119" s="26">
        <f t="shared" ca="1" si="13"/>
        <v>0.99656980376882642</v>
      </c>
      <c r="F119" s="26">
        <f t="shared" ca="1" si="13"/>
        <v>0.98513820624701431</v>
      </c>
      <c r="G119" s="26">
        <f t="shared" ca="1" si="13"/>
        <v>0.97046298164889389</v>
      </c>
      <c r="H119" s="26">
        <f t="shared" ca="1" si="13"/>
        <v>0.95340658856473148</v>
      </c>
      <c r="I119" s="26">
        <f t="shared" ca="1" si="13"/>
        <v>0.93465888599870539</v>
      </c>
      <c r="J119" s="26">
        <f t="shared" ca="1" si="13"/>
        <v>0.91476520463605115</v>
      </c>
      <c r="K119" s="26">
        <f t="shared" ca="1" si="13"/>
        <v>0.89414457622447496</v>
      </c>
      <c r="L119" s="26">
        <f t="shared" ca="1" si="13"/>
        <v>0.87311971103506325</v>
      </c>
      <c r="M119" s="27">
        <f ca="1">C119*'Balance y flujos'!D$12</f>
        <v>7612.1291357270229</v>
      </c>
      <c r="N119" s="27">
        <f ca="1">D119*'Balance y flujos'!E$12</f>
        <v>7599.9499261876235</v>
      </c>
      <c r="O119" s="27">
        <f ca="1">E119*'Balance y flujos'!F$12</f>
        <v>7545.8835589316141</v>
      </c>
      <c r="P119" s="27">
        <f ca="1">F119*'Balance y flujos'!G$12</f>
        <v>7459.3251427866117</v>
      </c>
      <c r="Q119" s="27">
        <f ca="1">G119*'Balance y flujos'!H$12</f>
        <v>-963114.77520105452</v>
      </c>
      <c r="R119" s="27">
        <f ca="1">H119*'Balance y flujos'!I$12</f>
        <v>24162.929114335093</v>
      </c>
      <c r="S119" s="27">
        <f ca="1">I119*'Balance y flujos'!J$12</f>
        <v>23687.791420099649</v>
      </c>
      <c r="T119" s="27">
        <f ca="1">J119*'Balance y flujos'!K$12</f>
        <v>23183.610288613429</v>
      </c>
      <c r="U119" s="27">
        <f ca="1">K119*'Balance y flujos'!L$12</f>
        <v>22661.005569306802</v>
      </c>
      <c r="V119" s="27">
        <f ca="1">L119*'Balance y flujos'!M$12</f>
        <v>895247.86699612997</v>
      </c>
      <c r="W119" s="16">
        <f t="shared" ca="1" si="11"/>
        <v>56045.715951063321</v>
      </c>
      <c r="X119" s="16">
        <f ca="1">'Metrics and Escenarios'!$N$13-W119</f>
        <v>-53137.669195256545</v>
      </c>
    </row>
    <row r="120" spans="1:24" x14ac:dyDescent="0.35">
      <c r="A120">
        <v>115</v>
      </c>
      <c r="B120" s="16">
        <f t="shared" ca="1" si="9"/>
        <v>123.79535176273082</v>
      </c>
      <c r="C120" s="26">
        <f t="shared" ca="1" si="12"/>
        <v>0.98132613184008122</v>
      </c>
      <c r="D120" s="26">
        <f t="shared" ca="1" si="13"/>
        <v>0.95637351261525738</v>
      </c>
      <c r="E120" s="26">
        <f t="shared" ca="1" si="13"/>
        <v>0.92690772156798074</v>
      </c>
      <c r="F120" s="26">
        <f t="shared" ca="1" si="13"/>
        <v>0.89440770274500792</v>
      </c>
      <c r="G120" s="26">
        <f t="shared" ca="1" si="13"/>
        <v>0.86005640447001463</v>
      </c>
      <c r="H120" s="26">
        <f t="shared" ca="1" si="13"/>
        <v>0.82477540410243722</v>
      </c>
      <c r="I120" s="26">
        <f t="shared" ca="1" si="13"/>
        <v>0.7892603463690937</v>
      </c>
      <c r="J120" s="26">
        <f t="shared" ca="1" si="13"/>
        <v>0.75402609037114632</v>
      </c>
      <c r="K120" s="26">
        <f t="shared" ca="1" si="13"/>
        <v>0.71943916298640287</v>
      </c>
      <c r="L120" s="26">
        <f t="shared" ca="1" si="13"/>
        <v>0.68575615357360975</v>
      </c>
      <c r="M120" s="27">
        <f ca="1">C120*'Balance y flujos'!D$12</f>
        <v>7430.4606623619438</v>
      </c>
      <c r="N120" s="27">
        <f ca="1">D120*'Balance y flujos'!E$12</f>
        <v>7241.5230099779301</v>
      </c>
      <c r="O120" s="27">
        <f ca="1">E120*'Balance y flujos'!F$12</f>
        <v>7018.4122681375757</v>
      </c>
      <c r="P120" s="27">
        <f ca="1">F120*'Balance y flujos'!G$12</f>
        <v>6772.3267889530925</v>
      </c>
      <c r="Q120" s="27">
        <f ca="1">G120*'Balance y flujos'!H$12</f>
        <v>-853544.18078262149</v>
      </c>
      <c r="R120" s="27">
        <f ca="1">H120*'Balance y flujos'!I$12</f>
        <v>20902.928366139764</v>
      </c>
      <c r="S120" s="27">
        <f ca="1">I120*'Balance y flujos'!J$12</f>
        <v>20002.842471207823</v>
      </c>
      <c r="T120" s="27">
        <f ca="1">J120*'Balance y flujos'!K$12</f>
        <v>19109.873154353834</v>
      </c>
      <c r="U120" s="27">
        <f ca="1">K120*'Balance y flujos'!L$12</f>
        <v>18233.309593010803</v>
      </c>
      <c r="V120" s="27">
        <f ca="1">L120*'Balance y flujos'!M$12</f>
        <v>703135.80830566131</v>
      </c>
      <c r="W120" s="16">
        <f t="shared" ca="1" si="11"/>
        <v>-43696.696162817418</v>
      </c>
      <c r="X120" s="16">
        <f ca="1">'Metrics and Escenarios'!$N$13-W120</f>
        <v>46604.742918624193</v>
      </c>
    </row>
    <row r="121" spans="1:24" x14ac:dyDescent="0.35">
      <c r="A121">
        <v>116</v>
      </c>
      <c r="B121" s="16">
        <f t="shared" ca="1" si="9"/>
        <v>-100.10068030991744</v>
      </c>
      <c r="C121" s="26">
        <f t="shared" ca="1" si="12"/>
        <v>1.0035454471822769</v>
      </c>
      <c r="D121" s="26">
        <f t="shared" ca="1" si="13"/>
        <v>1.0001724826248901</v>
      </c>
      <c r="E121" s="26">
        <f t="shared" ca="1" si="13"/>
        <v>0.99130556315129337</v>
      </c>
      <c r="F121" s="26">
        <f t="shared" ca="1" si="13"/>
        <v>0.97820584894927287</v>
      </c>
      <c r="G121" s="26">
        <f t="shared" ca="1" si="13"/>
        <v>0.96193414283055312</v>
      </c>
      <c r="H121" s="26">
        <f t="shared" ca="1" si="13"/>
        <v>0.94336071784296571</v>
      </c>
      <c r="I121" s="26">
        <f t="shared" ca="1" si="13"/>
        <v>0.92317928654565229</v>
      </c>
      <c r="J121" s="26">
        <f t="shared" ca="1" si="13"/>
        <v>0.90193620886420112</v>
      </c>
      <c r="K121" s="26">
        <f t="shared" ca="1" si="13"/>
        <v>0.88004971223004935</v>
      </c>
      <c r="L121" s="26">
        <f t="shared" ca="1" si="13"/>
        <v>0.85784045759973249</v>
      </c>
      <c r="M121" s="27">
        <f ca="1">C121*'Balance y flujos'!D$12</f>
        <v>7598.7021299413527</v>
      </c>
      <c r="N121" s="27">
        <f ca="1">D121*'Balance y flujos'!E$12</f>
        <v>7573.162526290721</v>
      </c>
      <c r="O121" s="27">
        <f ca="1">E121*'Balance y flujos'!F$12</f>
        <v>7506.0234843278313</v>
      </c>
      <c r="P121" s="27">
        <f ca="1">F121*'Balance y flujos'!G$12</f>
        <v>7406.8343280340096</v>
      </c>
      <c r="Q121" s="27">
        <f ca="1">G121*'Balance y flujos'!H$12</f>
        <v>-954650.51552646537</v>
      </c>
      <c r="R121" s="27">
        <f ca="1">H121*'Balance y flujos'!I$12</f>
        <v>23908.328752796559</v>
      </c>
      <c r="S121" s="27">
        <f ca="1">I121*'Balance y flujos'!J$12</f>
        <v>23396.854949582223</v>
      </c>
      <c r="T121" s="27">
        <f ca="1">J121*'Balance y flujos'!K$12</f>
        <v>22858.475011428094</v>
      </c>
      <c r="U121" s="27">
        <f ca="1">K121*'Balance y flujos'!L$12</f>
        <v>22303.788403348044</v>
      </c>
      <c r="V121" s="27">
        <f ca="1">L121*'Balance y flujos'!M$12</f>
        <v>879581.37948657945</v>
      </c>
      <c r="W121" s="16">
        <f t="shared" ca="1" si="11"/>
        <v>47483.033545862883</v>
      </c>
      <c r="X121" s="16">
        <f ca="1">'Metrics and Escenarios'!$N$13-W121</f>
        <v>-44574.986790056108</v>
      </c>
    </row>
    <row r="122" spans="1:24" x14ac:dyDescent="0.35">
      <c r="A122">
        <v>117</v>
      </c>
      <c r="B122" s="16">
        <f t="shared" ca="1" si="9"/>
        <v>72.068197289687205</v>
      </c>
      <c r="C122" s="26">
        <f t="shared" ca="1" si="12"/>
        <v>0.98641540401168937</v>
      </c>
      <c r="D122" s="26">
        <f t="shared" ca="1" si="13"/>
        <v>0.96631896499130665</v>
      </c>
      <c r="E122" s="26">
        <f t="shared" ca="1" si="13"/>
        <v>0.94140379644006911</v>
      </c>
      <c r="F122" s="26">
        <f t="shared" ca="1" si="13"/>
        <v>0.9131065494370546</v>
      </c>
      <c r="G122" s="26">
        <f t="shared" ca="1" si="13"/>
        <v>0.88259069222976272</v>
      </c>
      <c r="H122" s="26">
        <f t="shared" ca="1" si="13"/>
        <v>0.85077474963251254</v>
      </c>
      <c r="I122" s="26">
        <f t="shared" ca="1" si="13"/>
        <v>0.81836237898480269</v>
      </c>
      <c r="J122" s="26">
        <f t="shared" ca="1" si="13"/>
        <v>0.785883602941152</v>
      </c>
      <c r="K122" s="26">
        <f t="shared" ca="1" si="13"/>
        <v>0.75372411604093192</v>
      </c>
      <c r="L122" s="26">
        <f t="shared" ca="1" si="13"/>
        <v>0.72216183194512662</v>
      </c>
      <c r="M122" s="27">
        <f ca="1">C122*'Balance y flujos'!D$12</f>
        <v>7468.9959009989498</v>
      </c>
      <c r="N122" s="27">
        <f ca="1">D122*'Balance y flujos'!E$12</f>
        <v>7316.8285483223135</v>
      </c>
      <c r="O122" s="27">
        <f ca="1">E122*'Balance y flujos'!F$12</f>
        <v>7128.174467064995</v>
      </c>
      <c r="P122" s="27">
        <f ca="1">F122*'Balance y flujos'!G$12</f>
        <v>6913.9117730564521</v>
      </c>
      <c r="Q122" s="27">
        <f ca="1">G122*'Balance y flujos'!H$12</f>
        <v>-875907.84214883903</v>
      </c>
      <c r="R122" s="27">
        <f ca="1">H122*'Balance y flujos'!I$12</f>
        <v>21561.850121660718</v>
      </c>
      <c r="S122" s="27">
        <f ca="1">I122*'Balance y flujos'!J$12</f>
        <v>20740.398053066172</v>
      </c>
      <c r="T122" s="27">
        <f ca="1">J122*'Balance y flujos'!K$12</f>
        <v>19917.263020567061</v>
      </c>
      <c r="U122" s="27">
        <f ca="1">K122*'Balance y flujos'!L$12</f>
        <v>19102.219982640072</v>
      </c>
      <c r="V122" s="27">
        <f ca="1">L122*'Balance y flujos'!M$12</f>
        <v>740464.14426776033</v>
      </c>
      <c r="W122" s="16">
        <f t="shared" ca="1" si="11"/>
        <v>-25294.056013701949</v>
      </c>
      <c r="X122" s="16">
        <f ca="1">'Metrics and Escenarios'!$N$13-W122</f>
        <v>28202.102769508725</v>
      </c>
    </row>
    <row r="123" spans="1:24" x14ac:dyDescent="0.35">
      <c r="A123">
        <v>118</v>
      </c>
      <c r="B123" s="16">
        <f t="shared" ca="1" si="9"/>
        <v>-64.965730808463263</v>
      </c>
      <c r="C123" s="26">
        <f t="shared" ca="1" si="12"/>
        <v>1.0000256822803186</v>
      </c>
      <c r="D123" s="26">
        <f t="shared" ca="1" si="13"/>
        <v>0.99316891650396144</v>
      </c>
      <c r="E123" s="26">
        <f t="shared" ca="1" si="13"/>
        <v>0.98091159683519313</v>
      </c>
      <c r="F123" s="26">
        <f t="shared" ca="1" si="13"/>
        <v>0.96455431757743937</v>
      </c>
      <c r="G123" s="26">
        <f t="shared" ca="1" si="13"/>
        <v>0.94518295787885176</v>
      </c>
      <c r="H123" s="26">
        <f t="shared" ca="1" si="13"/>
        <v>0.92368191206561601</v>
      </c>
      <c r="I123" s="26">
        <f t="shared" ca="1" si="13"/>
        <v>0.90075112110919753</v>
      </c>
      <c r="J123" s="26">
        <f t="shared" ca="1" si="13"/>
        <v>0.8769375981523686</v>
      </c>
      <c r="K123" s="26">
        <f t="shared" ca="1" si="13"/>
        <v>0.85265664706103228</v>
      </c>
      <c r="L123" s="26">
        <f t="shared" ca="1" si="13"/>
        <v>0.82822361623718543</v>
      </c>
      <c r="M123" s="27">
        <f ca="1">C123*'Balance y flujos'!D$12</f>
        <v>7572.0509751456248</v>
      </c>
      <c r="N123" s="27">
        <f ca="1">D123*'Balance y flujos'!E$12</f>
        <v>7520.1325285465136</v>
      </c>
      <c r="O123" s="27">
        <f ca="1">E123*'Balance y flujos'!F$12</f>
        <v>7427.3218627854794</v>
      </c>
      <c r="P123" s="27">
        <f ca="1">F123*'Balance y flujos'!G$12</f>
        <v>7303.4668913091718</v>
      </c>
      <c r="Q123" s="27">
        <f ca="1">G123*'Balance y flujos'!H$12</f>
        <v>-938026.16814363445</v>
      </c>
      <c r="R123" s="27">
        <f ca="1">H123*'Balance y flujos'!I$12</f>
        <v>23409.593381386247</v>
      </c>
      <c r="S123" s="27">
        <f ca="1">I123*'Balance y flujos'!J$12</f>
        <v>22828.440405246565</v>
      </c>
      <c r="T123" s="27">
        <f ca="1">J123*'Balance y flujos'!K$12</f>
        <v>22224.915661375569</v>
      </c>
      <c r="U123" s="27">
        <f ca="1">K123*'Balance y flujos'!L$12</f>
        <v>21609.54452057842</v>
      </c>
      <c r="V123" s="27">
        <f ca="1">L123*'Balance y flujos'!M$12</f>
        <v>849213.9353413193</v>
      </c>
      <c r="W123" s="16">
        <f t="shared" ca="1" si="11"/>
        <v>31083.233424058533</v>
      </c>
      <c r="X123" s="16">
        <f ca="1">'Metrics and Escenarios'!$N$13-W123</f>
        <v>-28175.186668251758</v>
      </c>
    </row>
    <row r="124" spans="1:24" x14ac:dyDescent="0.35">
      <c r="A124">
        <v>119</v>
      </c>
      <c r="B124" s="16">
        <f t="shared" ca="1" si="9"/>
        <v>-128.80260692451586</v>
      </c>
      <c r="C124" s="26">
        <f t="shared" ca="1" si="12"/>
        <v>1.0064299535244738</v>
      </c>
      <c r="D124" s="26">
        <f t="shared" ca="1" si="13"/>
        <v>1.0059303684951513</v>
      </c>
      <c r="E124" s="26">
        <f t="shared" ca="1" si="13"/>
        <v>0.99987813142740511</v>
      </c>
      <c r="F124" s="26">
        <f t="shared" ca="1" si="13"/>
        <v>0.98950112109282351</v>
      </c>
      <c r="G124" s="26">
        <f t="shared" ca="1" si="13"/>
        <v>0.97583835520878404</v>
      </c>
      <c r="H124" s="26">
        <f t="shared" ca="1" si="13"/>
        <v>0.95974717176602053</v>
      </c>
      <c r="I124" s="26">
        <f t="shared" ca="1" si="13"/>
        <v>0.94191478391429406</v>
      </c>
      <c r="J124" s="26">
        <f t="shared" ca="1" si="13"/>
        <v>0.92288564966427711</v>
      </c>
      <c r="K124" s="26">
        <f t="shared" ca="1" si="13"/>
        <v>0.90307908602079567</v>
      </c>
      <c r="L124" s="26">
        <f t="shared" ca="1" si="13"/>
        <v>0.88281888115423368</v>
      </c>
      <c r="M124" s="27">
        <f ca="1">C124*'Balance y flujos'!D$12</f>
        <v>7620.543198074165</v>
      </c>
      <c r="N124" s="27">
        <f ca="1">D124*'Balance y flujos'!E$12</f>
        <v>7616.7604119162897</v>
      </c>
      <c r="O124" s="27">
        <f ca="1">E124*'Balance y flujos'!F$12</f>
        <v>7570.9337412590512</v>
      </c>
      <c r="P124" s="27">
        <f ca="1">F124*'Balance y flujos'!G$12</f>
        <v>7492.360507975789</v>
      </c>
      <c r="Q124" s="27">
        <f ca="1">G124*'Balance y flujos'!H$12</f>
        <v>-968449.44720364758</v>
      </c>
      <c r="R124" s="27">
        <f ca="1">H124*'Balance y flujos'!I$12</f>
        <v>24323.623475244567</v>
      </c>
      <c r="S124" s="27">
        <f ca="1">I124*'Balance y flujos'!J$12</f>
        <v>23871.683317951072</v>
      </c>
      <c r="T124" s="27">
        <f ca="1">J124*'Balance y flujos'!K$12</f>
        <v>23389.413080357568</v>
      </c>
      <c r="U124" s="27">
        <f ca="1">K124*'Balance y flujos'!L$12</f>
        <v>22887.439841388794</v>
      </c>
      <c r="V124" s="27">
        <f ca="1">L124*'Balance y flujos'!M$12</f>
        <v>905192.85077221063</v>
      </c>
      <c r="W124" s="16">
        <f t="shared" ca="1" si="11"/>
        <v>61516.161142730387</v>
      </c>
      <c r="X124" s="16">
        <f ca="1">'Metrics and Escenarios'!$N$13-W124</f>
        <v>-58608.114386923611</v>
      </c>
    </row>
    <row r="125" spans="1:24" x14ac:dyDescent="0.35">
      <c r="A125">
        <v>120</v>
      </c>
      <c r="B125" s="16">
        <f t="shared" ca="1" si="9"/>
        <v>-119.16627506377917</v>
      </c>
      <c r="C125" s="26">
        <f t="shared" ca="1" si="12"/>
        <v>1.0054605913515902</v>
      </c>
      <c r="D125" s="26">
        <f t="shared" ca="1" si="13"/>
        <v>1.0039935397152229</v>
      </c>
      <c r="E125" s="26">
        <f t="shared" ca="1" si="13"/>
        <v>0.99699175829658149</v>
      </c>
      <c r="F125" s="26">
        <f t="shared" ca="1" si="13"/>
        <v>0.98569439790381863</v>
      </c>
      <c r="G125" s="26">
        <f t="shared" ca="1" si="13"/>
        <v>0.97114791283094182</v>
      </c>
      <c r="H125" s="26">
        <f t="shared" ca="1" si="13"/>
        <v>0.95421411733469763</v>
      </c>
      <c r="I125" s="26">
        <f t="shared" ca="1" si="13"/>
        <v>0.93558254236818095</v>
      </c>
      <c r="J125" s="26">
        <f t="shared" ca="1" si="13"/>
        <v>0.91579841682289265</v>
      </c>
      <c r="K125" s="26">
        <f t="shared" ca="1" si="13"/>
        <v>0.8952808181214732</v>
      </c>
      <c r="L125" s="26">
        <f t="shared" ca="1" si="13"/>
        <v>0.87435260288999705</v>
      </c>
      <c r="M125" s="27">
        <f ca="1">C125*'Balance y flujos'!D$12</f>
        <v>7613.2033267923434</v>
      </c>
      <c r="N125" s="27">
        <f ca="1">D125*'Balance y flujos'!E$12</f>
        <v>7602.0950223051896</v>
      </c>
      <c r="O125" s="27">
        <f ca="1">E125*'Balance y flujos'!F$12</f>
        <v>7549.0785380706193</v>
      </c>
      <c r="P125" s="27">
        <f ca="1">F125*'Balance y flujos'!G$12</f>
        <v>7463.5365462054415</v>
      </c>
      <c r="Q125" s="27">
        <f ca="1">G125*'Balance y flujos'!H$12</f>
        <v>-963794.52018247102</v>
      </c>
      <c r="R125" s="27">
        <f ca="1">H125*'Balance y flujos'!I$12</f>
        <v>24183.394947758639</v>
      </c>
      <c r="S125" s="27">
        <f ca="1">I125*'Balance y flujos'!J$12</f>
        <v>23711.200366135192</v>
      </c>
      <c r="T125" s="27">
        <f ca="1">J125*'Balance y flujos'!K$12</f>
        <v>23209.795793444373</v>
      </c>
      <c r="U125" s="27">
        <f ca="1">K125*'Balance y flujos'!L$12</f>
        <v>22689.802236692158</v>
      </c>
      <c r="V125" s="27">
        <f ca="1">L125*'Balance y flujos'!M$12</f>
        <v>896512.00499395153</v>
      </c>
      <c r="W125" s="16">
        <f t="shared" ca="1" si="11"/>
        <v>56739.591588884476</v>
      </c>
      <c r="X125" s="16">
        <f ca="1">'Metrics and Escenarios'!$N$13-W125</f>
        <v>-53831.5448330777</v>
      </c>
    </row>
    <row r="126" spans="1:24" x14ac:dyDescent="0.35">
      <c r="A126">
        <v>121</v>
      </c>
      <c r="B126" s="16">
        <f t="shared" ca="1" si="9"/>
        <v>2.3336808518854069</v>
      </c>
      <c r="C126" s="26">
        <f t="shared" ca="1" si="12"/>
        <v>0.9933181641915525</v>
      </c>
      <c r="D126" s="26">
        <f t="shared" ca="1" si="13"/>
        <v>0.97989054289303679</v>
      </c>
      <c r="E126" s="26">
        <f t="shared" ca="1" si="13"/>
        <v>0.96130575010839159</v>
      </c>
      <c r="F126" s="26">
        <f t="shared" ca="1" si="13"/>
        <v>0.93893512082739194</v>
      </c>
      <c r="G126" s="26">
        <f t="shared" ca="1" si="13"/>
        <v>0.91390699398205388</v>
      </c>
      <c r="H126" s="26">
        <f t="shared" ca="1" si="13"/>
        <v>0.88712696722059414</v>
      </c>
      <c r="I126" s="26">
        <f t="shared" ca="1" si="13"/>
        <v>0.85930111862517422</v>
      </c>
      <c r="J126" s="26">
        <f t="shared" ca="1" si="13"/>
        <v>0.83097217185218275</v>
      </c>
      <c r="K126" s="26">
        <f t="shared" ca="1" si="13"/>
        <v>0.8025446338816058</v>
      </c>
      <c r="L126" s="26">
        <f t="shared" ca="1" si="13"/>
        <v>0.77431887672700872</v>
      </c>
      <c r="M126" s="27">
        <f ca="1">C126*'Balance y flujos'!D$12</f>
        <v>7521.2626106217913</v>
      </c>
      <c r="N126" s="27">
        <f ca="1">D126*'Balance y flujos'!E$12</f>
        <v>7419.5905888438429</v>
      </c>
      <c r="O126" s="27">
        <f ca="1">E126*'Balance y flujos'!F$12</f>
        <v>7278.8692045620292</v>
      </c>
      <c r="P126" s="27">
        <f ca="1">F126*'Balance y flujos'!G$12</f>
        <v>7109.4820095496389</v>
      </c>
      <c r="Q126" s="27">
        <f ca="1">G126*'Balance y flujos'!H$12</f>
        <v>-906987.02135775646</v>
      </c>
      <c r="R126" s="27">
        <f ca="1">H126*'Balance y flujos'!I$12</f>
        <v>22483.152813780791</v>
      </c>
      <c r="S126" s="27">
        <f ca="1">I126*'Balance y flujos'!J$12</f>
        <v>21777.940562028343</v>
      </c>
      <c r="T126" s="27">
        <f ca="1">J126*'Balance y flujos'!K$12</f>
        <v>21059.977899540314</v>
      </c>
      <c r="U126" s="27">
        <f ca="1">K126*'Balance y flujos'!L$12</f>
        <v>20339.516563194637</v>
      </c>
      <c r="V126" s="27">
        <f ca="1">L126*'Balance y flujos'!M$12</f>
        <v>793943.0458429493</v>
      </c>
      <c r="W126" s="16">
        <f t="shared" ca="1" si="11"/>
        <v>1945.8167373143369</v>
      </c>
      <c r="X126" s="16">
        <f ca="1">'Metrics and Escenarios'!$N$13-W126</f>
        <v>962.23001849243883</v>
      </c>
    </row>
    <row r="127" spans="1:24" x14ac:dyDescent="0.35">
      <c r="A127">
        <v>122</v>
      </c>
      <c r="B127" s="16">
        <f t="shared" ca="1" si="9"/>
        <v>-22.595469902864888</v>
      </c>
      <c r="C127" s="26">
        <f t="shared" ca="1" si="12"/>
        <v>0.9957975111344769</v>
      </c>
      <c r="D127" s="26">
        <f t="shared" ca="1" si="13"/>
        <v>0.98478831027864944</v>
      </c>
      <c r="E127" s="26">
        <f t="shared" ca="1" si="13"/>
        <v>0.96852206174126332</v>
      </c>
      <c r="F127" s="26">
        <f t="shared" ca="1" si="13"/>
        <v>0.94834469948959288</v>
      </c>
      <c r="G127" s="26">
        <f t="shared" ca="1" si="13"/>
        <v>0.9253697473637833</v>
      </c>
      <c r="H127" s="26">
        <f t="shared" ca="1" si="13"/>
        <v>0.90049589391224805</v>
      </c>
      <c r="I127" s="26">
        <f t="shared" ca="1" si="13"/>
        <v>0.87442787174384629</v>
      </c>
      <c r="J127" s="26">
        <f t="shared" ca="1" si="13"/>
        <v>0.84771087414635771</v>
      </c>
      <c r="K127" s="26">
        <f t="shared" ca="1" si="13"/>
        <v>0.8207542279396649</v>
      </c>
      <c r="L127" s="26">
        <f t="shared" ca="1" si="13"/>
        <v>0.79386460571505335</v>
      </c>
      <c r="M127" s="27">
        <f ca="1">C127*'Balance y flujos'!D$12</f>
        <v>7540.0358699185781</v>
      </c>
      <c r="N127" s="27">
        <f ca="1">D127*'Balance y flujos'!E$12</f>
        <v>7456.6757807198137</v>
      </c>
      <c r="O127" s="27">
        <f ca="1">E127*'Balance y flujos'!F$12</f>
        <v>7333.5100807963699</v>
      </c>
      <c r="P127" s="27">
        <f ca="1">F127*'Balance y flujos'!G$12</f>
        <v>7180.7299890238855</v>
      </c>
      <c r="Q127" s="27">
        <f ca="1">G127*'Balance y flujos'!H$12</f>
        <v>-918362.98041564005</v>
      </c>
      <c r="R127" s="27">
        <f ca="1">H127*'Balance y flujos'!I$12</f>
        <v>22821.971982705847</v>
      </c>
      <c r="S127" s="27">
        <f ca="1">I127*'Balance y flujos'!J$12</f>
        <v>22161.309701407543</v>
      </c>
      <c r="T127" s="27">
        <f ca="1">J127*'Balance y flujos'!K$12</f>
        <v>21484.199928054906</v>
      </c>
      <c r="U127" s="27">
        <f ca="1">K127*'Balance y flujos'!L$12</f>
        <v>20801.016552499383</v>
      </c>
      <c r="V127" s="27">
        <f ca="1">L127*'Balance y flujos'!M$12</f>
        <v>813984.13753321429</v>
      </c>
      <c r="W127" s="16">
        <f t="shared" ca="1" si="11"/>
        <v>12400.607002700679</v>
      </c>
      <c r="X127" s="16">
        <f ca="1">'Metrics and Escenarios'!$N$13-W127</f>
        <v>-9492.5602468939032</v>
      </c>
    </row>
    <row r="128" spans="1:24" x14ac:dyDescent="0.35">
      <c r="A128">
        <v>123</v>
      </c>
      <c r="B128" s="16">
        <f t="shared" ca="1" si="9"/>
        <v>-381.35993915327549</v>
      </c>
      <c r="C128" s="26">
        <f t="shared" ca="1" si="12"/>
        <v>1.0321717759632976</v>
      </c>
      <c r="D128" s="26">
        <f t="shared" ca="1" si="13"/>
        <v>1.0580465383004218</v>
      </c>
      <c r="E128" s="26">
        <f t="shared" ref="D128:L156" ca="1" si="14">EXP(-(E$4+($B128/10000))*E$3)</f>
        <v>1.0785799595268739</v>
      </c>
      <c r="F128" s="26">
        <f t="shared" ca="1" si="14"/>
        <v>1.0946870813159226</v>
      </c>
      <c r="G128" s="26">
        <f t="shared" ca="1" si="14"/>
        <v>1.1071845372677562</v>
      </c>
      <c r="H128" s="26">
        <f t="shared" ca="1" si="14"/>
        <v>1.1167794001006266</v>
      </c>
      <c r="I128" s="26">
        <f t="shared" ca="1" si="14"/>
        <v>1.1240628442088303</v>
      </c>
      <c r="J128" s="26">
        <f t="shared" ca="1" si="14"/>
        <v>1.1295235693510619</v>
      </c>
      <c r="K128" s="26">
        <f t="shared" ca="1" si="14"/>
        <v>1.1335524369893228</v>
      </c>
      <c r="L128" s="26">
        <f t="shared" ca="1" si="14"/>
        <v>1.1364644859470665</v>
      </c>
      <c r="M128" s="27">
        <f ca="1">C128*'Balance y flujos'!D$12</f>
        <v>7815.4565839538718</v>
      </c>
      <c r="N128" s="27">
        <f ca="1">D128*'Balance y flujos'!E$12</f>
        <v>8011.3765716683101</v>
      </c>
      <c r="O128" s="27">
        <f ca="1">E128*'Balance y flujos'!F$12</f>
        <v>8166.8526909078655</v>
      </c>
      <c r="P128" s="27">
        <f ca="1">F128*'Balance y flujos'!G$12</f>
        <v>8288.8135059255819</v>
      </c>
      <c r="Q128" s="27">
        <f ca="1">G128*'Balance y flujos'!H$12</f>
        <v>-1098801.0948185909</v>
      </c>
      <c r="R128" s="27">
        <f ca="1">H128*'Balance y flujos'!I$12</f>
        <v>28303.414099124391</v>
      </c>
      <c r="S128" s="27">
        <f ca="1">I128*'Balance y flujos'!J$12</f>
        <v>28488.004121687256</v>
      </c>
      <c r="T128" s="27">
        <f ca="1">J128*'Balance y flujos'!K$12</f>
        <v>28626.399551409682</v>
      </c>
      <c r="U128" s="27">
        <f ca="1">K128*'Balance y flujos'!L$12</f>
        <v>28728.506296131145</v>
      </c>
      <c r="V128" s="27">
        <f ca="1">L128*'Balance y flujos'!M$12</f>
        <v>1165266.7945783057</v>
      </c>
      <c r="W128" s="16">
        <f t="shared" ca="1" si="11"/>
        <v>212894.52318052284</v>
      </c>
      <c r="X128" s="16">
        <f ca="1">'Metrics and Escenarios'!$N$13-W128</f>
        <v>-209986.47642471606</v>
      </c>
    </row>
    <row r="129" spans="1:24" x14ac:dyDescent="0.35">
      <c r="A129">
        <v>124</v>
      </c>
      <c r="B129" s="16">
        <f t="shared" ca="1" si="9"/>
        <v>140.3679254264317</v>
      </c>
      <c r="C129" s="26">
        <f t="shared" ca="1" si="12"/>
        <v>0.97970116874222346</v>
      </c>
      <c r="D129" s="26">
        <f t="shared" ca="1" si="14"/>
        <v>0.95320884608187006</v>
      </c>
      <c r="E129" s="26">
        <f t="shared" ca="1" si="14"/>
        <v>0.92231078455016102</v>
      </c>
      <c r="F129" s="26">
        <f t="shared" ca="1" si="14"/>
        <v>0.88849825631699919</v>
      </c>
      <c r="G129" s="26">
        <f t="shared" ca="1" si="14"/>
        <v>0.85295917585644543</v>
      </c>
      <c r="H129" s="26">
        <f t="shared" ca="1" si="14"/>
        <v>0.81661485305693871</v>
      </c>
      <c r="I129" s="26">
        <f t="shared" ca="1" si="14"/>
        <v>0.7801571977091929</v>
      </c>
      <c r="J129" s="26">
        <f t="shared" ca="1" si="14"/>
        <v>0.7440951460203965</v>
      </c>
      <c r="K129" s="26">
        <f t="shared" ca="1" si="14"/>
        <v>0.70878812953775172</v>
      </c>
      <c r="L129" s="26">
        <f t="shared" ca="1" si="14"/>
        <v>0.67448506266147901</v>
      </c>
      <c r="M129" s="27">
        <f ca="1">C129*'Balance y flujos'!D$12</f>
        <v>7418.1566749466883</v>
      </c>
      <c r="N129" s="27">
        <f ca="1">D129*'Balance y flujos'!E$12</f>
        <v>7217.5606090768815</v>
      </c>
      <c r="O129" s="27">
        <f ca="1">E129*'Balance y flujos'!F$12</f>
        <v>6983.6049206411662</v>
      </c>
      <c r="P129" s="27">
        <f ca="1">F129*'Balance y flujos'!G$12</f>
        <v>6727.5813085312893</v>
      </c>
      <c r="Q129" s="27">
        <f ca="1">G129*'Balance y flujos'!H$12</f>
        <v>-846500.69136575144</v>
      </c>
      <c r="R129" s="27">
        <f ca="1">H129*'Balance y flujos'!I$12</f>
        <v>20696.109136221148</v>
      </c>
      <c r="S129" s="27">
        <f ca="1">I129*'Balance y flujos'!J$12</f>
        <v>19772.134252463955</v>
      </c>
      <c r="T129" s="27">
        <f ca="1">J129*'Balance y flujos'!K$12</f>
        <v>18858.18546175375</v>
      </c>
      <c r="U129" s="27">
        <f ca="1">K129*'Balance y flujos'!L$12</f>
        <v>17963.372119008654</v>
      </c>
      <c r="V129" s="27">
        <f ca="1">L129*'Balance y flujos'!M$12</f>
        <v>691579.06531810178</v>
      </c>
      <c r="W129" s="16">
        <f t="shared" ca="1" si="11"/>
        <v>-49284.921565006138</v>
      </c>
      <c r="X129" s="16">
        <f ca="1">'Metrics and Escenarios'!$N$13-W129</f>
        <v>52192.968320812914</v>
      </c>
    </row>
    <row r="130" spans="1:24" x14ac:dyDescent="0.35">
      <c r="A130">
        <v>125</v>
      </c>
      <c r="B130" s="16">
        <f t="shared" ca="1" si="9"/>
        <v>152.28444729868295</v>
      </c>
      <c r="C130" s="26">
        <f t="shared" ca="1" si="12"/>
        <v>0.97853440103038358</v>
      </c>
      <c r="D130" s="26">
        <f t="shared" ca="1" si="14"/>
        <v>0.95093976429956562</v>
      </c>
      <c r="E130" s="26">
        <f t="shared" ca="1" si="14"/>
        <v>0.91901945025295717</v>
      </c>
      <c r="F130" s="26">
        <f t="shared" ca="1" si="14"/>
        <v>0.88427321032526429</v>
      </c>
      <c r="G130" s="26">
        <f t="shared" ca="1" si="14"/>
        <v>0.84789213289127263</v>
      </c>
      <c r="H130" s="26">
        <f t="shared" ca="1" si="14"/>
        <v>0.81079695133313645</v>
      </c>
      <c r="I130" s="26">
        <f t="shared" ca="1" si="14"/>
        <v>0.77367653251590662</v>
      </c>
      <c r="J130" s="26">
        <f t="shared" ca="1" si="14"/>
        <v>0.7370352304778458</v>
      </c>
      <c r="K130" s="26">
        <f t="shared" ca="1" si="14"/>
        <v>0.70122708728482275</v>
      </c>
      <c r="L130" s="26">
        <f t="shared" ca="1" si="14"/>
        <v>0.666495246616851</v>
      </c>
      <c r="M130" s="27">
        <f ca="1">C130*'Balance y flujos'!D$12</f>
        <v>7409.3220772490968</v>
      </c>
      <c r="N130" s="27">
        <f ca="1">D130*'Balance y flujos'!E$12</f>
        <v>7200.3794474059077</v>
      </c>
      <c r="O130" s="27">
        <f ca="1">E130*'Balance y flujos'!F$12</f>
        <v>6958.6834096077264</v>
      </c>
      <c r="P130" s="27">
        <f ca="1">F130*'Balance y flujos'!G$12</f>
        <v>6695.5898665227196</v>
      </c>
      <c r="Q130" s="27">
        <f ca="1">G130*'Balance y flujos'!H$12</f>
        <v>-841472.01532285416</v>
      </c>
      <c r="R130" s="27">
        <f ca="1">H130*'Balance y flujos'!I$12</f>
        <v>20548.661500938884</v>
      </c>
      <c r="S130" s="27">
        <f ca="1">I130*'Balance y flujos'!J$12</f>
        <v>19607.889684031874</v>
      </c>
      <c r="T130" s="27">
        <f ca="1">J130*'Balance y flujos'!K$12</f>
        <v>18679.260498517815</v>
      </c>
      <c r="U130" s="27">
        <f ca="1">K130*'Balance y flujos'!L$12</f>
        <v>17771.746709472678</v>
      </c>
      <c r="V130" s="27">
        <f ca="1">L130*'Balance y flujos'!M$12</f>
        <v>683386.75711426442</v>
      </c>
      <c r="W130" s="16">
        <f t="shared" ca="1" si="11"/>
        <v>-53213.725014843047</v>
      </c>
      <c r="X130" s="16">
        <f ca="1">'Metrics and Escenarios'!$N$13-W130</f>
        <v>56121.771770649822</v>
      </c>
    </row>
    <row r="131" spans="1:24" x14ac:dyDescent="0.35">
      <c r="A131">
        <v>126</v>
      </c>
      <c r="B131" s="16">
        <f t="shared" ca="1" si="9"/>
        <v>-131.3722159041433</v>
      </c>
      <c r="C131" s="26">
        <f t="shared" ca="1" si="12"/>
        <v>1.0066885998986472</v>
      </c>
      <c r="D131" s="26">
        <f t="shared" ca="1" si="14"/>
        <v>1.0064474709004216</v>
      </c>
      <c r="E131" s="26">
        <f t="shared" ca="1" si="14"/>
        <v>1.0006492173451291</v>
      </c>
      <c r="F131" s="26">
        <f t="shared" ca="1" si="14"/>
        <v>0.99051869634378276</v>
      </c>
      <c r="G131" s="26">
        <f t="shared" ca="1" si="14"/>
        <v>0.97709292247313717</v>
      </c>
      <c r="H131" s="26">
        <f t="shared" ca="1" si="14"/>
        <v>0.9612280180018653</v>
      </c>
      <c r="I131" s="26">
        <f t="shared" ca="1" si="14"/>
        <v>0.94361055545225647</v>
      </c>
      <c r="J131" s="26">
        <f t="shared" ca="1" si="14"/>
        <v>0.92478476519125763</v>
      </c>
      <c r="K131" s="26">
        <f t="shared" ca="1" si="14"/>
        <v>0.90517000698694061</v>
      </c>
      <c r="L131" s="26">
        <f t="shared" ca="1" si="14"/>
        <v>0.88509029755479596</v>
      </c>
      <c r="M131" s="27">
        <f ca="1">C131*'Balance y flujos'!D$12</f>
        <v>7622.5016313069109</v>
      </c>
      <c r="N131" s="27">
        <f ca="1">D131*'Balance y flujos'!E$12</f>
        <v>7620.675837131319</v>
      </c>
      <c r="O131" s="27">
        <f ca="1">E131*'Balance y flujos'!F$12</f>
        <v>7576.7722931869475</v>
      </c>
      <c r="P131" s="27">
        <f ca="1">F131*'Balance y flujos'!G$12</f>
        <v>7500.0654417668302</v>
      </c>
      <c r="Q131" s="27">
        <f ca="1">G131*'Balance y flujos'!H$12</f>
        <v>-969694.51506468968</v>
      </c>
      <c r="R131" s="27">
        <f ca="1">H131*'Balance y flujos'!I$12</f>
        <v>24361.153720005947</v>
      </c>
      <c r="S131" s="27">
        <f ca="1">I131*'Balance y flujos'!J$12</f>
        <v>23914.660582800454</v>
      </c>
      <c r="T131" s="27">
        <f ca="1">J131*'Balance y flujos'!K$12</f>
        <v>23437.543851015911</v>
      </c>
      <c r="U131" s="27">
        <f ca="1">K131*'Balance y flujos'!L$12</f>
        <v>22940.431687359454</v>
      </c>
      <c r="V131" s="27">
        <f ca="1">L131*'Balance y flujos'!M$12</f>
        <v>907521.83345575666</v>
      </c>
      <c r="W131" s="16">
        <f t="shared" ca="1" si="11"/>
        <v>62801.123435640824</v>
      </c>
      <c r="X131" s="16">
        <f ca="1">'Metrics and Escenarios'!$N$13-W131</f>
        <v>-59893.076679834048</v>
      </c>
    </row>
    <row r="132" spans="1:24" x14ac:dyDescent="0.35">
      <c r="A132">
        <v>127</v>
      </c>
      <c r="B132" s="16">
        <f t="shared" ca="1" si="9"/>
        <v>13.919254815937169</v>
      </c>
      <c r="C132" s="26">
        <f t="shared" ca="1" si="12"/>
        <v>0.99216801447132696</v>
      </c>
      <c r="D132" s="26">
        <f t="shared" ca="1" si="14"/>
        <v>0.97762265251662994</v>
      </c>
      <c r="E132" s="26">
        <f t="shared" ca="1" si="14"/>
        <v>0.95797036615573095</v>
      </c>
      <c r="F132" s="26">
        <f t="shared" ca="1" si="14"/>
        <v>0.9345939466795935</v>
      </c>
      <c r="G132" s="26">
        <f t="shared" ca="1" si="14"/>
        <v>0.90862822958471745</v>
      </c>
      <c r="H132" s="26">
        <f t="shared" ca="1" si="14"/>
        <v>0.88098162610110198</v>
      </c>
      <c r="I132" s="26">
        <f t="shared" ca="1" si="14"/>
        <v>0.8523604530570047</v>
      </c>
      <c r="J132" s="26">
        <f t="shared" ca="1" si="14"/>
        <v>0.82330592224593024</v>
      </c>
      <c r="K132" s="26">
        <f t="shared" ca="1" si="14"/>
        <v>0.79421996384725979</v>
      </c>
      <c r="L132" s="26">
        <f t="shared" ca="1" si="14"/>
        <v>0.76539971467943635</v>
      </c>
      <c r="M132" s="27">
        <f ca="1">C132*'Balance y flujos'!D$12</f>
        <v>7512.5538419722316</v>
      </c>
      <c r="N132" s="27">
        <f ca="1">D132*'Balance y flujos'!E$12</f>
        <v>7402.4184483273748</v>
      </c>
      <c r="O132" s="27">
        <f ca="1">E132*'Balance y flujos'!F$12</f>
        <v>7253.6141558580402</v>
      </c>
      <c r="P132" s="27">
        <f ca="1">F132*'Balance y flujos'!G$12</f>
        <v>7076.6112618062825</v>
      </c>
      <c r="Q132" s="27">
        <f ca="1">G132*'Balance y flujos'!H$12</f>
        <v>-901748.22700700047</v>
      </c>
      <c r="R132" s="27">
        <f ca="1">H132*'Balance y flujos'!I$12</f>
        <v>22327.406625706681</v>
      </c>
      <c r="S132" s="27">
        <f ca="1">I132*'Balance y flujos'!J$12</f>
        <v>21602.037844193706</v>
      </c>
      <c r="T132" s="27">
        <f ca="1">J132*'Balance y flujos'!K$12</f>
        <v>20865.686137735374</v>
      </c>
      <c r="U132" s="27">
        <f ca="1">K132*'Balance y flujos'!L$12</f>
        <v>20128.537937335816</v>
      </c>
      <c r="V132" s="27">
        <f ca="1">L132*'Balance y flujos'!M$12</f>
        <v>784797.83849329944</v>
      </c>
      <c r="W132" s="16">
        <f t="shared" ca="1" si="11"/>
        <v>-2781.5222607655451</v>
      </c>
      <c r="X132" s="16">
        <f ca="1">'Metrics and Escenarios'!$N$13-W132</f>
        <v>5689.5690165723208</v>
      </c>
    </row>
    <row r="133" spans="1:24" x14ac:dyDescent="0.35">
      <c r="A133">
        <v>128</v>
      </c>
      <c r="B133" s="16">
        <f t="shared" ca="1" si="9"/>
        <v>-156.97089765859013</v>
      </c>
      <c r="C133" s="26">
        <f t="shared" ca="1" si="12"/>
        <v>1.0092688912018681</v>
      </c>
      <c r="D133" s="26">
        <f t="shared" ca="1" si="14"/>
        <v>1.0116134294914021</v>
      </c>
      <c r="E133" s="26">
        <f t="shared" ca="1" si="14"/>
        <v>1.0083633905910512</v>
      </c>
      <c r="F133" s="26">
        <f t="shared" ca="1" si="14"/>
        <v>1.0007131895414885</v>
      </c>
      <c r="G133" s="26">
        <f t="shared" ca="1" si="14"/>
        <v>0.98967944562691623</v>
      </c>
      <c r="H133" s="26">
        <f t="shared" ca="1" si="14"/>
        <v>0.97610568217929006</v>
      </c>
      <c r="I133" s="26">
        <f t="shared" ca="1" si="14"/>
        <v>0.9606715883387329</v>
      </c>
      <c r="J133" s="26">
        <f t="shared" ca="1" si="14"/>
        <v>0.9439186339306509</v>
      </c>
      <c r="K133" s="26">
        <f t="shared" ca="1" si="14"/>
        <v>0.92626613175744132</v>
      </c>
      <c r="L133" s="26">
        <f t="shared" ca="1" si="14"/>
        <v>0.90803992935311617</v>
      </c>
      <c r="M133" s="27">
        <f ca="1">C133*'Balance y flujos'!D$12</f>
        <v>7642.0392268156202</v>
      </c>
      <c r="N133" s="27">
        <f ca="1">D133*'Balance y flujos'!E$12</f>
        <v>7659.7917343322779</v>
      </c>
      <c r="O133" s="27">
        <f ca="1">E133*'Balance y flujos'!F$12</f>
        <v>7635.182906118439</v>
      </c>
      <c r="P133" s="27">
        <f ca="1">F133*'Balance y flujos'!G$12</f>
        <v>7577.256681478576</v>
      </c>
      <c r="Q133" s="27">
        <f ca="1">G133*'Balance y flujos'!H$12</f>
        <v>-982185.7348711557</v>
      </c>
      <c r="R133" s="27">
        <f ca="1">H133*'Balance y flujos'!I$12</f>
        <v>24738.210003461227</v>
      </c>
      <c r="S133" s="27">
        <f ca="1">I133*'Balance y flujos'!J$12</f>
        <v>24347.051687705516</v>
      </c>
      <c r="T133" s="27">
        <f ca="1">J133*'Balance y flujos'!K$12</f>
        <v>23922.468456717397</v>
      </c>
      <c r="U133" s="27">
        <f ca="1">K133*'Balance y flujos'!L$12</f>
        <v>23475.087282916174</v>
      </c>
      <c r="V133" s="27">
        <f ca="1">L133*'Balance y flujos'!M$12</f>
        <v>931053.0957284139</v>
      </c>
      <c r="W133" s="16">
        <f t="shared" ca="1" si="11"/>
        <v>75864.448836803553</v>
      </c>
      <c r="X133" s="16">
        <f ca="1">'Metrics and Escenarios'!$N$13-W133</f>
        <v>-72956.402080996777</v>
      </c>
    </row>
    <row r="134" spans="1:24" x14ac:dyDescent="0.35">
      <c r="A134">
        <v>129</v>
      </c>
      <c r="B134" s="16">
        <f t="shared" ca="1" si="9"/>
        <v>-38.955266063759311</v>
      </c>
      <c r="C134" s="26">
        <f t="shared" ca="1" si="12"/>
        <v>0.99742794888225983</v>
      </c>
      <c r="D134" s="26">
        <f t="shared" ca="1" si="14"/>
        <v>0.98801577466880197</v>
      </c>
      <c r="E134" s="26">
        <f t="shared" ca="1" si="14"/>
        <v>0.97328719271404907</v>
      </c>
      <c r="F134" s="26">
        <f t="shared" ca="1" si="14"/>
        <v>0.95457093966440743</v>
      </c>
      <c r="G134" s="26">
        <f t="shared" ca="1" si="14"/>
        <v>0.93297022075340375</v>
      </c>
      <c r="H134" s="26">
        <f t="shared" ca="1" si="14"/>
        <v>0.90937857581119685</v>
      </c>
      <c r="I134" s="26">
        <f t="shared" ca="1" si="14"/>
        <v>0.88449925290383635</v>
      </c>
      <c r="J134" s="26">
        <f t="shared" ca="1" si="14"/>
        <v>0.85887849643013003</v>
      </c>
      <c r="K134" s="26">
        <f t="shared" ca="1" si="14"/>
        <v>0.83292826684379029</v>
      </c>
      <c r="L134" s="26">
        <f t="shared" ca="1" si="14"/>
        <v>0.80695888667961935</v>
      </c>
      <c r="M134" s="27">
        <f ca="1">C134*'Balance y flujos'!D$12</f>
        <v>7552.3813105975241</v>
      </c>
      <c r="N134" s="27">
        <f ca="1">D134*'Balance y flujos'!E$12</f>
        <v>7481.1136779815888</v>
      </c>
      <c r="O134" s="27">
        <f ca="1">E134*'Balance y flujos'!F$12</f>
        <v>7369.5909687860694</v>
      </c>
      <c r="P134" s="27">
        <f ca="1">F134*'Balance y flujos'!G$12</f>
        <v>7227.8741862405932</v>
      </c>
      <c r="Q134" s="27">
        <f ca="1">G134*'Balance y flujos'!H$12</f>
        <v>-925905.90411132644</v>
      </c>
      <c r="R134" s="27">
        <f ca="1">H134*'Balance y flujos'!I$12</f>
        <v>23047.092739834865</v>
      </c>
      <c r="S134" s="27">
        <f ca="1">I134*'Balance y flujos'!J$12</f>
        <v>22416.55659394123</v>
      </c>
      <c r="T134" s="27">
        <f ca="1">J134*'Balance y flujos'!K$12</f>
        <v>21767.22971708194</v>
      </c>
      <c r="U134" s="27">
        <f ca="1">K134*'Balance y flujos'!L$12</f>
        <v>21109.552745351135</v>
      </c>
      <c r="V134" s="27">
        <f ca="1">L134*'Balance y flujos'!M$12</f>
        <v>827410.27710516239</v>
      </c>
      <c r="W134" s="16">
        <f t="shared" ca="1" si="11"/>
        <v>19475.764933650964</v>
      </c>
      <c r="X134" s="16">
        <f ca="1">'Metrics and Escenarios'!$N$13-W134</f>
        <v>-16567.718177844188</v>
      </c>
    </row>
    <row r="135" spans="1:24" x14ac:dyDescent="0.35">
      <c r="A135">
        <v>130</v>
      </c>
      <c r="B135" s="16">
        <f t="shared" ref="B135:B198" ca="1" si="15">_xlfn.NORM.INV(RAND(),0,1.6)*100</f>
        <v>14.739142283822734</v>
      </c>
      <c r="C135" s="26">
        <f t="shared" ca="1" si="12"/>
        <v>0.99208667119387905</v>
      </c>
      <c r="D135" s="26">
        <f t="shared" ca="1" si="14"/>
        <v>0.97746235754714894</v>
      </c>
      <c r="E135" s="26">
        <f t="shared" ca="1" si="14"/>
        <v>0.95773476676232216</v>
      </c>
      <c r="F135" s="26">
        <f t="shared" ca="1" si="14"/>
        <v>0.93428749218820195</v>
      </c>
      <c r="G135" s="26">
        <f t="shared" ca="1" si="14"/>
        <v>0.90825581947432665</v>
      </c>
      <c r="H135" s="26">
        <f t="shared" ca="1" si="14"/>
        <v>0.8805483492045223</v>
      </c>
      <c r="I135" s="26">
        <f t="shared" ca="1" si="14"/>
        <v>0.85187140565026453</v>
      </c>
      <c r="J135" s="26">
        <f t="shared" ca="1" si="14"/>
        <v>0.8227660847413778</v>
      </c>
      <c r="K135" s="26">
        <f t="shared" ca="1" si="14"/>
        <v>0.79363412612270312</v>
      </c>
      <c r="L135" s="26">
        <f t="shared" ca="1" si="14"/>
        <v>0.76477243023191543</v>
      </c>
      <c r="M135" s="27">
        <f ca="1">C135*'Balance y flujos'!D$12</f>
        <v>7511.9379223471306</v>
      </c>
      <c r="N135" s="27">
        <f ca="1">D135*'Balance y flujos'!E$12</f>
        <v>7401.2047178187722</v>
      </c>
      <c r="O135" s="27">
        <f ca="1">E135*'Balance y flujos'!F$12</f>
        <v>7251.8302310566924</v>
      </c>
      <c r="P135" s="27">
        <f ca="1">F135*'Balance y flujos'!G$12</f>
        <v>7074.290832369823</v>
      </c>
      <c r="Q135" s="27">
        <f ca="1">G135*'Balance y flujos'!H$12</f>
        <v>-901378.6367325295</v>
      </c>
      <c r="R135" s="27">
        <f ca="1">H135*'Balance y flujos'!I$12</f>
        <v>22316.42575032308</v>
      </c>
      <c r="S135" s="27">
        <f ca="1">I135*'Balance y flujos'!J$12</f>
        <v>21589.64353313655</v>
      </c>
      <c r="T135" s="27">
        <f ca="1">J135*'Balance y flujos'!K$12</f>
        <v>20852.004613491456</v>
      </c>
      <c r="U135" s="27">
        <f ca="1">K135*'Balance y flujos'!L$12</f>
        <v>20113.690593525997</v>
      </c>
      <c r="V135" s="27">
        <f ca="1">L135*'Balance y flujos'!M$12</f>
        <v>784154.6562852409</v>
      </c>
      <c r="W135" s="16">
        <f t="shared" ref="W135:W198" ca="1" si="16">SUM(M135:V135)</f>
        <v>-3112.9522532189731</v>
      </c>
      <c r="X135" s="16">
        <f ca="1">'Metrics and Escenarios'!$N$13-W135</f>
        <v>6020.9990090257488</v>
      </c>
    </row>
    <row r="136" spans="1:24" x14ac:dyDescent="0.35">
      <c r="A136">
        <v>131</v>
      </c>
      <c r="B136" s="16">
        <f t="shared" ca="1" si="15"/>
        <v>30.42258724393518</v>
      </c>
      <c r="C136" s="26">
        <f t="shared" ref="C136:C199" ca="1" si="17">EXP(-(C$4+($B136/10000))*C$3)</f>
        <v>0.99053195700594387</v>
      </c>
      <c r="D136" s="26">
        <f t="shared" ca="1" si="14"/>
        <v>0.97440116564346324</v>
      </c>
      <c r="E136" s="26">
        <f t="shared" ca="1" si="14"/>
        <v>0.95323917685594417</v>
      </c>
      <c r="F136" s="26">
        <f t="shared" ca="1" si="14"/>
        <v>0.92844469978858657</v>
      </c>
      <c r="G136" s="26">
        <f t="shared" ca="1" si="14"/>
        <v>0.90116138205639118</v>
      </c>
      <c r="H136" s="26">
        <f t="shared" ca="1" si="14"/>
        <v>0.87230119425964037</v>
      </c>
      <c r="I136" s="26">
        <f t="shared" ca="1" si="14"/>
        <v>0.84257035961060534</v>
      </c>
      <c r="J136" s="26">
        <f t="shared" ca="1" si="14"/>
        <v>0.81250752982558139</v>
      </c>
      <c r="K136" s="26">
        <f t="shared" ca="1" si="14"/>
        <v>0.78251059029709802</v>
      </c>
      <c r="L136" s="26">
        <f t="shared" ca="1" si="14"/>
        <v>0.75287172983920803</v>
      </c>
      <c r="M136" s="27">
        <f ca="1">C136*'Balance y flujos'!D$12</f>
        <v>7500.1658495979764</v>
      </c>
      <c r="N136" s="27">
        <f ca="1">D136*'Balance y flujos'!E$12</f>
        <v>7378.0258119665186</v>
      </c>
      <c r="O136" s="27">
        <f ca="1">E136*'Balance y flujos'!F$12</f>
        <v>7217.7902693460865</v>
      </c>
      <c r="P136" s="27">
        <f ca="1">F136*'Balance y flujos'!G$12</f>
        <v>7030.0500466870008</v>
      </c>
      <c r="Q136" s="27">
        <f ca="1">G136*'Balance y flujos'!H$12</f>
        <v>-894337.91737676028</v>
      </c>
      <c r="R136" s="27">
        <f ca="1">H136*'Balance y flujos'!I$12</f>
        <v>22107.411650023951</v>
      </c>
      <c r="S136" s="27">
        <f ca="1">I136*'Balance y flujos'!J$12</f>
        <v>21353.91984626359</v>
      </c>
      <c r="T136" s="27">
        <f ca="1">J136*'Balance y flujos'!K$12</f>
        <v>20592.0140300206</v>
      </c>
      <c r="U136" s="27">
        <f ca="1">K136*'Balance y flujos'!L$12</f>
        <v>19831.77812210131</v>
      </c>
      <c r="V136" s="27">
        <f ca="1">L136*'Balance y flujos'!M$12</f>
        <v>771952.34713143529</v>
      </c>
      <c r="W136" s="16">
        <f t="shared" ca="1" si="16"/>
        <v>-9374.4146193178603</v>
      </c>
      <c r="X136" s="16">
        <f ca="1">'Metrics and Escenarios'!$N$13-W136</f>
        <v>12282.461375124636</v>
      </c>
    </row>
    <row r="137" spans="1:24" x14ac:dyDescent="0.35">
      <c r="A137">
        <v>132</v>
      </c>
      <c r="B137" s="16">
        <f t="shared" ca="1" si="15"/>
        <v>46.887053345512619</v>
      </c>
      <c r="C137" s="26">
        <f t="shared" ca="1" si="17"/>
        <v>0.98890244084686252</v>
      </c>
      <c r="D137" s="26">
        <f t="shared" ca="1" si="14"/>
        <v>0.97119784364440165</v>
      </c>
      <c r="E137" s="26">
        <f t="shared" ca="1" si="14"/>
        <v>0.94854241362551894</v>
      </c>
      <c r="F137" s="26">
        <f t="shared" ca="1" si="14"/>
        <v>0.92235025166838691</v>
      </c>
      <c r="G137" s="26">
        <f t="shared" ca="1" si="14"/>
        <v>0.89377326362344856</v>
      </c>
      <c r="H137" s="26">
        <f t="shared" ca="1" si="14"/>
        <v>0.86372643358355394</v>
      </c>
      <c r="I137" s="26">
        <f t="shared" ca="1" si="14"/>
        <v>0.83291537415827355</v>
      </c>
      <c r="J137" s="26">
        <f t="shared" ca="1" si="14"/>
        <v>0.80187570034784772</v>
      </c>
      <c r="K137" s="26">
        <f t="shared" ca="1" si="14"/>
        <v>0.7710008197229945</v>
      </c>
      <c r="L137" s="26">
        <f t="shared" ca="1" si="14"/>
        <v>0.74057758475402935</v>
      </c>
      <c r="M137" s="27">
        <f ca="1">C137*'Balance y flujos'!D$12</f>
        <v>7487.8273870564417</v>
      </c>
      <c r="N137" s="27">
        <f ca="1">D137*'Balance y flujos'!E$12</f>
        <v>7353.7707174259558</v>
      </c>
      <c r="O137" s="27">
        <f ca="1">E137*'Balance y flujos'!F$12</f>
        <v>7182.2270520916318</v>
      </c>
      <c r="P137" s="27">
        <f ca="1">F137*'Balance y flujos'!G$12</f>
        <v>6983.903759997339</v>
      </c>
      <c r="Q137" s="27">
        <f ca="1">G137*'Balance y flujos'!H$12</f>
        <v>-887005.74071648996</v>
      </c>
      <c r="R137" s="27">
        <f ca="1">H137*'Balance y flujos'!I$12</f>
        <v>21890.094781361888</v>
      </c>
      <c r="S137" s="27">
        <f ca="1">I137*'Balance y flujos'!J$12</f>
        <v>21109.225995934914</v>
      </c>
      <c r="T137" s="27">
        <f ca="1">J137*'Balance y flujos'!K$12</f>
        <v>20322.5632572785</v>
      </c>
      <c r="U137" s="27">
        <f ca="1">K137*'Balance y flujos'!L$12</f>
        <v>19540.077001257378</v>
      </c>
      <c r="V137" s="27">
        <f ca="1">L137*'Balance y flujos'!M$12</f>
        <v>759346.62190848798</v>
      </c>
      <c r="W137" s="16">
        <f t="shared" ca="1" si="16"/>
        <v>-15789.428855597973</v>
      </c>
      <c r="X137" s="16">
        <f ca="1">'Metrics and Escenarios'!$N$13-W137</f>
        <v>18697.475611404749</v>
      </c>
    </row>
    <row r="138" spans="1:24" x14ac:dyDescent="0.35">
      <c r="A138">
        <v>133</v>
      </c>
      <c r="B138" s="16">
        <f t="shared" ca="1" si="15"/>
        <v>-15.151449636128975</v>
      </c>
      <c r="C138" s="26">
        <f t="shared" ca="1" si="17"/>
        <v>0.99505651328340061</v>
      </c>
      <c r="D138" s="26">
        <f t="shared" ca="1" si="14"/>
        <v>0.98332324431930151</v>
      </c>
      <c r="E138" s="26">
        <f t="shared" ca="1" si="14"/>
        <v>0.96636156569870124</v>
      </c>
      <c r="F138" s="26">
        <f t="shared" ca="1" si="14"/>
        <v>0.94552510053804861</v>
      </c>
      <c r="G138" s="26">
        <f t="shared" ca="1" si="14"/>
        <v>0.92193191358186433</v>
      </c>
      <c r="H138" s="26">
        <f t="shared" ca="1" si="14"/>
        <v>0.89648287666737159</v>
      </c>
      <c r="I138" s="26">
        <f t="shared" ca="1" si="14"/>
        <v>0.86988324147963159</v>
      </c>
      <c r="J138" s="26">
        <f t="shared" ca="1" si="14"/>
        <v>0.8426775746730113</v>
      </c>
      <c r="K138" s="26">
        <f t="shared" ca="1" si="14"/>
        <v>0.8152738666066931</v>
      </c>
      <c r="L138" s="26">
        <f t="shared" ca="1" si="14"/>
        <v>0.78797700240790647</v>
      </c>
      <c r="M138" s="27">
        <f ca="1">C138*'Balance y flujos'!D$12</f>
        <v>7534.4251405140803</v>
      </c>
      <c r="N138" s="27">
        <f ca="1">D138*'Balance y flujos'!E$12</f>
        <v>7445.5825114941308</v>
      </c>
      <c r="O138" s="27">
        <f ca="1">E138*'Balance y flujos'!F$12</f>
        <v>7317.1511147660403</v>
      </c>
      <c r="P138" s="27">
        <f ca="1">F138*'Balance y flujos'!G$12</f>
        <v>7159.3803903397038</v>
      </c>
      <c r="Q138" s="27">
        <f ca="1">G138*'Balance y flujos'!H$12</f>
        <v>-914951.17741783196</v>
      </c>
      <c r="R138" s="27">
        <f ca="1">H138*'Balance y flujos'!I$12</f>
        <v>22720.266946905194</v>
      </c>
      <c r="S138" s="27">
        <f ca="1">I138*'Balance y flujos'!J$12</f>
        <v>22046.131580926551</v>
      </c>
      <c r="T138" s="27">
        <f ca="1">J138*'Balance y flujos'!K$12</f>
        <v>21356.637081474648</v>
      </c>
      <c r="U138" s="27">
        <f ca="1">K138*'Balance y flujos'!L$12</f>
        <v>20662.123467431775</v>
      </c>
      <c r="V138" s="27">
        <f ca="1">L138*'Balance y flujos'!M$12</f>
        <v>807947.32008902426</v>
      </c>
      <c r="W138" s="16">
        <f t="shared" ca="1" si="16"/>
        <v>9237.8409050444607</v>
      </c>
      <c r="X138" s="16">
        <f ca="1">'Metrics and Escenarios'!$N$13-W138</f>
        <v>-6329.7941492376849</v>
      </c>
    </row>
    <row r="139" spans="1:24" x14ac:dyDescent="0.35">
      <c r="A139">
        <v>134</v>
      </c>
      <c r="B139" s="16">
        <f t="shared" ca="1" si="15"/>
        <v>76.84597939511599</v>
      </c>
      <c r="C139" s="26">
        <f t="shared" ca="1" si="17"/>
        <v>0.98594422879269827</v>
      </c>
      <c r="D139" s="26">
        <f t="shared" ca="1" si="14"/>
        <v>0.96539603372616711</v>
      </c>
      <c r="E139" s="26">
        <f t="shared" ca="1" si="14"/>
        <v>0.9400554163470749</v>
      </c>
      <c r="F139" s="26">
        <f t="shared" ca="1" si="14"/>
        <v>0.91136316621580682</v>
      </c>
      <c r="G139" s="26">
        <f t="shared" ca="1" si="14"/>
        <v>0.88048479560218595</v>
      </c>
      <c r="H139" s="26">
        <f t="shared" ca="1" si="14"/>
        <v>0.84833935221504486</v>
      </c>
      <c r="I139" s="26">
        <f t="shared" ca="1" si="14"/>
        <v>0.81562998072188497</v>
      </c>
      <c r="J139" s="26">
        <f t="shared" ca="1" si="14"/>
        <v>0.78288551178961541</v>
      </c>
      <c r="K139" s="26">
        <f t="shared" ca="1" si="14"/>
        <v>0.75049005762133936</v>
      </c>
      <c r="L139" s="26">
        <f t="shared" ca="1" si="14"/>
        <v>0.71871972942294815</v>
      </c>
      <c r="M139" s="27">
        <f ca="1">C139*'Balance y flujos'!D$12</f>
        <v>7465.4282298484541</v>
      </c>
      <c r="N139" s="27">
        <f ca="1">D139*'Balance y flujos'!E$12</f>
        <v>7309.8402452116807</v>
      </c>
      <c r="O139" s="27">
        <f ca="1">E139*'Balance y flujos'!F$12</f>
        <v>7117.9647264763917</v>
      </c>
      <c r="P139" s="27">
        <f ca="1">F139*'Balance y flujos'!G$12</f>
        <v>6900.7111254586825</v>
      </c>
      <c r="Q139" s="27">
        <f ca="1">G139*'Balance y flujos'!H$12</f>
        <v>-873817.89106835669</v>
      </c>
      <c r="R139" s="27">
        <f ca="1">H139*'Balance y flujos'!I$12</f>
        <v>21500.127939467606</v>
      </c>
      <c r="S139" s="27">
        <f ca="1">I139*'Balance y flujos'!J$12</f>
        <v>20671.148746074909</v>
      </c>
      <c r="T139" s="27">
        <f ca="1">J139*'Balance y flujos'!K$12</f>
        <v>19841.280050822799</v>
      </c>
      <c r="U139" s="27">
        <f ca="1">K139*'Balance y flujos'!L$12</f>
        <v>19020.25670980191</v>
      </c>
      <c r="V139" s="27">
        <f ca="1">L139*'Balance y flujos'!M$12</f>
        <v>736934.80584827927</v>
      </c>
      <c r="W139" s="16">
        <f t="shared" ca="1" si="16"/>
        <v>-27056.327446915093</v>
      </c>
      <c r="X139" s="16">
        <f ca="1">'Metrics and Escenarios'!$N$13-W139</f>
        <v>29964.374202721869</v>
      </c>
    </row>
    <row r="140" spans="1:24" x14ac:dyDescent="0.35">
      <c r="A140">
        <v>135</v>
      </c>
      <c r="B140" s="16">
        <f t="shared" ca="1" si="15"/>
        <v>-335.39765623268931</v>
      </c>
      <c r="C140" s="26">
        <f t="shared" ca="1" si="17"/>
        <v>1.0274385646368014</v>
      </c>
      <c r="D140" s="26">
        <f t="shared" ca="1" si="14"/>
        <v>1.048365057901913</v>
      </c>
      <c r="E140" s="26">
        <f t="shared" ca="1" si="14"/>
        <v>1.0638098247353744</v>
      </c>
      <c r="F140" s="26">
        <f t="shared" ca="1" si="14"/>
        <v>1.07474523067641</v>
      </c>
      <c r="G140" s="26">
        <f t="shared" ca="1" si="14"/>
        <v>1.0820303162049283</v>
      </c>
      <c r="H140" s="26">
        <f t="shared" ca="1" si="14"/>
        <v>1.086402346422908</v>
      </c>
      <c r="I140" s="26">
        <f t="shared" ca="1" si="14"/>
        <v>1.0884732900501526</v>
      </c>
      <c r="J140" s="26">
        <f t="shared" ca="1" si="14"/>
        <v>1.088745479795028</v>
      </c>
      <c r="K140" s="26">
        <f t="shared" ca="1" si="14"/>
        <v>1.0876184487013016</v>
      </c>
      <c r="L140" s="26">
        <f t="shared" ca="1" si="14"/>
        <v>1.0854122104254533</v>
      </c>
      <c r="M140" s="27">
        <f ca="1">C140*'Balance y flujos'!D$12</f>
        <v>7779.6173869458098</v>
      </c>
      <c r="N140" s="27">
        <f ca="1">D140*'Balance y flujos'!E$12</f>
        <v>7938.0697912612122</v>
      </c>
      <c r="O140" s="27">
        <f ca="1">E140*'Balance y flujos'!F$12</f>
        <v>8055.0153495948089</v>
      </c>
      <c r="P140" s="27">
        <f ca="1">F140*'Balance y flujos'!G$12</f>
        <v>8137.8166742874091</v>
      </c>
      <c r="Q140" s="27">
        <f ca="1">G140*'Balance y flujos'!H$12</f>
        <v>-1073837.3379083369</v>
      </c>
      <c r="R140" s="27">
        <f ca="1">H140*'Balance y flujos'!I$12</f>
        <v>27533.544660921707</v>
      </c>
      <c r="S140" s="27">
        <f ca="1">I140*'Balance y flujos'!J$12</f>
        <v>27586.030205562452</v>
      </c>
      <c r="T140" s="27">
        <f ca="1">J140*'Balance y flujos'!K$12</f>
        <v>27592.928523226667</v>
      </c>
      <c r="U140" s="27">
        <f ca="1">K140*'Balance y flujos'!L$12</f>
        <v>27564.365292435112</v>
      </c>
      <c r="V140" s="27">
        <f ca="1">L140*'Balance y flujos'!M$12</f>
        <v>1112920.6612951143</v>
      </c>
      <c r="W140" s="16">
        <f t="shared" ca="1" si="16"/>
        <v>181270.71127101267</v>
      </c>
      <c r="X140" s="16">
        <f ca="1">'Metrics and Escenarios'!$N$13-W140</f>
        <v>-178362.66451520589</v>
      </c>
    </row>
    <row r="141" spans="1:24" x14ac:dyDescent="0.35">
      <c r="A141">
        <v>136</v>
      </c>
      <c r="B141" s="16">
        <f t="shared" ca="1" si="15"/>
        <v>75.757833498502009</v>
      </c>
      <c r="C141" s="26">
        <f t="shared" ca="1" si="17"/>
        <v>0.98605151974668803</v>
      </c>
      <c r="D141" s="26">
        <f t="shared" ca="1" si="14"/>
        <v>0.96560615493613233</v>
      </c>
      <c r="E141" s="26">
        <f t="shared" ca="1" si="14"/>
        <v>0.94036234167444599</v>
      </c>
      <c r="F141" s="26">
        <f t="shared" ca="1" si="14"/>
        <v>0.9117599309929928</v>
      </c>
      <c r="G141" s="26">
        <f t="shared" ca="1" si="14"/>
        <v>0.88096397390302383</v>
      </c>
      <c r="H141" s="26">
        <f t="shared" ca="1" si="14"/>
        <v>0.8488934032529023</v>
      </c>
      <c r="I141" s="26">
        <f t="shared" ca="1" si="14"/>
        <v>0.8162514844838793</v>
      </c>
      <c r="J141" s="26">
        <f t="shared" ca="1" si="14"/>
        <v>0.78356732343651536</v>
      </c>
      <c r="K141" s="26">
        <f t="shared" ca="1" si="14"/>
        <v>0.75122539604152128</v>
      </c>
      <c r="L141" s="26">
        <f t="shared" ca="1" si="14"/>
        <v>0.71950222700589184</v>
      </c>
      <c r="M141" s="27">
        <f ca="1">C141*'Balance y flujos'!D$12</f>
        <v>7466.2406215571655</v>
      </c>
      <c r="N141" s="27">
        <f ca="1">D141*'Balance y flujos'!E$12</f>
        <v>7311.431252863792</v>
      </c>
      <c r="O141" s="27">
        <f ca="1">E141*'Balance y flujos'!F$12</f>
        <v>7120.2887210153294</v>
      </c>
      <c r="P141" s="27">
        <f ca="1">F141*'Balance y flujos'!G$12</f>
        <v>6903.7153714207898</v>
      </c>
      <c r="Q141" s="27">
        <f ca="1">G141*'Balance y flujos'!H$12</f>
        <v>-874293.44109985663</v>
      </c>
      <c r="R141" s="27">
        <f ca="1">H141*'Balance y flujos'!I$12</f>
        <v>21514.169688406666</v>
      </c>
      <c r="S141" s="27">
        <f ca="1">I141*'Balance y flujos'!J$12</f>
        <v>20686.90000217643</v>
      </c>
      <c r="T141" s="27">
        <f ca="1">J141*'Balance y flujos'!K$12</f>
        <v>19858.559736836058</v>
      </c>
      <c r="U141" s="27">
        <f ca="1">K141*'Balance y flujos'!L$12</f>
        <v>19038.892966709522</v>
      </c>
      <c r="V141" s="27">
        <f ca="1">L141*'Balance y flujos'!M$12</f>
        <v>737737.13487968943</v>
      </c>
      <c r="W141" s="16">
        <f t="shared" ca="1" si="16"/>
        <v>-26656.107859181473</v>
      </c>
      <c r="X141" s="16">
        <f ca="1">'Metrics and Escenarios'!$N$13-W141</f>
        <v>29564.154614988249</v>
      </c>
    </row>
    <row r="142" spans="1:24" x14ac:dyDescent="0.35">
      <c r="A142">
        <v>137</v>
      </c>
      <c r="B142" s="16">
        <f t="shared" ca="1" si="15"/>
        <v>-240.75267186008929</v>
      </c>
      <c r="C142" s="26">
        <f t="shared" ca="1" si="17"/>
        <v>1.0177602464071964</v>
      </c>
      <c r="D142" s="26">
        <f t="shared" ca="1" si="14"/>
        <v>1.0287071977430617</v>
      </c>
      <c r="E142" s="26">
        <f t="shared" ca="1" si="14"/>
        <v>1.0340293323027394</v>
      </c>
      <c r="F142" s="26">
        <f t="shared" ca="1" si="14"/>
        <v>1.0348180819360582</v>
      </c>
      <c r="G142" s="26">
        <f t="shared" ca="1" si="14"/>
        <v>1.0320186168904213</v>
      </c>
      <c r="H142" s="26">
        <f t="shared" ca="1" si="14"/>
        <v>1.026427828844338</v>
      </c>
      <c r="I142" s="26">
        <f t="shared" ca="1" si="14"/>
        <v>1.0186972183489451</v>
      </c>
      <c r="J142" s="26">
        <f t="shared" ca="1" si="14"/>
        <v>1.0093535838240248</v>
      </c>
      <c r="K142" s="26">
        <f t="shared" ca="1" si="14"/>
        <v>0.99881061833593099</v>
      </c>
      <c r="L142" s="26">
        <f t="shared" ca="1" si="14"/>
        <v>0.9873949653290115</v>
      </c>
      <c r="M142" s="27">
        <f ca="1">C142*'Balance y flujos'!D$12</f>
        <v>7706.3345500279202</v>
      </c>
      <c r="N142" s="27">
        <f ca="1">D142*'Balance y flujos'!E$12</f>
        <v>7789.2232947935527</v>
      </c>
      <c r="O142" s="27">
        <f ca="1">E142*'Balance y flujos'!F$12</f>
        <v>7829.5217340202034</v>
      </c>
      <c r="P142" s="27">
        <f ca="1">F142*'Balance y flujos'!G$12</f>
        <v>7835.494033068062</v>
      </c>
      <c r="Q142" s="27">
        <f ca="1">G142*'Balance y flujos'!H$12</f>
        <v>-1024204.3200049909</v>
      </c>
      <c r="R142" s="27">
        <f ca="1">H142*'Balance y flujos'!I$12</f>
        <v>26013.56353817846</v>
      </c>
      <c r="S142" s="27">
        <f ca="1">I142*'Balance y flujos'!J$12</f>
        <v>25817.64062800441</v>
      </c>
      <c r="T142" s="27">
        <f ca="1">J142*'Balance y flujos'!K$12</f>
        <v>25580.837587828468</v>
      </c>
      <c r="U142" s="27">
        <f ca="1">K142*'Balance y flujos'!L$12</f>
        <v>25313.638964702532</v>
      </c>
      <c r="V142" s="27">
        <f ca="1">L142*'Balance y flujos'!M$12</f>
        <v>1012419.2884680124</v>
      </c>
      <c r="W142" s="16">
        <f t="shared" ca="1" si="16"/>
        <v>122101.22279364511</v>
      </c>
      <c r="X142" s="16">
        <f ca="1">'Metrics and Escenarios'!$N$13-W142</f>
        <v>-119193.17603783833</v>
      </c>
    </row>
    <row r="143" spans="1:24" x14ac:dyDescent="0.35">
      <c r="A143">
        <v>138</v>
      </c>
      <c r="B143" s="16">
        <f t="shared" ca="1" si="15"/>
        <v>125.85551524595201</v>
      </c>
      <c r="C143" s="26">
        <f t="shared" ca="1" si="17"/>
        <v>0.98112398343753926</v>
      </c>
      <c r="D143" s="26">
        <f t="shared" ca="1" si="14"/>
        <v>0.95597953662892332</v>
      </c>
      <c r="E143" s="26">
        <f t="shared" ca="1" si="14"/>
        <v>0.92633502413167557</v>
      </c>
      <c r="F143" s="26">
        <f t="shared" ca="1" si="14"/>
        <v>0.89367095591516088</v>
      </c>
      <c r="G143" s="26">
        <f t="shared" ca="1" si="14"/>
        <v>0.85917093220371743</v>
      </c>
      <c r="H143" s="26">
        <f t="shared" ca="1" si="14"/>
        <v>0.82375653064430177</v>
      </c>
      <c r="I143" s="26">
        <f t="shared" ca="1" si="14"/>
        <v>0.7881229629437001</v>
      </c>
      <c r="J143" s="26">
        <f t="shared" ca="1" si="14"/>
        <v>0.75278438028910555</v>
      </c>
      <c r="K143" s="26">
        <f t="shared" ca="1" si="14"/>
        <v>0.71810645282578656</v>
      </c>
      <c r="L143" s="26">
        <f t="shared" ca="1" si="14"/>
        <v>0.68434483805713575</v>
      </c>
      <c r="M143" s="27">
        <f ca="1">C143*'Balance y flujos'!D$12</f>
        <v>7428.9300236636436</v>
      </c>
      <c r="N143" s="27">
        <f ca="1">D143*'Balance y flujos'!E$12</f>
        <v>7238.5398803399967</v>
      </c>
      <c r="O143" s="27">
        <f ca="1">E143*'Balance y flujos'!F$12</f>
        <v>7014.0758853247371</v>
      </c>
      <c r="P143" s="27">
        <f ca="1">F143*'Balance y flujos'!G$12</f>
        <v>6766.7482476713749</v>
      </c>
      <c r="Q143" s="27">
        <f ca="1">G143*'Balance y flujos'!H$12</f>
        <v>-852665.41318527062</v>
      </c>
      <c r="R143" s="27">
        <f ca="1">H143*'Balance y flujos'!I$12</f>
        <v>20877.106258928961</v>
      </c>
      <c r="S143" s="27">
        <f ca="1">I143*'Balance y flujos'!J$12</f>
        <v>19974.016873175216</v>
      </c>
      <c r="T143" s="27">
        <f ca="1">J143*'Balance y flujos'!K$12</f>
        <v>19078.403524237187</v>
      </c>
      <c r="U143" s="27">
        <f ca="1">K143*'Balance y flujos'!L$12</f>
        <v>18199.533676704832</v>
      </c>
      <c r="V143" s="27">
        <f ca="1">L143*'Balance y flujos'!M$12</f>
        <v>701688.72471584741</v>
      </c>
      <c r="W143" s="16">
        <f t="shared" ca="1" si="16"/>
        <v>-44399.334099377273</v>
      </c>
      <c r="X143" s="16">
        <f ca="1">'Metrics and Escenarios'!$N$13-W143</f>
        <v>47307.380855184048</v>
      </c>
    </row>
    <row r="144" spans="1:24" x14ac:dyDescent="0.35">
      <c r="A144">
        <v>139</v>
      </c>
      <c r="B144" s="16">
        <f t="shared" ca="1" si="15"/>
        <v>181.13469214293454</v>
      </c>
      <c r="C144" s="26">
        <f t="shared" ca="1" si="17"/>
        <v>0.97571537376122153</v>
      </c>
      <c r="D144" s="26">
        <f t="shared" ca="1" si="14"/>
        <v>0.94546859493022628</v>
      </c>
      <c r="E144" s="26">
        <f t="shared" ca="1" si="14"/>
        <v>0.91109959232194238</v>
      </c>
      <c r="F144" s="26">
        <f t="shared" ca="1" si="14"/>
        <v>0.8741272660672601</v>
      </c>
      <c r="G144" s="26">
        <f t="shared" ca="1" si="14"/>
        <v>0.83574897888092048</v>
      </c>
      <c r="H144" s="26">
        <f t="shared" ca="1" si="14"/>
        <v>0.79688271318555648</v>
      </c>
      <c r="I144" s="26">
        <f t="shared" ca="1" si="14"/>
        <v>0.75820871564924475</v>
      </c>
      <c r="J144" s="26">
        <f t="shared" ca="1" si="14"/>
        <v>0.7202191190463938</v>
      </c>
      <c r="K144" s="26">
        <f t="shared" ca="1" si="14"/>
        <v>0.683253919837984</v>
      </c>
      <c r="L144" s="26">
        <f t="shared" ca="1" si="14"/>
        <v>0.64754142145804738</v>
      </c>
      <c r="M144" s="27">
        <f ca="1">C144*'Balance y flujos'!D$12</f>
        <v>7387.9768072618836</v>
      </c>
      <c r="N144" s="27">
        <f ca="1">D144*'Balance y flujos'!E$12</f>
        <v>7158.9525379851157</v>
      </c>
      <c r="O144" s="27">
        <f ca="1">E144*'Balance y flujos'!F$12</f>
        <v>6898.7153817538729</v>
      </c>
      <c r="P144" s="27">
        <f ca="1">F144*'Balance y flujos'!G$12</f>
        <v>6618.766232416232</v>
      </c>
      <c r="Q144" s="27">
        <f ca="1">G144*'Balance y flujos'!H$12</f>
        <v>-829420.80753227882</v>
      </c>
      <c r="R144" s="27">
        <f ca="1">H144*'Balance y flujos'!I$12</f>
        <v>20196.022077137455</v>
      </c>
      <c r="S144" s="27">
        <f ca="1">I144*'Balance y flujos'!J$12</f>
        <v>19215.876699240871</v>
      </c>
      <c r="T144" s="27">
        <f ca="1">J144*'Balance y flujos'!K$12</f>
        <v>18253.076629672705</v>
      </c>
      <c r="U144" s="27">
        <f ca="1">K144*'Balance y flujos'!L$12</f>
        <v>17316.238664755034</v>
      </c>
      <c r="V144" s="27">
        <f ca="1">L144*'Balance y flujos'!M$12</f>
        <v>663952.57033508737</v>
      </c>
      <c r="W144" s="16">
        <f t="shared" ca="1" si="16"/>
        <v>-62422.612166968291</v>
      </c>
      <c r="X144" s="16">
        <f ca="1">'Metrics and Escenarios'!$N$13-W144</f>
        <v>65330.658922775066</v>
      </c>
    </row>
    <row r="145" spans="1:24" x14ac:dyDescent="0.35">
      <c r="A145">
        <v>140</v>
      </c>
      <c r="B145" s="16">
        <f t="shared" ca="1" si="15"/>
        <v>-60.105196326757358</v>
      </c>
      <c r="C145" s="26">
        <f t="shared" ca="1" si="17"/>
        <v>0.99953973445706179</v>
      </c>
      <c r="D145" s="26">
        <f t="shared" ca="1" si="14"/>
        <v>0.99220391926722351</v>
      </c>
      <c r="E145" s="26">
        <f t="shared" ca="1" si="14"/>
        <v>0.97948231275914577</v>
      </c>
      <c r="F145" s="26">
        <f t="shared" ca="1" si="14"/>
        <v>0.96268083958043549</v>
      </c>
      <c r="G145" s="26">
        <f t="shared" ca="1" si="14"/>
        <v>0.9428886996591983</v>
      </c>
      <c r="H145" s="26">
        <f t="shared" ca="1" si="14"/>
        <v>0.92099208350312478</v>
      </c>
      <c r="I145" s="26">
        <f t="shared" ca="1" si="14"/>
        <v>0.89769163649776496</v>
      </c>
      <c r="J145" s="26">
        <f t="shared" ca="1" si="14"/>
        <v>0.87353431081136212</v>
      </c>
      <c r="K145" s="26">
        <f t="shared" ca="1" si="14"/>
        <v>0.8489348631020448</v>
      </c>
      <c r="L145" s="26">
        <f t="shared" ca="1" si="14"/>
        <v>0.82420777426720293</v>
      </c>
      <c r="M145" s="27">
        <f ca="1">C145*'Balance y flujos'!D$12</f>
        <v>7568.3714479553119</v>
      </c>
      <c r="N145" s="27">
        <f ca="1">D145*'Balance y flujos'!E$12</f>
        <v>7512.8257079348741</v>
      </c>
      <c r="O145" s="27">
        <f ca="1">E145*'Balance y flujos'!F$12</f>
        <v>7416.4995288458986</v>
      </c>
      <c r="P145" s="27">
        <f ca="1">F145*'Balance y flujos'!G$12</f>
        <v>7289.2811847363373</v>
      </c>
      <c r="Q145" s="27">
        <f ca="1">G145*'Balance y flujos'!H$12</f>
        <v>-935749.281718023</v>
      </c>
      <c r="R145" s="27">
        <f ca="1">H145*'Balance y flujos'!I$12</f>
        <v>23341.422951619203</v>
      </c>
      <c r="S145" s="27">
        <f ca="1">I145*'Balance y flujos'!J$12</f>
        <v>22750.901493014237</v>
      </c>
      <c r="T145" s="27">
        <f ca="1">J145*'Balance y flujos'!K$12</f>
        <v>22138.663487578189</v>
      </c>
      <c r="U145" s="27">
        <f ca="1">K145*'Balance y flujos'!L$12</f>
        <v>21515.220437801454</v>
      </c>
      <c r="V145" s="27">
        <f ca="1">L145*'Balance y flujos'!M$12</f>
        <v>845096.31674631767</v>
      </c>
      <c r="W145" s="16">
        <f t="shared" ca="1" si="16"/>
        <v>28880.221267780173</v>
      </c>
      <c r="X145" s="16">
        <f ca="1">'Metrics and Escenarios'!$N$13-W145</f>
        <v>-25972.174511973397</v>
      </c>
    </row>
    <row r="146" spans="1:24" x14ac:dyDescent="0.35">
      <c r="A146">
        <v>141</v>
      </c>
      <c r="B146" s="16">
        <f t="shared" ca="1" si="15"/>
        <v>-62.223389522166748</v>
      </c>
      <c r="C146" s="26">
        <f t="shared" ca="1" si="17"/>
        <v>0.9997514787084385</v>
      </c>
      <c r="D146" s="26">
        <f t="shared" ca="1" si="14"/>
        <v>0.99262434423311596</v>
      </c>
      <c r="E146" s="26">
        <f t="shared" ca="1" si="14"/>
        <v>0.98010493039283275</v>
      </c>
      <c r="F146" s="26">
        <f t="shared" ca="1" si="14"/>
        <v>0.96349684282362313</v>
      </c>
      <c r="G146" s="26">
        <f t="shared" ca="1" si="14"/>
        <v>0.94388783887209871</v>
      </c>
      <c r="H146" s="26">
        <f t="shared" ca="1" si="14"/>
        <v>0.9221633311226749</v>
      </c>
      <c r="I146" s="26">
        <f t="shared" ca="1" si="14"/>
        <v>0.89902366279609458</v>
      </c>
      <c r="J146" s="26">
        <f t="shared" ca="1" si="14"/>
        <v>0.87501581725008493</v>
      </c>
      <c r="K146" s="26">
        <f t="shared" ca="1" si="14"/>
        <v>0.85055479395370037</v>
      </c>
      <c r="L146" s="26">
        <f t="shared" ca="1" si="14"/>
        <v>0.82595545587645569</v>
      </c>
      <c r="M146" s="27">
        <f ca="1">C146*'Balance y flujos'!D$12</f>
        <v>7569.9747450441055</v>
      </c>
      <c r="N146" s="27">
        <f ca="1">D146*'Balance y flujos'!E$12</f>
        <v>7516.0091054509285</v>
      </c>
      <c r="O146" s="27">
        <f ca="1">E146*'Balance y flujos'!F$12</f>
        <v>7421.2139002303938</v>
      </c>
      <c r="P146" s="27">
        <f ca="1">F146*'Balance y flujos'!G$12</f>
        <v>7295.459844207574</v>
      </c>
      <c r="Q146" s="27">
        <f ca="1">G146*'Balance y flujos'!H$12</f>
        <v>-936740.85559216724</v>
      </c>
      <c r="R146" s="27">
        <f ca="1">H146*'Balance y flujos'!I$12</f>
        <v>23371.106796419484</v>
      </c>
      <c r="S146" s="27">
        <f ca="1">I146*'Balance y flujos'!J$12</f>
        <v>22784.660077663226</v>
      </c>
      <c r="T146" s="27">
        <f ca="1">J146*'Balance y flujos'!K$12</f>
        <v>22176.210464377644</v>
      </c>
      <c r="U146" s="27">
        <f ca="1">K146*'Balance y flujos'!L$12</f>
        <v>21556.275612800408</v>
      </c>
      <c r="V146" s="27">
        <f ca="1">L146*'Balance y flujos'!M$12</f>
        <v>846888.29121797078</v>
      </c>
      <c r="W146" s="16">
        <f t="shared" ca="1" si="16"/>
        <v>29838.346171997255</v>
      </c>
      <c r="X146" s="16">
        <f ca="1">'Metrics and Escenarios'!$N$13-W146</f>
        <v>-26930.299416190479</v>
      </c>
    </row>
    <row r="147" spans="1:24" x14ac:dyDescent="0.35">
      <c r="A147">
        <v>142</v>
      </c>
      <c r="B147" s="16">
        <f t="shared" ca="1" si="15"/>
        <v>82.389561497711654</v>
      </c>
      <c r="C147" s="26">
        <f t="shared" ca="1" si="17"/>
        <v>0.98539781398337023</v>
      </c>
      <c r="D147" s="26">
        <f t="shared" ca="1" si="14"/>
        <v>0.96432627642959456</v>
      </c>
      <c r="E147" s="26">
        <f t="shared" ca="1" si="14"/>
        <v>0.93849333332298257</v>
      </c>
      <c r="F147" s="26">
        <f t="shared" ca="1" si="14"/>
        <v>0.90934451853589937</v>
      </c>
      <c r="G147" s="26">
        <f t="shared" ca="1" si="14"/>
        <v>0.87804765490765968</v>
      </c>
      <c r="H147" s="26">
        <f t="shared" ca="1" si="14"/>
        <v>0.84552233640976138</v>
      </c>
      <c r="I147" s="26">
        <f t="shared" ca="1" si="14"/>
        <v>0.81247105556780008</v>
      </c>
      <c r="J147" s="26">
        <f t="shared" ca="1" si="14"/>
        <v>0.77942120724106501</v>
      </c>
      <c r="K147" s="26">
        <f t="shared" ca="1" si="14"/>
        <v>0.74675501991240278</v>
      </c>
      <c r="L147" s="26">
        <f t="shared" ca="1" si="14"/>
        <v>0.71474647081207798</v>
      </c>
      <c r="M147" s="27">
        <f ca="1">C147*'Balance y flujos'!D$12</f>
        <v>7461.2908553158604</v>
      </c>
      <c r="N147" s="27">
        <f ca="1">D147*'Balance y flujos'!E$12</f>
        <v>7301.7401964587216</v>
      </c>
      <c r="O147" s="27">
        <f ca="1">E147*'Balance y flujos'!F$12</f>
        <v>7106.1368579571899</v>
      </c>
      <c r="P147" s="27">
        <f ca="1">F147*'Balance y flujos'!G$12</f>
        <v>6885.4262148769221</v>
      </c>
      <c r="Q147" s="27">
        <f ca="1">G147*'Balance y flujos'!H$12</f>
        <v>-871399.2040534704</v>
      </c>
      <c r="R147" s="27">
        <f ca="1">H147*'Balance y flujos'!I$12</f>
        <v>21428.73410389584</v>
      </c>
      <c r="S147" s="27">
        <f ca="1">I147*'Balance y flujos'!J$12</f>
        <v>20591.089634368378</v>
      </c>
      <c r="T147" s="27">
        <f ca="1">J147*'Balance y flujos'!K$12</f>
        <v>19753.481470195085</v>
      </c>
      <c r="U147" s="27">
        <f ca="1">K147*'Balance y flujos'!L$12</f>
        <v>18925.596726870317</v>
      </c>
      <c r="V147" s="27">
        <f ca="1">L147*'Balance y flujos'!M$12</f>
        <v>732860.84983577696</v>
      </c>
      <c r="W147" s="16">
        <f t="shared" ca="1" si="16"/>
        <v>-29084.858157755109</v>
      </c>
      <c r="X147" s="16">
        <f ca="1">'Metrics and Escenarios'!$N$13-W147</f>
        <v>31992.904913561884</v>
      </c>
    </row>
    <row r="148" spans="1:24" x14ac:dyDescent="0.35">
      <c r="A148">
        <v>143</v>
      </c>
      <c r="B148" s="16">
        <f t="shared" ca="1" si="15"/>
        <v>107.04984092181355</v>
      </c>
      <c r="C148" s="26">
        <f t="shared" ca="1" si="17"/>
        <v>0.98297078922508685</v>
      </c>
      <c r="D148" s="26">
        <f t="shared" ca="1" si="14"/>
        <v>0.95958187478742563</v>
      </c>
      <c r="E148" s="26">
        <f t="shared" ca="1" si="14"/>
        <v>0.93157590039627047</v>
      </c>
      <c r="F148" s="26">
        <f t="shared" ca="1" si="14"/>
        <v>0.90041873739297651</v>
      </c>
      <c r="G148" s="26">
        <f t="shared" ca="1" si="14"/>
        <v>0.86728767698605669</v>
      </c>
      <c r="H148" s="26">
        <f t="shared" ca="1" si="14"/>
        <v>0.83310394502395591</v>
      </c>
      <c r="I148" s="26">
        <f t="shared" ca="1" si="14"/>
        <v>0.79856637918997497</v>
      </c>
      <c r="J148" s="26">
        <f t="shared" ca="1" si="14"/>
        <v>0.76419529535740172</v>
      </c>
      <c r="K148" s="26">
        <f t="shared" ca="1" si="14"/>
        <v>0.7303639181509689</v>
      </c>
      <c r="L148" s="26">
        <f t="shared" ca="1" si="14"/>
        <v>0.69733617678260817</v>
      </c>
      <c r="M148" s="27">
        <f ca="1">C148*'Balance y flujos'!D$12</f>
        <v>7442.9137720936014</v>
      </c>
      <c r="N148" s="27">
        <f ca="1">D148*'Balance y flujos'!E$12</f>
        <v>7265.8162679860552</v>
      </c>
      <c r="O148" s="27">
        <f ca="1">E148*'Balance y flujos'!F$12</f>
        <v>7053.7590484005623</v>
      </c>
      <c r="P148" s="27">
        <f ca="1">F148*'Balance y flujos'!G$12</f>
        <v>6817.8414807998024</v>
      </c>
      <c r="Q148" s="27">
        <f ca="1">G148*'Balance y flujos'!H$12</f>
        <v>-860720.69914076861</v>
      </c>
      <c r="R148" s="27">
        <f ca="1">H148*'Balance y flujos'!I$12</f>
        <v>21114.005094920765</v>
      </c>
      <c r="S148" s="27">
        <f ca="1">I148*'Balance y flujos'!J$12</f>
        <v>20238.692541978926</v>
      </c>
      <c r="T148" s="27">
        <f ca="1">J148*'Balance y flujos'!K$12</f>
        <v>19367.599272653413</v>
      </c>
      <c r="U148" s="27">
        <f ca="1">K148*'Balance y flujos'!L$12</f>
        <v>18510.184210617826</v>
      </c>
      <c r="V148" s="27">
        <f ca="1">L148*'Balance y flujos'!M$12</f>
        <v>715009.31310299516</v>
      </c>
      <c r="W148" s="16">
        <f t="shared" ca="1" si="16"/>
        <v>-37900.574348322581</v>
      </c>
      <c r="X148" s="16">
        <f ca="1">'Metrics and Escenarios'!$N$13-W148</f>
        <v>40808.621104129357</v>
      </c>
    </row>
    <row r="149" spans="1:24" x14ac:dyDescent="0.35">
      <c r="A149">
        <v>144</v>
      </c>
      <c r="B149" s="16">
        <f t="shared" ca="1" si="15"/>
        <v>-66.946543512994509</v>
      </c>
      <c r="C149" s="26">
        <f t="shared" ca="1" si="17"/>
        <v>1.0002237882578446</v>
      </c>
      <c r="D149" s="26">
        <f t="shared" ca="1" si="14"/>
        <v>0.9935624507720936</v>
      </c>
      <c r="E149" s="26">
        <f t="shared" ca="1" si="14"/>
        <v>0.98149467070796514</v>
      </c>
      <c r="F149" s="26">
        <f t="shared" ca="1" si="14"/>
        <v>0.96531886099949427</v>
      </c>
      <c r="G149" s="26">
        <f t="shared" ca="1" si="14"/>
        <v>0.94611953680468908</v>
      </c>
      <c r="H149" s="26">
        <f t="shared" ca="1" si="14"/>
        <v>0.92478034919560637</v>
      </c>
      <c r="I149" s="26">
        <f t="shared" ca="1" si="14"/>
        <v>0.90200094087458249</v>
      </c>
      <c r="J149" s="26">
        <f t="shared" ca="1" si="14"/>
        <v>0.87832833908866981</v>
      </c>
      <c r="K149" s="26">
        <f t="shared" ca="1" si="14"/>
        <v>0.85417806060115709</v>
      </c>
      <c r="L149" s="26">
        <f t="shared" ca="1" si="14"/>
        <v>0.82986579798871796</v>
      </c>
      <c r="M149" s="27">
        <f ca="1">C149*'Balance y flujos'!D$12</f>
        <v>7573.5510051817409</v>
      </c>
      <c r="N149" s="27">
        <f ca="1">D149*'Balance y flujos'!E$12</f>
        <v>7523.1123135576026</v>
      </c>
      <c r="O149" s="27">
        <f ca="1">E149*'Balance y flujos'!F$12</f>
        <v>7431.7368144863576</v>
      </c>
      <c r="P149" s="27">
        <f ca="1">F149*'Balance y flujos'!G$12</f>
        <v>7309.2559043986275</v>
      </c>
      <c r="Q149" s="27">
        <f ca="1">G149*'Balance y flujos'!H$12</f>
        <v>-938955.65542823251</v>
      </c>
      <c r="R149" s="27">
        <f ca="1">H149*'Balance y flujos'!I$12</f>
        <v>23437.431932983069</v>
      </c>
      <c r="S149" s="27">
        <f ca="1">I149*'Balance y flujos'!J$12</f>
        <v>22860.115565413176</v>
      </c>
      <c r="T149" s="27">
        <f ca="1">J149*'Balance y flujos'!K$12</f>
        <v>22260.162297032701</v>
      </c>
      <c r="U149" s="27">
        <f ca="1">K149*'Balance y flujos'!L$12</f>
        <v>21648.102894271815</v>
      </c>
      <c r="V149" s="27">
        <f ca="1">L149*'Balance y flujos'!M$12</f>
        <v>850897.73618981533</v>
      </c>
      <c r="W149" s="16">
        <f t="shared" ca="1" si="16"/>
        <v>31985.549488907913</v>
      </c>
      <c r="X149" s="16">
        <f ca="1">'Metrics and Escenarios'!$N$13-W149</f>
        <v>-29077.502733101137</v>
      </c>
    </row>
    <row r="150" spans="1:24" x14ac:dyDescent="0.35">
      <c r="A150">
        <v>145</v>
      </c>
      <c r="B150" s="16">
        <f t="shared" ca="1" si="15"/>
        <v>158.79863072370907</v>
      </c>
      <c r="C150" s="26">
        <f t="shared" ca="1" si="17"/>
        <v>0.97789717334621717</v>
      </c>
      <c r="D150" s="26">
        <f t="shared" ca="1" si="14"/>
        <v>0.94970165179373167</v>
      </c>
      <c r="E150" s="26">
        <f t="shared" ca="1" si="14"/>
        <v>0.91722520564872723</v>
      </c>
      <c r="F150" s="26">
        <f t="shared" ca="1" si="14"/>
        <v>0.88197208246506453</v>
      </c>
      <c r="G150" s="26">
        <f t="shared" ca="1" si="14"/>
        <v>0.84513496306710589</v>
      </c>
      <c r="H150" s="26">
        <f t="shared" ca="1" si="14"/>
        <v>0.80763412828550829</v>
      </c>
      <c r="I150" s="26">
        <f t="shared" ca="1" si="14"/>
        <v>0.77015665422034318</v>
      </c>
      <c r="J150" s="26">
        <f t="shared" ca="1" si="14"/>
        <v>0.73320427522043985</v>
      </c>
      <c r="K150" s="26">
        <f t="shared" ca="1" si="14"/>
        <v>0.69712798537952214</v>
      </c>
      <c r="L150" s="26">
        <f t="shared" ca="1" si="14"/>
        <v>0.66216768489707367</v>
      </c>
      <c r="M150" s="27">
        <f ca="1">C150*'Balance y flujos'!D$12</f>
        <v>7404.4970806587298</v>
      </c>
      <c r="N150" s="27">
        <f ca="1">D150*'Balance y flujos'!E$12</f>
        <v>7191.0046371652725</v>
      </c>
      <c r="O150" s="27">
        <f ca="1">E150*'Balance y flujos'!F$12</f>
        <v>6945.0976469159832</v>
      </c>
      <c r="P150" s="27">
        <f ca="1">F150*'Balance y flujos'!G$12</f>
        <v>6678.1660565481307</v>
      </c>
      <c r="Q150" s="27">
        <f ca="1">G150*'Balance y flujos'!H$12</f>
        <v>-838735.72239297687</v>
      </c>
      <c r="R150" s="27">
        <f ca="1">H150*'Balance y flujos'!I$12</f>
        <v>20468.503601866596</v>
      </c>
      <c r="S150" s="27">
        <f ca="1">I150*'Balance y flujos'!J$12</f>
        <v>19518.682654453001</v>
      </c>
      <c r="T150" s="27">
        <f ca="1">J150*'Balance y flujos'!K$12</f>
        <v>18582.169602109974</v>
      </c>
      <c r="U150" s="27">
        <f ca="1">K150*'Balance y flujos'!L$12</f>
        <v>17667.859962770708</v>
      </c>
      <c r="V150" s="27">
        <f ca="1">L150*'Balance y flujos'!M$12</f>
        <v>678949.51861196104</v>
      </c>
      <c r="W150" s="16">
        <f t="shared" ca="1" si="16"/>
        <v>-55330.222538527567</v>
      </c>
      <c r="X150" s="16">
        <f ca="1">'Metrics and Escenarios'!$N$13-W150</f>
        <v>58238.269294334343</v>
      </c>
    </row>
    <row r="151" spans="1:24" x14ac:dyDescent="0.35">
      <c r="A151">
        <v>146</v>
      </c>
      <c r="B151" s="16">
        <f t="shared" ca="1" si="15"/>
        <v>-271.29018702969353</v>
      </c>
      <c r="C151" s="26">
        <f t="shared" ca="1" si="17"/>
        <v>1.02087298364764</v>
      </c>
      <c r="D151" s="26">
        <f t="shared" ca="1" si="14"/>
        <v>1.0350092554027113</v>
      </c>
      <c r="E151" s="26">
        <f t="shared" ca="1" si="14"/>
        <v>1.0435458633517443</v>
      </c>
      <c r="F151" s="26">
        <f t="shared" ca="1" si="14"/>
        <v>1.0475359071105366</v>
      </c>
      <c r="G151" s="26">
        <f t="shared" ca="1" si="14"/>
        <v>1.0478971734038047</v>
      </c>
      <c r="H151" s="26">
        <f t="shared" ca="1" si="14"/>
        <v>1.0454079124705886</v>
      </c>
      <c r="I151" s="26">
        <f t="shared" ca="1" si="14"/>
        <v>1.0407075669344827</v>
      </c>
      <c r="J151" s="26">
        <f t="shared" ca="1" si="14"/>
        <v>1.0343157759607549</v>
      </c>
      <c r="K151" s="26">
        <f t="shared" ca="1" si="14"/>
        <v>1.0266424025034309</v>
      </c>
      <c r="L151" s="26">
        <f t="shared" ca="1" si="14"/>
        <v>1.0180126690415487</v>
      </c>
      <c r="M151" s="27">
        <f ca="1">C151*'Balance y flujos'!D$12</f>
        <v>7729.9037497739982</v>
      </c>
      <c r="N151" s="27">
        <f ca="1">D151*'Balance y flujos'!E$12</f>
        <v>7836.9415711265765</v>
      </c>
      <c r="O151" s="27">
        <f ca="1">E151*'Balance y flujos'!F$12</f>
        <v>7901.5795416210103</v>
      </c>
      <c r="P151" s="27">
        <f ca="1">F151*'Balance y flujos'!G$12</f>
        <v>7931.791580441597</v>
      </c>
      <c r="Q151" s="27">
        <f ca="1">G151*'Balance y flujos'!H$12</f>
        <v>-1039962.6463668278</v>
      </c>
      <c r="R151" s="27">
        <f ca="1">H151*'Balance y flujos'!I$12</f>
        <v>26494.5906474369</v>
      </c>
      <c r="S151" s="27">
        <f ca="1">I151*'Balance y flujos'!J$12</f>
        <v>26375.466112989554</v>
      </c>
      <c r="T151" s="27">
        <f ca="1">J151*'Balance y flujos'!K$12</f>
        <v>26213.473953438468</v>
      </c>
      <c r="U151" s="27">
        <f ca="1">K151*'Balance y flujos'!L$12</f>
        <v>26019.00164630216</v>
      </c>
      <c r="V151" s="27">
        <f ca="1">L151*'Balance y flujos'!M$12</f>
        <v>1043812.960600868</v>
      </c>
      <c r="W151" s="16">
        <f t="shared" ca="1" si="16"/>
        <v>140353.06303717056</v>
      </c>
      <c r="X151" s="16">
        <f ca="1">'Metrics and Escenarios'!$N$13-W151</f>
        <v>-137445.01628136379</v>
      </c>
    </row>
    <row r="152" spans="1:24" x14ac:dyDescent="0.35">
      <c r="A152">
        <v>147</v>
      </c>
      <c r="B152" s="16">
        <f t="shared" ca="1" si="15"/>
        <v>30.246930391659692</v>
      </c>
      <c r="C152" s="26">
        <f t="shared" ca="1" si="17"/>
        <v>0.99054935653132525</v>
      </c>
      <c r="D152" s="26">
        <f t="shared" ca="1" si="14"/>
        <v>0.97443539829310166</v>
      </c>
      <c r="E152" s="26">
        <f t="shared" ca="1" si="14"/>
        <v>0.95328941107751197</v>
      </c>
      <c r="F152" s="26">
        <f t="shared" ca="1" si="14"/>
        <v>0.92850993714982821</v>
      </c>
      <c r="G152" s="26">
        <f t="shared" ca="1" si="14"/>
        <v>0.90124053311807906</v>
      </c>
      <c r="H152" s="26">
        <f t="shared" ca="1" si="14"/>
        <v>0.87239313451374778</v>
      </c>
      <c r="I152" s="26">
        <f t="shared" ca="1" si="14"/>
        <v>0.8426739682603569</v>
      </c>
      <c r="J152" s="26">
        <f t="shared" ca="1" si="14"/>
        <v>0.81262171586052867</v>
      </c>
      <c r="K152" s="26">
        <f t="shared" ca="1" si="14"/>
        <v>0.78263430808863277</v>
      </c>
      <c r="L152" s="26">
        <f t="shared" ca="1" si="14"/>
        <v>0.75300398853317174</v>
      </c>
      <c r="M152" s="27">
        <f ca="1">C152*'Balance y flujos'!D$12</f>
        <v>7500.2975963075514</v>
      </c>
      <c r="N152" s="27">
        <f ca="1">D152*'Balance y flujos'!E$12</f>
        <v>7378.285016677627</v>
      </c>
      <c r="O152" s="27">
        <f ca="1">E152*'Balance y flujos'!F$12</f>
        <v>7218.1706356638206</v>
      </c>
      <c r="P152" s="27">
        <f ca="1">F152*'Balance y flujos'!G$12</f>
        <v>7030.5440146255833</v>
      </c>
      <c r="Q152" s="27">
        <f ca="1">G152*'Balance y flujos'!H$12</f>
        <v>-894416.46911796613</v>
      </c>
      <c r="R152" s="27">
        <f ca="1">H152*'Balance y flujos'!I$12</f>
        <v>22109.741763817368</v>
      </c>
      <c r="S152" s="27">
        <f ca="1">I152*'Balance y flujos'!J$12</f>
        <v>21356.545681337109</v>
      </c>
      <c r="T152" s="27">
        <f ca="1">J152*'Balance y flujos'!K$12</f>
        <v>20594.907936042826</v>
      </c>
      <c r="U152" s="27">
        <f ca="1">K152*'Balance y flujos'!L$12</f>
        <v>19834.913598888332</v>
      </c>
      <c r="V152" s="27">
        <f ca="1">L152*'Balance y flujos'!M$12</f>
        <v>772087.95776095858</v>
      </c>
      <c r="W152" s="16">
        <f t="shared" ca="1" si="16"/>
        <v>-9305.1051136472961</v>
      </c>
      <c r="X152" s="16">
        <f ca="1">'Metrics and Escenarios'!$N$13-W152</f>
        <v>12213.151869454072</v>
      </c>
    </row>
    <row r="153" spans="1:24" x14ac:dyDescent="0.35">
      <c r="A153">
        <v>148</v>
      </c>
      <c r="B153" s="16">
        <f t="shared" ca="1" si="15"/>
        <v>96.475407018173513</v>
      </c>
      <c r="C153" s="26">
        <f t="shared" ca="1" si="17"/>
        <v>0.98401077495518374</v>
      </c>
      <c r="D153" s="26">
        <f t="shared" ca="1" si="14"/>
        <v>0.96161342930611882</v>
      </c>
      <c r="E153" s="26">
        <f t="shared" ca="1" si="14"/>
        <v>0.93453585923278171</v>
      </c>
      <c r="F153" s="26">
        <f t="shared" ca="1" si="14"/>
        <v>0.90423537081994676</v>
      </c>
      <c r="G153" s="26">
        <f t="shared" ca="1" si="14"/>
        <v>0.87188535885412899</v>
      </c>
      <c r="H153" s="26">
        <f t="shared" ca="1" si="14"/>
        <v>0.83840651028486868</v>
      </c>
      <c r="I153" s="26">
        <f t="shared" ca="1" si="14"/>
        <v>0.80449938162616452</v>
      </c>
      <c r="J153" s="26">
        <f t="shared" ca="1" si="14"/>
        <v>0.7706874631522358</v>
      </c>
      <c r="K153" s="26">
        <f t="shared" ca="1" si="14"/>
        <v>0.73734796547348036</v>
      </c>
      <c r="L153" s="26">
        <f t="shared" ca="1" si="14"/>
        <v>0.70474923747636853</v>
      </c>
      <c r="M153" s="27">
        <f ca="1">C153*'Balance y flujos'!D$12</f>
        <v>7450.7883948170511</v>
      </c>
      <c r="N153" s="27">
        <f ca="1">D153*'Balance y flujos'!E$12</f>
        <v>7281.1989072991328</v>
      </c>
      <c r="O153" s="27">
        <f ca="1">E153*'Balance y flujos'!F$12</f>
        <v>7076.1714319938401</v>
      </c>
      <c r="P153" s="27">
        <f ca="1">F153*'Balance y flujos'!G$12</f>
        <v>6846.7404814700294</v>
      </c>
      <c r="Q153" s="27">
        <f ca="1">G153*'Balance y flujos'!H$12</f>
        <v>-865283.56802144519</v>
      </c>
      <c r="R153" s="27">
        <f ca="1">H153*'Balance y flujos'!I$12</f>
        <v>21248.392155027464</v>
      </c>
      <c r="S153" s="27">
        <f ca="1">I153*'Balance y flujos'!J$12</f>
        <v>20389.05726466942</v>
      </c>
      <c r="T153" s="27">
        <f ca="1">J153*'Balance y flujos'!K$12</f>
        <v>19532.135360516095</v>
      </c>
      <c r="U153" s="27">
        <f ca="1">K153*'Balance y flujos'!L$12</f>
        <v>18687.186386194408</v>
      </c>
      <c r="V153" s="27">
        <f ca="1">L153*'Balance y flujos'!M$12</f>
        <v>722610.2487938574</v>
      </c>
      <c r="W153" s="16">
        <f t="shared" ca="1" si="16"/>
        <v>-34161.648845600197</v>
      </c>
      <c r="X153" s="16">
        <f ca="1">'Metrics and Escenarios'!$N$13-W153</f>
        <v>37069.695601406973</v>
      </c>
    </row>
    <row r="154" spans="1:24" x14ac:dyDescent="0.35">
      <c r="A154">
        <v>149</v>
      </c>
      <c r="B154" s="16">
        <f t="shared" ca="1" si="15"/>
        <v>-33.094441588941805</v>
      </c>
      <c r="C154" s="26">
        <f t="shared" ca="1" si="17"/>
        <v>0.99684354513990825</v>
      </c>
      <c r="D154" s="26">
        <f t="shared" ca="1" si="14"/>
        <v>0.98685833574922366</v>
      </c>
      <c r="E154" s="26">
        <f t="shared" ca="1" si="14"/>
        <v>0.97157741663911523</v>
      </c>
      <c r="F154" s="26">
        <f t="shared" ca="1" si="14"/>
        <v>0.95233573163004759</v>
      </c>
      <c r="G154" s="26">
        <f t="shared" ca="1" si="14"/>
        <v>0.93024023534629607</v>
      </c>
      <c r="H154" s="26">
        <f t="shared" ca="1" si="14"/>
        <v>0.90618636686519949</v>
      </c>
      <c r="I154" s="26">
        <f t="shared" ca="1" si="14"/>
        <v>0.8808779598914297</v>
      </c>
      <c r="J154" s="26">
        <f t="shared" ca="1" si="14"/>
        <v>0.85486093339263902</v>
      </c>
      <c r="K154" s="26">
        <f t="shared" ca="1" si="14"/>
        <v>0.82854635200389137</v>
      </c>
      <c r="L154" s="26">
        <f t="shared" ca="1" si="14"/>
        <v>0.80224327447225807</v>
      </c>
      <c r="M154" s="27">
        <f ca="1">C154*'Balance y flujos'!D$12</f>
        <v>7547.9562893150087</v>
      </c>
      <c r="N154" s="27">
        <f ca="1">D154*'Balance y flujos'!E$12</f>
        <v>7472.3497165604376</v>
      </c>
      <c r="O154" s="27">
        <f ca="1">E154*'Balance y flujos'!F$12</f>
        <v>7356.6447896779864</v>
      </c>
      <c r="P154" s="27">
        <f ca="1">F154*'Balance y flujos'!G$12</f>
        <v>7210.9495117286006</v>
      </c>
      <c r="Q154" s="27">
        <f ca="1">G154*'Balance y flujos'!H$12</f>
        <v>-923196.58976200293</v>
      </c>
      <c r="R154" s="27">
        <f ca="1">H154*'Balance y flujos'!I$12</f>
        <v>22966.190090948836</v>
      </c>
      <c r="S154" s="27">
        <f ca="1">I154*'Balance y flujos'!J$12</f>
        <v>22324.779331847054</v>
      </c>
      <c r="T154" s="27">
        <f ca="1">J154*'Balance y flujos'!K$12</f>
        <v>21665.40947370245</v>
      </c>
      <c r="U154" s="27">
        <f ca="1">K154*'Balance y flujos'!L$12</f>
        <v>20998.498449176277</v>
      </c>
      <c r="V154" s="27">
        <f ca="1">L154*'Balance y flujos'!M$12</f>
        <v>822575.15344815957</v>
      </c>
      <c r="W154" s="16">
        <f t="shared" ca="1" si="16"/>
        <v>16921.341339113307</v>
      </c>
      <c r="X154" s="16">
        <f ca="1">'Metrics and Escenarios'!$N$13-W154</f>
        <v>-14013.294583306531</v>
      </c>
    </row>
    <row r="155" spans="1:24" x14ac:dyDescent="0.35">
      <c r="A155">
        <v>150</v>
      </c>
      <c r="B155" s="16">
        <f t="shared" ca="1" si="15"/>
        <v>9.7938514975868074</v>
      </c>
      <c r="C155" s="26">
        <f t="shared" ca="1" si="17"/>
        <v>0.99257740823316598</v>
      </c>
      <c r="D155" s="26">
        <f t="shared" ca="1" si="14"/>
        <v>0.97842960291739522</v>
      </c>
      <c r="E155" s="26">
        <f t="shared" ca="1" si="14"/>
        <v>0.95915670436106559</v>
      </c>
      <c r="F155" s="26">
        <f t="shared" ca="1" si="14"/>
        <v>0.93613745063218501</v>
      </c>
      <c r="G155" s="26">
        <f t="shared" ca="1" si="14"/>
        <v>0.91050439285878915</v>
      </c>
      <c r="H155" s="26">
        <f t="shared" ca="1" si="14"/>
        <v>0.88316496985265669</v>
      </c>
      <c r="I155" s="26">
        <f t="shared" ca="1" si="14"/>
        <v>0.85482544196871713</v>
      </c>
      <c r="J155" s="26">
        <f t="shared" ca="1" si="14"/>
        <v>0.82602758614697391</v>
      </c>
      <c r="K155" s="26">
        <f t="shared" ca="1" si="14"/>
        <v>0.79717427483629022</v>
      </c>
      <c r="L155" s="26">
        <f t="shared" ca="1" si="14"/>
        <v>0.76856381931865081</v>
      </c>
      <c r="M155" s="27">
        <f ca="1">C155*'Balance y flujos'!D$12</f>
        <v>7515.6537127940319</v>
      </c>
      <c r="N155" s="27">
        <f ca="1">D155*'Balance y flujos'!E$12</f>
        <v>7408.528560974758</v>
      </c>
      <c r="O155" s="27">
        <f ca="1">E155*'Balance y flujos'!F$12</f>
        <v>7262.5969385242543</v>
      </c>
      <c r="P155" s="27">
        <f ca="1">F155*'Balance y flujos'!G$12</f>
        <v>7088.2984522619427</v>
      </c>
      <c r="Q155" s="27">
        <f ca="1">G155*'Balance y flujos'!H$12</f>
        <v>-903610.18424196669</v>
      </c>
      <c r="R155" s="27">
        <f ca="1">H155*'Balance y flujos'!I$12</f>
        <v>22382.740814639088</v>
      </c>
      <c r="S155" s="27">
        <f ca="1">I155*'Balance y flujos'!J$12</f>
        <v>21664.509986777695</v>
      </c>
      <c r="T155" s="27">
        <f ca="1">J155*'Balance y flujos'!K$12</f>
        <v>20934.663395395157</v>
      </c>
      <c r="U155" s="27">
        <f ca="1">K155*'Balance y flujos'!L$12</f>
        <v>20203.411352168314</v>
      </c>
      <c r="V155" s="27">
        <f ca="1">L155*'Balance y flujos'!M$12</f>
        <v>788042.13351196446</v>
      </c>
      <c r="W155" s="16">
        <f t="shared" ca="1" si="16"/>
        <v>-1107.6475164670264</v>
      </c>
      <c r="X155" s="16">
        <f ca="1">'Metrics and Escenarios'!$N$13-W155</f>
        <v>4015.6942722738022</v>
      </c>
    </row>
    <row r="156" spans="1:24" x14ac:dyDescent="0.35">
      <c r="A156">
        <v>151</v>
      </c>
      <c r="B156" s="16">
        <f t="shared" ca="1" si="15"/>
        <v>-1.427348857414803</v>
      </c>
      <c r="C156" s="26">
        <f t="shared" ca="1" si="17"/>
        <v>0.99369182436713011</v>
      </c>
      <c r="D156" s="26">
        <f t="shared" ca="1" si="14"/>
        <v>0.98062789966908026</v>
      </c>
      <c r="E156" s="26">
        <f t="shared" ca="1" si="14"/>
        <v>0.96239101209440547</v>
      </c>
      <c r="F156" s="26">
        <f t="shared" ca="1" si="14"/>
        <v>0.94034872903909017</v>
      </c>
      <c r="G156" s="26">
        <f t="shared" ca="1" si="14"/>
        <v>0.91562722661457185</v>
      </c>
      <c r="H156" s="26">
        <f t="shared" ref="D156:L184" ca="1" si="18">EXP(-(H$4+($B156/10000))*H$3)</f>
        <v>0.88913113421737333</v>
      </c>
      <c r="I156" s="26">
        <f t="shared" ca="1" si="18"/>
        <v>0.86156639916781097</v>
      </c>
      <c r="J156" s="26">
        <f t="shared" ca="1" si="18"/>
        <v>0.83347618585227778</v>
      </c>
      <c r="K156" s="26">
        <f t="shared" ca="1" si="18"/>
        <v>0.80526579153302391</v>
      </c>
      <c r="L156" s="26">
        <f t="shared" ca="1" si="18"/>
        <v>0.77723659640269782</v>
      </c>
      <c r="M156" s="27">
        <f ca="1">C156*'Balance y flujos'!D$12</f>
        <v>7524.0919118557395</v>
      </c>
      <c r="N156" s="27">
        <f ca="1">D156*'Balance y flujos'!E$12</f>
        <v>7425.1737485506401</v>
      </c>
      <c r="O156" s="27">
        <f ca="1">E156*'Balance y flujos'!F$12</f>
        <v>7287.0866525987094</v>
      </c>
      <c r="P156" s="27">
        <f ca="1">F156*'Balance y flujos'!G$12</f>
        <v>7120.1856480936567</v>
      </c>
      <c r="Q156" s="27">
        <f ca="1">G156*'Balance y flujos'!H$12</f>
        <v>-908694.22863561276</v>
      </c>
      <c r="R156" s="27">
        <f ca="1">H156*'Balance y flujos'!I$12</f>
        <v>22533.945986029965</v>
      </c>
      <c r="S156" s="27">
        <f ca="1">I156*'Balance y flujos'!J$12</f>
        <v>21835.351339164063</v>
      </c>
      <c r="T156" s="27">
        <f ca="1">J156*'Balance y flujos'!K$12</f>
        <v>21123.439085472208</v>
      </c>
      <c r="U156" s="27">
        <f ca="1">K156*'Balance y flujos'!L$12</f>
        <v>20408.480990574069</v>
      </c>
      <c r="V156" s="27">
        <f ca="1">L156*'Balance y flujos'!M$12</f>
        <v>796934.71157118806</v>
      </c>
      <c r="W156" s="16">
        <f t="shared" ca="1" si="16"/>
        <v>3498.2382979143877</v>
      </c>
      <c r="X156" s="16">
        <f ca="1">'Metrics and Escenarios'!$N$13-W156</f>
        <v>-590.19154210761189</v>
      </c>
    </row>
    <row r="157" spans="1:24" x14ac:dyDescent="0.35">
      <c r="A157">
        <v>152</v>
      </c>
      <c r="B157" s="16">
        <f t="shared" ca="1" si="15"/>
        <v>-261.44624740844711</v>
      </c>
      <c r="C157" s="26">
        <f t="shared" ca="1" si="17"/>
        <v>1.0198685369132032</v>
      </c>
      <c r="D157" s="26">
        <f t="shared" ca="1" si="18"/>
        <v>1.0329735462765159</v>
      </c>
      <c r="E157" s="26">
        <f t="shared" ca="1" si="18"/>
        <v>1.0404686286638163</v>
      </c>
      <c r="F157" s="26">
        <f t="shared" ca="1" si="18"/>
        <v>1.0434192651361434</v>
      </c>
      <c r="G157" s="26">
        <f t="shared" ca="1" si="18"/>
        <v>1.0427521274190741</v>
      </c>
      <c r="H157" s="26">
        <f t="shared" ca="1" si="18"/>
        <v>1.0392515517985623</v>
      </c>
      <c r="I157" s="26">
        <f t="shared" ca="1" si="18"/>
        <v>1.0335609542843427</v>
      </c>
      <c r="J157" s="26">
        <f t="shared" ca="1" si="18"/>
        <v>1.0262023713997086</v>
      </c>
      <c r="K157" s="26">
        <f t="shared" ca="1" si="18"/>
        <v>1.017586989914544</v>
      </c>
      <c r="L157" s="26">
        <f t="shared" ca="1" si="18"/>
        <v>1.0080405766586287</v>
      </c>
      <c r="M157" s="27">
        <f ca="1">C157*'Balance y flujos'!D$12</f>
        <v>7722.2982232262893</v>
      </c>
      <c r="N157" s="27">
        <f ca="1">D157*'Balance y flujos'!E$12</f>
        <v>7821.5274737216268</v>
      </c>
      <c r="O157" s="27">
        <f ca="1">E157*'Balance y flujos'!F$12</f>
        <v>7878.2791621084116</v>
      </c>
      <c r="P157" s="27">
        <f ca="1">F157*'Balance y flujos'!G$12</f>
        <v>7900.6209580977284</v>
      </c>
      <c r="Q157" s="27">
        <f ca="1">G157*'Balance y flujos'!H$12</f>
        <v>-1034856.5579320443</v>
      </c>
      <c r="R157" s="27">
        <f ca="1">H157*'Balance y flujos'!I$12</f>
        <v>26338.565182221279</v>
      </c>
      <c r="S157" s="27">
        <f ca="1">I157*'Balance y flujos'!J$12</f>
        <v>26194.343917124614</v>
      </c>
      <c r="T157" s="27">
        <f ca="1">J157*'Balance y flujos'!K$12</f>
        <v>26007.849593762487</v>
      </c>
      <c r="U157" s="27">
        <f ca="1">K157*'Balance y flujos'!L$12</f>
        <v>25789.503240154452</v>
      </c>
      <c r="V157" s="27">
        <f ca="1">L157*'Balance y flujos'!M$12</f>
        <v>1033588.1376785745</v>
      </c>
      <c r="W157" s="16">
        <f t="shared" ca="1" si="16"/>
        <v>134384.56749694713</v>
      </c>
      <c r="X157" s="16">
        <f ca="1">'Metrics and Escenarios'!$N$13-W157</f>
        <v>-131476.52074114035</v>
      </c>
    </row>
    <row r="158" spans="1:24" x14ac:dyDescent="0.35">
      <c r="A158">
        <v>153</v>
      </c>
      <c r="B158" s="16">
        <f t="shared" ca="1" si="15"/>
        <v>-86.833547895995878</v>
      </c>
      <c r="C158" s="26">
        <f t="shared" ca="1" si="17"/>
        <v>1.0022149129630085</v>
      </c>
      <c r="D158" s="26">
        <f t="shared" ca="1" si="18"/>
        <v>0.99752211630326448</v>
      </c>
      <c r="E158" s="26">
        <f t="shared" ca="1" si="18"/>
        <v>0.98736786998334725</v>
      </c>
      <c r="F158" s="26">
        <f t="shared" ca="1" si="18"/>
        <v>0.97302840445805661</v>
      </c>
      <c r="G158" s="26">
        <f t="shared" ca="1" si="18"/>
        <v>0.95557420685749972</v>
      </c>
      <c r="H158" s="26">
        <f t="shared" ca="1" si="18"/>
        <v>0.93588111227960669</v>
      </c>
      <c r="I158" s="26">
        <f t="shared" ca="1" si="18"/>
        <v>0.91464541559460044</v>
      </c>
      <c r="J158" s="26">
        <f t="shared" ca="1" si="18"/>
        <v>0.89241394581524647</v>
      </c>
      <c r="K158" s="26">
        <f t="shared" ca="1" si="18"/>
        <v>0.86960403675141318</v>
      </c>
      <c r="L158" s="26">
        <f t="shared" ca="1" si="18"/>
        <v>0.84653453905342801</v>
      </c>
      <c r="M158" s="27">
        <f ca="1">C158*'Balance y flujos'!D$12</f>
        <v>7588.6275157479431</v>
      </c>
      <c r="N158" s="27">
        <f ca="1">D158*'Balance y flujos'!E$12</f>
        <v>7553.0943327975338</v>
      </c>
      <c r="O158" s="27">
        <f ca="1">E158*'Balance y flujos'!F$12</f>
        <v>7476.2078366694814</v>
      </c>
      <c r="P158" s="27">
        <f ca="1">F158*'Balance y flujos'!G$12</f>
        <v>7367.6314612445467</v>
      </c>
      <c r="Q158" s="27">
        <f ca="1">G158*'Balance y flujos'!H$12</f>
        <v>-948338.73607602937</v>
      </c>
      <c r="R158" s="27">
        <f ca="1">H158*'Balance y flujos'!I$12</f>
        <v>23718.767256999992</v>
      </c>
      <c r="S158" s="27">
        <f ca="1">I158*'Balance y flujos'!J$12</f>
        <v>23180.574381213621</v>
      </c>
      <c r="T158" s="27">
        <f ca="1">J158*'Balance y flujos'!K$12</f>
        <v>22617.144848809523</v>
      </c>
      <c r="U158" s="27">
        <f ca="1">K158*'Balance y flujos'!L$12</f>
        <v>22039.055477050988</v>
      </c>
      <c r="V158" s="27">
        <f ca="1">L158*'Balance y flujos'!M$12</f>
        <v>867988.92620086437</v>
      </c>
      <c r="W158" s="16">
        <f t="shared" ca="1" si="16"/>
        <v>41191.293235368677</v>
      </c>
      <c r="X158" s="16">
        <f ca="1">'Metrics and Escenarios'!$N$13-W158</f>
        <v>-38283.246479561902</v>
      </c>
    </row>
    <row r="159" spans="1:24" x14ac:dyDescent="0.35">
      <c r="A159">
        <v>154</v>
      </c>
      <c r="B159" s="16">
        <f t="shared" ca="1" si="15"/>
        <v>62.947542722052752</v>
      </c>
      <c r="C159" s="26">
        <f t="shared" ca="1" si="17"/>
        <v>0.98731548983390538</v>
      </c>
      <c r="D159" s="26">
        <f t="shared" ca="1" si="18"/>
        <v>0.96808326595642114</v>
      </c>
      <c r="E159" s="26">
        <f t="shared" ca="1" si="18"/>
        <v>0.94398318934434045</v>
      </c>
      <c r="F159" s="26">
        <f t="shared" ca="1" si="18"/>
        <v>0.91644388524119857</v>
      </c>
      <c r="G159" s="26">
        <f t="shared" ca="1" si="18"/>
        <v>0.88662478604675199</v>
      </c>
      <c r="H159" s="26">
        <f t="shared" ca="1" si="18"/>
        <v>0.85544328557662896</v>
      </c>
      <c r="I159" s="26">
        <f t="shared" ca="1" si="18"/>
        <v>0.82360389369525311</v>
      </c>
      <c r="J159" s="26">
        <f t="shared" ca="1" si="18"/>
        <v>0.79163879214298261</v>
      </c>
      <c r="K159" s="26">
        <f t="shared" ca="1" si="18"/>
        <v>0.75993659055429807</v>
      </c>
      <c r="L159" s="26">
        <f t="shared" ca="1" si="18"/>
        <v>0.72877854908361439</v>
      </c>
      <c r="M159" s="27">
        <f ca="1">C159*'Balance y flujos'!D$12</f>
        <v>7475.8112216937989</v>
      </c>
      <c r="N159" s="27">
        <f ca="1">D159*'Balance y flujos'!E$12</f>
        <v>7330.1875820752093</v>
      </c>
      <c r="O159" s="27">
        <f ca="1">E159*'Balance y flujos'!F$12</f>
        <v>7147.7052600257675</v>
      </c>
      <c r="P159" s="27">
        <f ca="1">F159*'Balance y flujos'!G$12</f>
        <v>6939.1816008998067</v>
      </c>
      <c r="Q159" s="27">
        <f ca="1">G159*'Balance y flujos'!H$12</f>
        <v>-879911.39038628771</v>
      </c>
      <c r="R159" s="27">
        <f ca="1">H159*'Balance y flujos'!I$12</f>
        <v>21680.168480730619</v>
      </c>
      <c r="S159" s="27">
        <f ca="1">I159*'Balance y flujos'!J$12</f>
        <v>20873.237861306869</v>
      </c>
      <c r="T159" s="27">
        <f ca="1">J159*'Balance y flujos'!K$12</f>
        <v>20063.121283339049</v>
      </c>
      <c r="U159" s="27">
        <f ca="1">K159*'Balance y flujos'!L$12</f>
        <v>19259.667584839946</v>
      </c>
      <c r="V159" s="27">
        <f ca="1">L159*'Balance y flujos'!M$12</f>
        <v>747248.55404557369</v>
      </c>
      <c r="W159" s="16">
        <f t="shared" ca="1" si="16"/>
        <v>-21893.755465802853</v>
      </c>
      <c r="X159" s="16">
        <f ca="1">'Metrics and Escenarios'!$N$13-W159</f>
        <v>24801.802221609629</v>
      </c>
    </row>
    <row r="160" spans="1:24" x14ac:dyDescent="0.35">
      <c r="A160">
        <v>155</v>
      </c>
      <c r="B160" s="16">
        <f t="shared" ca="1" si="15"/>
        <v>78.177362850267457</v>
      </c>
      <c r="C160" s="26">
        <f t="shared" ca="1" si="17"/>
        <v>0.98581297054725325</v>
      </c>
      <c r="D160" s="26">
        <f t="shared" ca="1" si="18"/>
        <v>0.96513900548660592</v>
      </c>
      <c r="E160" s="26">
        <f t="shared" ca="1" si="18"/>
        <v>0.93968001905325249</v>
      </c>
      <c r="F160" s="26">
        <f t="shared" ca="1" si="18"/>
        <v>0.91087794589368276</v>
      </c>
      <c r="G160" s="26">
        <f t="shared" ca="1" si="18"/>
        <v>0.87989885920564137</v>
      </c>
      <c r="H160" s="26">
        <f t="shared" ca="1" si="18"/>
        <v>0.84766194383142612</v>
      </c>
      <c r="I160" s="26">
        <f t="shared" ca="1" si="18"/>
        <v>0.81487019344245237</v>
      </c>
      <c r="J160" s="26">
        <f t="shared" ca="1" si="18"/>
        <v>0.78205209905103734</v>
      </c>
      <c r="K160" s="26">
        <f t="shared" ca="1" si="18"/>
        <v>0.74959132513839788</v>
      </c>
      <c r="L160" s="26">
        <f t="shared" ca="1" si="18"/>
        <v>0.71776347457849632</v>
      </c>
      <c r="M160" s="27">
        <f ca="1">C160*'Balance y flujos'!D$12</f>
        <v>7464.4343612478488</v>
      </c>
      <c r="N160" s="27">
        <f ca="1">D160*'Balance y flujos'!E$12</f>
        <v>7307.8940642620355</v>
      </c>
      <c r="O160" s="27">
        <f ca="1">E160*'Balance y flujos'!F$12</f>
        <v>7115.1222720323485</v>
      </c>
      <c r="P160" s="27">
        <f ca="1">F160*'Balance y flujos'!G$12</f>
        <v>6897.0371068025597</v>
      </c>
      <c r="Q160" s="27">
        <f ca="1">G160*'Balance y flujos'!H$12</f>
        <v>-873236.39129813225</v>
      </c>
      <c r="R160" s="27">
        <f ca="1">H160*'Balance y flujos'!I$12</f>
        <v>21482.959848800772</v>
      </c>
      <c r="S160" s="27">
        <f ca="1">I160*'Balance y flujos'!J$12</f>
        <v>20651.892862598645</v>
      </c>
      <c r="T160" s="27">
        <f ca="1">J160*'Balance y flujos'!K$12</f>
        <v>19820.158219731238</v>
      </c>
      <c r="U160" s="27">
        <f ca="1">K160*'Balance y flujos'!L$12</f>
        <v>18997.479429323117</v>
      </c>
      <c r="V160" s="27">
        <f ca="1">L160*'Balance y flujos'!M$12</f>
        <v>735954.3158891357</v>
      </c>
      <c r="W160" s="16">
        <f t="shared" ca="1" si="16"/>
        <v>-27545.097244198085</v>
      </c>
      <c r="X160" s="16">
        <f ca="1">'Metrics and Escenarios'!$N$13-W160</f>
        <v>30453.144000004861</v>
      </c>
    </row>
    <row r="161" spans="1:24" x14ac:dyDescent="0.35">
      <c r="A161">
        <v>156</v>
      </c>
      <c r="B161" s="16">
        <f t="shared" ca="1" si="15"/>
        <v>167.79158312840306</v>
      </c>
      <c r="C161" s="26">
        <f t="shared" ca="1" si="17"/>
        <v>0.97701815038238349</v>
      </c>
      <c r="D161" s="26">
        <f t="shared" ca="1" si="18"/>
        <v>0.94799506263065303</v>
      </c>
      <c r="E161" s="26">
        <f t="shared" ca="1" si="18"/>
        <v>0.91475397191511798</v>
      </c>
      <c r="F161" s="26">
        <f t="shared" ca="1" si="18"/>
        <v>0.87880516867701852</v>
      </c>
      <c r="G161" s="26">
        <f t="shared" ca="1" si="18"/>
        <v>0.84134336462229475</v>
      </c>
      <c r="H161" s="26">
        <f t="shared" ca="1" si="18"/>
        <v>0.80328805487368327</v>
      </c>
      <c r="I161" s="26">
        <f t="shared" ca="1" si="18"/>
        <v>0.76532369458701321</v>
      </c>
      <c r="J161" s="26">
        <f t="shared" ca="1" si="18"/>
        <v>0.72794826778074284</v>
      </c>
      <c r="K161" s="26">
        <f t="shared" ca="1" si="18"/>
        <v>0.69150844246985599</v>
      </c>
      <c r="L161" s="26">
        <f t="shared" ca="1" si="18"/>
        <v>0.65623953814595082</v>
      </c>
      <c r="M161" s="27">
        <f ca="1">C161*'Balance y flujos'!D$12</f>
        <v>7397.8412449052976</v>
      </c>
      <c r="N161" s="27">
        <f ca="1">D161*'Balance y flujos'!E$12</f>
        <v>7178.0825888964755</v>
      </c>
      <c r="O161" s="27">
        <f ca="1">E161*'Balance y flujos'!F$12</f>
        <v>6926.3858196759866</v>
      </c>
      <c r="P161" s="27">
        <f ca="1">F161*'Balance y flujos'!G$12</f>
        <v>6654.1866397572585</v>
      </c>
      <c r="Q161" s="27">
        <f ca="1">G161*'Balance y flujos'!H$12</f>
        <v>-834972.83338754321</v>
      </c>
      <c r="R161" s="27">
        <f ca="1">H161*'Balance y flujos'!I$12</f>
        <v>20358.357663045561</v>
      </c>
      <c r="S161" s="27">
        <f ca="1">I161*'Balance y flujos'!J$12</f>
        <v>19396.197177183127</v>
      </c>
      <c r="T161" s="27">
        <f ca="1">J161*'Balance y flujos'!K$12</f>
        <v>18448.962493292944</v>
      </c>
      <c r="U161" s="27">
        <f ca="1">K161*'Balance y flujos'!L$12</f>
        <v>17525.439490109995</v>
      </c>
      <c r="V161" s="27">
        <f ca="1">L161*'Balance y flujos'!M$12</f>
        <v>672871.13019957335</v>
      </c>
      <c r="W161" s="16">
        <f t="shared" ca="1" si="16"/>
        <v>-58216.250071103219</v>
      </c>
      <c r="X161" s="16">
        <f ca="1">'Metrics and Escenarios'!$N$13-W161</f>
        <v>61124.296826909995</v>
      </c>
    </row>
    <row r="162" spans="1:24" x14ac:dyDescent="0.35">
      <c r="A162">
        <v>157</v>
      </c>
      <c r="B162" s="16">
        <f t="shared" ca="1" si="15"/>
        <v>218.19903526496637</v>
      </c>
      <c r="C162" s="26">
        <f t="shared" ca="1" si="17"/>
        <v>0.97210564256917875</v>
      </c>
      <c r="D162" s="26">
        <f t="shared" ca="1" si="18"/>
        <v>0.93848587342147682</v>
      </c>
      <c r="E162" s="26">
        <f t="shared" ca="1" si="18"/>
        <v>0.90102491544320962</v>
      </c>
      <c r="F162" s="26">
        <f t="shared" ca="1" si="18"/>
        <v>0.86126327956758564</v>
      </c>
      <c r="G162" s="26">
        <f t="shared" ca="1" si="18"/>
        <v>0.82040336835645689</v>
      </c>
      <c r="H162" s="26">
        <f t="shared" ca="1" si="18"/>
        <v>0.77935675136944382</v>
      </c>
      <c r="I162" s="26">
        <f t="shared" ca="1" si="18"/>
        <v>0.73878995954766324</v>
      </c>
      <c r="J162" s="26">
        <f t="shared" ca="1" si="18"/>
        <v>0.69917706583333727</v>
      </c>
      <c r="K162" s="26">
        <f t="shared" ca="1" si="18"/>
        <v>0.66083795137763923</v>
      </c>
      <c r="L162" s="26">
        <f t="shared" ca="1" si="18"/>
        <v>0.62398006439201703</v>
      </c>
      <c r="M162" s="27">
        <f ca="1">C162*'Balance y flujos'!D$12</f>
        <v>7360.6444406266646</v>
      </c>
      <c r="N162" s="27">
        <f ca="1">D162*'Balance y flujos'!E$12</f>
        <v>7106.0803726533895</v>
      </c>
      <c r="O162" s="27">
        <f ca="1">E162*'Balance y flujos'!F$12</f>
        <v>6822.4313740172574</v>
      </c>
      <c r="P162" s="27">
        <f ca="1">F162*'Balance y flujos'!G$12</f>
        <v>6521.3619724606197</v>
      </c>
      <c r="Q162" s="27">
        <f ca="1">G162*'Balance y flujos'!H$12</f>
        <v>-814191.39176880475</v>
      </c>
      <c r="R162" s="27">
        <f ca="1">H162*'Balance y flujos'!I$12</f>
        <v>19751.847914610655</v>
      </c>
      <c r="S162" s="27">
        <f ca="1">I162*'Balance y flujos'!J$12</f>
        <v>18723.731970225064</v>
      </c>
      <c r="T162" s="27">
        <f ca="1">J162*'Balance y flujos'!K$12</f>
        <v>17719.791411901599</v>
      </c>
      <c r="U162" s="27">
        <f ca="1">K162*'Balance y flujos'!L$12</f>
        <v>16748.133237927781</v>
      </c>
      <c r="V162" s="27">
        <f ca="1">L162*'Balance y flujos'!M$12</f>
        <v>639794.0793626497</v>
      </c>
      <c r="W162" s="16">
        <f t="shared" ca="1" si="16"/>
        <v>-73643.289711731952</v>
      </c>
      <c r="X162" s="16">
        <f ca="1">'Metrics and Escenarios'!$N$13-W162</f>
        <v>76551.336467538727</v>
      </c>
    </row>
    <row r="163" spans="1:24" x14ac:dyDescent="0.35">
      <c r="A163">
        <v>158</v>
      </c>
      <c r="B163" s="16">
        <f t="shared" ca="1" si="15"/>
        <v>-362.76065225029191</v>
      </c>
      <c r="C163" s="26">
        <f t="shared" ca="1" si="17"/>
        <v>1.030253794271367</v>
      </c>
      <c r="D163" s="26">
        <f t="shared" ca="1" si="18"/>
        <v>1.0541180672818311</v>
      </c>
      <c r="E163" s="26">
        <f t="shared" ca="1" si="18"/>
        <v>1.0725784731682084</v>
      </c>
      <c r="F163" s="26">
        <f t="shared" ca="1" si="18"/>
        <v>1.0865731418010349</v>
      </c>
      <c r="G163" s="26">
        <f t="shared" ca="1" si="18"/>
        <v>1.0969358442930996</v>
      </c>
      <c r="H163" s="26">
        <f t="shared" ca="1" si="18"/>
        <v>1.1043859015090629</v>
      </c>
      <c r="I163" s="26">
        <f t="shared" ca="1" si="18"/>
        <v>1.1095229634523416</v>
      </c>
      <c r="J163" s="26">
        <f t="shared" ca="1" si="18"/>
        <v>1.1128413219519988</v>
      </c>
      <c r="K163" s="26">
        <f t="shared" ca="1" si="18"/>
        <v>1.1147354284019984</v>
      </c>
      <c r="L163" s="26">
        <f t="shared" ca="1" si="18"/>
        <v>1.1155224144263114</v>
      </c>
      <c r="M163" s="27">
        <f ca="1">C163*'Balance y flujos'!D$12</f>
        <v>7800.9339017887714</v>
      </c>
      <c r="N163" s="27">
        <f ca="1">D163*'Balance y flujos'!E$12</f>
        <v>7981.6307528016177</v>
      </c>
      <c r="O163" s="27">
        <f ca="1">E163*'Balance y flujos'!F$12</f>
        <v>8121.4102973376994</v>
      </c>
      <c r="P163" s="27">
        <f ca="1">F163*'Balance y flujos'!G$12</f>
        <v>8227.3759201669036</v>
      </c>
      <c r="Q163" s="27">
        <f ca="1">G163*'Balance y flujos'!H$12</f>
        <v>-1088630.0034765801</v>
      </c>
      <c r="R163" s="27">
        <f ca="1">H163*'Balance y flujos'!I$12</f>
        <v>27989.315967709776</v>
      </c>
      <c r="S163" s="27">
        <f ca="1">I163*'Balance y flujos'!J$12</f>
        <v>28119.508547748741</v>
      </c>
      <c r="T163" s="27">
        <f ca="1">J163*'Balance y flujos'!K$12</f>
        <v>28203.608303471927</v>
      </c>
      <c r="U163" s="27">
        <f ca="1">K163*'Balance y flujos'!L$12</f>
        <v>28251.612125173266</v>
      </c>
      <c r="V163" s="27">
        <f ca="1">L163*'Balance y flujos'!M$12</f>
        <v>1143793.9717540327</v>
      </c>
      <c r="W163" s="16">
        <f t="shared" ca="1" si="16"/>
        <v>199859.36409365118</v>
      </c>
      <c r="X163" s="16">
        <f ca="1">'Metrics and Escenarios'!$N$13-W163</f>
        <v>-196951.3173378444</v>
      </c>
    </row>
    <row r="164" spans="1:24" x14ac:dyDescent="0.35">
      <c r="A164">
        <v>159</v>
      </c>
      <c r="B164" s="16">
        <f t="shared" ca="1" si="15"/>
        <v>-74.029858115710994</v>
      </c>
      <c r="C164" s="26">
        <f t="shared" ca="1" si="17"/>
        <v>1.0009325292165057</v>
      </c>
      <c r="D164" s="26">
        <f t="shared" ca="1" si="18"/>
        <v>0.99497099133336853</v>
      </c>
      <c r="E164" s="26">
        <f t="shared" ca="1" si="18"/>
        <v>0.98358255895774616</v>
      </c>
      <c r="F164" s="26">
        <f t="shared" ca="1" si="18"/>
        <v>0.96805780219739801</v>
      </c>
      <c r="G164" s="26">
        <f t="shared" ca="1" si="18"/>
        <v>0.94947630872930977</v>
      </c>
      <c r="H164" s="26">
        <f t="shared" ca="1" si="18"/>
        <v>0.92871901900940057</v>
      </c>
      <c r="I164" s="26">
        <f t="shared" ca="1" si="18"/>
        <v>0.90648445654753207</v>
      </c>
      <c r="J164" s="26">
        <f t="shared" ca="1" si="18"/>
        <v>0.88331964849850231</v>
      </c>
      <c r="K164" s="26">
        <f t="shared" ca="1" si="18"/>
        <v>0.85964082535400355</v>
      </c>
      <c r="L164" s="26">
        <f t="shared" ca="1" si="18"/>
        <v>0.83576486632771474</v>
      </c>
      <c r="M164" s="27">
        <f ca="1">C164*'Balance y flujos'!D$12</f>
        <v>7578.9174900253274</v>
      </c>
      <c r="N164" s="27">
        <f ca="1">D164*'Balance y flujos'!E$12</f>
        <v>7533.7775805797601</v>
      </c>
      <c r="O164" s="27">
        <f ca="1">E164*'Balance y flujos'!F$12</f>
        <v>7447.5460047280512</v>
      </c>
      <c r="P164" s="27">
        <f ca="1">F164*'Balance y flujos'!G$12</f>
        <v>7329.9947741456144</v>
      </c>
      <c r="Q164" s="27">
        <f ca="1">G164*'Balance y flujos'!H$12</f>
        <v>-942287.01035749447</v>
      </c>
      <c r="R164" s="27">
        <f ca="1">H164*'Balance y flujos'!I$12</f>
        <v>23537.252723668764</v>
      </c>
      <c r="S164" s="27">
        <f ca="1">I164*'Balance y flujos'!J$12</f>
        <v>22973.744810992001</v>
      </c>
      <c r="T164" s="27">
        <f ca="1">J164*'Balance y flujos'!K$12</f>
        <v>22386.660956580519</v>
      </c>
      <c r="U164" s="27">
        <f ca="1">K164*'Balance y flujos'!L$12</f>
        <v>21786.550015441837</v>
      </c>
      <c r="V164" s="27">
        <f ca="1">L164*'Balance y flujos'!M$12</f>
        <v>856946.30923312763</v>
      </c>
      <c r="W164" s="16">
        <f t="shared" ca="1" si="16"/>
        <v>35233.743231795146</v>
      </c>
      <c r="X164" s="16">
        <f ca="1">'Metrics and Escenarios'!$N$13-W164</f>
        <v>-32325.69647598837</v>
      </c>
    </row>
    <row r="165" spans="1:24" x14ac:dyDescent="0.35">
      <c r="A165">
        <v>160</v>
      </c>
      <c r="B165" s="16">
        <f t="shared" ca="1" si="15"/>
        <v>102.67897543477369</v>
      </c>
      <c r="C165" s="26">
        <f t="shared" ca="1" si="17"/>
        <v>0.98340052644416343</v>
      </c>
      <c r="D165" s="26">
        <f t="shared" ca="1" si="18"/>
        <v>0.96042108219995459</v>
      </c>
      <c r="E165" s="26">
        <f t="shared" ca="1" si="18"/>
        <v>0.93279823950858543</v>
      </c>
      <c r="F165" s="26">
        <f t="shared" ca="1" si="18"/>
        <v>0.90199435803005934</v>
      </c>
      <c r="G165" s="26">
        <f t="shared" ca="1" si="18"/>
        <v>0.86918514851638751</v>
      </c>
      <c r="H165" s="26">
        <f t="shared" ca="1" si="18"/>
        <v>0.83529164357919827</v>
      </c>
      <c r="I165" s="26">
        <f t="shared" ca="1" si="18"/>
        <v>0.80101341912802393</v>
      </c>
      <c r="J165" s="26">
        <f t="shared" ca="1" si="18"/>
        <v>0.76687212853453224</v>
      </c>
      <c r="K165" s="26">
        <f t="shared" ca="1" si="18"/>
        <v>0.73324266681765504</v>
      </c>
      <c r="L165" s="26">
        <f t="shared" ca="1" si="18"/>
        <v>0.70039081024346317</v>
      </c>
      <c r="M165" s="27">
        <f ca="1">C165*'Balance y flujos'!D$12</f>
        <v>7446.1676806545747</v>
      </c>
      <c r="N165" s="27">
        <f ca="1">D165*'Balance y flujos'!E$12</f>
        <v>7272.1706260980382</v>
      </c>
      <c r="O165" s="27">
        <f ca="1">E165*'Balance y flujos'!F$12</f>
        <v>7063.0144247687549</v>
      </c>
      <c r="P165" s="27">
        <f ca="1">F165*'Balance y flujos'!G$12</f>
        <v>6829.7718541820914</v>
      </c>
      <c r="Q165" s="27">
        <f ca="1">G165*'Balance y flujos'!H$12</f>
        <v>-862603.80328893499</v>
      </c>
      <c r="R165" s="27">
        <f ca="1">H165*'Balance y flujos'!I$12</f>
        <v>21169.449651050203</v>
      </c>
      <c r="S165" s="27">
        <f ca="1">I165*'Balance y flujos'!J$12</f>
        <v>20300.709789680179</v>
      </c>
      <c r="T165" s="27">
        <f ca="1">J165*'Balance y flujos'!K$12</f>
        <v>19435.440350201741</v>
      </c>
      <c r="U165" s="27">
        <f ca="1">K165*'Balance y flujos'!L$12</f>
        <v>18583.142590395586</v>
      </c>
      <c r="V165" s="27">
        <f ca="1">L165*'Balance y flujos'!M$12</f>
        <v>718141.3625295778</v>
      </c>
      <c r="W165" s="16">
        <f t="shared" ca="1" si="16"/>
        <v>-36362.573792325915</v>
      </c>
      <c r="X165" s="16">
        <f ca="1">'Metrics and Escenarios'!$N$13-W165</f>
        <v>39270.620548132691</v>
      </c>
    </row>
    <row r="166" spans="1:24" x14ac:dyDescent="0.35">
      <c r="A166">
        <v>161</v>
      </c>
      <c r="B166" s="16">
        <f t="shared" ca="1" si="15"/>
        <v>-154.46049972986501</v>
      </c>
      <c r="C166" s="26">
        <f t="shared" ca="1" si="17"/>
        <v>1.0090155563483632</v>
      </c>
      <c r="D166" s="26">
        <f t="shared" ca="1" si="18"/>
        <v>1.011105646524187</v>
      </c>
      <c r="E166" s="26">
        <f t="shared" ca="1" si="18"/>
        <v>1.0076042584753433</v>
      </c>
      <c r="F166" s="26">
        <f t="shared" ca="1" si="18"/>
        <v>0.99970881857273441</v>
      </c>
      <c r="G166" s="26">
        <f t="shared" ca="1" si="18"/>
        <v>0.98843798031769625</v>
      </c>
      <c r="H166" s="26">
        <f t="shared" ca="1" si="18"/>
        <v>0.97463654068632266</v>
      </c>
      <c r="I166" s="26">
        <f t="shared" ca="1" si="18"/>
        <v>0.95898490318471274</v>
      </c>
      <c r="J166" s="26">
        <f t="shared" ca="1" si="18"/>
        <v>0.94202484712376244</v>
      </c>
      <c r="K166" s="26">
        <f t="shared" ca="1" si="18"/>
        <v>0.9241757272121891</v>
      </c>
      <c r="L166" s="26">
        <f t="shared" ca="1" si="18"/>
        <v>0.90576324668065733</v>
      </c>
      <c r="M166" s="27">
        <f ca="1">C166*'Balance y flujos'!D$12</f>
        <v>7640.1210116552393</v>
      </c>
      <c r="N166" s="27">
        <f ca="1">D166*'Balance y flujos'!E$12</f>
        <v>7655.9468745649801</v>
      </c>
      <c r="O166" s="27">
        <f ca="1">E166*'Balance y flujos'!F$12</f>
        <v>7629.434866664189</v>
      </c>
      <c r="P166" s="27">
        <f ca="1">F166*'Balance y flujos'!G$12</f>
        <v>7569.6517286177459</v>
      </c>
      <c r="Q166" s="27">
        <f ca="1">G166*'Balance y flujos'!H$12</f>
        <v>-980953.66975912254</v>
      </c>
      <c r="R166" s="27">
        <f ca="1">H166*'Balance y flujos'!I$12</f>
        <v>24700.97640115632</v>
      </c>
      <c r="S166" s="27">
        <f ca="1">I166*'Balance y flujos'!J$12</f>
        <v>24304.304706193521</v>
      </c>
      <c r="T166" s="27">
        <f ca="1">J166*'Balance y flujos'!K$12</f>
        <v>23874.472735981512</v>
      </c>
      <c r="U166" s="27">
        <f ca="1">K166*'Balance y flujos'!L$12</f>
        <v>23422.108525004242</v>
      </c>
      <c r="V166" s="27">
        <f ca="1">L166*'Balance y flujos'!M$12</f>
        <v>928718.71330572222</v>
      </c>
      <c r="W166" s="16">
        <f t="shared" ca="1" si="16"/>
        <v>74562.0603964373</v>
      </c>
      <c r="X166" s="16">
        <f ca="1">'Metrics and Escenarios'!$N$13-W166</f>
        <v>-71654.013640630525</v>
      </c>
    </row>
    <row r="167" spans="1:24" x14ac:dyDescent="0.35">
      <c r="A167">
        <v>162</v>
      </c>
      <c r="B167" s="16">
        <f t="shared" ca="1" si="15"/>
        <v>-101.06879241142647</v>
      </c>
      <c r="C167" s="26">
        <f t="shared" ca="1" si="17"/>
        <v>1.0036426063344317</v>
      </c>
      <c r="D167" s="26">
        <f t="shared" ca="1" si="18"/>
        <v>1.0003661571909594</v>
      </c>
      <c r="E167" s="26">
        <f t="shared" ca="1" si="18"/>
        <v>0.99159351343808688</v>
      </c>
      <c r="F167" s="26">
        <f t="shared" ca="1" si="18"/>
        <v>0.97858472747196867</v>
      </c>
      <c r="G167" s="26">
        <f t="shared" ca="1" si="18"/>
        <v>0.96239988558652312</v>
      </c>
      <c r="H167" s="26">
        <f t="shared" ca="1" si="18"/>
        <v>0.9439088443781527</v>
      </c>
      <c r="I167" s="26">
        <f t="shared" ca="1" si="18"/>
        <v>0.92380511730513459</v>
      </c>
      <c r="J167" s="26">
        <f t="shared" ca="1" si="18"/>
        <v>0.90263501972704396</v>
      </c>
      <c r="K167" s="26">
        <f t="shared" ca="1" si="18"/>
        <v>0.88081683447737269</v>
      </c>
      <c r="L167" s="26">
        <f t="shared" ca="1" si="18"/>
        <v>0.85867134545929957</v>
      </c>
      <c r="M167" s="27">
        <f ca="1">C167*'Balance y flujos'!D$12</f>
        <v>7599.4378051003559</v>
      </c>
      <c r="N167" s="27">
        <f ca="1">D167*'Balance y flujos'!E$12</f>
        <v>7574.6290023151387</v>
      </c>
      <c r="O167" s="27">
        <f ca="1">E167*'Balance y flujos'!F$12</f>
        <v>7508.2038025821948</v>
      </c>
      <c r="P167" s="27">
        <f ca="1">F167*'Balance y flujos'!G$12</f>
        <v>7409.703141843569</v>
      </c>
      <c r="Q167" s="27">
        <f ca="1">G167*'Balance y flujos'!H$12</f>
        <v>-955112.73174511536</v>
      </c>
      <c r="R167" s="27">
        <f ca="1">H167*'Balance y flujos'!I$12</f>
        <v>23922.220352429144</v>
      </c>
      <c r="S167" s="27">
        <f ca="1">I167*'Balance y flujos'!J$12</f>
        <v>23412.715868166502</v>
      </c>
      <c r="T167" s="27">
        <f ca="1">J167*'Balance y flujos'!K$12</f>
        <v>22876.185521871092</v>
      </c>
      <c r="U167" s="27">
        <f ca="1">K167*'Balance y flujos'!L$12</f>
        <v>22323.230182654403</v>
      </c>
      <c r="V167" s="27">
        <f ca="1">L167*'Balance y flujos'!M$12</f>
        <v>880433.32518725388</v>
      </c>
      <c r="W167" s="16">
        <f t="shared" ca="1" si="16"/>
        <v>47946.919119101018</v>
      </c>
      <c r="X167" s="16">
        <f ca="1">'Metrics and Escenarios'!$N$13-W167</f>
        <v>-45038.872363294242</v>
      </c>
    </row>
    <row r="168" spans="1:24" x14ac:dyDescent="0.35">
      <c r="A168">
        <v>163</v>
      </c>
      <c r="B168" s="16">
        <f t="shared" ca="1" si="15"/>
        <v>131.72033223542726</v>
      </c>
      <c r="C168" s="26">
        <f t="shared" ca="1" si="17"/>
        <v>0.98054874087795985</v>
      </c>
      <c r="D168" s="26">
        <f t="shared" ca="1" si="18"/>
        <v>0.95485886500520778</v>
      </c>
      <c r="E168" s="26">
        <f t="shared" ca="1" si="18"/>
        <v>0.92470662147804583</v>
      </c>
      <c r="F168" s="26">
        <f t="shared" ca="1" si="18"/>
        <v>0.89157692645332498</v>
      </c>
      <c r="G168" s="26">
        <f t="shared" ca="1" si="18"/>
        <v>0.85665518246938566</v>
      </c>
      <c r="H168" s="26">
        <f t="shared" ca="1" si="18"/>
        <v>0.82086291600858563</v>
      </c>
      <c r="I168" s="26">
        <f t="shared" ca="1" si="18"/>
        <v>0.78489405754743902</v>
      </c>
      <c r="J168" s="26">
        <f t="shared" ca="1" si="18"/>
        <v>0.74926069895326752</v>
      </c>
      <c r="K168" s="26">
        <f t="shared" ca="1" si="18"/>
        <v>0.71432603213458623</v>
      </c>
      <c r="L168" s="26">
        <f t="shared" ca="1" si="18"/>
        <v>0.6803430272388199</v>
      </c>
      <c r="M168" s="27">
        <f ca="1">C168*'Balance y flujos'!D$12</f>
        <v>7424.5743695425654</v>
      </c>
      <c r="N168" s="27">
        <f ca="1">D168*'Balance y flujos'!E$12</f>
        <v>7230.0543156074755</v>
      </c>
      <c r="O168" s="27">
        <f ca="1">E168*'Balance y flujos'!F$12</f>
        <v>7001.7458540867092</v>
      </c>
      <c r="P168" s="27">
        <f ca="1">F168*'Balance y flujos'!G$12</f>
        <v>6750.8925570531874</v>
      </c>
      <c r="Q168" s="27">
        <f ca="1">G168*'Balance y flujos'!H$12</f>
        <v>-850168.7123469488</v>
      </c>
      <c r="R168" s="27">
        <f ca="1">H168*'Balance y flujos'!I$12</f>
        <v>20803.771119267021</v>
      </c>
      <c r="S168" s="27">
        <f ca="1">I168*'Balance y flujos'!J$12</f>
        <v>19892.184197439041</v>
      </c>
      <c r="T168" s="27">
        <f ca="1">J168*'Balance y flujos'!K$12</f>
        <v>18989.100111233158</v>
      </c>
      <c r="U168" s="27">
        <f ca="1">K168*'Balance y flujos'!L$12</f>
        <v>18103.723517346323</v>
      </c>
      <c r="V168" s="27">
        <f ca="1">L168*'Balance y flujos'!M$12</f>
        <v>697585.49287496717</v>
      </c>
      <c r="W168" s="16">
        <f t="shared" ca="1" si="16"/>
        <v>-46387.173430406256</v>
      </c>
      <c r="X168" s="16">
        <f ca="1">'Metrics and Escenarios'!$N$13-W168</f>
        <v>49295.220186213031</v>
      </c>
    </row>
    <row r="169" spans="1:24" x14ac:dyDescent="0.35">
      <c r="A169">
        <v>164</v>
      </c>
      <c r="B169" s="16">
        <f t="shared" ca="1" si="15"/>
        <v>247.25310182708768</v>
      </c>
      <c r="C169" s="26">
        <f t="shared" ca="1" si="17"/>
        <v>0.96928537935438619</v>
      </c>
      <c r="D169" s="26">
        <f t="shared" ca="1" si="18"/>
        <v>0.93304832081636446</v>
      </c>
      <c r="E169" s="26">
        <f t="shared" ca="1" si="18"/>
        <v>0.89320551141067406</v>
      </c>
      <c r="F169" s="26">
        <f t="shared" ca="1" si="18"/>
        <v>0.85131193670627425</v>
      </c>
      <c r="G169" s="26">
        <f t="shared" ca="1" si="18"/>
        <v>0.80857149043991527</v>
      </c>
      <c r="H169" s="26">
        <f t="shared" ca="1" si="18"/>
        <v>0.76588839583406054</v>
      </c>
      <c r="I169" s="26">
        <f t="shared" ca="1" si="18"/>
        <v>0.72391632421819196</v>
      </c>
      <c r="J169" s="26">
        <f t="shared" ca="1" si="18"/>
        <v>0.6831133262048098</v>
      </c>
      <c r="K169" s="26">
        <f t="shared" ca="1" si="18"/>
        <v>0.64378189290270182</v>
      </c>
      <c r="L169" s="26">
        <f t="shared" ca="1" si="18"/>
        <v>0.60611173678556141</v>
      </c>
      <c r="M169" s="27">
        <f ca="1">C169*'Balance y flujos'!D$12</f>
        <v>7339.2898122364795</v>
      </c>
      <c r="N169" s="27">
        <f ca="1">D169*'Balance y flujos'!E$12</f>
        <v>7064.9080045477422</v>
      </c>
      <c r="O169" s="27">
        <f ca="1">E169*'Balance y flujos'!F$12</f>
        <v>6763.2239686688199</v>
      </c>
      <c r="P169" s="27">
        <f ca="1">F169*'Balance y flujos'!G$12</f>
        <v>6446.011832207043</v>
      </c>
      <c r="Q169" s="27">
        <f ca="1">G169*'Balance y flujos'!H$12</f>
        <v>-802449.10313412186</v>
      </c>
      <c r="R169" s="27">
        <f ca="1">H169*'Balance y flujos'!I$12</f>
        <v>19410.508842706357</v>
      </c>
      <c r="S169" s="27">
        <f ca="1">I169*'Balance y flujos'!J$12</f>
        <v>18346.777793015615</v>
      </c>
      <c r="T169" s="27">
        <f ca="1">J169*'Balance y flujos'!K$12</f>
        <v>17312.675490309775</v>
      </c>
      <c r="U169" s="27">
        <f ca="1">K169*'Balance y flujos'!L$12</f>
        <v>16315.868203426307</v>
      </c>
      <c r="V169" s="27">
        <f ca="1">L169*'Balance y flujos'!M$12</f>
        <v>621472.90074957744</v>
      </c>
      <c r="W169" s="16">
        <f t="shared" ca="1" si="16"/>
        <v>-81976.938437426346</v>
      </c>
      <c r="X169" s="16">
        <f ca="1">'Metrics and Escenarios'!$N$13-W169</f>
        <v>84884.985193233122</v>
      </c>
    </row>
    <row r="170" spans="1:24" x14ac:dyDescent="0.35">
      <c r="A170">
        <v>165</v>
      </c>
      <c r="B170" s="16">
        <f t="shared" ca="1" si="15"/>
        <v>-37.448926947194884</v>
      </c>
      <c r="C170" s="26">
        <f t="shared" ca="1" si="17"/>
        <v>0.9972777137242631</v>
      </c>
      <c r="D170" s="26">
        <f t="shared" ca="1" si="18"/>
        <v>0.98771816213975905</v>
      </c>
      <c r="E170" s="26">
        <f t="shared" ca="1" si="18"/>
        <v>0.97284746190807858</v>
      </c>
      <c r="F170" s="26">
        <f t="shared" ca="1" si="18"/>
        <v>0.95399594988934033</v>
      </c>
      <c r="G170" s="26">
        <f t="shared" ca="1" si="18"/>
        <v>0.93226780053831482</v>
      </c>
      <c r="H170" s="26">
        <f t="shared" ca="1" si="18"/>
        <v>0.90855704760483547</v>
      </c>
      <c r="I170" s="26">
        <f t="shared" ca="1" si="18"/>
        <v>0.88356709536482636</v>
      </c>
      <c r="J170" s="26">
        <f t="shared" ca="1" si="18"/>
        <v>0.85784410998957161</v>
      </c>
      <c r="K170" s="26">
        <f t="shared" ca="1" si="18"/>
        <v>0.83179982674600572</v>
      </c>
      <c r="L170" s="26">
        <f t="shared" ca="1" si="18"/>
        <v>0.80574424800170474</v>
      </c>
      <c r="M170" s="27">
        <f ca="1">C170*'Balance y flujos'!D$12</f>
        <v>7551.2437515380243</v>
      </c>
      <c r="N170" s="27">
        <f ca="1">D170*'Balance y flujos'!E$12</f>
        <v>7478.8601986153226</v>
      </c>
      <c r="O170" s="27">
        <f ca="1">E170*'Balance y flujos'!F$12</f>
        <v>7366.2613902190888</v>
      </c>
      <c r="P170" s="27">
        <f ca="1">F170*'Balance y flujos'!G$12</f>
        <v>7223.5204461675703</v>
      </c>
      <c r="Q170" s="27">
        <f ca="1">G170*'Balance y flujos'!H$12</f>
        <v>-925208.80252131773</v>
      </c>
      <c r="R170" s="27">
        <f ca="1">H170*'Balance y flujos'!I$12</f>
        <v>23026.272107741668</v>
      </c>
      <c r="S170" s="27">
        <f ca="1">I170*'Balance y flujos'!J$12</f>
        <v>22392.932196114907</v>
      </c>
      <c r="T170" s="27">
        <f ca="1">J170*'Balance y flujos'!K$12</f>
        <v>21741.014452220315</v>
      </c>
      <c r="U170" s="27">
        <f ca="1">K170*'Balance y flujos'!L$12</f>
        <v>21080.95380506734</v>
      </c>
      <c r="V170" s="27">
        <f ca="1">L170*'Balance y flujos'!M$12</f>
        <v>826164.85488890647</v>
      </c>
      <c r="W170" s="16">
        <f t="shared" ca="1" si="16"/>
        <v>18817.110715272953</v>
      </c>
      <c r="X170" s="16">
        <f ca="1">'Metrics and Escenarios'!$N$13-W170</f>
        <v>-15909.063959466177</v>
      </c>
    </row>
    <row r="171" spans="1:24" x14ac:dyDescent="0.35">
      <c r="A171">
        <v>166</v>
      </c>
      <c r="B171" s="16">
        <f t="shared" ca="1" si="15"/>
        <v>-155.38223065390918</v>
      </c>
      <c r="C171" s="26">
        <f t="shared" ca="1" si="17"/>
        <v>1.0091085647188447</v>
      </c>
      <c r="D171" s="26">
        <f t="shared" ca="1" si="18"/>
        <v>1.0112920571740804</v>
      </c>
      <c r="E171" s="26">
        <f t="shared" ca="1" si="18"/>
        <v>1.0078829190023419</v>
      </c>
      <c r="F171" s="26">
        <f t="shared" ca="1" si="18"/>
        <v>1.0000774715415741</v>
      </c>
      <c r="G171" s="26">
        <f t="shared" ca="1" si="18"/>
        <v>0.98889362223092125</v>
      </c>
      <c r="H171" s="26">
        <f t="shared" ca="1" si="18"/>
        <v>0.97517570134444864</v>
      </c>
      <c r="I171" s="26">
        <f t="shared" ca="1" si="18"/>
        <v>0.95960385106810187</v>
      </c>
      <c r="J171" s="26">
        <f t="shared" ca="1" si="18"/>
        <v>0.94271973803950393</v>
      </c>
      <c r="K171" s="26">
        <f t="shared" ca="1" si="18"/>
        <v>0.9249427025057062</v>
      </c>
      <c r="L171" s="26">
        <f t="shared" ca="1" si="18"/>
        <v>0.90659850155597443</v>
      </c>
      <c r="M171" s="27">
        <f ca="1">C171*'Balance y flujos'!D$12</f>
        <v>7640.8252576909963</v>
      </c>
      <c r="N171" s="27">
        <f ca="1">D171*'Balance y flujos'!E$12</f>
        <v>7657.3583492583948</v>
      </c>
      <c r="O171" s="27">
        <f ca="1">E171*'Balance y flujos'!F$12</f>
        <v>7631.54484419035</v>
      </c>
      <c r="P171" s="27">
        <f ca="1">F171*'Balance y flujos'!G$12</f>
        <v>7572.4431160007452</v>
      </c>
      <c r="Q171" s="27">
        <f ca="1">G171*'Balance y flujos'!H$12</f>
        <v>-981405.86161715945</v>
      </c>
      <c r="R171" s="27">
        <f ca="1">H171*'Balance y flujos'!I$12</f>
        <v>24714.640771551691</v>
      </c>
      <c r="S171" s="27">
        <f ca="1">I171*'Balance y flujos'!J$12</f>
        <v>24319.991186663847</v>
      </c>
      <c r="T171" s="27">
        <f ca="1">J171*'Balance y flujos'!K$12</f>
        <v>23892.083900138172</v>
      </c>
      <c r="U171" s="27">
        <f ca="1">K171*'Balance y flujos'!L$12</f>
        <v>23441.546579945312</v>
      </c>
      <c r="V171" s="27">
        <f ca="1">L171*'Balance y flujos'!M$12</f>
        <v>929575.13669884356</v>
      </c>
      <c r="W171" s="16">
        <f t="shared" ca="1" si="16"/>
        <v>75039.709087123629</v>
      </c>
      <c r="X171" s="16">
        <f ca="1">'Metrics and Escenarios'!$N$13-W171</f>
        <v>-72131.662331316853</v>
      </c>
    </row>
    <row r="172" spans="1:24" x14ac:dyDescent="0.35">
      <c r="A172">
        <v>167</v>
      </c>
      <c r="B172" s="16">
        <f t="shared" ca="1" si="15"/>
        <v>176.21031638628037</v>
      </c>
      <c r="C172" s="26">
        <f t="shared" ca="1" si="17"/>
        <v>0.97619597099677291</v>
      </c>
      <c r="D172" s="26">
        <f t="shared" ca="1" si="18"/>
        <v>0.94640022214868069</v>
      </c>
      <c r="E172" s="26">
        <f t="shared" ca="1" si="18"/>
        <v>0.91244656605098151</v>
      </c>
      <c r="F172" s="26">
        <f t="shared" ca="1" si="18"/>
        <v>0.87585077539841838</v>
      </c>
      <c r="G172" s="26">
        <f t="shared" ca="1" si="18"/>
        <v>0.8378092852758996</v>
      </c>
      <c r="H172" s="26">
        <f t="shared" ca="1" si="18"/>
        <v>0.79924068487998801</v>
      </c>
      <c r="I172" s="26">
        <f t="shared" ca="1" si="18"/>
        <v>0.76082681867238222</v>
      </c>
      <c r="J172" s="26">
        <f t="shared" ca="1" si="18"/>
        <v>0.72306201882781063</v>
      </c>
      <c r="K172" s="26">
        <f t="shared" ca="1" si="18"/>
        <v>0.68628877915949815</v>
      </c>
      <c r="L172" s="26">
        <f t="shared" ca="1" si="18"/>
        <v>0.65073802290899241</v>
      </c>
      <c r="M172" s="27">
        <f ca="1">C172*'Balance y flujos'!D$12</f>
        <v>7391.615820569833</v>
      </c>
      <c r="N172" s="27">
        <f ca="1">D172*'Balance y flujos'!E$12</f>
        <v>7166.0066856064886</v>
      </c>
      <c r="O172" s="27">
        <f ca="1">E172*'Balance y flujos'!F$12</f>
        <v>6908.9144735564041</v>
      </c>
      <c r="P172" s="27">
        <f ca="1">F172*'Balance y flujos'!G$12</f>
        <v>6631.816397769896</v>
      </c>
      <c r="Q172" s="27">
        <f ca="1">G172*'Balance y flujos'!H$12</f>
        <v>-831465.51358286315</v>
      </c>
      <c r="R172" s="27">
        <f ca="1">H172*'Balance y flujos'!I$12</f>
        <v>20255.78199865418</v>
      </c>
      <c r="S172" s="27">
        <f ca="1">I172*'Balance y flujos'!J$12</f>
        <v>19282.229332546387</v>
      </c>
      <c r="T172" s="27">
        <f ca="1">J172*'Balance y flujos'!K$12</f>
        <v>18325.126463103104</v>
      </c>
      <c r="U172" s="27">
        <f ca="1">K172*'Balance y flujos'!L$12</f>
        <v>17393.153478998262</v>
      </c>
      <c r="V172" s="27">
        <f ca="1">L172*'Balance y flujos'!M$12</f>
        <v>667230.18575760792</v>
      </c>
      <c r="W172" s="16">
        <f t="shared" ca="1" si="16"/>
        <v>-60880.683174450765</v>
      </c>
      <c r="X172" s="16">
        <f ca="1">'Metrics and Escenarios'!$N$13-W172</f>
        <v>63788.729930257541</v>
      </c>
    </row>
    <row r="173" spans="1:24" x14ac:dyDescent="0.35">
      <c r="A173">
        <v>168</v>
      </c>
      <c r="B173" s="16">
        <f t="shared" ca="1" si="15"/>
        <v>-60.166900196853298</v>
      </c>
      <c r="C173" s="26">
        <f t="shared" ca="1" si="17"/>
        <v>0.99954590202308302</v>
      </c>
      <c r="D173" s="26">
        <f t="shared" ca="1" si="18"/>
        <v>0.99221616390712608</v>
      </c>
      <c r="E173" s="26">
        <f t="shared" ca="1" si="18"/>
        <v>0.9795004442817794</v>
      </c>
      <c r="F173" s="26">
        <f t="shared" ca="1" si="18"/>
        <v>0.96270460032704797</v>
      </c>
      <c r="G173" s="26">
        <f t="shared" ca="1" si="18"/>
        <v>0.94291779004886267</v>
      </c>
      <c r="H173" s="26">
        <f t="shared" ca="1" si="18"/>
        <v>0.92102618139984049</v>
      </c>
      <c r="I173" s="26">
        <f t="shared" ca="1" si="18"/>
        <v>0.89773041106883567</v>
      </c>
      <c r="J173" s="26">
        <f t="shared" ca="1" si="18"/>
        <v>0.87357743223376771</v>
      </c>
      <c r="K173" s="26">
        <f t="shared" ca="1" si="18"/>
        <v>0.8489820087209744</v>
      </c>
      <c r="L173" s="26">
        <f t="shared" ca="1" si="18"/>
        <v>0.82425863264570154</v>
      </c>
      <c r="M173" s="27">
        <f ca="1">C173*'Balance y flujos'!D$12</f>
        <v>7568.4181478802566</v>
      </c>
      <c r="N173" s="27">
        <f ca="1">D173*'Balance y flujos'!E$12</f>
        <v>7512.918422591265</v>
      </c>
      <c r="O173" s="27">
        <f ca="1">E173*'Balance y flujos'!F$12</f>
        <v>7416.6368181336356</v>
      </c>
      <c r="P173" s="27">
        <f ca="1">F173*'Balance y flujos'!G$12</f>
        <v>7289.4610977003194</v>
      </c>
      <c r="Q173" s="27">
        <f ca="1">G173*'Balance y flujos'!H$12</f>
        <v>-935778.15183943103</v>
      </c>
      <c r="R173" s="27">
        <f ca="1">H173*'Balance y flujos'!I$12</f>
        <v>23342.287121293684</v>
      </c>
      <c r="S173" s="27">
        <f ca="1">I173*'Balance y flujos'!J$12</f>
        <v>22751.884187305903</v>
      </c>
      <c r="T173" s="27">
        <f ca="1">J173*'Balance y flujos'!K$12</f>
        <v>22139.756347524188</v>
      </c>
      <c r="U173" s="27">
        <f ca="1">K173*'Balance y flujos'!L$12</f>
        <v>21516.415286108473</v>
      </c>
      <c r="V173" s="27">
        <f ca="1">L173*'Balance y flujos'!M$12</f>
        <v>845148.46406849392</v>
      </c>
      <c r="W173" s="16">
        <f t="shared" ca="1" si="16"/>
        <v>28908.089657600736</v>
      </c>
      <c r="X173" s="16">
        <f ca="1">'Metrics and Escenarios'!$N$13-W173</f>
        <v>-26000.04290179396</v>
      </c>
    </row>
    <row r="174" spans="1:24" x14ac:dyDescent="0.35">
      <c r="A174">
        <v>169</v>
      </c>
      <c r="B174" s="16">
        <f t="shared" ca="1" si="15"/>
        <v>150.54464799960178</v>
      </c>
      <c r="C174" s="26">
        <f t="shared" ca="1" si="17"/>
        <v>0.97870466118738308</v>
      </c>
      <c r="D174" s="26">
        <f t="shared" ca="1" si="18"/>
        <v>0.95127071074134462</v>
      </c>
      <c r="E174" s="26">
        <f t="shared" ca="1" si="18"/>
        <v>0.91949924827352159</v>
      </c>
      <c r="F174" s="26">
        <f t="shared" ca="1" si="18"/>
        <v>0.88488880766819278</v>
      </c>
      <c r="G174" s="26">
        <f t="shared" ca="1" si="18"/>
        <v>0.84863003486432442</v>
      </c>
      <c r="H174" s="26">
        <f t="shared" ca="1" si="18"/>
        <v>0.8116437676239322</v>
      </c>
      <c r="I174" s="26">
        <f t="shared" ca="1" si="18"/>
        <v>0.77461933582265452</v>
      </c>
      <c r="J174" s="26">
        <f t="shared" ca="1" si="18"/>
        <v>0.73806177940967665</v>
      </c>
      <c r="K174" s="26">
        <f t="shared" ca="1" si="18"/>
        <v>0.70232594232001766</v>
      </c>
      <c r="L174" s="26">
        <f t="shared" ca="1" si="18"/>
        <v>0.66765582387275801</v>
      </c>
      <c r="M174" s="27">
        <f ca="1">C174*'Balance y flujos'!D$12</f>
        <v>7410.6112627277107</v>
      </c>
      <c r="N174" s="27">
        <f ca="1">D174*'Balance y flujos'!E$12</f>
        <v>7202.8853263764149</v>
      </c>
      <c r="O174" s="27">
        <f ca="1">E174*'Balance y flujos'!F$12</f>
        <v>6962.3163713744716</v>
      </c>
      <c r="P174" s="27">
        <f ca="1">F174*'Balance y flujos'!G$12</f>
        <v>6700.2510812729142</v>
      </c>
      <c r="Q174" s="27">
        <f ca="1">G174*'Balance y flujos'!H$12</f>
        <v>-842204.33000804554</v>
      </c>
      <c r="R174" s="27">
        <f ca="1">H174*'Balance y flujos'!I$12</f>
        <v>20570.123028741167</v>
      </c>
      <c r="S174" s="27">
        <f ca="1">I174*'Balance y flujos'!J$12</f>
        <v>19631.783885879173</v>
      </c>
      <c r="T174" s="27">
        <f ca="1">J174*'Balance y flujos'!K$12</f>
        <v>18705.277131263731</v>
      </c>
      <c r="U174" s="27">
        <f ca="1">K174*'Balance y flujos'!L$12</f>
        <v>17799.595852368067</v>
      </c>
      <c r="V174" s="27">
        <f ca="1">L174*'Balance y flujos'!M$12</f>
        <v>684576.74778759747</v>
      </c>
      <c r="W174" s="16">
        <f t="shared" ca="1" si="16"/>
        <v>-52644.73828044429</v>
      </c>
      <c r="X174" s="16">
        <f ca="1">'Metrics and Escenarios'!$N$13-W174</f>
        <v>55552.785036251065</v>
      </c>
    </row>
    <row r="175" spans="1:24" x14ac:dyDescent="0.35">
      <c r="A175">
        <v>170</v>
      </c>
      <c r="B175" s="16">
        <f t="shared" ca="1" si="15"/>
        <v>39.183278981641159</v>
      </c>
      <c r="C175" s="26">
        <f t="shared" ca="1" si="17"/>
        <v>0.98966456249704859</v>
      </c>
      <c r="D175" s="26">
        <f t="shared" ca="1" si="18"/>
        <v>0.9726953748224022</v>
      </c>
      <c r="E175" s="26">
        <f t="shared" ca="1" si="18"/>
        <v>0.95073715583717278</v>
      </c>
      <c r="F175" s="26">
        <f t="shared" ca="1" si="18"/>
        <v>0.92519686664105194</v>
      </c>
      <c r="G175" s="26">
        <f t="shared" ca="1" si="18"/>
        <v>0.89722261639517398</v>
      </c>
      <c r="H175" s="26">
        <f t="shared" ca="1" si="18"/>
        <v>0.86772804685048088</v>
      </c>
      <c r="I175" s="26">
        <f t="shared" ca="1" si="18"/>
        <v>0.83741912126670837</v>
      </c>
      <c r="J175" s="26">
        <f t="shared" ca="1" si="18"/>
        <v>0.80683293599769323</v>
      </c>
      <c r="K175" s="26">
        <f t="shared" ca="1" si="18"/>
        <v>0.77636504911425708</v>
      </c>
      <c r="L175" s="26">
        <f t="shared" ca="1" si="18"/>
        <v>0.74630485985824457</v>
      </c>
      <c r="M175" s="27">
        <f ca="1">C175*'Balance y flujos'!D$12</f>
        <v>7493.5980628367997</v>
      </c>
      <c r="N175" s="27">
        <f ca="1">D175*'Balance y flujos'!E$12</f>
        <v>7365.1098086289267</v>
      </c>
      <c r="O175" s="27">
        <f ca="1">E175*'Balance y flujos'!F$12</f>
        <v>7198.8453252004301</v>
      </c>
      <c r="P175" s="27">
        <f ca="1">F175*'Balance y flujos'!G$12</f>
        <v>7005.457920116989</v>
      </c>
      <c r="Q175" s="27">
        <f ca="1">G175*'Balance y flujos'!H$12</f>
        <v>-890428.97548396653</v>
      </c>
      <c r="R175" s="27">
        <f ca="1">H175*'Balance y flujos'!I$12</f>
        <v>21991.510797226954</v>
      </c>
      <c r="S175" s="27">
        <f ca="1">I175*'Balance y flujos'!J$12</f>
        <v>21223.367982612213</v>
      </c>
      <c r="T175" s="27">
        <f ca="1">J175*'Balance y flujos'!K$12</f>
        <v>20448.198358867834</v>
      </c>
      <c r="U175" s="27">
        <f ca="1">K175*'Balance y flujos'!L$12</f>
        <v>19676.026863665225</v>
      </c>
      <c r="V175" s="27">
        <f ca="1">L175*'Balance y flujos'!M$12</f>
        <v>765219.04782665952</v>
      </c>
      <c r="W175" s="16">
        <f t="shared" ca="1" si="16"/>
        <v>-12807.812538151746</v>
      </c>
      <c r="X175" s="16">
        <f ca="1">'Metrics and Escenarios'!$N$13-W175</f>
        <v>15715.859293958521</v>
      </c>
    </row>
    <row r="176" spans="1:24" x14ac:dyDescent="0.35">
      <c r="A176">
        <v>171</v>
      </c>
      <c r="B176" s="16">
        <f t="shared" ca="1" si="15"/>
        <v>71.044532549513804</v>
      </c>
      <c r="C176" s="26">
        <f t="shared" ca="1" si="17"/>
        <v>0.98651638504696249</v>
      </c>
      <c r="D176" s="26">
        <f t="shared" ca="1" si="18"/>
        <v>0.96651682257504323</v>
      </c>
      <c r="E176" s="26">
        <f t="shared" ca="1" si="18"/>
        <v>0.94169294539834003</v>
      </c>
      <c r="F176" s="26">
        <f t="shared" ca="1" si="18"/>
        <v>0.91348051198575675</v>
      </c>
      <c r="G176" s="26">
        <f t="shared" ca="1" si="18"/>
        <v>0.88304254634249935</v>
      </c>
      <c r="H176" s="26">
        <f t="shared" ca="1" si="18"/>
        <v>0.85129745500641585</v>
      </c>
      <c r="I176" s="26">
        <f t="shared" ca="1" si="18"/>
        <v>0.81894899923400044</v>
      </c>
      <c r="J176" s="26">
        <f t="shared" ca="1" si="18"/>
        <v>0.78652745160660864</v>
      </c>
      <c r="K176" s="26">
        <f t="shared" ca="1" si="18"/>
        <v>0.75441884073738996</v>
      </c>
      <c r="L176" s="26">
        <f t="shared" ca="1" si="18"/>
        <v>0.72290146205123051</v>
      </c>
      <c r="M176" s="27">
        <f ca="1">C176*'Balance y flujos'!D$12</f>
        <v>7469.7605149085321</v>
      </c>
      <c r="N176" s="27">
        <f ca="1">D176*'Balance y flujos'!E$12</f>
        <v>7318.3266975562974</v>
      </c>
      <c r="O176" s="27">
        <f ca="1">E176*'Balance y flujos'!F$12</f>
        <v>7130.3638614877918</v>
      </c>
      <c r="P176" s="27">
        <f ca="1">F176*'Balance y flujos'!G$12</f>
        <v>6916.7433638163129</v>
      </c>
      <c r="Q176" s="27">
        <f ca="1">G176*'Balance y flujos'!H$12</f>
        <v>-876356.27488706948</v>
      </c>
      <c r="R176" s="27">
        <f ca="1">H176*'Balance y flujos'!I$12</f>
        <v>21575.097452913506</v>
      </c>
      <c r="S176" s="27">
        <f ca="1">I176*'Balance y flujos'!J$12</f>
        <v>20755.265229010212</v>
      </c>
      <c r="T176" s="27">
        <f ca="1">J176*'Balance y flujos'!K$12</f>
        <v>19933.580581039565</v>
      </c>
      <c r="U176" s="27">
        <f ca="1">K176*'Balance y flujos'!L$12</f>
        <v>19119.826934171386</v>
      </c>
      <c r="V176" s="27">
        <f ca="1">L176*'Balance y flujos'!M$12</f>
        <v>741222.51939832594</v>
      </c>
      <c r="W176" s="16">
        <f t="shared" ca="1" si="16"/>
        <v>-24914.79085383995</v>
      </c>
      <c r="X176" s="16">
        <f ca="1">'Metrics and Escenarios'!$N$13-W176</f>
        <v>27822.837609646725</v>
      </c>
    </row>
    <row r="177" spans="1:24" x14ac:dyDescent="0.35">
      <c r="A177">
        <v>172</v>
      </c>
      <c r="B177" s="16">
        <f t="shared" ca="1" si="15"/>
        <v>-101.05509080120268</v>
      </c>
      <c r="C177" s="26">
        <f t="shared" ca="1" si="17"/>
        <v>1.0036412311833942</v>
      </c>
      <c r="D177" s="26">
        <f t="shared" ca="1" si="18"/>
        <v>1.000363415869282</v>
      </c>
      <c r="E177" s="26">
        <f t="shared" ca="1" si="18"/>
        <v>0.99158943751811734</v>
      </c>
      <c r="F177" s="26">
        <f t="shared" ca="1" si="18"/>
        <v>0.97857936421206304</v>
      </c>
      <c r="G177" s="26">
        <f t="shared" ca="1" si="18"/>
        <v>0.96239329239505167</v>
      </c>
      <c r="H177" s="26">
        <f t="shared" ca="1" si="18"/>
        <v>0.94390108456740585</v>
      </c>
      <c r="I177" s="26">
        <f t="shared" ca="1" si="18"/>
        <v>0.92379625701527668</v>
      </c>
      <c r="J177" s="26">
        <f t="shared" ca="1" si="18"/>
        <v>0.90262512573869769</v>
      </c>
      <c r="K177" s="26">
        <f t="shared" ca="1" si="18"/>
        <v>0.88080597279629291</v>
      </c>
      <c r="L177" s="26">
        <f t="shared" ca="1" si="18"/>
        <v>0.85865958035981438</v>
      </c>
      <c r="M177" s="27">
        <f ca="1">C177*'Balance y flujos'!D$12</f>
        <v>7599.4273926540163</v>
      </c>
      <c r="N177" s="27">
        <f ca="1">D177*'Balance y flujos'!E$12</f>
        <v>7574.6082454207426</v>
      </c>
      <c r="O177" s="27">
        <f ca="1">E177*'Balance y flujos'!F$12</f>
        <v>7508.1729403010286</v>
      </c>
      <c r="P177" s="27">
        <f ca="1">F177*'Balance y flujos'!G$12</f>
        <v>7409.6625320091243</v>
      </c>
      <c r="Q177" s="27">
        <f ca="1">G177*'Balance y flujos'!H$12</f>
        <v>-955106.18847634376</v>
      </c>
      <c r="R177" s="27">
        <f ca="1">H177*'Balance y flujos'!I$12</f>
        <v>23922.02368947415</v>
      </c>
      <c r="S177" s="27">
        <f ca="1">I177*'Balance y flujos'!J$12</f>
        <v>23412.491314908388</v>
      </c>
      <c r="T177" s="27">
        <f ca="1">J177*'Balance y flujos'!K$12</f>
        <v>22875.934770783428</v>
      </c>
      <c r="U177" s="27">
        <f ca="1">K177*'Balance y flujos'!L$12</f>
        <v>22322.954906572675</v>
      </c>
      <c r="V177" s="27">
        <f ca="1">L177*'Balance y flujos'!M$12</f>
        <v>880421.26191564754</v>
      </c>
      <c r="W177" s="16">
        <f t="shared" ca="1" si="16"/>
        <v>47940.349231427303</v>
      </c>
      <c r="X177" s="16">
        <f ca="1">'Metrics and Escenarios'!$N$13-W177</f>
        <v>-45032.302475620527</v>
      </c>
    </row>
    <row r="178" spans="1:24" x14ac:dyDescent="0.35">
      <c r="A178">
        <v>173</v>
      </c>
      <c r="B178" s="16">
        <f t="shared" ca="1" si="15"/>
        <v>-40.990911378575028</v>
      </c>
      <c r="C178" s="26">
        <f t="shared" ca="1" si="17"/>
        <v>0.99763101050273129</v>
      </c>
      <c r="D178" s="26">
        <f t="shared" ca="1" si="18"/>
        <v>0.98841810650026907</v>
      </c>
      <c r="E178" s="26">
        <f t="shared" ca="1" si="18"/>
        <v>0.97388175449725256</v>
      </c>
      <c r="F178" s="26">
        <f t="shared" ca="1" si="18"/>
        <v>0.955348523342754</v>
      </c>
      <c r="G178" s="26">
        <f t="shared" ca="1" si="18"/>
        <v>0.93392030240806978</v>
      </c>
      <c r="H178" s="26">
        <f t="shared" ca="1" si="18"/>
        <v>0.91048995772919949</v>
      </c>
      <c r="I178" s="26">
        <f t="shared" ca="1" si="18"/>
        <v>0.88576052004490424</v>
      </c>
      <c r="J178" s="26">
        <f t="shared" ca="1" si="18"/>
        <v>0.86027833353930272</v>
      </c>
      <c r="K178" s="26">
        <f t="shared" ca="1" si="18"/>
        <v>0.83445565743962391</v>
      </c>
      <c r="L178" s="26">
        <f t="shared" ca="1" si="18"/>
        <v>0.80860324185065713</v>
      </c>
      <c r="M178" s="27">
        <f ca="1">C178*'Balance y flujos'!D$12</f>
        <v>7553.918864050951</v>
      </c>
      <c r="N178" s="27">
        <f ca="1">D178*'Balance y flujos'!E$12</f>
        <v>7484.1600768799108</v>
      </c>
      <c r="O178" s="27">
        <f ca="1">E178*'Balance y flujos'!F$12</f>
        <v>7374.0929052963638</v>
      </c>
      <c r="P178" s="27">
        <f ca="1">F178*'Balance y flujos'!G$12</f>
        <v>7233.7619382795765</v>
      </c>
      <c r="Q178" s="27">
        <f ca="1">G178*'Balance y flujos'!H$12</f>
        <v>-926848.79188402812</v>
      </c>
      <c r="R178" s="27">
        <f ca="1">H178*'Balance y flujos'!I$12</f>
        <v>23075.25936132222</v>
      </c>
      <c r="S178" s="27">
        <f ca="1">I178*'Balance y flujos'!J$12</f>
        <v>22448.521873906142</v>
      </c>
      <c r="T178" s="27">
        <f ca="1">J178*'Balance y flujos'!K$12</f>
        <v>21802.706884164952</v>
      </c>
      <c r="U178" s="27">
        <f ca="1">K178*'Balance y flujos'!L$12</f>
        <v>21148.262600243779</v>
      </c>
      <c r="V178" s="27">
        <f ca="1">L178*'Balance y flujos'!M$12</f>
        <v>829096.30645583465</v>
      </c>
      <c r="W178" s="16">
        <f t="shared" ca="1" si="16"/>
        <v>20368.199075950426</v>
      </c>
      <c r="X178" s="16">
        <f ca="1">'Metrics and Escenarios'!$N$13-W178</f>
        <v>-17460.15232014365</v>
      </c>
    </row>
    <row r="179" spans="1:24" x14ac:dyDescent="0.35">
      <c r="A179">
        <v>174</v>
      </c>
      <c r="B179" s="16">
        <f t="shared" ca="1" si="15"/>
        <v>-18.90446035856365</v>
      </c>
      <c r="C179" s="26">
        <f t="shared" ca="1" si="17"/>
        <v>0.99543002914584633</v>
      </c>
      <c r="D179" s="26">
        <f t="shared" ca="1" si="18"/>
        <v>0.98406160592844871</v>
      </c>
      <c r="E179" s="26">
        <f t="shared" ca="1" si="18"/>
        <v>0.96745020803199633</v>
      </c>
      <c r="F179" s="26">
        <f t="shared" ca="1" si="18"/>
        <v>0.94694559283210078</v>
      </c>
      <c r="G179" s="26">
        <f t="shared" ca="1" si="18"/>
        <v>0.92366354796284822</v>
      </c>
      <c r="H179" s="26">
        <f t="shared" ca="1" si="18"/>
        <v>0.89850385715099546</v>
      </c>
      <c r="I179" s="26">
        <f t="shared" ca="1" si="18"/>
        <v>0.87217152273675735</v>
      </c>
      <c r="J179" s="26">
        <f t="shared" ca="1" si="18"/>
        <v>0.84521143899619267</v>
      </c>
      <c r="K179" s="26">
        <f t="shared" ca="1" si="18"/>
        <v>0.81803228095231229</v>
      </c>
      <c r="L179" s="26">
        <f t="shared" ca="1" si="18"/>
        <v>0.79093984485906166</v>
      </c>
      <c r="M179" s="27">
        <f ca="1">C179*'Balance y flujos'!D$12</f>
        <v>7537.253349029701</v>
      </c>
      <c r="N179" s="27">
        <f ca="1">D179*'Balance y flujos'!E$12</f>
        <v>7451.1732796530086</v>
      </c>
      <c r="O179" s="27">
        <f ca="1">E179*'Balance y flujos'!F$12</f>
        <v>7325.3941583072974</v>
      </c>
      <c r="P179" s="27">
        <f ca="1">F179*'Balance y flujos'!G$12</f>
        <v>7170.1361541675269</v>
      </c>
      <c r="Q179" s="27">
        <f ca="1">G179*'Balance y flujos'!H$12</f>
        <v>-916669.70011175075</v>
      </c>
      <c r="R179" s="27">
        <f ca="1">H179*'Balance y flujos'!I$12</f>
        <v>22771.486236506258</v>
      </c>
      <c r="S179" s="27">
        <f ca="1">I179*'Balance y flujos'!J$12</f>
        <v>22104.125283165202</v>
      </c>
      <c r="T179" s="27">
        <f ca="1">J179*'Balance y flujos'!K$12</f>
        <v>21420.854787499255</v>
      </c>
      <c r="U179" s="27">
        <f ca="1">K179*'Balance y flujos'!L$12</f>
        <v>20732.03212036179</v>
      </c>
      <c r="V179" s="27">
        <f ca="1">L179*'Balance y flujos'!M$12</f>
        <v>810985.25217453158</v>
      </c>
      <c r="W179" s="16">
        <f t="shared" ca="1" si="16"/>
        <v>10828.007431471022</v>
      </c>
      <c r="X179" s="16">
        <f ca="1">'Metrics and Escenarios'!$N$13-W179</f>
        <v>-7919.9606756642461</v>
      </c>
    </row>
    <row r="180" spans="1:24" x14ac:dyDescent="0.35">
      <c r="A180">
        <v>175</v>
      </c>
      <c r="B180" s="16">
        <f t="shared" ca="1" si="15"/>
        <v>83.742203997632274</v>
      </c>
      <c r="C180" s="26">
        <f t="shared" ca="1" si="17"/>
        <v>0.98526453390133628</v>
      </c>
      <c r="D180" s="26">
        <f t="shared" ca="1" si="18"/>
        <v>0.96406543397278699</v>
      </c>
      <c r="E180" s="26">
        <f t="shared" ca="1" si="18"/>
        <v>0.93811257679176396</v>
      </c>
      <c r="F180" s="26">
        <f t="shared" ca="1" si="18"/>
        <v>0.90885264439673519</v>
      </c>
      <c r="G180" s="26">
        <f t="shared" ca="1" si="18"/>
        <v>0.87745401338898299</v>
      </c>
      <c r="H180" s="26">
        <f t="shared" ca="1" si="18"/>
        <v>0.84483640112686065</v>
      </c>
      <c r="I180" s="26">
        <f t="shared" ca="1" si="18"/>
        <v>0.81170213163716098</v>
      </c>
      <c r="J180" s="26">
        <f t="shared" ca="1" si="18"/>
        <v>0.77857824081600446</v>
      </c>
      <c r="K180" s="26">
        <f t="shared" ca="1" si="18"/>
        <v>0.74584648971778988</v>
      </c>
      <c r="L180" s="26">
        <f t="shared" ca="1" si="18"/>
        <v>0.71378032792925938</v>
      </c>
      <c r="M180" s="27">
        <f ca="1">C180*'Balance y flujos'!D$12</f>
        <v>7460.2816776587115</v>
      </c>
      <c r="N180" s="27">
        <f ca="1">D180*'Balance y flujos'!E$12</f>
        <v>7299.7651348033796</v>
      </c>
      <c r="O180" s="27">
        <f ca="1">E180*'Balance y flujos'!F$12</f>
        <v>7103.2538241365655</v>
      </c>
      <c r="P180" s="27">
        <f ca="1">F180*'Balance y flujos'!G$12</f>
        <v>6881.70181447291</v>
      </c>
      <c r="Q180" s="27">
        <f ca="1">G180*'Balance y flujos'!H$12</f>
        <v>-870810.05750319303</v>
      </c>
      <c r="R180" s="27">
        <f ca="1">H180*'Balance y flujos'!I$12</f>
        <v>21411.349909349105</v>
      </c>
      <c r="S180" s="27">
        <f ca="1">I180*'Balance y flujos'!J$12</f>
        <v>20571.602193592124</v>
      </c>
      <c r="T180" s="27">
        <f ca="1">J180*'Balance y flujos'!K$12</f>
        <v>19732.117512552246</v>
      </c>
      <c r="U180" s="27">
        <f ca="1">K180*'Balance y flujos'!L$12</f>
        <v>18902.571135318962</v>
      </c>
      <c r="V180" s="27">
        <f ca="1">L180*'Balance y flujos'!M$12</f>
        <v>731870.22123797401</v>
      </c>
      <c r="W180" s="16">
        <f t="shared" ca="1" si="16"/>
        <v>-29577.193063335028</v>
      </c>
      <c r="X180" s="16">
        <f ca="1">'Metrics and Escenarios'!$N$13-W180</f>
        <v>32485.239819141803</v>
      </c>
    </row>
    <row r="181" spans="1:24" x14ac:dyDescent="0.35">
      <c r="A181">
        <v>176</v>
      </c>
      <c r="B181" s="16">
        <f t="shared" ca="1" si="15"/>
        <v>-121.24019146654732</v>
      </c>
      <c r="C181" s="26">
        <f t="shared" ca="1" si="17"/>
        <v>1.0056691370974389</v>
      </c>
      <c r="D181" s="26">
        <f t="shared" ca="1" si="18"/>
        <v>1.0044100658273425</v>
      </c>
      <c r="E181" s="26">
        <f t="shared" ca="1" si="18"/>
        <v>0.99761225457346292</v>
      </c>
      <c r="F181" s="26">
        <f t="shared" ca="1" si="18"/>
        <v>0.9865124362775175</v>
      </c>
      <c r="G181" s="26">
        <f t="shared" ca="1" si="18"/>
        <v>0.97215547493351728</v>
      </c>
      <c r="H181" s="26">
        <f t="shared" ca="1" si="18"/>
        <v>0.95540223258271695</v>
      </c>
      <c r="I181" s="26">
        <f t="shared" ca="1" si="18"/>
        <v>0.93694175272702651</v>
      </c>
      <c r="J181" s="26">
        <f t="shared" ca="1" si="18"/>
        <v>0.91731910947645312</v>
      </c>
      <c r="K181" s="26">
        <f t="shared" ca="1" si="18"/>
        <v>0.89695344244963726</v>
      </c>
      <c r="L181" s="26">
        <f t="shared" ca="1" si="18"/>
        <v>0.876167818747281</v>
      </c>
      <c r="M181" s="27">
        <f ca="1">C181*'Balance y flujos'!D$12</f>
        <v>7614.7824052562237</v>
      </c>
      <c r="N181" s="27">
        <f ca="1">D181*'Balance y flujos'!E$12</f>
        <v>7605.2488982599116</v>
      </c>
      <c r="O181" s="27">
        <f ca="1">E181*'Balance y flujos'!F$12</f>
        <v>7553.7768468457707</v>
      </c>
      <c r="P181" s="27">
        <f ca="1">F181*'Balance y flujos'!G$12</f>
        <v>7469.730615392893</v>
      </c>
      <c r="Q181" s="27">
        <f ca="1">G181*'Balance y flujos'!H$12</f>
        <v>-964794.45316937822</v>
      </c>
      <c r="R181" s="27">
        <f ca="1">H181*'Balance y flujos'!I$12</f>
        <v>24213.506282064362</v>
      </c>
      <c r="S181" s="27">
        <f ca="1">I181*'Balance y flujos'!J$12</f>
        <v>23745.647897698505</v>
      </c>
      <c r="T181" s="27">
        <f ca="1">J181*'Balance y flujos'!K$12</f>
        <v>23248.335897145553</v>
      </c>
      <c r="U181" s="27">
        <f ca="1">K181*'Balance y flujos'!L$12</f>
        <v>22732.192863693366</v>
      </c>
      <c r="V181" s="27">
        <f ca="1">L181*'Balance y flujos'!M$12</f>
        <v>898373.22528692207</v>
      </c>
      <c r="W181" s="16">
        <f t="shared" ca="1" si="16"/>
        <v>57761.993823900353</v>
      </c>
      <c r="X181" s="16">
        <f ca="1">'Metrics and Escenarios'!$N$13-W181</f>
        <v>-54853.947068093577</v>
      </c>
    </row>
    <row r="182" spans="1:24" x14ac:dyDescent="0.35">
      <c r="A182">
        <v>177</v>
      </c>
      <c r="B182" s="16">
        <f t="shared" ca="1" si="15"/>
        <v>-40.621352684229954</v>
      </c>
      <c r="C182" s="26">
        <f t="shared" ca="1" si="17"/>
        <v>0.99759414286260539</v>
      </c>
      <c r="D182" s="26">
        <f t="shared" ca="1" si="18"/>
        <v>0.98834505349905843</v>
      </c>
      <c r="E182" s="26">
        <f t="shared" ca="1" si="18"/>
        <v>0.97377378854143526</v>
      </c>
      <c r="F182" s="26">
        <f t="shared" ca="1" si="18"/>
        <v>0.95520731083910049</v>
      </c>
      <c r="G182" s="26">
        <f t="shared" ca="1" si="18"/>
        <v>0.93374774916690828</v>
      </c>
      <c r="H182" s="26">
        <f t="shared" ca="1" si="18"/>
        <v>0.91028809242235464</v>
      </c>
      <c r="I182" s="26">
        <f t="shared" ca="1" si="18"/>
        <v>0.88553141132947</v>
      </c>
      <c r="J182" s="26">
        <f t="shared" ca="1" si="18"/>
        <v>0.86002403246265169</v>
      </c>
      <c r="K182" s="26">
        <f t="shared" ca="1" si="18"/>
        <v>0.8341781612812581</v>
      </c>
      <c r="L182" s="26">
        <f t="shared" ca="1" si="18"/>
        <v>0.80830447070249367</v>
      </c>
      <c r="M182" s="27">
        <f ca="1">C182*'Balance y flujos'!D$12</f>
        <v>7553.6397075699597</v>
      </c>
      <c r="N182" s="27">
        <f ca="1">D182*'Balance y flujos'!E$12</f>
        <v>7483.606930036929</v>
      </c>
      <c r="O182" s="27">
        <f ca="1">E182*'Balance y flujos'!F$12</f>
        <v>7373.275402570669</v>
      </c>
      <c r="P182" s="27">
        <f ca="1">F182*'Balance y flujos'!G$12</f>
        <v>7232.6926974641265</v>
      </c>
      <c r="Q182" s="27">
        <f ca="1">G182*'Balance y flujos'!H$12</f>
        <v>-926677.54519124946</v>
      </c>
      <c r="R182" s="27">
        <f ca="1">H182*'Balance y flujos'!I$12</f>
        <v>23070.143330912488</v>
      </c>
      <c r="S182" s="27">
        <f ca="1">I182*'Balance y flujos'!J$12</f>
        <v>22442.715392477428</v>
      </c>
      <c r="T182" s="27">
        <f ca="1">J182*'Balance y flujos'!K$12</f>
        <v>21796.26193301555</v>
      </c>
      <c r="U182" s="27">
        <f ca="1">K182*'Balance y flujos'!L$12</f>
        <v>21141.229797990767</v>
      </c>
      <c r="V182" s="27">
        <f ca="1">L182*'Balance y flujos'!M$12</f>
        <v>828789.96331670636</v>
      </c>
      <c r="W182" s="16">
        <f t="shared" ca="1" si="16"/>
        <v>20205.983317494858</v>
      </c>
      <c r="X182" s="16">
        <f ca="1">'Metrics and Escenarios'!$N$13-W182</f>
        <v>-17297.936561688082</v>
      </c>
    </row>
    <row r="183" spans="1:24" x14ac:dyDescent="0.35">
      <c r="A183">
        <v>178</v>
      </c>
      <c r="B183" s="16">
        <f t="shared" ca="1" si="15"/>
        <v>-115.31568394395822</v>
      </c>
      <c r="C183" s="26">
        <f t="shared" ca="1" si="17"/>
        <v>1.005073504119667</v>
      </c>
      <c r="D183" s="26">
        <f t="shared" ca="1" si="18"/>
        <v>1.0032206436424205</v>
      </c>
      <c r="E183" s="26">
        <f t="shared" ca="1" si="18"/>
        <v>0.9958407209673884</v>
      </c>
      <c r="F183" s="26">
        <f t="shared" ca="1" si="18"/>
        <v>0.98417736406096568</v>
      </c>
      <c r="G183" s="26">
        <f t="shared" ca="1" si="18"/>
        <v>0.96927996481936185</v>
      </c>
      <c r="H183" s="26">
        <f t="shared" ca="1" si="18"/>
        <v>0.95201208900343659</v>
      </c>
      <c r="I183" s="26">
        <f t="shared" ca="1" si="18"/>
        <v>0.93306415585911073</v>
      </c>
      <c r="J183" s="26">
        <f t="shared" ca="1" si="18"/>
        <v>0.91298166531256164</v>
      </c>
      <c r="K183" s="26">
        <f t="shared" ca="1" si="18"/>
        <v>0.89218356370723573</v>
      </c>
      <c r="L183" s="26">
        <f t="shared" ca="1" si="18"/>
        <v>0.87099230224557211</v>
      </c>
      <c r="M183" s="27">
        <f ca="1">C183*'Balance y flujos'!D$12</f>
        <v>7610.2723578143605</v>
      </c>
      <c r="N183" s="27">
        <f ca="1">D183*'Balance y flujos'!E$12</f>
        <v>7596.2427641427739</v>
      </c>
      <c r="O183" s="27">
        <f ca="1">E183*'Balance y flujos'!F$12</f>
        <v>7540.3630485733174</v>
      </c>
      <c r="P183" s="27">
        <f ca="1">F183*'Balance y flujos'!G$12</f>
        <v>7452.0497836225941</v>
      </c>
      <c r="Q183" s="27">
        <f ca="1">G183*'Balance y flujos'!H$12</f>
        <v>-961940.71600520774</v>
      </c>
      <c r="R183" s="27">
        <f ca="1">H183*'Balance y flujos'!I$12</f>
        <v>24127.587220904017</v>
      </c>
      <c r="S183" s="27">
        <f ca="1">I183*'Balance y flujos'!J$12</f>
        <v>23647.374926463362</v>
      </c>
      <c r="T183" s="27">
        <f ca="1">J183*'Balance y flujos'!K$12</f>
        <v>23138.408656106374</v>
      </c>
      <c r="U183" s="27">
        <f ca="1">K183*'Balance y flujos'!L$12</f>
        <v>22611.306094796448</v>
      </c>
      <c r="V183" s="27">
        <f ca="1">L183*'Balance y flujos'!M$12</f>
        <v>893066.5416212132</v>
      </c>
      <c r="W183" s="16">
        <f t="shared" ca="1" si="16"/>
        <v>54849.430468428647</v>
      </c>
      <c r="X183" s="16">
        <f ca="1">'Metrics and Escenarios'!$N$13-W183</f>
        <v>-51941.383712621871</v>
      </c>
    </row>
    <row r="184" spans="1:24" x14ac:dyDescent="0.35">
      <c r="A184">
        <v>179</v>
      </c>
      <c r="B184" s="16">
        <f t="shared" ca="1" si="15"/>
        <v>-17.284192360593238</v>
      </c>
      <c r="C184" s="26">
        <f t="shared" ca="1" si="17"/>
        <v>0.99526875586945118</v>
      </c>
      <c r="D184" s="26">
        <f t="shared" ca="1" si="18"/>
        <v>0.98374276888576107</v>
      </c>
      <c r="E184" s="26">
        <f t="shared" ca="1" si="18"/>
        <v>0.96698006372170908</v>
      </c>
      <c r="F184" s="26">
        <f t="shared" ca="1" si="18"/>
        <v>0.94633206941209502</v>
      </c>
      <c r="G184" s="26">
        <f t="shared" ca="1" si="18"/>
        <v>0.92291555974527295</v>
      </c>
      <c r="H184" s="26">
        <f t="shared" ca="1" si="18"/>
        <v>0.89763079137244184</v>
      </c>
      <c r="I184" s="26">
        <f t="shared" ca="1" si="18"/>
        <v>0.87118287737247235</v>
      </c>
      <c r="J184" s="26">
        <f t="shared" ca="1" si="18"/>
        <v>0.84411657350279867</v>
      </c>
      <c r="K184" s="26">
        <f t="shared" ref="D184:L213" ca="1" si="19">EXP(-(K$4+($B184/10000))*K$3)</f>
        <v>0.81684026191565851</v>
      </c>
      <c r="L184" s="26">
        <f t="shared" ca="1" si="19"/>
        <v>0.78965934799429993</v>
      </c>
      <c r="M184" s="27">
        <f ca="1">C184*'Balance y flujos'!D$12</f>
        <v>7536.0322109215194</v>
      </c>
      <c r="N184" s="27">
        <f ca="1">D184*'Balance y flujos'!E$12</f>
        <v>7448.7590913148751</v>
      </c>
      <c r="O184" s="27">
        <f ca="1">E184*'Balance y flujos'!F$12</f>
        <v>7321.8342930495855</v>
      </c>
      <c r="P184" s="27">
        <f ca="1">F184*'Balance y flujos'!G$12</f>
        <v>7165.4906428641207</v>
      </c>
      <c r="Q184" s="27">
        <f ca="1">G184*'Balance y flujos'!H$12</f>
        <v>-915927.37555363204</v>
      </c>
      <c r="R184" s="27">
        <f ca="1">H184*'Balance y flujos'!I$12</f>
        <v>22749.359447398263</v>
      </c>
      <c r="S184" s="27">
        <f ca="1">I184*'Balance y flujos'!J$12</f>
        <v>22079.069270187152</v>
      </c>
      <c r="T184" s="27">
        <f ca="1">J184*'Balance y flujos'!K$12</f>
        <v>21393.106754683125</v>
      </c>
      <c r="U184" s="27">
        <f ca="1">K184*'Balance y flujos'!L$12</f>
        <v>20701.8218492864</v>
      </c>
      <c r="V184" s="27">
        <f ca="1">L184*'Balance y flujos'!M$12</f>
        <v>809672.30267587211</v>
      </c>
      <c r="W184" s="16">
        <f t="shared" ca="1" si="16"/>
        <v>10140.40068194503</v>
      </c>
      <c r="X184" s="16">
        <f ca="1">'Metrics and Escenarios'!$N$13-W184</f>
        <v>-7232.3539261382539</v>
      </c>
    </row>
    <row r="185" spans="1:24" x14ac:dyDescent="0.35">
      <c r="A185">
        <v>180</v>
      </c>
      <c r="B185" s="16">
        <f t="shared" ca="1" si="15"/>
        <v>-9.769525603984599</v>
      </c>
      <c r="C185" s="26">
        <f t="shared" ca="1" si="17"/>
        <v>0.99452112551092131</v>
      </c>
      <c r="D185" s="26">
        <f t="shared" ca="1" si="19"/>
        <v>0.98226537955622417</v>
      </c>
      <c r="E185" s="26">
        <f t="shared" ca="1" si="19"/>
        <v>0.96480255924526959</v>
      </c>
      <c r="F185" s="26">
        <f t="shared" ca="1" si="19"/>
        <v>0.94349179224084034</v>
      </c>
      <c r="G185" s="26">
        <f t="shared" ca="1" si="19"/>
        <v>0.91945436481087983</v>
      </c>
      <c r="H185" s="26">
        <f t="shared" ca="1" si="19"/>
        <v>0.89359266400731741</v>
      </c>
      <c r="I185" s="26">
        <f t="shared" ca="1" si="19"/>
        <v>0.86661225495297689</v>
      </c>
      <c r="J185" s="26">
        <f t="shared" ca="1" si="19"/>
        <v>0.83905719276157642</v>
      </c>
      <c r="K185" s="26">
        <f t="shared" ca="1" si="19"/>
        <v>0.81133444723999504</v>
      </c>
      <c r="L185" s="26">
        <f t="shared" ca="1" si="19"/>
        <v>0.7837475615155064</v>
      </c>
      <c r="M185" s="27">
        <f ca="1">C185*'Balance y flujos'!D$12</f>
        <v>7530.3712611222645</v>
      </c>
      <c r="N185" s="27">
        <f ca="1">D185*'Balance y flujos'!E$12</f>
        <v>7437.5725112983691</v>
      </c>
      <c r="O185" s="27">
        <f ca="1">E185*'Balance y flujos'!F$12</f>
        <v>7305.3465415984319</v>
      </c>
      <c r="P185" s="27">
        <f ca="1">F185*'Balance y flujos'!G$12</f>
        <v>7143.9844716673551</v>
      </c>
      <c r="Q185" s="27">
        <f ca="1">G185*'Balance y flujos'!H$12</f>
        <v>-912492.38829064439</v>
      </c>
      <c r="R185" s="27">
        <f ca="1">H185*'Balance y flujos'!I$12</f>
        <v>22647.018026174141</v>
      </c>
      <c r="S185" s="27">
        <f ca="1">I185*'Balance y flujos'!J$12</f>
        <v>21963.232410178753</v>
      </c>
      <c r="T185" s="27">
        <f ca="1">J185*'Balance y flujos'!K$12</f>
        <v>21264.882910125241</v>
      </c>
      <c r="U185" s="27">
        <f ca="1">K185*'Balance y flujos'!L$12</f>
        <v>20562.283680240391</v>
      </c>
      <c r="V185" s="27">
        <f ca="1">L185*'Balance y flujos'!M$12</f>
        <v>803610.68916699558</v>
      </c>
      <c r="W185" s="16">
        <f t="shared" ca="1" si="16"/>
        <v>6972.9926887560869</v>
      </c>
      <c r="X185" s="16">
        <f ca="1">'Metrics and Escenarios'!$N$13-W185</f>
        <v>-4064.9459329493111</v>
      </c>
    </row>
    <row r="186" spans="1:24" x14ac:dyDescent="0.35">
      <c r="A186">
        <v>181</v>
      </c>
      <c r="B186" s="16">
        <f t="shared" ca="1" si="15"/>
        <v>-123.21407953414605</v>
      </c>
      <c r="C186" s="26">
        <f t="shared" ca="1" si="17"/>
        <v>1.0058676645213069</v>
      </c>
      <c r="D186" s="26">
        <f t="shared" ca="1" si="19"/>
        <v>1.0048066627147605</v>
      </c>
      <c r="E186" s="26">
        <f t="shared" ca="1" si="19"/>
        <v>0.99820318199750147</v>
      </c>
      <c r="F186" s="26">
        <f t="shared" ca="1" si="19"/>
        <v>0.98729164990373564</v>
      </c>
      <c r="G186" s="26">
        <f t="shared" ca="1" si="19"/>
        <v>0.97311541160339332</v>
      </c>
      <c r="H186" s="26">
        <f t="shared" ca="1" si="19"/>
        <v>0.95653441713204224</v>
      </c>
      <c r="I186" s="26">
        <f t="shared" ca="1" si="19"/>
        <v>0.93823724022449895</v>
      </c>
      <c r="J186" s="26">
        <f t="shared" ca="1" si="19"/>
        <v>0.91876880198300515</v>
      </c>
      <c r="K186" s="26">
        <f t="shared" ca="1" si="19"/>
        <v>0.89854829578560236</v>
      </c>
      <c r="L186" s="26">
        <f t="shared" ca="1" si="19"/>
        <v>0.87789898395100419</v>
      </c>
      <c r="M186" s="27">
        <f ca="1">C186*'Balance y flujos'!D$12</f>
        <v>7616.2856264235697</v>
      </c>
      <c r="N186" s="27">
        <f ca="1">D186*'Balance y flujos'!E$12</f>
        <v>7608.2518729847861</v>
      </c>
      <c r="O186" s="27">
        <f ca="1">E186*'Balance y flujos'!F$12</f>
        <v>7558.2512645099532</v>
      </c>
      <c r="P186" s="27">
        <f ca="1">F186*'Balance y flujos'!G$12</f>
        <v>7475.6307091632834</v>
      </c>
      <c r="Q186" s="27">
        <f ca="1">G186*'Balance y flujos'!H$12</f>
        <v>-965747.1213365288</v>
      </c>
      <c r="R186" s="27">
        <f ca="1">H186*'Balance y flujos'!I$12</f>
        <v>24242.200120913196</v>
      </c>
      <c r="S186" s="27">
        <f ca="1">I186*'Balance y flujos'!J$12</f>
        <v>23778.480450929605</v>
      </c>
      <c r="T186" s="27">
        <f ca="1">J186*'Balance y flujos'!K$12</f>
        <v>23285.076588570952</v>
      </c>
      <c r="U186" s="27">
        <f ca="1">K186*'Balance y flujos'!L$12</f>
        <v>22772.612479591655</v>
      </c>
      <c r="V186" s="27">
        <f ca="1">L186*'Balance y flujos'!M$12</f>
        <v>900148.26476485783</v>
      </c>
      <c r="W186" s="16">
        <f t="shared" ca="1" si="16"/>
        <v>58737.932541416027</v>
      </c>
      <c r="X186" s="16">
        <f ca="1">'Metrics and Escenarios'!$N$13-W186</f>
        <v>-55829.885785609251</v>
      </c>
    </row>
    <row r="187" spans="1:24" x14ac:dyDescent="0.35">
      <c r="A187">
        <v>182</v>
      </c>
      <c r="B187" s="16">
        <f t="shared" ca="1" si="15"/>
        <v>47.665275668580897</v>
      </c>
      <c r="C187" s="26">
        <f t="shared" ca="1" si="17"/>
        <v>0.98882548524584923</v>
      </c>
      <c r="D187" s="26">
        <f t="shared" ca="1" si="19"/>
        <v>0.97104669383911413</v>
      </c>
      <c r="E187" s="26">
        <f t="shared" ca="1" si="19"/>
        <v>0.94832098641026685</v>
      </c>
      <c r="F187" s="26">
        <f t="shared" ca="1" si="19"/>
        <v>0.9220631789297733</v>
      </c>
      <c r="G187" s="26">
        <f t="shared" ca="1" si="19"/>
        <v>0.89342555412390257</v>
      </c>
      <c r="H187" s="26">
        <f t="shared" ca="1" si="19"/>
        <v>0.86332322501166991</v>
      </c>
      <c r="I187" s="26">
        <f t="shared" ca="1" si="19"/>
        <v>0.83246176238709579</v>
      </c>
      <c r="J187" s="26">
        <f t="shared" ca="1" si="19"/>
        <v>0.80137662566412249</v>
      </c>
      <c r="K187" s="26">
        <f t="shared" ca="1" si="19"/>
        <v>0.77046099974593163</v>
      </c>
      <c r="L187" s="26">
        <f t="shared" ca="1" si="19"/>
        <v>0.74000147494544233</v>
      </c>
      <c r="M187" s="27">
        <f ca="1">C187*'Balance y flujos'!D$12</f>
        <v>7487.2446902877282</v>
      </c>
      <c r="N187" s="27">
        <f ca="1">D187*'Balance y flujos'!E$12</f>
        <v>7352.6262327884106</v>
      </c>
      <c r="O187" s="27">
        <f ca="1">E187*'Balance y flujos'!F$12</f>
        <v>7180.5504369897571</v>
      </c>
      <c r="P187" s="27">
        <f ca="1">F187*'Balance y flujos'!G$12</f>
        <v>6981.7300864118761</v>
      </c>
      <c r="Q187" s="27">
        <f ca="1">G187*'Balance y flujos'!H$12</f>
        <v>-886660.66402338259</v>
      </c>
      <c r="R187" s="27">
        <f ca="1">H187*'Balance y flujos'!I$12</f>
        <v>21879.87595105635</v>
      </c>
      <c r="S187" s="27">
        <f ca="1">I187*'Balance y flujos'!J$12</f>
        <v>21097.729757914476</v>
      </c>
      <c r="T187" s="27">
        <f ca="1">J187*'Balance y flujos'!K$12</f>
        <v>20309.914817095421</v>
      </c>
      <c r="U187" s="27">
        <f ca="1">K187*'Balance y flujos'!L$12</f>
        <v>19526.39592122634</v>
      </c>
      <c r="V187" s="27">
        <f ca="1">L187*'Balance y flujos'!M$12</f>
        <v>758755.91129827662</v>
      </c>
      <c r="W187" s="16">
        <f t="shared" ca="1" si="16"/>
        <v>-16088.684831335675</v>
      </c>
      <c r="X187" s="16">
        <f ca="1">'Metrics and Escenarios'!$N$13-W187</f>
        <v>18996.731587142451</v>
      </c>
    </row>
    <row r="188" spans="1:24" x14ac:dyDescent="0.35">
      <c r="A188">
        <v>183</v>
      </c>
      <c r="B188" s="16">
        <f t="shared" ca="1" si="15"/>
        <v>48.486600930008443</v>
      </c>
      <c r="C188" s="26">
        <f t="shared" ca="1" si="17"/>
        <v>0.98874427384592611</v>
      </c>
      <c r="D188" s="26">
        <f t="shared" ca="1" si="19"/>
        <v>0.97088719790334166</v>
      </c>
      <c r="E188" s="26">
        <f t="shared" ca="1" si="19"/>
        <v>0.94808735120039966</v>
      </c>
      <c r="F188" s="26">
        <f t="shared" ca="1" si="19"/>
        <v>0.9217603031718048</v>
      </c>
      <c r="G188" s="26">
        <f t="shared" ca="1" si="19"/>
        <v>0.89305873296052629</v>
      </c>
      <c r="H188" s="26">
        <f t="shared" ca="1" si="19"/>
        <v>0.86289788831812142</v>
      </c>
      <c r="I188" s="26">
        <f t="shared" ca="1" si="19"/>
        <v>0.83198329463022003</v>
      </c>
      <c r="J188" s="26">
        <f t="shared" ca="1" si="19"/>
        <v>0.80085024592139176</v>
      </c>
      <c r="K188" s="26">
        <f t="shared" ca="1" si="19"/>
        <v>0.76989169101246191</v>
      </c>
      <c r="L188" s="26">
        <f t="shared" ca="1" si="19"/>
        <v>0.73939394256557356</v>
      </c>
      <c r="M188" s="27">
        <f ca="1">C188*'Balance y flujos'!D$12</f>
        <v>7486.6297692203225</v>
      </c>
      <c r="N188" s="27">
        <f ca="1">D188*'Balance y flujos'!E$12</f>
        <v>7351.4185524483983</v>
      </c>
      <c r="O188" s="27">
        <f ca="1">E188*'Balance y flujos'!F$12</f>
        <v>7178.7813847043508</v>
      </c>
      <c r="P188" s="27">
        <f ca="1">F188*'Balance y flujos'!G$12</f>
        <v>6979.4367546313924</v>
      </c>
      <c r="Q188" s="27">
        <f ca="1">G188*'Balance y flujos'!H$12</f>
        <v>-886296.62037722126</v>
      </c>
      <c r="R188" s="27">
        <f ca="1">H188*'Balance y flujos'!I$12</f>
        <v>21869.096310450543</v>
      </c>
      <c r="S188" s="27">
        <f ca="1">I188*'Balance y flujos'!J$12</f>
        <v>21085.603575201298</v>
      </c>
      <c r="T188" s="27">
        <f ca="1">J188*'Balance y flujos'!K$12</f>
        <v>20296.574363438634</v>
      </c>
      <c r="U188" s="27">
        <f ca="1">K188*'Balance y flujos'!L$12</f>
        <v>19511.967484569836</v>
      </c>
      <c r="V188" s="27">
        <f ca="1">L188*'Balance y flujos'!M$12</f>
        <v>758132.98174997466</v>
      </c>
      <c r="W188" s="16">
        <f t="shared" ca="1" si="16"/>
        <v>-16404.130432581762</v>
      </c>
      <c r="X188" s="16">
        <f ca="1">'Metrics and Escenarios'!$N$13-W188</f>
        <v>19312.177188388538</v>
      </c>
    </row>
    <row r="189" spans="1:24" x14ac:dyDescent="0.35">
      <c r="A189">
        <v>184</v>
      </c>
      <c r="B189" s="16">
        <f t="shared" ca="1" si="15"/>
        <v>-22.365302101235823</v>
      </c>
      <c r="C189" s="26">
        <f t="shared" ca="1" si="17"/>
        <v>0.99577459134584723</v>
      </c>
      <c r="D189" s="26">
        <f t="shared" ca="1" si="19"/>
        <v>0.98474297800997102</v>
      </c>
      <c r="E189" s="26">
        <f t="shared" ca="1" si="19"/>
        <v>0.9684551872720083</v>
      </c>
      <c r="F189" s="26">
        <f t="shared" ca="1" si="19"/>
        <v>0.94825739214285532</v>
      </c>
      <c r="G189" s="26">
        <f t="shared" ca="1" si="19"/>
        <v>0.92526325833126499</v>
      </c>
      <c r="H189" s="26">
        <f t="shared" ca="1" si="19"/>
        <v>0.90037154340272407</v>
      </c>
      <c r="I189" s="26">
        <f t="shared" ca="1" si="19"/>
        <v>0.87428699749415606</v>
      </c>
      <c r="J189" s="26">
        <f t="shared" ca="1" si="19"/>
        <v>0.84755479591781635</v>
      </c>
      <c r="K189" s="26">
        <f t="shared" ca="1" si="19"/>
        <v>0.82058422547167487</v>
      </c>
      <c r="L189" s="26">
        <f t="shared" ca="1" si="19"/>
        <v>0.7936819046707202</v>
      </c>
      <c r="M189" s="27">
        <f ca="1">C189*'Balance y flujos'!D$12</f>
        <v>7539.8623245677754</v>
      </c>
      <c r="N189" s="27">
        <f ca="1">D189*'Balance y flujos'!E$12</f>
        <v>7456.3325312859906</v>
      </c>
      <c r="O189" s="27">
        <f ca="1">E189*'Balance y flujos'!F$12</f>
        <v>7333.0037169108136</v>
      </c>
      <c r="P189" s="27">
        <f ca="1">F189*'Balance y flujos'!G$12</f>
        <v>7180.0689103218929</v>
      </c>
      <c r="Q189" s="27">
        <f ca="1">G189*'Balance y flujos'!H$12</f>
        <v>-918257.29770279618</v>
      </c>
      <c r="R189" s="27">
        <f ca="1">H189*'Balance y flujos'!I$12</f>
        <v>22818.820470451792</v>
      </c>
      <c r="S189" s="27">
        <f ca="1">I189*'Balance y flujos'!J$12</f>
        <v>22157.739415078366</v>
      </c>
      <c r="T189" s="27">
        <f ca="1">J189*'Balance y flujos'!K$12</f>
        <v>21480.244315394189</v>
      </c>
      <c r="U189" s="27">
        <f ca="1">K189*'Balance y flujos'!L$12</f>
        <v>20796.70804694407</v>
      </c>
      <c r="V189" s="27">
        <f ca="1">L189*'Balance y flujos'!M$12</f>
        <v>813796.8061533703</v>
      </c>
      <c r="W189" s="16">
        <f t="shared" ca="1" si="16"/>
        <v>12302.288181529148</v>
      </c>
      <c r="X189" s="16">
        <f ca="1">'Metrics and Escenarios'!$N$13-W189</f>
        <v>-9394.2414257223718</v>
      </c>
    </row>
    <row r="190" spans="1:24" x14ac:dyDescent="0.35">
      <c r="A190">
        <v>185</v>
      </c>
      <c r="B190" s="16">
        <f t="shared" ca="1" si="15"/>
        <v>86.892767725529652</v>
      </c>
      <c r="C190" s="26">
        <f t="shared" ca="1" si="17"/>
        <v>0.98495416892484611</v>
      </c>
      <c r="D190" s="26">
        <f t="shared" ca="1" si="19"/>
        <v>0.9634581554023447</v>
      </c>
      <c r="E190" s="26">
        <f t="shared" ca="1" si="19"/>
        <v>0.93722632065157163</v>
      </c>
      <c r="F190" s="26">
        <f t="shared" ca="1" si="19"/>
        <v>0.90770800652895856</v>
      </c>
      <c r="G190" s="26">
        <f t="shared" ca="1" si="19"/>
        <v>0.87607286413054308</v>
      </c>
      <c r="H190" s="26">
        <f t="shared" ca="1" si="19"/>
        <v>0.84324088308352019</v>
      </c>
      <c r="I190" s="26">
        <f t="shared" ca="1" si="19"/>
        <v>0.80991398064554698</v>
      </c>
      <c r="J190" s="26">
        <f t="shared" ca="1" si="19"/>
        <v>0.77661834347426739</v>
      </c>
      <c r="K190" s="26">
        <f t="shared" ca="1" si="19"/>
        <v>0.74373463201939471</v>
      </c>
      <c r="L190" s="26">
        <f t="shared" ca="1" si="19"/>
        <v>0.71153505631128144</v>
      </c>
      <c r="M190" s="27">
        <f ca="1">C190*'Balance y flujos'!D$12</f>
        <v>7457.9316385901902</v>
      </c>
      <c r="N190" s="27">
        <f ca="1">D190*'Balance y flujos'!E$12</f>
        <v>7295.1669086048114</v>
      </c>
      <c r="O190" s="27">
        <f ca="1">E190*'Balance y flujos'!F$12</f>
        <v>7096.543219809615</v>
      </c>
      <c r="P190" s="27">
        <f ca="1">F190*'Balance y flujos'!G$12</f>
        <v>6873.0347807792123</v>
      </c>
      <c r="Q190" s="27">
        <f ca="1">G190*'Balance y flujos'!H$12</f>
        <v>-869439.36610876059</v>
      </c>
      <c r="R190" s="27">
        <f ca="1">H190*'Balance y flujos'!I$12</f>
        <v>21370.913447251736</v>
      </c>
      <c r="S190" s="27">
        <f ca="1">I190*'Balance y flujos'!J$12</f>
        <v>20526.283683971644</v>
      </c>
      <c r="T190" s="27">
        <f ca="1">J190*'Balance y flujos'!K$12</f>
        <v>19682.446300807151</v>
      </c>
      <c r="U190" s="27">
        <f ca="1">K190*'Balance y flujos'!L$12</f>
        <v>18849.048673362089</v>
      </c>
      <c r="V190" s="27">
        <f ca="1">L190*'Balance y flujos'!M$12</f>
        <v>729568.0459446928</v>
      </c>
      <c r="W190" s="16">
        <f t="shared" ca="1" si="16"/>
        <v>-30719.951510891318</v>
      </c>
      <c r="X190" s="16">
        <f ca="1">'Metrics and Escenarios'!$N$13-W190</f>
        <v>33627.998266698094</v>
      </c>
    </row>
    <row r="191" spans="1:24" x14ac:dyDescent="0.35">
      <c r="A191">
        <v>186</v>
      </c>
      <c r="B191" s="16">
        <f t="shared" ca="1" si="15"/>
        <v>-53.727385988794104</v>
      </c>
      <c r="C191" s="26">
        <f t="shared" ca="1" si="17"/>
        <v>0.99890245021740198</v>
      </c>
      <c r="D191" s="26">
        <f t="shared" ca="1" si="19"/>
        <v>0.99093910842834732</v>
      </c>
      <c r="E191" s="26">
        <f t="shared" ca="1" si="19"/>
        <v>0.97761001877467224</v>
      </c>
      <c r="F191" s="26">
        <f t="shared" ca="1" si="19"/>
        <v>0.96022805127010646</v>
      </c>
      <c r="G191" s="26">
        <f t="shared" ca="1" si="19"/>
        <v>0.93988670609145142</v>
      </c>
      <c r="H191" s="26">
        <f t="shared" ca="1" si="19"/>
        <v>0.91747447049741426</v>
      </c>
      <c r="I191" s="26">
        <f t="shared" ca="1" si="19"/>
        <v>0.89369285445557811</v>
      </c>
      <c r="J191" s="26">
        <f t="shared" ca="1" si="19"/>
        <v>0.86908867290349212</v>
      </c>
      <c r="K191" s="26">
        <f t="shared" ca="1" si="19"/>
        <v>0.84407591071608212</v>
      </c>
      <c r="L191" s="26">
        <f t="shared" ca="1" si="19"/>
        <v>0.81896786075289363</v>
      </c>
      <c r="M191" s="27">
        <f ca="1">C191*'Balance y flujos'!D$12</f>
        <v>7563.5460231348634</v>
      </c>
      <c r="N191" s="27">
        <f ca="1">D191*'Balance y flujos'!E$12</f>
        <v>7503.2487417473176</v>
      </c>
      <c r="O191" s="27">
        <f ca="1">E191*'Balance y flujos'!F$12</f>
        <v>7402.3227874460536</v>
      </c>
      <c r="P191" s="27">
        <f ca="1">F191*'Balance y flujos'!G$12</f>
        <v>7270.7090235947335</v>
      </c>
      <c r="Q191" s="27">
        <f ca="1">G191*'Balance y flujos'!H$12</f>
        <v>-932770.01881482289</v>
      </c>
      <c r="R191" s="27">
        <f ca="1">H191*'Balance y flujos'!I$12</f>
        <v>23252.273333053425</v>
      </c>
      <c r="S191" s="27">
        <f ca="1">I191*'Balance y flujos'!J$12</f>
        <v>22649.557231092895</v>
      </c>
      <c r="T191" s="27">
        <f ca="1">J191*'Balance y flujos'!K$12</f>
        <v>22025.994207835141</v>
      </c>
      <c r="U191" s="27">
        <f ca="1">K191*'Balance y flujos'!L$12</f>
        <v>21392.076205865014</v>
      </c>
      <c r="V191" s="27">
        <f ca="1">L191*'Balance y flujos'!M$12</f>
        <v>839723.60400413431</v>
      </c>
      <c r="W191" s="16">
        <f t="shared" ca="1" si="16"/>
        <v>26013.312743081013</v>
      </c>
      <c r="X191" s="16">
        <f ca="1">'Metrics and Escenarios'!$N$13-W191</f>
        <v>-23105.265987274237</v>
      </c>
    </row>
    <row r="192" spans="1:24" x14ac:dyDescent="0.35">
      <c r="A192">
        <v>187</v>
      </c>
      <c r="B192" s="16">
        <f t="shared" ca="1" si="15"/>
        <v>-125.14982484239043</v>
      </c>
      <c r="C192" s="26">
        <f t="shared" ca="1" si="17"/>
        <v>1.0060623937292377</v>
      </c>
      <c r="D192" s="26">
        <f t="shared" ca="1" si="19"/>
        <v>1.0051957479835076</v>
      </c>
      <c r="E192" s="26">
        <f t="shared" ca="1" si="19"/>
        <v>0.99878303048492212</v>
      </c>
      <c r="F192" s="26">
        <f t="shared" ca="1" si="19"/>
        <v>0.98805640401103045</v>
      </c>
      <c r="G192" s="26">
        <f t="shared" ca="1" si="19"/>
        <v>0.97405771934297458</v>
      </c>
      <c r="H192" s="26">
        <f t="shared" ca="1" si="19"/>
        <v>0.95764602675109656</v>
      </c>
      <c r="I192" s="26">
        <f t="shared" ca="1" si="19"/>
        <v>0.93950943378984764</v>
      </c>
      <c r="J192" s="26">
        <f t="shared" ca="1" si="19"/>
        <v>0.92019270614300253</v>
      </c>
      <c r="K192" s="26">
        <f t="shared" ca="1" si="19"/>
        <v>0.90011508477933244</v>
      </c>
      <c r="L192" s="26">
        <f t="shared" ca="1" si="19"/>
        <v>0.87960001864409942</v>
      </c>
      <c r="M192" s="27">
        <f ca="1">C192*'Balance y flujos'!D$12</f>
        <v>7617.7600880448344</v>
      </c>
      <c r="N192" s="27">
        <f ca="1">D192*'Balance y flujos'!E$12</f>
        <v>7611.1979708109075</v>
      </c>
      <c r="O192" s="27">
        <f ca="1">E192*'Balance y flujos'!F$12</f>
        <v>7562.6417940557531</v>
      </c>
      <c r="P192" s="27">
        <f ca="1">F192*'Balance y flujos'!G$12</f>
        <v>7481.4213175311443</v>
      </c>
      <c r="Q192" s="27">
        <f ca="1">G192*'Balance y flujos'!H$12</f>
        <v>-966682.29405711521</v>
      </c>
      <c r="R192" s="27">
        <f ca="1">H192*'Balance y flujos'!I$12</f>
        <v>24270.372513206454</v>
      </c>
      <c r="S192" s="27">
        <f ca="1">I192*'Balance y flujos'!J$12</f>
        <v>23810.722647813844</v>
      </c>
      <c r="T192" s="27">
        <f ca="1">J192*'Balance y flujos'!K$12</f>
        <v>23321.163705752952</v>
      </c>
      <c r="U192" s="27">
        <f ca="1">K192*'Balance y flujos'!L$12</f>
        <v>22812.32083890729</v>
      </c>
      <c r="V192" s="27">
        <f ca="1">L192*'Balance y flujos'!M$12</f>
        <v>901892.41011106083</v>
      </c>
      <c r="W192" s="16">
        <f t="shared" ca="1" si="16"/>
        <v>59697.716930068797</v>
      </c>
      <c r="X192" s="16">
        <f ca="1">'Metrics and Escenarios'!$N$13-W192</f>
        <v>-56789.670174262021</v>
      </c>
    </row>
    <row r="193" spans="1:24" x14ac:dyDescent="0.35">
      <c r="A193">
        <v>188</v>
      </c>
      <c r="B193" s="16">
        <f t="shared" ca="1" si="15"/>
        <v>174.35680645733385</v>
      </c>
      <c r="C193" s="26">
        <f t="shared" ca="1" si="17"/>
        <v>0.97637692665889475</v>
      </c>
      <c r="D193" s="26">
        <f t="shared" ca="1" si="19"/>
        <v>0.94675111962556002</v>
      </c>
      <c r="E193" s="26">
        <f t="shared" ca="1" si="19"/>
        <v>0.91295407576999299</v>
      </c>
      <c r="F193" s="26">
        <f t="shared" ca="1" si="19"/>
        <v>0.87650037542007098</v>
      </c>
      <c r="G193" s="26">
        <f t="shared" ca="1" si="19"/>
        <v>0.8385860890881075</v>
      </c>
      <c r="H193" s="26">
        <f t="shared" ca="1" si="19"/>
        <v>0.80013001963259278</v>
      </c>
      <c r="I193" s="26">
        <f t="shared" ca="1" si="19"/>
        <v>0.76181459937911777</v>
      </c>
      <c r="J193" s="26">
        <f t="shared" ca="1" si="19"/>
        <v>0.72413497623100953</v>
      </c>
      <c r="K193" s="26">
        <f t="shared" ca="1" si="19"/>
        <v>0.68743457333685787</v>
      </c>
      <c r="L193" s="26">
        <f t="shared" ca="1" si="19"/>
        <v>0.65194529079147012</v>
      </c>
      <c r="M193" s="27">
        <f ca="1">C193*'Balance y flujos'!D$12</f>
        <v>7392.9859908785629</v>
      </c>
      <c r="N193" s="27">
        <f ca="1">D193*'Balance y flujos'!E$12</f>
        <v>7168.6636309520536</v>
      </c>
      <c r="O193" s="27">
        <f ca="1">E193*'Balance y flujos'!F$12</f>
        <v>6912.7572643275107</v>
      </c>
      <c r="P193" s="27">
        <f ca="1">F193*'Balance y flujos'!G$12</f>
        <v>6636.7350759244346</v>
      </c>
      <c r="Q193" s="27">
        <f ca="1">G193*'Balance y flujos'!H$12</f>
        <v>-832236.43554806651</v>
      </c>
      <c r="R193" s="27">
        <f ca="1">H193*'Balance y flujos'!I$12</f>
        <v>20278.321105100313</v>
      </c>
      <c r="S193" s="27">
        <f ca="1">I193*'Balance y flujos'!J$12</f>
        <v>19307.263431831656</v>
      </c>
      <c r="T193" s="27">
        <f ca="1">J193*'Balance y flujos'!K$12</f>
        <v>18352.319262048644</v>
      </c>
      <c r="U193" s="27">
        <f ca="1">K193*'Balance y flujos'!L$12</f>
        <v>17422.192237298474</v>
      </c>
      <c r="V193" s="27">
        <f ca="1">L193*'Balance y flujos'!M$12</f>
        <v>668468.05037459137</v>
      </c>
      <c r="W193" s="16">
        <f t="shared" ca="1" si="16"/>
        <v>-60297.147175113438</v>
      </c>
      <c r="X193" s="16">
        <f ca="1">'Metrics and Escenarios'!$N$13-W193</f>
        <v>63205.193930920213</v>
      </c>
    </row>
    <row r="194" spans="1:24" x14ac:dyDescent="0.35">
      <c r="A194">
        <v>189</v>
      </c>
      <c r="B194" s="16">
        <f t="shared" ca="1" si="15"/>
        <v>-359.2145436418985</v>
      </c>
      <c r="C194" s="26">
        <f t="shared" ca="1" si="17"/>
        <v>1.0298885198554626</v>
      </c>
      <c r="D194" s="26">
        <f t="shared" ca="1" si="19"/>
        <v>1.0533707288969345</v>
      </c>
      <c r="E194" s="26">
        <f t="shared" ca="1" si="19"/>
        <v>1.0714380359658282</v>
      </c>
      <c r="F194" s="26">
        <f t="shared" ca="1" si="19"/>
        <v>1.0850329918183708</v>
      </c>
      <c r="G194" s="26">
        <f t="shared" ca="1" si="19"/>
        <v>1.0949926406847832</v>
      </c>
      <c r="H194" s="26">
        <f t="shared" ca="1" si="19"/>
        <v>1.1020386360806054</v>
      </c>
      <c r="I194" s="26">
        <f t="shared" ca="1" si="19"/>
        <v>1.1067722366440385</v>
      </c>
      <c r="J194" s="26">
        <f t="shared" ca="1" si="19"/>
        <v>1.1096887908001793</v>
      </c>
      <c r="K194" s="26">
        <f t="shared" ca="1" si="19"/>
        <v>1.111183423915252</v>
      </c>
      <c r="L194" s="26">
        <f t="shared" ca="1" si="19"/>
        <v>1.111573656290199</v>
      </c>
      <c r="M194" s="27">
        <f ca="1">C194*'Balance y flujos'!D$12</f>
        <v>7798.1680963238186</v>
      </c>
      <c r="N194" s="27">
        <f ca="1">D194*'Balance y flujos'!E$12</f>
        <v>7975.972013784819</v>
      </c>
      <c r="O194" s="27">
        <f ca="1">E194*'Balance y flujos'!F$12</f>
        <v>8112.7750704796408</v>
      </c>
      <c r="P194" s="27">
        <f ca="1">F194*'Balance y flujos'!G$12</f>
        <v>8215.7141254902799</v>
      </c>
      <c r="Q194" s="27">
        <f ca="1">G194*'Balance y flujos'!H$12</f>
        <v>-1086701.5135271605</v>
      </c>
      <c r="R194" s="27">
        <f ca="1">H194*'Balance y flujos'!I$12</f>
        <v>27929.827383468157</v>
      </c>
      <c r="S194" s="27">
        <f ca="1">I194*'Balance y flujos'!J$12</f>
        <v>28049.794726091615</v>
      </c>
      <c r="T194" s="27">
        <f ca="1">J194*'Balance y flujos'!K$12</f>
        <v>28123.711239967444</v>
      </c>
      <c r="U194" s="27">
        <f ca="1">K194*'Balance y flujos'!L$12</f>
        <v>28161.590896395883</v>
      </c>
      <c r="V194" s="27">
        <f ca="1">L194*'Balance y flujos'!M$12</f>
        <v>1139745.1371509889</v>
      </c>
      <c r="W194" s="16">
        <f t="shared" ca="1" si="16"/>
        <v>197411.17717583023</v>
      </c>
      <c r="X194" s="16">
        <f ca="1">'Metrics and Escenarios'!$N$13-W194</f>
        <v>-194503.13042002346</v>
      </c>
    </row>
    <row r="195" spans="1:24" x14ac:dyDescent="0.35">
      <c r="A195">
        <v>190</v>
      </c>
      <c r="B195" s="16">
        <f t="shared" ca="1" si="15"/>
        <v>43.043363163845662</v>
      </c>
      <c r="C195" s="26">
        <f t="shared" ca="1" si="17"/>
        <v>0.98928261736647061</v>
      </c>
      <c r="D195" s="26">
        <f t="shared" ca="1" si="19"/>
        <v>0.9719447274098143</v>
      </c>
      <c r="E195" s="26">
        <f t="shared" ca="1" si="19"/>
        <v>0.94963681543412115</v>
      </c>
      <c r="F195" s="26">
        <f t="shared" ca="1" si="19"/>
        <v>0.92376943381067944</v>
      </c>
      <c r="G195" s="26">
        <f t="shared" ca="1" si="19"/>
        <v>0.89549260901100924</v>
      </c>
      <c r="H195" s="26">
        <f t="shared" ca="1" si="19"/>
        <v>0.86572067035560818</v>
      </c>
      <c r="I195" s="26">
        <f t="shared" ca="1" si="19"/>
        <v>0.83515941975218266</v>
      </c>
      <c r="J195" s="26">
        <f t="shared" ca="1" si="19"/>
        <v>0.80434522464158853</v>
      </c>
      <c r="K195" s="26">
        <f t="shared" ca="1" si="19"/>
        <v>0.77367257774588594</v>
      </c>
      <c r="L195" s="26">
        <f t="shared" ca="1" si="19"/>
        <v>0.74342961319085066</v>
      </c>
      <c r="M195" s="27">
        <f ca="1">C195*'Balance y flujos'!D$12</f>
        <v>7490.7060291123762</v>
      </c>
      <c r="N195" s="27">
        <f ca="1">D195*'Balance y flujos'!E$12</f>
        <v>7359.4260141292543</v>
      </c>
      <c r="O195" s="27">
        <f ca="1">E195*'Balance y flujos'!F$12</f>
        <v>7190.5137055535015</v>
      </c>
      <c r="P195" s="27">
        <f ca="1">F195*'Balance y flujos'!G$12</f>
        <v>6994.6496035440287</v>
      </c>
      <c r="Q195" s="27">
        <f ca="1">G195*'Balance y flujos'!H$12</f>
        <v>-888712.06746748043</v>
      </c>
      <c r="R195" s="27">
        <f ca="1">H195*'Balance y flujos'!I$12</f>
        <v>21940.636284156502</v>
      </c>
      <c r="S195" s="27">
        <f ca="1">I195*'Balance y flujos'!J$12</f>
        <v>21166.098599150915</v>
      </c>
      <c r="T195" s="27">
        <f ca="1">J195*'Balance y flujos'!K$12</f>
        <v>20385.150343597692</v>
      </c>
      <c r="U195" s="27">
        <f ca="1">K195*'Balance y flujos'!L$12</f>
        <v>19607.789455201048</v>
      </c>
      <c r="V195" s="27">
        <f ca="1">L195*'Balance y flujos'!M$12</f>
        <v>762270.93153339578</v>
      </c>
      <c r="W195" s="16">
        <f t="shared" ca="1" si="16"/>
        <v>-14306.165899639484</v>
      </c>
      <c r="X195" s="16">
        <f ca="1">'Metrics and Escenarios'!$N$13-W195</f>
        <v>17214.212655446259</v>
      </c>
    </row>
    <row r="196" spans="1:24" x14ac:dyDescent="0.35">
      <c r="A196">
        <v>191</v>
      </c>
      <c r="B196" s="16">
        <f t="shared" ca="1" si="15"/>
        <v>-58.52416851562031</v>
      </c>
      <c r="C196" s="26">
        <f t="shared" ca="1" si="17"/>
        <v>0.99938171693704436</v>
      </c>
      <c r="D196" s="26">
        <f t="shared" ca="1" si="19"/>
        <v>0.99189022846708896</v>
      </c>
      <c r="E196" s="26">
        <f t="shared" ca="1" si="19"/>
        <v>0.97901784628491861</v>
      </c>
      <c r="F196" s="26">
        <f t="shared" ca="1" si="19"/>
        <v>0.96207222197674125</v>
      </c>
      <c r="G196" s="26">
        <f t="shared" ca="1" si="19"/>
        <v>0.94214362756444037</v>
      </c>
      <c r="H196" s="26">
        <f t="shared" ca="1" si="19"/>
        <v>0.92011882930165001</v>
      </c>
      <c r="I196" s="26">
        <f t="shared" ca="1" si="19"/>
        <v>0.89669869324373885</v>
      </c>
      <c r="J196" s="26">
        <f t="shared" ca="1" si="19"/>
        <v>0.87243014361468207</v>
      </c>
      <c r="K196" s="26">
        <f t="shared" ca="1" si="19"/>
        <v>0.84772775145483736</v>
      </c>
      <c r="L196" s="26">
        <f t="shared" ca="1" si="19"/>
        <v>0.82290570842630983</v>
      </c>
      <c r="M196" s="27">
        <f ca="1">C196*'Balance y flujos'!D$12</f>
        <v>7567.1749619672619</v>
      </c>
      <c r="N196" s="27">
        <f ca="1">D196*'Balance y flujos'!E$12</f>
        <v>7510.4504862069316</v>
      </c>
      <c r="O196" s="27">
        <f ca="1">E196*'Balance y flujos'!F$12</f>
        <v>7412.9826553481362</v>
      </c>
      <c r="P196" s="27">
        <f ca="1">F196*'Balance y flujos'!G$12</f>
        <v>7284.6728195701198</v>
      </c>
      <c r="Q196" s="27">
        <f ca="1">G196*'Balance y flujos'!H$12</f>
        <v>-935009.85120225814</v>
      </c>
      <c r="R196" s="27">
        <f ca="1">H196*'Balance y flujos'!I$12</f>
        <v>23319.291387161698</v>
      </c>
      <c r="S196" s="27">
        <f ca="1">I196*'Balance y flujos'!J$12</f>
        <v>22725.736555253832</v>
      </c>
      <c r="T196" s="27">
        <f ca="1">J196*'Balance y flujos'!K$12</f>
        <v>22110.679714418075</v>
      </c>
      <c r="U196" s="27">
        <f ca="1">K196*'Balance y flujos'!L$12</f>
        <v>21484.627662888422</v>
      </c>
      <c r="V196" s="27">
        <f ca="1">L196*'Balance y flujos'!M$12</f>
        <v>843761.25163208938</v>
      </c>
      <c r="W196" s="16">
        <f t="shared" ca="1" si="16"/>
        <v>28167.016672645696</v>
      </c>
      <c r="X196" s="16">
        <f ca="1">'Metrics and Escenarios'!$N$13-W196</f>
        <v>-25258.96991683892</v>
      </c>
    </row>
    <row r="197" spans="1:24" x14ac:dyDescent="0.35">
      <c r="A197">
        <v>192</v>
      </c>
      <c r="B197" s="16">
        <f t="shared" ca="1" si="15"/>
        <v>55.847321120410228</v>
      </c>
      <c r="C197" s="26">
        <f t="shared" ca="1" si="17"/>
        <v>0.98801675463807559</v>
      </c>
      <c r="D197" s="26">
        <f t="shared" ca="1" si="19"/>
        <v>0.96945896364451434</v>
      </c>
      <c r="E197" s="26">
        <f t="shared" ca="1" si="19"/>
        <v>0.94599607932778196</v>
      </c>
      <c r="F197" s="26">
        <f t="shared" ca="1" si="19"/>
        <v>0.91905036667661788</v>
      </c>
      <c r="G197" s="26">
        <f t="shared" ca="1" si="19"/>
        <v>0.88977799608674901</v>
      </c>
      <c r="H197" s="26">
        <f t="shared" ca="1" si="19"/>
        <v>0.8590953613545893</v>
      </c>
      <c r="I197" s="26">
        <f t="shared" ca="1" si="19"/>
        <v>0.82770752219293109</v>
      </c>
      <c r="J197" s="26">
        <f t="shared" ca="1" si="19"/>
        <v>0.79614823592062833</v>
      </c>
      <c r="K197" s="26">
        <f t="shared" ca="1" si="19"/>
        <v>0.76480828590545358</v>
      </c>
      <c r="L197" s="26">
        <f t="shared" ca="1" si="19"/>
        <v>0.73397145184494983</v>
      </c>
      <c r="M197" s="27">
        <f ca="1">C197*'Balance y flujos'!D$12</f>
        <v>7481.1210981683153</v>
      </c>
      <c r="N197" s="27">
        <f ca="1">D197*'Balance y flujos'!E$12</f>
        <v>7340.6041675741717</v>
      </c>
      <c r="O197" s="27">
        <f ca="1">E197*'Balance y flujos'!F$12</f>
        <v>7162.9465741560443</v>
      </c>
      <c r="P197" s="27">
        <f ca="1">F197*'Balance y flujos'!G$12</f>
        <v>6958.9175043315681</v>
      </c>
      <c r="Q197" s="27">
        <f ca="1">G197*'Balance y flujos'!H$12</f>
        <v>-883040.72477230779</v>
      </c>
      <c r="R197" s="27">
        <f ca="1">H197*'Balance y flujos'!I$12</f>
        <v>21772.725894536496</v>
      </c>
      <c r="S197" s="27">
        <f ca="1">I197*'Balance y flujos'!J$12</f>
        <v>20977.239328981042</v>
      </c>
      <c r="T197" s="27">
        <f ca="1">J197*'Balance y flujos'!K$12</f>
        <v>20177.407645161202</v>
      </c>
      <c r="U197" s="27">
        <f ca="1">K197*'Balance y flujos'!L$12</f>
        <v>19383.134771713299</v>
      </c>
      <c r="V197" s="27">
        <f ca="1">L197*'Balance y flujos'!M$12</f>
        <v>752573.06460448971</v>
      </c>
      <c r="W197" s="16">
        <f t="shared" ca="1" si="16"/>
        <v>-19213.563183196005</v>
      </c>
      <c r="X197" s="16">
        <f ca="1">'Metrics and Escenarios'!$N$13-W197</f>
        <v>22121.609939002781</v>
      </c>
    </row>
    <row r="198" spans="1:24" x14ac:dyDescent="0.35">
      <c r="A198">
        <v>193</v>
      </c>
      <c r="B198" s="16">
        <f t="shared" ca="1" si="15"/>
        <v>-161.48398164575678</v>
      </c>
      <c r="C198" s="26">
        <f t="shared" ca="1" si="17"/>
        <v>1.0097244855280709</v>
      </c>
      <c r="D198" s="26">
        <f t="shared" ca="1" si="19"/>
        <v>1.0125269409787558</v>
      </c>
      <c r="E198" s="26">
        <f t="shared" ca="1" si="19"/>
        <v>1.0097295638319383</v>
      </c>
      <c r="F198" s="26">
        <f t="shared" ca="1" si="19"/>
        <v>1.0025213421879817</v>
      </c>
      <c r="G198" s="26">
        <f t="shared" ca="1" si="19"/>
        <v>0.99191522046735714</v>
      </c>
      <c r="H198" s="26">
        <f t="shared" ca="1" si="19"/>
        <v>0.9787524121909037</v>
      </c>
      <c r="I198" s="26">
        <f t="shared" ca="1" si="19"/>
        <v>0.96371130137228966</v>
      </c>
      <c r="J198" s="26">
        <f t="shared" ca="1" si="19"/>
        <v>0.94733278081213279</v>
      </c>
      <c r="K198" s="26">
        <f t="shared" ca="1" si="19"/>
        <v>0.93003606805439287</v>
      </c>
      <c r="L198" s="26">
        <f t="shared" ca="1" si="19"/>
        <v>0.91214725119072848</v>
      </c>
      <c r="M198" s="27">
        <f ca="1">C198*'Balance y flujos'!D$12</f>
        <v>7645.4889216815845</v>
      </c>
      <c r="N198" s="27">
        <f ca="1">D198*'Balance y flujos'!E$12</f>
        <v>7666.7087122371358</v>
      </c>
      <c r="O198" s="27">
        <f ca="1">E198*'Balance y flujos'!F$12</f>
        <v>7645.5273738697961</v>
      </c>
      <c r="P198" s="27">
        <f ca="1">F198*'Balance y flujos'!G$12</f>
        <v>7590.9477538707088</v>
      </c>
      <c r="Q198" s="27">
        <f ca="1">G198*'Balance y flujos'!H$12</f>
        <v>-984404.58074531029</v>
      </c>
      <c r="R198" s="27">
        <f ca="1">H198*'Balance y flujos'!I$12</f>
        <v>24805.288152933299</v>
      </c>
      <c r="S198" s="27">
        <f ca="1">I198*'Balance y flujos'!J$12</f>
        <v>24424.08951337056</v>
      </c>
      <c r="T198" s="27">
        <f ca="1">J198*'Balance y flujos'!K$12</f>
        <v>24008.995852345495</v>
      </c>
      <c r="U198" s="27">
        <f ca="1">K198*'Balance y flujos'!L$12</f>
        <v>23570.631728068303</v>
      </c>
      <c r="V198" s="27">
        <f ca="1">L198*'Balance y flujos'!M$12</f>
        <v>935264.51263690391</v>
      </c>
      <c r="W198" s="16">
        <f t="shared" ca="1" si="16"/>
        <v>78217.609899970586</v>
      </c>
      <c r="X198" s="16">
        <f ca="1">'Metrics and Escenarios'!$N$13-W198</f>
        <v>-75309.563144163811</v>
      </c>
    </row>
    <row r="199" spans="1:24" x14ac:dyDescent="0.35">
      <c r="A199">
        <v>194</v>
      </c>
      <c r="B199" s="16">
        <f t="shared" ref="B199:B262" ca="1" si="20">_xlfn.NORM.INV(RAND(),0,1.6)*100</f>
        <v>59.573528889452021</v>
      </c>
      <c r="C199" s="26">
        <f t="shared" ca="1" si="17"/>
        <v>0.98764866765005666</v>
      </c>
      <c r="D199" s="26">
        <f t="shared" ca="1" si="19"/>
        <v>0.96873675168470152</v>
      </c>
      <c r="E199" s="26">
        <f t="shared" ca="1" si="19"/>
        <v>0.94493917679152606</v>
      </c>
      <c r="F199" s="26">
        <f t="shared" ca="1" si="19"/>
        <v>0.91768155797656525</v>
      </c>
      <c r="G199" s="26">
        <f t="shared" ca="1" si="19"/>
        <v>0.88812179056642682</v>
      </c>
      <c r="H199" s="26">
        <f t="shared" ca="1" si="19"/>
        <v>0.85717680614843972</v>
      </c>
      <c r="I199" s="26">
        <f t="shared" ca="1" si="19"/>
        <v>0.82555138824665175</v>
      </c>
      <c r="J199" s="26">
        <f t="shared" ca="1" si="19"/>
        <v>0.7937784787648775</v>
      </c>
      <c r="K199" s="26">
        <f t="shared" ca="1" si="19"/>
        <v>0.76224773070844565</v>
      </c>
      <c r="L199" s="26">
        <f t="shared" ca="1" si="19"/>
        <v>0.73124161085475048</v>
      </c>
      <c r="M199" s="27">
        <f ca="1">C199*'Balance y flujos'!D$12</f>
        <v>7478.3339963108792</v>
      </c>
      <c r="N199" s="27">
        <f ca="1">D199*'Balance y flujos'!E$12</f>
        <v>7335.1356822427824</v>
      </c>
      <c r="O199" s="27">
        <f ca="1">E199*'Balance y flujos'!F$12</f>
        <v>7154.9438598037077</v>
      </c>
      <c r="P199" s="27">
        <f ca="1">F199*'Balance y flujos'!G$12</f>
        <v>6948.5530812615652</v>
      </c>
      <c r="Q199" s="27">
        <f ca="1">G199*'Balance y flujos'!H$12</f>
        <v>-881397.05980254081</v>
      </c>
      <c r="R199" s="27">
        <f ca="1">H199*'Balance y flujos'!I$12</f>
        <v>21724.102448879465</v>
      </c>
      <c r="S199" s="27">
        <f ca="1">I199*'Balance y flujos'!J$12</f>
        <v>20922.594739432538</v>
      </c>
      <c r="T199" s="27">
        <f ca="1">J199*'Balance y flujos'!K$12</f>
        <v>20117.349035477378</v>
      </c>
      <c r="U199" s="27">
        <f ca="1">K199*'Balance y flujos'!L$12</f>
        <v>19318.240617990505</v>
      </c>
      <c r="V199" s="27">
        <f ca="1">L199*'Balance y flujos'!M$12</f>
        <v>749774.03911826236</v>
      </c>
      <c r="W199" s="16">
        <f t="shared" ref="W199:W262" ca="1" si="21">SUM(M199:V199)</f>
        <v>-20623.767222879571</v>
      </c>
      <c r="X199" s="16">
        <f ca="1">'Metrics and Escenarios'!$N$13-W199</f>
        <v>23531.813978686347</v>
      </c>
    </row>
    <row r="200" spans="1:24" x14ac:dyDescent="0.35">
      <c r="A200">
        <v>195</v>
      </c>
      <c r="B200" s="16">
        <f t="shared" ca="1" si="20"/>
        <v>159.04436655572914</v>
      </c>
      <c r="C200" s="26">
        <f t="shared" ref="C200:C263" ca="1" si="22">EXP(-(C$4+($B200/10000))*C$3)</f>
        <v>0.97787314320391949</v>
      </c>
      <c r="D200" s="26">
        <f t="shared" ca="1" si="19"/>
        <v>0.94965497779557351</v>
      </c>
      <c r="E200" s="26">
        <f t="shared" ca="1" si="19"/>
        <v>0.91715758961139238</v>
      </c>
      <c r="F200" s="26">
        <f t="shared" ca="1" si="19"/>
        <v>0.88188539386823206</v>
      </c>
      <c r="G200" s="26">
        <f t="shared" ca="1" si="19"/>
        <v>0.84503112947448578</v>
      </c>
      <c r="H200" s="26">
        <f t="shared" ca="1" si="19"/>
        <v>0.80751505827696513</v>
      </c>
      <c r="I200" s="26">
        <f t="shared" ca="1" si="19"/>
        <v>0.77002418705349773</v>
      </c>
      <c r="J200" s="26">
        <f t="shared" ca="1" si="19"/>
        <v>0.73306014973753253</v>
      </c>
      <c r="K200" s="26">
        <f t="shared" ca="1" si="19"/>
        <v>0.69697382403452479</v>
      </c>
      <c r="L200" s="26">
        <f t="shared" ca="1" si="19"/>
        <v>0.6620049865613129</v>
      </c>
      <c r="M200" s="27">
        <f ca="1">C200*'Balance y flujos'!D$12</f>
        <v>7404.3151278692749</v>
      </c>
      <c r="N200" s="27">
        <f ca="1">D200*'Balance y flujos'!E$12</f>
        <v>7190.6512283483489</v>
      </c>
      <c r="O200" s="27">
        <f ca="1">E200*'Balance y flujos'!F$12</f>
        <v>6944.5856679833323</v>
      </c>
      <c r="P200" s="27">
        <f ca="1">F200*'Balance y flujos'!G$12</f>
        <v>6677.5096629316367</v>
      </c>
      <c r="Q200" s="27">
        <f ca="1">G200*'Balance y flujos'!H$12</f>
        <v>-838632.67501342122</v>
      </c>
      <c r="R200" s="27">
        <f ca="1">H200*'Balance y flujos'!I$12</f>
        <v>20465.485917480335</v>
      </c>
      <c r="S200" s="27">
        <f ca="1">I200*'Balance y flujos'!J$12</f>
        <v>19515.325435402017</v>
      </c>
      <c r="T200" s="27">
        <f ca="1">J200*'Balance y flujos'!K$12</f>
        <v>18578.516917233628</v>
      </c>
      <c r="U200" s="27">
        <f ca="1">K200*'Balance y flujos'!L$12</f>
        <v>17663.952931189408</v>
      </c>
      <c r="V200" s="27">
        <f ca="1">L200*'Balance y flujos'!M$12</f>
        <v>678782.69688498275</v>
      </c>
      <c r="W200" s="16">
        <f t="shared" ca="1" si="21"/>
        <v>-55409.635240000556</v>
      </c>
      <c r="X200" s="16">
        <f ca="1">'Metrics and Escenarios'!$N$13-W200</f>
        <v>58317.681995807332</v>
      </c>
    </row>
    <row r="201" spans="1:24" x14ac:dyDescent="0.35">
      <c r="A201">
        <v>196</v>
      </c>
      <c r="B201" s="16">
        <f t="shared" ca="1" si="20"/>
        <v>-376.06117650610508</v>
      </c>
      <c r="C201" s="26">
        <f t="shared" ca="1" si="22"/>
        <v>1.0316249975133582</v>
      </c>
      <c r="D201" s="26">
        <f t="shared" ca="1" si="19"/>
        <v>1.0569258647284088</v>
      </c>
      <c r="E201" s="26">
        <f t="shared" ca="1" si="19"/>
        <v>1.0768667797870932</v>
      </c>
      <c r="F201" s="26">
        <f t="shared" ca="1" si="19"/>
        <v>1.0923693436052622</v>
      </c>
      <c r="G201" s="26">
        <f t="shared" ca="1" si="19"/>
        <v>1.1042550655902825</v>
      </c>
      <c r="H201" s="26">
        <f t="shared" ca="1" si="19"/>
        <v>1.1132345087656201</v>
      </c>
      <c r="I201" s="26">
        <f t="shared" ca="1" si="19"/>
        <v>1.1199012673543842</v>
      </c>
      <c r="J201" s="26">
        <f t="shared" ca="1" si="19"/>
        <v>1.1247456415092218</v>
      </c>
      <c r="K201" s="26">
        <f t="shared" ca="1" si="19"/>
        <v>1.1281595235251487</v>
      </c>
      <c r="L201" s="26">
        <f t="shared" ca="1" si="19"/>
        <v>1.1304585564289003</v>
      </c>
      <c r="M201" s="27">
        <f ca="1">C201*'Balance y flujos'!D$12</f>
        <v>7811.3164559867473</v>
      </c>
      <c r="N201" s="27">
        <f ca="1">D201*'Balance y flujos'!E$12</f>
        <v>8002.8909921835602</v>
      </c>
      <c r="O201" s="27">
        <f ca="1">E201*'Balance y flujos'!F$12</f>
        <v>8153.8807397379451</v>
      </c>
      <c r="P201" s="27">
        <f ca="1">F201*'Balance y flujos'!G$12</f>
        <v>8271.2639285466084</v>
      </c>
      <c r="Q201" s="27">
        <f ca="1">G201*'Balance y flujos'!H$12</f>
        <v>-1095893.8046803167</v>
      </c>
      <c r="R201" s="27">
        <f ca="1">H201*'Balance y flujos'!I$12</f>
        <v>28213.573144516842</v>
      </c>
      <c r="S201" s="27">
        <f ca="1">I201*'Balance y flujos'!J$12</f>
        <v>28382.534023469016</v>
      </c>
      <c r="T201" s="27">
        <f ca="1">J201*'Balance y flujos'!K$12</f>
        <v>28505.308787888123</v>
      </c>
      <c r="U201" s="27">
        <f ca="1">K201*'Balance y flujos'!L$12</f>
        <v>28591.829470821231</v>
      </c>
      <c r="V201" s="27">
        <f ca="1">L201*'Balance y flujos'!M$12</f>
        <v>1159108.6520893525</v>
      </c>
      <c r="W201" s="16">
        <f t="shared" ca="1" si="21"/>
        <v>209147.44495218573</v>
      </c>
      <c r="X201" s="16">
        <f ca="1">'Metrics and Escenarios'!$N$13-W201</f>
        <v>-206239.39819637896</v>
      </c>
    </row>
    <row r="202" spans="1:24" x14ac:dyDescent="0.35">
      <c r="A202">
        <v>197</v>
      </c>
      <c r="B202" s="16">
        <f t="shared" ca="1" si="20"/>
        <v>230.30004082643109</v>
      </c>
      <c r="C202" s="26">
        <f t="shared" ca="1" si="22"/>
        <v>0.97093000845168342</v>
      </c>
      <c r="D202" s="26">
        <f t="shared" ca="1" si="19"/>
        <v>0.93621729518186603</v>
      </c>
      <c r="E202" s="26">
        <f t="shared" ca="1" si="19"/>
        <v>0.89775985335542119</v>
      </c>
      <c r="F202" s="26">
        <f t="shared" ca="1" si="19"/>
        <v>0.85710449209513306</v>
      </c>
      <c r="G202" s="26">
        <f t="shared" ca="1" si="19"/>
        <v>0.81545450215681792</v>
      </c>
      <c r="H202" s="26">
        <f t="shared" ca="1" si="19"/>
        <v>0.77371864393899714</v>
      </c>
      <c r="I202" s="26">
        <f t="shared" ca="1" si="19"/>
        <v>0.73255831901350066</v>
      </c>
      <c r="J202" s="26">
        <f t="shared" ca="1" si="19"/>
        <v>0.69244112664515634</v>
      </c>
      <c r="K202" s="26">
        <f t="shared" ca="1" si="19"/>
        <v>0.65367987772788039</v>
      </c>
      <c r="L202" s="26">
        <f t="shared" ca="1" si="19"/>
        <v>0.61647478048940407</v>
      </c>
      <c r="M202" s="27">
        <f ca="1">C202*'Balance y flujos'!D$12</f>
        <v>7351.7427077776674</v>
      </c>
      <c r="N202" s="27">
        <f ca="1">D202*'Balance y flujos'!E$12</f>
        <v>7088.9030237354409</v>
      </c>
      <c r="O202" s="27">
        <f ca="1">E202*'Balance y flujos'!F$12</f>
        <v>6797.7087923837798</v>
      </c>
      <c r="P202" s="27">
        <f ca="1">F202*'Balance y flujos'!G$12</f>
        <v>6489.8722304527937</v>
      </c>
      <c r="Q202" s="27">
        <f ca="1">G202*'Balance y flujos'!H$12</f>
        <v>-809279.99767392955</v>
      </c>
      <c r="R202" s="27">
        <f ca="1">H202*'Balance y flujos'!I$12</f>
        <v>19608.956946775015</v>
      </c>
      <c r="S202" s="27">
        <f ca="1">I202*'Balance y flujos'!J$12</f>
        <v>18565.798628564749</v>
      </c>
      <c r="T202" s="27">
        <f ca="1">J202*'Balance y flujos'!K$12</f>
        <v>17549.077234891862</v>
      </c>
      <c r="U202" s="27">
        <f ca="1">K202*'Balance y flujos'!L$12</f>
        <v>16566.720576982476</v>
      </c>
      <c r="V202" s="27">
        <f ca="1">L202*'Balance y flujos'!M$12</f>
        <v>632098.58317799796</v>
      </c>
      <c r="W202" s="16">
        <f t="shared" ca="1" si="21"/>
        <v>-77162.634354367969</v>
      </c>
      <c r="X202" s="16">
        <f ca="1">'Metrics and Escenarios'!$N$13-W202</f>
        <v>80070.681110174744</v>
      </c>
    </row>
    <row r="203" spans="1:24" x14ac:dyDescent="0.35">
      <c r="A203">
        <v>198</v>
      </c>
      <c r="B203" s="16">
        <f t="shared" ca="1" si="20"/>
        <v>201.61042017553589</v>
      </c>
      <c r="C203" s="26">
        <f t="shared" ca="1" si="22"/>
        <v>0.97371956947276928</v>
      </c>
      <c r="D203" s="26">
        <f t="shared" ca="1" si="19"/>
        <v>0.941604680413762</v>
      </c>
      <c r="E203" s="26">
        <f t="shared" ca="1" si="19"/>
        <v>0.90552011819643219</v>
      </c>
      <c r="F203" s="26">
        <f t="shared" ca="1" si="19"/>
        <v>0.86699714793070404</v>
      </c>
      <c r="G203" s="26">
        <f t="shared" ca="1" si="19"/>
        <v>0.8272363444336972</v>
      </c>
      <c r="H203" s="26">
        <f t="shared" ca="1" si="19"/>
        <v>0.7871525529767297</v>
      </c>
      <c r="I203" s="26">
        <f t="shared" ca="1" si="19"/>
        <v>0.74741881343600913</v>
      </c>
      <c r="J203" s="26">
        <f t="shared" ca="1" si="19"/>
        <v>0.70851761081005049</v>
      </c>
      <c r="K203" s="26">
        <f t="shared" ca="1" si="19"/>
        <v>0.67077811662131281</v>
      </c>
      <c r="L203" s="26">
        <f t="shared" ca="1" si="19"/>
        <v>0.6344173603005312</v>
      </c>
      <c r="M203" s="27">
        <f ca="1">C203*'Balance y flujos'!D$12</f>
        <v>7372.8648635624832</v>
      </c>
      <c r="N203" s="27">
        <f ca="1">D203*'Balance y flujos'!E$12</f>
        <v>7129.69553168948</v>
      </c>
      <c r="O203" s="27">
        <f ca="1">E203*'Balance y flujos'!F$12</f>
        <v>6856.4684042597219</v>
      </c>
      <c r="P203" s="27">
        <f ca="1">F203*'Balance y flujos'!G$12</f>
        <v>6564.7780009683129</v>
      </c>
      <c r="Q203" s="27">
        <f ca="1">G203*'Balance y flujos'!H$12</f>
        <v>-820972.62953163416</v>
      </c>
      <c r="R203" s="27">
        <f ca="1">H203*'Balance y flujos'!I$12</f>
        <v>19949.423014138592</v>
      </c>
      <c r="S203" s="27">
        <f ca="1">I203*'Balance y flujos'!J$12</f>
        <v>18942.419765487663</v>
      </c>
      <c r="T203" s="27">
        <f ca="1">J203*'Balance y flujos'!K$12</f>
        <v>17956.516151240081</v>
      </c>
      <c r="U203" s="27">
        <f ca="1">K203*'Balance y flujos'!L$12</f>
        <v>17000.054622831609</v>
      </c>
      <c r="V203" s="27">
        <f ca="1">L203*'Balance y flujos'!M$12</f>
        <v>650495.89582745929</v>
      </c>
      <c r="W203" s="16">
        <f t="shared" ca="1" si="21"/>
        <v>-68704.51334999688</v>
      </c>
      <c r="X203" s="16">
        <f ca="1">'Metrics and Escenarios'!$N$13-W203</f>
        <v>71612.560105803655</v>
      </c>
    </row>
    <row r="204" spans="1:24" x14ac:dyDescent="0.35">
      <c r="A204">
        <v>199</v>
      </c>
      <c r="B204" s="16">
        <f t="shared" ca="1" si="20"/>
        <v>16.753676400369379</v>
      </c>
      <c r="C204" s="26">
        <f t="shared" ca="1" si="22"/>
        <v>0.99188683207912143</v>
      </c>
      <c r="D204" s="26">
        <f t="shared" ca="1" si="19"/>
        <v>0.97706861062075334</v>
      </c>
      <c r="E204" s="26">
        <f t="shared" ca="1" si="19"/>
        <v>0.95715612482534951</v>
      </c>
      <c r="F204" s="26">
        <f t="shared" ca="1" si="19"/>
        <v>0.93353493382875141</v>
      </c>
      <c r="G204" s="26">
        <f t="shared" ca="1" si="19"/>
        <v>0.90734142390446426</v>
      </c>
      <c r="H204" s="26">
        <f t="shared" ca="1" si="19"/>
        <v>0.87948465537383613</v>
      </c>
      <c r="I204" s="26">
        <f t="shared" ca="1" si="19"/>
        <v>0.85067096545718479</v>
      </c>
      <c r="J204" s="26">
        <f t="shared" ca="1" si="19"/>
        <v>0.82144116039215342</v>
      </c>
      <c r="K204" s="26">
        <f t="shared" ca="1" si="19"/>
        <v>0.79219650705540146</v>
      </c>
      <c r="L204" s="26">
        <f t="shared" ca="1" si="19"/>
        <v>0.7632333208944736</v>
      </c>
      <c r="M204" s="27">
        <f ca="1">C204*'Balance y flujos'!D$12</f>
        <v>7510.4247692445806</v>
      </c>
      <c r="N204" s="27">
        <f ca="1">D204*'Balance y flujos'!E$12</f>
        <v>7398.2233225898253</v>
      </c>
      <c r="O204" s="27">
        <f ca="1">E204*'Balance y flujos'!F$12</f>
        <v>7247.4488373377599</v>
      </c>
      <c r="P204" s="27">
        <f ca="1">F204*'Balance y flujos'!G$12</f>
        <v>7068.5925684547019</v>
      </c>
      <c r="Q204" s="27">
        <f ca="1">G204*'Balance y flujos'!H$12</f>
        <v>-900471.16483471787</v>
      </c>
      <c r="R204" s="27">
        <f ca="1">H204*'Balance y flujos'!I$12</f>
        <v>22289.467725343497</v>
      </c>
      <c r="S204" s="27">
        <f ca="1">I204*'Balance y flujos'!J$12</f>
        <v>21559.219838105189</v>
      </c>
      <c r="T204" s="27">
        <f ca="1">J204*'Balance y flujos'!K$12</f>
        <v>20818.426019095165</v>
      </c>
      <c r="U204" s="27">
        <f ca="1">K204*'Balance y flujos'!L$12</f>
        <v>20077.255888717718</v>
      </c>
      <c r="V204" s="27">
        <f ca="1">L204*'Balance y flujos'!M$12</f>
        <v>782576.54009566922</v>
      </c>
      <c r="W204" s="16">
        <f t="shared" ca="1" si="21"/>
        <v>-3925.5657701602904</v>
      </c>
      <c r="X204" s="16">
        <f ca="1">'Metrics and Escenarios'!$N$13-W204</f>
        <v>6833.6125259670662</v>
      </c>
    </row>
    <row r="205" spans="1:24" x14ac:dyDescent="0.35">
      <c r="A205">
        <v>200</v>
      </c>
      <c r="B205" s="16">
        <f t="shared" ca="1" si="20"/>
        <v>94.524679937088976</v>
      </c>
      <c r="C205" s="26">
        <f t="shared" ca="1" si="22"/>
        <v>0.98420274732553847</v>
      </c>
      <c r="D205" s="26">
        <f t="shared" ca="1" si="19"/>
        <v>0.96198867157250056</v>
      </c>
      <c r="E205" s="26">
        <f t="shared" ca="1" si="19"/>
        <v>0.93508292661669756</v>
      </c>
      <c r="F205" s="26">
        <f t="shared" ca="1" si="19"/>
        <v>0.90494121273533501</v>
      </c>
      <c r="G205" s="26">
        <f t="shared" ca="1" si="19"/>
        <v>0.8727361789066661</v>
      </c>
      <c r="H205" s="26">
        <f t="shared" ca="1" si="19"/>
        <v>0.83938838615507494</v>
      </c>
      <c r="I205" s="26">
        <f t="shared" ca="1" si="19"/>
        <v>0.80559868311968552</v>
      </c>
      <c r="J205" s="26">
        <f t="shared" ca="1" si="19"/>
        <v>0.77189112283690764</v>
      </c>
      <c r="K205" s="26">
        <f t="shared" ca="1" si="19"/>
        <v>0.7386436306908164</v>
      </c>
      <c r="L205" s="26">
        <f t="shared" ca="1" si="19"/>
        <v>0.70612535267549847</v>
      </c>
      <c r="M205" s="27">
        <f ca="1">C205*'Balance y flujos'!D$12</f>
        <v>7452.2419820597615</v>
      </c>
      <c r="N205" s="27">
        <f ca="1">D205*'Balance y flujos'!E$12</f>
        <v>7284.040187897639</v>
      </c>
      <c r="O205" s="27">
        <f ca="1">E205*'Balance y flujos'!F$12</f>
        <v>7080.3137477275768</v>
      </c>
      <c r="P205" s="27">
        <f ca="1">F205*'Balance y flujos'!G$12</f>
        <v>6852.0850151739314</v>
      </c>
      <c r="Q205" s="27">
        <f ca="1">G205*'Balance y flujos'!H$12</f>
        <v>-866127.94578662654</v>
      </c>
      <c r="R205" s="27">
        <f ca="1">H205*'Balance y flujos'!I$12</f>
        <v>21273.276603420658</v>
      </c>
      <c r="S205" s="27">
        <f ca="1">I205*'Balance y flujos'!J$12</f>
        <v>20416.917722507475</v>
      </c>
      <c r="T205" s="27">
        <f ca="1">J205*'Balance y flujos'!K$12</f>
        <v>19562.640649641788</v>
      </c>
      <c r="U205" s="27">
        <f ca="1">K205*'Balance y flujos'!L$12</f>
        <v>18720.023443519061</v>
      </c>
      <c r="V205" s="27">
        <f ca="1">L205*'Balance y flujos'!M$12</f>
        <v>724021.23995714425</v>
      </c>
      <c r="W205" s="16">
        <f t="shared" ca="1" si="21"/>
        <v>-33465.166477534454</v>
      </c>
      <c r="X205" s="16">
        <f ca="1">'Metrics and Escenarios'!$N$13-W205</f>
        <v>36373.21323334123</v>
      </c>
    </row>
    <row r="206" spans="1:24" x14ac:dyDescent="0.35">
      <c r="A206">
        <v>201</v>
      </c>
      <c r="B206" s="16">
        <f t="shared" ca="1" si="20"/>
        <v>-17.45503378795739</v>
      </c>
      <c r="C206" s="26">
        <f t="shared" ca="1" si="22"/>
        <v>0.99528575932818197</v>
      </c>
      <c r="D206" s="26">
        <f t="shared" ca="1" si="19"/>
        <v>0.98377638226377273</v>
      </c>
      <c r="E206" s="26">
        <f t="shared" ca="1" si="19"/>
        <v>0.96702962506806356</v>
      </c>
      <c r="F206" s="26">
        <f t="shared" ca="1" si="19"/>
        <v>0.94639674071037672</v>
      </c>
      <c r="G206" s="26">
        <f t="shared" ca="1" si="19"/>
        <v>0.92299439921826876</v>
      </c>
      <c r="H206" s="26">
        <f t="shared" ca="1" si="19"/>
        <v>0.89772280760380307</v>
      </c>
      <c r="I206" s="26">
        <f t="shared" ca="1" si="19"/>
        <v>0.87128706749073004</v>
      </c>
      <c r="J206" s="26">
        <f t="shared" ca="1" si="19"/>
        <v>0.84423194945123892</v>
      </c>
      <c r="K206" s="26">
        <f t="shared" ca="1" si="19"/>
        <v>0.81696586671238403</v>
      </c>
      <c r="L206" s="26">
        <f t="shared" ca="1" si="19"/>
        <v>0.78979426604891112</v>
      </c>
      <c r="M206" s="27">
        <f ca="1">C206*'Balance y flujos'!D$12</f>
        <v>7536.1609586712475</v>
      </c>
      <c r="N206" s="27">
        <f ca="1">D206*'Balance y flujos'!E$12</f>
        <v>7449.0136069900836</v>
      </c>
      <c r="O206" s="27">
        <f ca="1">E206*'Balance y flujos'!F$12</f>
        <v>7322.2095644527526</v>
      </c>
      <c r="P206" s="27">
        <f ca="1">F206*'Balance y flujos'!G$12</f>
        <v>7165.9803246551937</v>
      </c>
      <c r="Q206" s="27">
        <f ca="1">G206*'Balance y flujos'!H$12</f>
        <v>-916005.61806545081</v>
      </c>
      <c r="R206" s="27">
        <f ca="1">H206*'Balance y flujos'!I$12</f>
        <v>22751.691486742671</v>
      </c>
      <c r="S206" s="27">
        <f ca="1">I206*'Balance y flujos'!J$12</f>
        <v>22081.709841871962</v>
      </c>
      <c r="T206" s="27">
        <f ca="1">J206*'Balance y flujos'!K$12</f>
        <v>21396.030817613984</v>
      </c>
      <c r="U206" s="27">
        <f ca="1">K206*'Balance y flujos'!L$12</f>
        <v>20705.005149922352</v>
      </c>
      <c r="V206" s="27">
        <f ca="1">L206*'Balance y flujos'!M$12</f>
        <v>809810.6400643005</v>
      </c>
      <c r="W206" s="16">
        <f t="shared" ca="1" si="21"/>
        <v>10212.823749769945</v>
      </c>
      <c r="X206" s="16">
        <f ca="1">'Metrics and Escenarios'!$N$13-W206</f>
        <v>-7304.7769939631689</v>
      </c>
    </row>
    <row r="207" spans="1:24" x14ac:dyDescent="0.35">
      <c r="A207">
        <v>202</v>
      </c>
      <c r="B207" s="16">
        <f t="shared" ca="1" si="20"/>
        <v>47.944296625552731</v>
      </c>
      <c r="C207" s="26">
        <f t="shared" ca="1" si="22"/>
        <v>0.98879789532744222</v>
      </c>
      <c r="D207" s="26">
        <f t="shared" ca="1" si="19"/>
        <v>0.97099250687550209</v>
      </c>
      <c r="E207" s="26">
        <f t="shared" ca="1" si="19"/>
        <v>0.94824160930375123</v>
      </c>
      <c r="F207" s="26">
        <f t="shared" ca="1" si="19"/>
        <v>0.92196027469213848</v>
      </c>
      <c r="G207" s="26">
        <f t="shared" ca="1" si="19"/>
        <v>0.89330092059139921</v>
      </c>
      <c r="H207" s="26">
        <f t="shared" ca="1" si="19"/>
        <v>0.86317870594571067</v>
      </c>
      <c r="I207" s="26">
        <f t="shared" ca="1" si="19"/>
        <v>0.83229918627005439</v>
      </c>
      <c r="J207" s="26">
        <f t="shared" ca="1" si="19"/>
        <v>0.80119776492883243</v>
      </c>
      <c r="K207" s="26">
        <f t="shared" ca="1" si="19"/>
        <v>0.77026754674788378</v>
      </c>
      <c r="L207" s="26">
        <f t="shared" ca="1" si="19"/>
        <v>0.73979502782861795</v>
      </c>
      <c r="M207" s="27">
        <f ca="1">C207*'Balance y flujos'!D$12</f>
        <v>7487.0357833843564</v>
      </c>
      <c r="N207" s="27">
        <f ca="1">D207*'Balance y flujos'!E$12</f>
        <v>7352.2159368750863</v>
      </c>
      <c r="O207" s="27">
        <f ca="1">E207*'Balance y flujos'!F$12</f>
        <v>7179.9494049288351</v>
      </c>
      <c r="P207" s="27">
        <f ca="1">F207*'Balance y flujos'!G$12</f>
        <v>6980.9509102899665</v>
      </c>
      <c r="Q207" s="27">
        <f ca="1">G207*'Balance y flujos'!H$12</f>
        <v>-886536.974198104</v>
      </c>
      <c r="R207" s="27">
        <f ca="1">H207*'Balance y flujos'!I$12</f>
        <v>21876.213291296783</v>
      </c>
      <c r="S207" s="27">
        <f ca="1">I207*'Balance y flujos'!J$12</f>
        <v>21093.609464181591</v>
      </c>
      <c r="T207" s="27">
        <f ca="1">J207*'Balance y flujos'!K$12</f>
        <v>20305.381809541261</v>
      </c>
      <c r="U207" s="27">
        <f ca="1">K207*'Balance y flujos'!L$12</f>
        <v>19521.4930905402</v>
      </c>
      <c r="V207" s="27">
        <f ca="1">L207*'Balance y flujos'!M$12</f>
        <v>758544.23203064746</v>
      </c>
      <c r="W207" s="16">
        <f t="shared" ca="1" si="21"/>
        <v>-16195.892476418521</v>
      </c>
      <c r="X207" s="16">
        <f ca="1">'Metrics and Escenarios'!$N$13-W207</f>
        <v>19103.939232225297</v>
      </c>
    </row>
    <row r="208" spans="1:24" x14ac:dyDescent="0.35">
      <c r="A208">
        <v>203</v>
      </c>
      <c r="B208" s="16">
        <f t="shared" ca="1" si="20"/>
        <v>166.73216417496499</v>
      </c>
      <c r="C208" s="26">
        <f t="shared" ca="1" si="22"/>
        <v>0.97712166302008596</v>
      </c>
      <c r="D208" s="26">
        <f t="shared" ca="1" si="19"/>
        <v>0.94819594869957569</v>
      </c>
      <c r="E208" s="26">
        <f t="shared" ca="1" si="19"/>
        <v>0.91504475042978461</v>
      </c>
      <c r="F208" s="26">
        <f t="shared" ca="1" si="19"/>
        <v>0.87917765673645654</v>
      </c>
      <c r="G208" s="26">
        <f t="shared" ca="1" si="19"/>
        <v>0.84178915023371759</v>
      </c>
      <c r="H208" s="26">
        <f t="shared" ca="1" si="19"/>
        <v>0.80379882834765692</v>
      </c>
      <c r="I208" s="26">
        <f t="shared" ca="1" si="19"/>
        <v>0.76589146398726715</v>
      </c>
      <c r="J208" s="26">
        <f t="shared" ca="1" si="19"/>
        <v>0.72856549105661839</v>
      </c>
      <c r="K208" s="26">
        <f t="shared" ca="1" si="19"/>
        <v>0.692168094336715</v>
      </c>
      <c r="L208" s="26">
        <f t="shared" ca="1" si="19"/>
        <v>0.65693513915204294</v>
      </c>
      <c r="M208" s="27">
        <f ca="1">C208*'Balance y flujos'!D$12</f>
        <v>7398.6250277452218</v>
      </c>
      <c r="N208" s="27">
        <f ca="1">D208*'Balance y flujos'!E$12</f>
        <v>7179.6036693857395</v>
      </c>
      <c r="O208" s="27">
        <f ca="1">E208*'Balance y flujos'!F$12</f>
        <v>6928.5875528659908</v>
      </c>
      <c r="P208" s="27">
        <f ca="1">F208*'Balance y flujos'!G$12</f>
        <v>6657.0070658959821</v>
      </c>
      <c r="Q208" s="27">
        <f ca="1">G208*'Balance y flujos'!H$12</f>
        <v>-835415.24357428099</v>
      </c>
      <c r="R208" s="27">
        <f ca="1">H208*'Balance y flujos'!I$12</f>
        <v>20371.302594822973</v>
      </c>
      <c r="S208" s="27">
        <f ca="1">I208*'Balance y flujos'!J$12</f>
        <v>19410.586601313578</v>
      </c>
      <c r="T208" s="27">
        <f ca="1">J208*'Balance y flujos'!K$12</f>
        <v>18464.605265685728</v>
      </c>
      <c r="U208" s="27">
        <f ca="1">K208*'Balance y flujos'!L$12</f>
        <v>17542.157563479981</v>
      </c>
      <c r="V208" s="27">
        <f ca="1">L208*'Balance y flujos'!M$12</f>
        <v>673584.36036619754</v>
      </c>
      <c r="W208" s="16">
        <f t="shared" ca="1" si="21"/>
        <v>-57878.40786688833</v>
      </c>
      <c r="X208" s="16">
        <f ca="1">'Metrics and Escenarios'!$N$13-W208</f>
        <v>60786.454622695106</v>
      </c>
    </row>
    <row r="209" spans="1:24" x14ac:dyDescent="0.35">
      <c r="A209">
        <v>204</v>
      </c>
      <c r="B209" s="16">
        <f t="shared" ca="1" si="20"/>
        <v>-118.54410686670541</v>
      </c>
      <c r="C209" s="26">
        <f t="shared" ca="1" si="22"/>
        <v>1.0053980367372499</v>
      </c>
      <c r="D209" s="26">
        <f t="shared" ca="1" si="19"/>
        <v>1.0038686169175874</v>
      </c>
      <c r="E209" s="26">
        <f t="shared" ca="1" si="19"/>
        <v>0.99680568669286973</v>
      </c>
      <c r="F209" s="26">
        <f t="shared" ca="1" si="19"/>
        <v>0.98544912134317586</v>
      </c>
      <c r="G209" s="26">
        <f t="shared" ca="1" si="19"/>
        <v>0.97084585114366262</v>
      </c>
      <c r="H209" s="26">
        <f t="shared" ca="1" si="19"/>
        <v>0.95385797480679713</v>
      </c>
      <c r="I209" s="26">
        <f t="shared" ca="1" si="19"/>
        <v>0.935175168291419</v>
      </c>
      <c r="J209" s="26">
        <f t="shared" ca="1" si="19"/>
        <v>0.9153427057239798</v>
      </c>
      <c r="K209" s="26">
        <f t="shared" ca="1" si="19"/>
        <v>0.89477964472369864</v>
      </c>
      <c r="L209" s="26">
        <f t="shared" ca="1" si="19"/>
        <v>0.87380877770036169</v>
      </c>
      <c r="M209" s="27">
        <f ca="1">C209*'Balance y flujos'!D$12</f>
        <v>7612.7296722283581</v>
      </c>
      <c r="N209" s="27">
        <f ca="1">D209*'Balance y flujos'!E$12</f>
        <v>7601.1491248063412</v>
      </c>
      <c r="O209" s="27">
        <f ca="1">E209*'Balance y flujos'!F$12</f>
        <v>7547.6696305862433</v>
      </c>
      <c r="P209" s="27">
        <f ca="1">F209*'Balance y flujos'!G$12</f>
        <v>7461.6793472823492</v>
      </c>
      <c r="Q209" s="27">
        <f ca="1">G209*'Balance y flujos'!H$12</f>
        <v>-963494.7456629459</v>
      </c>
      <c r="R209" s="27">
        <f ca="1">H209*'Balance y flujos'!I$12</f>
        <v>24174.368949030002</v>
      </c>
      <c r="S209" s="27">
        <f ca="1">I209*'Balance y flujos'!J$12</f>
        <v>23700.875966180462</v>
      </c>
      <c r="T209" s="27">
        <f ca="1">J209*'Balance y flujos'!K$12</f>
        <v>23198.246350518642</v>
      </c>
      <c r="U209" s="27">
        <f ca="1">K209*'Balance y flujos'!L$12</f>
        <v>22677.100607156906</v>
      </c>
      <c r="V209" s="27">
        <f ca="1">L209*'Balance y flujos'!M$12</f>
        <v>895954.39721704926</v>
      </c>
      <c r="W209" s="16">
        <f t="shared" ca="1" si="21"/>
        <v>56433.471201892709</v>
      </c>
      <c r="X209" s="16">
        <f ca="1">'Metrics and Escenarios'!$N$13-W209</f>
        <v>-53525.424446085934</v>
      </c>
    </row>
    <row r="210" spans="1:24" x14ac:dyDescent="0.35">
      <c r="A210">
        <v>205</v>
      </c>
      <c r="B210" s="16">
        <f t="shared" ca="1" si="20"/>
        <v>141.42013417176881</v>
      </c>
      <c r="C210" s="26">
        <f t="shared" ca="1" si="22"/>
        <v>0.97959808915162405</v>
      </c>
      <c r="D210" s="26">
        <f t="shared" ca="1" si="19"/>
        <v>0.95300827225036822</v>
      </c>
      <c r="E210" s="26">
        <f t="shared" ca="1" si="19"/>
        <v>0.92201969145415663</v>
      </c>
      <c r="F210" s="26">
        <f t="shared" ca="1" si="19"/>
        <v>0.88812438074734179</v>
      </c>
      <c r="G210" s="26">
        <f t="shared" ca="1" si="19"/>
        <v>0.85251054832711992</v>
      </c>
      <c r="H210" s="26">
        <f t="shared" ca="1" si="19"/>
        <v>0.81609946618845275</v>
      </c>
      <c r="I210" s="26">
        <f t="shared" ca="1" si="19"/>
        <v>0.77958278751664378</v>
      </c>
      <c r="J210" s="26">
        <f t="shared" ca="1" si="19"/>
        <v>0.74346905483281034</v>
      </c>
      <c r="K210" s="26">
        <f t="shared" ca="1" si="19"/>
        <v>0.70811723349145672</v>
      </c>
      <c r="L210" s="26">
        <f t="shared" ca="1" si="19"/>
        <v>0.6737757368248154</v>
      </c>
      <c r="M210" s="27">
        <f ca="1">C210*'Balance y flujos'!D$12</f>
        <v>7417.3761710772915</v>
      </c>
      <c r="N210" s="27">
        <f ca="1">D210*'Balance y flujos'!E$12</f>
        <v>7216.0418928045656</v>
      </c>
      <c r="O210" s="27">
        <f ca="1">E210*'Balance y flujos'!F$12</f>
        <v>6981.4008054864116</v>
      </c>
      <c r="P210" s="27">
        <f ca="1">F210*'Balance y flujos'!G$12</f>
        <v>6724.7503763642753</v>
      </c>
      <c r="Q210" s="27">
        <f ca="1">G210*'Balance y flujos'!H$12</f>
        <v>-846055.46077970555</v>
      </c>
      <c r="R210" s="27">
        <f ca="1">H210*'Balance y flujos'!I$12</f>
        <v>20683.047283577114</v>
      </c>
      <c r="S210" s="27">
        <f ca="1">I210*'Balance y flujos'!J$12</f>
        <v>19757.576525538643</v>
      </c>
      <c r="T210" s="27">
        <f ca="1">J210*'Balance y flujos'!K$12</f>
        <v>18842.317942936279</v>
      </c>
      <c r="U210" s="27">
        <f ca="1">K210*'Balance y flujos'!L$12</f>
        <v>17946.369075601837</v>
      </c>
      <c r="V210" s="27">
        <f ca="1">L210*'Balance y flujos'!M$12</f>
        <v>690851.76248178678</v>
      </c>
      <c r="W210" s="16">
        <f t="shared" ca="1" si="21"/>
        <v>-49634.818224532297</v>
      </c>
      <c r="X210" s="16">
        <f ca="1">'Metrics and Escenarios'!$N$13-W210</f>
        <v>52542.864980339073</v>
      </c>
    </row>
    <row r="211" spans="1:24" x14ac:dyDescent="0.35">
      <c r="A211">
        <v>206</v>
      </c>
      <c r="B211" s="16">
        <f t="shared" ca="1" si="20"/>
        <v>-87.791740502990024</v>
      </c>
      <c r="C211" s="26">
        <f t="shared" ca="1" si="22"/>
        <v>1.0023109490560107</v>
      </c>
      <c r="D211" s="26">
        <f t="shared" ca="1" si="19"/>
        <v>0.99771329828502653</v>
      </c>
      <c r="E211" s="26">
        <f t="shared" ca="1" si="19"/>
        <v>0.98765173735935619</v>
      </c>
      <c r="F211" s="26">
        <f t="shared" ca="1" si="19"/>
        <v>0.97340141538617186</v>
      </c>
      <c r="G211" s="26">
        <f t="shared" ca="1" si="19"/>
        <v>0.95603212861327347</v>
      </c>
      <c r="H211" s="26">
        <f t="shared" ca="1" si="19"/>
        <v>0.93641931959435043</v>
      </c>
      <c r="I211" s="26">
        <f t="shared" ca="1" si="19"/>
        <v>0.91525910591599868</v>
      </c>
      <c r="J211" s="26">
        <f t="shared" ca="1" si="19"/>
        <v>0.89309829163198384</v>
      </c>
      <c r="K211" s="26">
        <f t="shared" ca="1" si="19"/>
        <v>0.87035428354446087</v>
      </c>
      <c r="L211" s="26">
        <f t="shared" ca="1" si="19"/>
        <v>0.84734607093014536</v>
      </c>
      <c r="M211" s="27">
        <f ca="1">C211*'Balance y flujos'!D$12</f>
        <v>7589.3546872641864</v>
      </c>
      <c r="N211" s="27">
        <f ca="1">D211*'Balance y flujos'!E$12</f>
        <v>7554.5419353312309</v>
      </c>
      <c r="O211" s="27">
        <f ca="1">E211*'Balance y flujos'!F$12</f>
        <v>7478.3572397092303</v>
      </c>
      <c r="P211" s="27">
        <f ca="1">F211*'Balance y flujos'!G$12</f>
        <v>7370.4558464698694</v>
      </c>
      <c r="Q211" s="27">
        <f ca="1">G211*'Balance y flujos'!H$12</f>
        <v>-948793.19051397429</v>
      </c>
      <c r="R211" s="27">
        <f ca="1">H211*'Balance y flujos'!I$12</f>
        <v>23732.407466068136</v>
      </c>
      <c r="S211" s="27">
        <f ca="1">I211*'Balance y flujos'!J$12</f>
        <v>23196.127615176923</v>
      </c>
      <c r="T211" s="27">
        <f ca="1">J211*'Balance y flujos'!K$12</f>
        <v>22634.488760271695</v>
      </c>
      <c r="U211" s="27">
        <f ca="1">K211*'Balance y flujos'!L$12</f>
        <v>22058.069568516374</v>
      </c>
      <c r="V211" s="27">
        <f ca="1">L211*'Balance y flujos'!M$12</f>
        <v>868821.0253648716</v>
      </c>
      <c r="W211" s="16">
        <f t="shared" ca="1" si="21"/>
        <v>41641.637969704927</v>
      </c>
      <c r="X211" s="16">
        <f ca="1">'Metrics and Escenarios'!$N$13-W211</f>
        <v>-38733.591213898151</v>
      </c>
    </row>
    <row r="212" spans="1:24" x14ac:dyDescent="0.35">
      <c r="A212">
        <v>207</v>
      </c>
      <c r="B212" s="16">
        <f t="shared" ca="1" si="20"/>
        <v>-0.57005076740876304</v>
      </c>
      <c r="C212" s="26">
        <f t="shared" ca="1" si="22"/>
        <v>0.99360663900833612</v>
      </c>
      <c r="D212" s="26">
        <f t="shared" ca="1" si="19"/>
        <v>0.98045977599762379</v>
      </c>
      <c r="E212" s="26">
        <f t="shared" ca="1" si="19"/>
        <v>0.96214352712807572</v>
      </c>
      <c r="F212" s="26">
        <f t="shared" ca="1" si="19"/>
        <v>0.94002632065453007</v>
      </c>
      <c r="G212" s="26">
        <f t="shared" ca="1" si="19"/>
        <v>0.91523482798496192</v>
      </c>
      <c r="H212" s="26">
        <f t="shared" ca="1" si="19"/>
        <v>0.88867390156897985</v>
      </c>
      <c r="I212" s="26">
        <f t="shared" ca="1" si="19"/>
        <v>0.86104952081501762</v>
      </c>
      <c r="J212" s="26">
        <f t="shared" ca="1" si="19"/>
        <v>0.83290475179664925</v>
      </c>
      <c r="K212" s="26">
        <f t="shared" ca="1" si="19"/>
        <v>0.80464471362331735</v>
      </c>
      <c r="L212" s="26">
        <f t="shared" ca="1" si="19"/>
        <v>0.77657055849042655</v>
      </c>
      <c r="M212" s="27">
        <f ca="1">C212*'Balance y flujos'!D$12</f>
        <v>7523.446900541976</v>
      </c>
      <c r="N212" s="27">
        <f ca="1">D212*'Balance y flujos'!E$12</f>
        <v>7423.9007402340003</v>
      </c>
      <c r="O212" s="27">
        <f ca="1">E212*'Balance y flujos'!F$12</f>
        <v>7285.2127319446345</v>
      </c>
      <c r="P212" s="27">
        <f ca="1">F212*'Balance y flujos'!G$12</f>
        <v>7117.7444180673074</v>
      </c>
      <c r="Q212" s="27">
        <f ca="1">G212*'Balance y flujos'!H$12</f>
        <v>-908304.80119212193</v>
      </c>
      <c r="R212" s="27">
        <f ca="1">H212*'Balance y flujos'!I$12</f>
        <v>22522.357981285291</v>
      </c>
      <c r="S212" s="27">
        <f ca="1">I212*'Balance y flujos'!J$12</f>
        <v>21822.251686666295</v>
      </c>
      <c r="T212" s="27">
        <f ca="1">J212*'Balance y flujos'!K$12</f>
        <v>21108.956785113391</v>
      </c>
      <c r="U212" s="27">
        <f ca="1">K212*'Balance y flujos'!L$12</f>
        <v>20392.74052718026</v>
      </c>
      <c r="V212" s="27">
        <f ca="1">L212*'Balance y flujos'!M$12</f>
        <v>796251.7937390015</v>
      </c>
      <c r="W212" s="16">
        <f t="shared" ca="1" si="21"/>
        <v>3143.6043179127155</v>
      </c>
      <c r="X212" s="16">
        <f ca="1">'Metrics and Escenarios'!$N$13-W212</f>
        <v>-235.55756210593972</v>
      </c>
    </row>
    <row r="213" spans="1:24" x14ac:dyDescent="0.35">
      <c r="A213">
        <v>208</v>
      </c>
      <c r="B213" s="16">
        <f t="shared" ca="1" si="20"/>
        <v>26.074746100981567</v>
      </c>
      <c r="C213" s="26">
        <f t="shared" ca="1" si="22"/>
        <v>0.99096271820282877</v>
      </c>
      <c r="D213" s="26">
        <f t="shared" ca="1" si="19"/>
        <v>0.97524884244200039</v>
      </c>
      <c r="E213" s="26">
        <f t="shared" ref="D213:L241" ca="1" si="23">EXP(-(E$4+($B213/10000))*E$3)</f>
        <v>0.95448334785188782</v>
      </c>
      <c r="F213" s="26">
        <f t="shared" ca="1" si="23"/>
        <v>0.93006079671366948</v>
      </c>
      <c r="G213" s="26">
        <f t="shared" ca="1" si="23"/>
        <v>0.90312256628005982</v>
      </c>
      <c r="H213" s="26">
        <f t="shared" ca="1" si="23"/>
        <v>0.87457974120837068</v>
      </c>
      <c r="I213" s="26">
        <f t="shared" ca="1" si="23"/>
        <v>0.84513861931572865</v>
      </c>
      <c r="J213" s="26">
        <f t="shared" ca="1" si="23"/>
        <v>0.81533857347626093</v>
      </c>
      <c r="K213" s="26">
        <f t="shared" ca="1" si="23"/>
        <v>0.78557859759143289</v>
      </c>
      <c r="L213" s="26">
        <f t="shared" ca="1" si="23"/>
        <v>0.75615222288509409</v>
      </c>
      <c r="M213" s="27">
        <f ca="1">C213*'Balance y flujos'!D$12</f>
        <v>7503.4275115719856</v>
      </c>
      <c r="N213" s="27">
        <f ca="1">D213*'Balance y flujos'!E$12</f>
        <v>7384.4442990541056</v>
      </c>
      <c r="O213" s="27">
        <f ca="1">E213*'Balance y flujos'!F$12</f>
        <v>7227.2109536045155</v>
      </c>
      <c r="P213" s="27">
        <f ca="1">F213*'Balance y flujos'!G$12</f>
        <v>7042.2869007141899</v>
      </c>
      <c r="Q213" s="27">
        <f ca="1">G213*'Balance y flujos'!H$12</f>
        <v>-896284.25179489248</v>
      </c>
      <c r="R213" s="27">
        <f ca="1">H213*'Balance y flujos'!I$12</f>
        <v>22165.158648068864</v>
      </c>
      <c r="S213" s="27">
        <f ca="1">I213*'Balance y flujos'!J$12</f>
        <v>21419.009261363517</v>
      </c>
      <c r="T213" s="27">
        <f ca="1">J213*'Balance y flujos'!K$12</f>
        <v>20663.763384253547</v>
      </c>
      <c r="U213" s="27">
        <f ca="1">K213*'Balance y flujos'!L$12</f>
        <v>19909.533031354535</v>
      </c>
      <c r="V213" s="27">
        <f ca="1">L213*'Balance y flujos'!M$12</f>
        <v>775315.98027922388</v>
      </c>
      <c r="W213" s="16">
        <f t="shared" ca="1" si="21"/>
        <v>-7653.4375256831991</v>
      </c>
      <c r="X213" s="16">
        <f ca="1">'Metrics and Escenarios'!$N$13-W213</f>
        <v>10561.484281489975</v>
      </c>
    </row>
    <row r="214" spans="1:24" x14ac:dyDescent="0.35">
      <c r="A214">
        <v>209</v>
      </c>
      <c r="B214" s="16">
        <f t="shared" ca="1" si="20"/>
        <v>-141.34890559671996</v>
      </c>
      <c r="C214" s="26">
        <f t="shared" ca="1" si="22"/>
        <v>1.0076934430435369</v>
      </c>
      <c r="D214" s="26">
        <f t="shared" ca="1" si="23"/>
        <v>1.0084576785771038</v>
      </c>
      <c r="E214" s="26">
        <f t="shared" ca="1" si="23"/>
        <v>1.0036486537928029</v>
      </c>
      <c r="F214" s="26">
        <f t="shared" ca="1" si="23"/>
        <v>0.9944794331630803</v>
      </c>
      <c r="G214" s="26">
        <f t="shared" ca="1" si="23"/>
        <v>0.98197917594367212</v>
      </c>
      <c r="H214" s="26">
        <f t="shared" ca="1" si="23"/>
        <v>0.96699919814664625</v>
      </c>
      <c r="I214" s="26">
        <f t="shared" ca="1" si="23"/>
        <v>0.95022349670885331</v>
      </c>
      <c r="J214" s="26">
        <f t="shared" ca="1" si="23"/>
        <v>0.93219533152842826</v>
      </c>
      <c r="K214" s="26">
        <f t="shared" ca="1" si="23"/>
        <v>0.91333414537042668</v>
      </c>
      <c r="L214" s="26">
        <f t="shared" ca="1" si="23"/>
        <v>0.89396476409344217</v>
      </c>
      <c r="M214" s="27">
        <f ca="1">C214*'Balance y flujos'!D$12</f>
        <v>7630.1101594176898</v>
      </c>
      <c r="N214" s="27">
        <f ca="1">D214*'Balance y flujos'!E$12</f>
        <v>7635.8968412196919</v>
      </c>
      <c r="O214" s="27">
        <f ca="1">E214*'Balance y flujos'!F$12</f>
        <v>7599.4835955874078</v>
      </c>
      <c r="P214" s="27">
        <f ca="1">F214*'Balance y flujos'!G$12</f>
        <v>7530.0555726467392</v>
      </c>
      <c r="Q214" s="27">
        <f ca="1">G214*'Balance y flujos'!H$12</f>
        <v>-974543.77052506153</v>
      </c>
      <c r="R214" s="27">
        <f ca="1">H214*'Balance y flujos'!I$12</f>
        <v>24507.417253756354</v>
      </c>
      <c r="S214" s="27">
        <f ca="1">I214*'Balance y flujos'!J$12</f>
        <v>24082.257526997117</v>
      </c>
      <c r="T214" s="27">
        <f ca="1">J214*'Balance y flujos'!K$12</f>
        <v>23625.355631687253</v>
      </c>
      <c r="U214" s="27">
        <f ca="1">K214*'Balance y flujos'!L$12</f>
        <v>23147.341833991406</v>
      </c>
      <c r="V214" s="27">
        <f ca="1">L214*'Balance y flujos'!M$12</f>
        <v>916621.21254322806</v>
      </c>
      <c r="W214" s="16">
        <f t="shared" ca="1" si="21"/>
        <v>67835.360433470109</v>
      </c>
      <c r="X214" s="16">
        <f ca="1">'Metrics and Escenarios'!$N$13-W214</f>
        <v>-64927.313677663333</v>
      </c>
    </row>
    <row r="215" spans="1:24" x14ac:dyDescent="0.35">
      <c r="A215">
        <v>210</v>
      </c>
      <c r="B215" s="16">
        <f t="shared" ca="1" si="20"/>
        <v>-127.30223456547837</v>
      </c>
      <c r="C215" s="26">
        <f t="shared" ca="1" si="22"/>
        <v>1.0062789628835087</v>
      </c>
      <c r="D215" s="26">
        <f t="shared" ca="1" si="23"/>
        <v>1.0056285597559638</v>
      </c>
      <c r="E215" s="26">
        <f t="shared" ca="1" si="23"/>
        <v>0.99942817584689936</v>
      </c>
      <c r="F215" s="26">
        <f t="shared" ca="1" si="23"/>
        <v>0.98890745120329127</v>
      </c>
      <c r="G215" s="26">
        <f t="shared" ca="1" si="23"/>
        <v>0.97510656928342532</v>
      </c>
      <c r="H215" s="26">
        <f t="shared" ca="1" si="23"/>
        <v>0.95888357366304999</v>
      </c>
      <c r="I215" s="26">
        <f t="shared" ca="1" si="23"/>
        <v>0.94092604718637163</v>
      </c>
      <c r="J215" s="26">
        <f t="shared" ca="1" si="23"/>
        <v>0.92177857651052864</v>
      </c>
      <c r="K215" s="26">
        <f t="shared" ca="1" si="23"/>
        <v>0.90186044958094014</v>
      </c>
      <c r="L215" s="26">
        <f t="shared" ca="1" si="23"/>
        <v>0.88149531727453523</v>
      </c>
      <c r="M215" s="27">
        <f ca="1">C215*'Balance y flujos'!D$12</f>
        <v>7619.399918606031</v>
      </c>
      <c r="N215" s="27">
        <f ca="1">D215*'Balance y flujos'!E$12</f>
        <v>7614.4751594489117</v>
      </c>
      <c r="O215" s="27">
        <f ca="1">E215*'Balance y flujos'!F$12</f>
        <v>7567.5267421664166</v>
      </c>
      <c r="P215" s="27">
        <f ca="1">F215*'Balance y flujos'!G$12</f>
        <v>7487.865324756398</v>
      </c>
      <c r="Q215" s="27">
        <f ca="1">G215*'Balance y flujos'!H$12</f>
        <v>-967723.20225631364</v>
      </c>
      <c r="R215" s="27">
        <f ca="1">H215*'Balance y flujos'!I$12</f>
        <v>24301.736632846336</v>
      </c>
      <c r="S215" s="27">
        <f ca="1">I215*'Balance y flujos'!J$12</f>
        <v>23846.624989472879</v>
      </c>
      <c r="T215" s="27">
        <f ca="1">J215*'Balance y flujos'!K$12</f>
        <v>23361.355659253863</v>
      </c>
      <c r="U215" s="27">
        <f ca="1">K215*'Balance y flujos'!L$12</f>
        <v>22856.554984638744</v>
      </c>
      <c r="V215" s="27">
        <f ca="1">L215*'Balance y flujos'!M$12</f>
        <v>903835.74277755944</v>
      </c>
      <c r="W215" s="16">
        <f t="shared" ca="1" si="21"/>
        <v>60768.079932435299</v>
      </c>
      <c r="X215" s="16">
        <f ca="1">'Metrics and Escenarios'!$N$13-W215</f>
        <v>-57860.033176628524</v>
      </c>
    </row>
    <row r="216" spans="1:24" x14ac:dyDescent="0.35">
      <c r="A216">
        <v>211</v>
      </c>
      <c r="B216" s="16">
        <f t="shared" ca="1" si="20"/>
        <v>300.73158025541568</v>
      </c>
      <c r="C216" s="26">
        <f t="shared" ca="1" si="22"/>
        <v>0.96411562448155652</v>
      </c>
      <c r="D216" s="26">
        <f t="shared" ca="1" si="23"/>
        <v>0.92312189953748502</v>
      </c>
      <c r="E216" s="26">
        <f t="shared" ca="1" si="23"/>
        <v>0.87898967105809411</v>
      </c>
      <c r="F216" s="26">
        <f t="shared" ca="1" si="23"/>
        <v>0.83329458504341414</v>
      </c>
      <c r="G216" s="26">
        <f t="shared" ca="1" si="23"/>
        <v>0.78723740367755701</v>
      </c>
      <c r="H216" s="26">
        <f t="shared" ca="1" si="23"/>
        <v>0.74170335692816758</v>
      </c>
      <c r="I216" s="26">
        <f t="shared" ca="1" si="23"/>
        <v>0.69731753194300194</v>
      </c>
      <c r="J216" s="26">
        <f t="shared" ca="1" si="23"/>
        <v>0.65450419004351168</v>
      </c>
      <c r="K216" s="26">
        <f t="shared" ca="1" si="23"/>
        <v>0.61353012260016826</v>
      </c>
      <c r="L216" s="26">
        <f t="shared" ca="1" si="23"/>
        <v>0.57454928128164484</v>
      </c>
      <c r="M216" s="27">
        <f ca="1">C216*'Balance y flujos'!D$12</f>
        <v>7300.1451701340775</v>
      </c>
      <c r="N216" s="27">
        <f ca="1">D216*'Balance y flujos'!E$12</f>
        <v>6989.7465669404064</v>
      </c>
      <c r="O216" s="27">
        <f ca="1">E216*'Balance y flujos'!F$12</f>
        <v>6655.5836653129973</v>
      </c>
      <c r="P216" s="27">
        <f ca="1">F216*'Balance y flujos'!G$12</f>
        <v>6309.5870306787365</v>
      </c>
      <c r="Q216" s="27">
        <f ca="1">G216*'Balance y flujos'!H$12</f>
        <v>-781276.55501555558</v>
      </c>
      <c r="R216" s="27">
        <f ca="1">H216*'Balance y flujos'!I$12</f>
        <v>18797.568479466092</v>
      </c>
      <c r="S216" s="27">
        <f ca="1">I216*'Balance y flujos'!J$12</f>
        <v>17672.663789629216</v>
      </c>
      <c r="T216" s="27">
        <f ca="1">J216*'Balance y flujos'!K$12</f>
        <v>16587.611768935174</v>
      </c>
      <c r="U216" s="27">
        <f ca="1">K216*'Balance y flujos'!L$12</f>
        <v>15549.173919821997</v>
      </c>
      <c r="V216" s="27">
        <f ca="1">L216*'Balance y flujos'!M$12</f>
        <v>589110.53324152471</v>
      </c>
      <c r="W216" s="16">
        <f t="shared" ca="1" si="21"/>
        <v>-96303.941383112106</v>
      </c>
      <c r="X216" s="16">
        <f ca="1">'Metrics and Escenarios'!$N$13-W216</f>
        <v>99211.988138918881</v>
      </c>
    </row>
    <row r="217" spans="1:24" x14ac:dyDescent="0.35">
      <c r="A217">
        <v>212</v>
      </c>
      <c r="B217" s="16">
        <f t="shared" ca="1" si="20"/>
        <v>73.783877986621533</v>
      </c>
      <c r="C217" s="26">
        <f t="shared" ca="1" si="22"/>
        <v>0.98624618114194285</v>
      </c>
      <c r="D217" s="26">
        <f t="shared" ca="1" si="23"/>
        <v>0.96598744291409899</v>
      </c>
      <c r="E217" s="26">
        <f t="shared" ca="1" si="23"/>
        <v>0.94091937662075165</v>
      </c>
      <c r="F217" s="26">
        <f t="shared" ca="1" si="23"/>
        <v>0.91248012469816131</v>
      </c>
      <c r="G217" s="26">
        <f t="shared" ca="1" si="23"/>
        <v>0.8818338949748068</v>
      </c>
      <c r="H217" s="26">
        <f t="shared" ca="1" si="23"/>
        <v>0.84989940556385768</v>
      </c>
      <c r="I217" s="26">
        <f t="shared" ca="1" si="23"/>
        <v>0.81738013495315243</v>
      </c>
      <c r="J217" s="26">
        <f t="shared" ca="1" si="23"/>
        <v>0.78480568259514405</v>
      </c>
      <c r="K217" s="26">
        <f t="shared" ca="1" si="23"/>
        <v>0.75256117919969212</v>
      </c>
      <c r="L217" s="26">
        <f t="shared" ca="1" si="23"/>
        <v>0.7209238950858442</v>
      </c>
      <c r="M217" s="27">
        <f ca="1">C217*'Balance y flujos'!D$12</f>
        <v>7467.714569710578</v>
      </c>
      <c r="N217" s="27">
        <f ca="1">D217*'Balance y flujos'!E$12</f>
        <v>7314.3183107229361</v>
      </c>
      <c r="O217" s="27">
        <f ca="1">E217*'Balance y flujos'!F$12</f>
        <v>7124.5065097012621</v>
      </c>
      <c r="P217" s="27">
        <f ca="1">F217*'Balance y flujos'!G$12</f>
        <v>6909.1685748176069</v>
      </c>
      <c r="Q217" s="27">
        <f ca="1">G217*'Balance y flujos'!H$12</f>
        <v>-875156.77525410685</v>
      </c>
      <c r="R217" s="27">
        <f ca="1">H217*'Balance y flujos'!I$12</f>
        <v>21539.665592064168</v>
      </c>
      <c r="S217" s="27">
        <f ca="1">I217*'Balance y flujos'!J$12</f>
        <v>20715.504274069455</v>
      </c>
      <c r="T217" s="27">
        <f ca="1">J217*'Balance y flujos'!K$12</f>
        <v>19889.944441878928</v>
      </c>
      <c r="U217" s="27">
        <f ca="1">K217*'Balance y flujos'!L$12</f>
        <v>19072.746764396816</v>
      </c>
      <c r="V217" s="27">
        <f ca="1">L217*'Balance y flujos'!M$12</f>
        <v>739194.83340609772</v>
      </c>
      <c r="W217" s="16">
        <f t="shared" ca="1" si="21"/>
        <v>-25928.372810647474</v>
      </c>
      <c r="X217" s="16">
        <f ca="1">'Metrics and Escenarios'!$N$13-W217</f>
        <v>28836.419566454249</v>
      </c>
    </row>
    <row r="218" spans="1:24" x14ac:dyDescent="0.35">
      <c r="A218">
        <v>213</v>
      </c>
      <c r="B218" s="16">
        <f t="shared" ca="1" si="20"/>
        <v>-264.73695092062826</v>
      </c>
      <c r="C218" s="26">
        <f t="shared" ca="1" si="22"/>
        <v>1.0202042006363021</v>
      </c>
      <c r="D218" s="26">
        <f t="shared" ca="1" si="23"/>
        <v>1.0336536119767719</v>
      </c>
      <c r="E218" s="26">
        <f t="shared" ca="1" si="23"/>
        <v>1.0414962979748028</v>
      </c>
      <c r="F218" s="26">
        <f t="shared" ca="1" si="23"/>
        <v>1.0447936028214664</v>
      </c>
      <c r="G218" s="26">
        <f t="shared" ca="1" si="23"/>
        <v>1.0444692336976291</v>
      </c>
      <c r="H218" s="26">
        <f t="shared" ca="1" si="23"/>
        <v>1.0413055000506568</v>
      </c>
      <c r="I218" s="26">
        <f t="shared" ca="1" si="23"/>
        <v>1.0359444983318944</v>
      </c>
      <c r="J218" s="26">
        <f t="shared" ca="1" si="23"/>
        <v>1.0289074727101979</v>
      </c>
      <c r="K218" s="26">
        <f t="shared" ca="1" si="23"/>
        <v>1.0206051764626123</v>
      </c>
      <c r="L218" s="26">
        <f t="shared" ca="1" si="23"/>
        <v>1.0113632032157827</v>
      </c>
      <c r="M218" s="27">
        <f ca="1">C218*'Balance y flujos'!D$12</f>
        <v>7724.8398207740811</v>
      </c>
      <c r="N218" s="27">
        <f ca="1">D218*'Balance y flujos'!E$12</f>
        <v>7826.676833623108</v>
      </c>
      <c r="O218" s="27">
        <f ca="1">E218*'Balance y flujos'!F$12</f>
        <v>7886.0605266736084</v>
      </c>
      <c r="P218" s="27">
        <f ca="1">F218*'Balance y flujos'!G$12</f>
        <v>7911.0272458508589</v>
      </c>
      <c r="Q218" s="27">
        <f ca="1">G218*'Balance y flujos'!H$12</f>
        <v>-1036560.6625282412</v>
      </c>
      <c r="R218" s="27">
        <f ca="1">H218*'Balance y flujos'!I$12</f>
        <v>26390.619999772502</v>
      </c>
      <c r="S218" s="27">
        <f ca="1">I218*'Balance y flujos'!J$12</f>
        <v>26254.751938794139</v>
      </c>
      <c r="T218" s="27">
        <f ca="1">J218*'Balance y flujos'!K$12</f>
        <v>26076.407092731366</v>
      </c>
      <c r="U218" s="27">
        <f ca="1">K218*'Balance y flujos'!L$12</f>
        <v>25865.995503255548</v>
      </c>
      <c r="V218" s="27">
        <f ca="1">L218*'Balance y flujos'!M$12</f>
        <v>1036994.9721601722</v>
      </c>
      <c r="W218" s="16">
        <f t="shared" ca="1" si="21"/>
        <v>136370.68859340623</v>
      </c>
      <c r="X218" s="16">
        <f ca="1">'Metrics and Escenarios'!$N$13-W218</f>
        <v>-133462.64183759945</v>
      </c>
    </row>
    <row r="219" spans="1:24" x14ac:dyDescent="0.35">
      <c r="A219">
        <v>214</v>
      </c>
      <c r="B219" s="16">
        <f t="shared" ca="1" si="20"/>
        <v>-123.76543910807058</v>
      </c>
      <c r="C219" s="26">
        <f t="shared" ca="1" si="22"/>
        <v>1.0059231255269343</v>
      </c>
      <c r="D219" s="26">
        <f t="shared" ca="1" si="23"/>
        <v>1.0049174707788431</v>
      </c>
      <c r="E219" s="26">
        <f t="shared" ca="1" si="23"/>
        <v>0.9983683063178912</v>
      </c>
      <c r="F219" s="26">
        <f t="shared" ca="1" si="23"/>
        <v>0.98750941499759892</v>
      </c>
      <c r="G219" s="26">
        <f t="shared" ca="1" si="23"/>
        <v>0.97338371683421909</v>
      </c>
      <c r="H219" s="26">
        <f t="shared" ca="1" si="23"/>
        <v>0.95685090612413115</v>
      </c>
      <c r="I219" s="26">
        <f t="shared" ca="1" si="23"/>
        <v>0.93859942437230437</v>
      </c>
      <c r="J219" s="26">
        <f t="shared" ca="1" si="23"/>
        <v>0.91917414895336347</v>
      </c>
      <c r="K219" s="26">
        <f t="shared" ca="1" si="23"/>
        <v>0.89899428731717956</v>
      </c>
      <c r="L219" s="26">
        <f t="shared" ca="1" si="23"/>
        <v>0.87838315542476741</v>
      </c>
      <c r="M219" s="27">
        <f ca="1">C219*'Balance y flujos'!D$12</f>
        <v>7616.705569200225</v>
      </c>
      <c r="N219" s="27">
        <f ca="1">D219*'Balance y flujos'!E$12</f>
        <v>7609.090895746459</v>
      </c>
      <c r="O219" s="27">
        <f ca="1">E219*'Balance y flujos'!F$12</f>
        <v>7559.5015621706852</v>
      </c>
      <c r="P219" s="27">
        <f ca="1">F219*'Balance y flujos'!G$12</f>
        <v>7477.2795952074694</v>
      </c>
      <c r="Q219" s="27">
        <f ca="1">G219*'Balance y flujos'!H$12</f>
        <v>-966013.39499864518</v>
      </c>
      <c r="R219" s="27">
        <f ca="1">H219*'Balance y flujos'!I$12</f>
        <v>24250.221149059042</v>
      </c>
      <c r="S219" s="27">
        <f ca="1">I219*'Balance y flujos'!J$12</f>
        <v>23787.659567158425</v>
      </c>
      <c r="T219" s="27">
        <f ca="1">J219*'Balance y flujos'!K$12</f>
        <v>23295.349613982096</v>
      </c>
      <c r="U219" s="27">
        <f ca="1">K219*'Balance y flujos'!L$12</f>
        <v>22783.915591917863</v>
      </c>
      <c r="V219" s="27">
        <f ca="1">L219*'Balance y flujos'!M$12</f>
        <v>900644.70697509381</v>
      </c>
      <c r="W219" s="16">
        <f t="shared" ca="1" si="21"/>
        <v>59011.035520890844</v>
      </c>
      <c r="X219" s="16">
        <f ca="1">'Metrics and Escenarios'!$N$13-W219</f>
        <v>-56102.988765084068</v>
      </c>
    </row>
    <row r="220" spans="1:24" x14ac:dyDescent="0.35">
      <c r="A220">
        <v>215</v>
      </c>
      <c r="B220" s="16">
        <f t="shared" ca="1" si="20"/>
        <v>158.18762088596259</v>
      </c>
      <c r="C220" s="26">
        <f t="shared" ca="1" si="22"/>
        <v>0.9779569256509828</v>
      </c>
      <c r="D220" s="26">
        <f t="shared" ca="1" si="23"/>
        <v>0.94981771429555428</v>
      </c>
      <c r="E220" s="26">
        <f t="shared" ca="1" si="23"/>
        <v>0.91739335114626352</v>
      </c>
      <c r="F220" s="26">
        <f t="shared" ca="1" si="23"/>
        <v>0.88218766625635647</v>
      </c>
      <c r="G220" s="26">
        <f t="shared" ca="1" si="23"/>
        <v>0.84539319539904989</v>
      </c>
      <c r="H220" s="26">
        <f t="shared" ca="1" si="23"/>
        <v>0.80793026600371864</v>
      </c>
      <c r="I220" s="26">
        <f t="shared" ca="1" si="23"/>
        <v>0.77048612597862476</v>
      </c>
      <c r="J220" s="26">
        <f t="shared" ca="1" si="23"/>
        <v>0.73356275884830124</v>
      </c>
      <c r="K220" s="26">
        <f t="shared" ca="1" si="23"/>
        <v>0.69751144765602113</v>
      </c>
      <c r="L220" s="26">
        <f t="shared" ca="1" si="23"/>
        <v>0.66257239949649327</v>
      </c>
      <c r="M220" s="27">
        <f ca="1">C220*'Balance y flujos'!D$12</f>
        <v>7404.9495165367125</v>
      </c>
      <c r="N220" s="27">
        <f ca="1">D220*'Balance y flujos'!E$12</f>
        <v>7191.8834457755675</v>
      </c>
      <c r="O220" s="27">
        <f ca="1">E220*'Balance y flujos'!F$12</f>
        <v>6946.3708204965687</v>
      </c>
      <c r="P220" s="27">
        <f ca="1">F220*'Balance y flujos'!G$12</f>
        <v>6679.7984260822368</v>
      </c>
      <c r="Q220" s="27">
        <f ca="1">G220*'Balance y flujos'!H$12</f>
        <v>-838991.9994267564</v>
      </c>
      <c r="R220" s="27">
        <f ca="1">H220*'Balance y flujos'!I$12</f>
        <v>20476.008851755807</v>
      </c>
      <c r="S220" s="27">
        <f ca="1">I220*'Balance y flujos'!J$12</f>
        <v>19527.032715000118</v>
      </c>
      <c r="T220" s="27">
        <f ca="1">J220*'Balance y flujos'!K$12</f>
        <v>18591.254933166587</v>
      </c>
      <c r="U220" s="27">
        <f ca="1">K220*'Balance y flujos'!L$12</f>
        <v>17677.578347262905</v>
      </c>
      <c r="V220" s="27">
        <f ca="1">L220*'Balance y flujos'!M$12</f>
        <v>679364.49021012033</v>
      </c>
      <c r="W220" s="16">
        <f t="shared" ca="1" si="21"/>
        <v>-55132.632160559646</v>
      </c>
      <c r="X220" s="16">
        <f ca="1">'Metrics and Escenarios'!$N$13-W220</f>
        <v>58040.678916366422</v>
      </c>
    </row>
    <row r="221" spans="1:24" x14ac:dyDescent="0.35">
      <c r="A221">
        <v>216</v>
      </c>
      <c r="B221" s="16">
        <f t="shared" ca="1" si="20"/>
        <v>7.810234585895957</v>
      </c>
      <c r="C221" s="26">
        <f t="shared" ca="1" si="22"/>
        <v>0.99277431709542119</v>
      </c>
      <c r="D221" s="26">
        <f t="shared" ca="1" si="23"/>
        <v>0.97881784582627229</v>
      </c>
      <c r="E221" s="26">
        <f t="shared" ca="1" si="23"/>
        <v>0.95972765406395921</v>
      </c>
      <c r="F221" s="26">
        <f t="shared" ca="1" si="23"/>
        <v>0.93688052061793581</v>
      </c>
      <c r="G221" s="26">
        <f t="shared" ca="1" si="23"/>
        <v>0.91140788678710716</v>
      </c>
      <c r="H221" s="26">
        <f t="shared" ca="1" si="23"/>
        <v>0.88421671218667852</v>
      </c>
      <c r="I221" s="26">
        <f t="shared" ca="1" si="23"/>
        <v>0.85601321875308278</v>
      </c>
      <c r="J221" s="26">
        <f t="shared" ca="1" si="23"/>
        <v>0.82733944459304021</v>
      </c>
      <c r="K221" s="26">
        <f t="shared" ca="1" si="23"/>
        <v>0.79859870547990763</v>
      </c>
      <c r="L221" s="26">
        <f t="shared" ca="1" si="23"/>
        <v>0.77008986855651984</v>
      </c>
      <c r="M221" s="27">
        <f ca="1">C221*'Balance y flujos'!D$12</f>
        <v>7517.1446784450882</v>
      </c>
      <c r="N221" s="27">
        <f ca="1">D221*'Balance y flujos'!E$12</f>
        <v>7411.4682805728107</v>
      </c>
      <c r="O221" s="27">
        <f ca="1">E221*'Balance y flujos'!F$12</f>
        <v>7266.9200877504791</v>
      </c>
      <c r="P221" s="27">
        <f ca="1">F221*'Balance y flujos'!G$12</f>
        <v>7093.9248715728709</v>
      </c>
      <c r="Q221" s="27">
        <f ca="1">G221*'Balance y flujos'!H$12</f>
        <v>-904506.83704389946</v>
      </c>
      <c r="R221" s="27">
        <f ca="1">H221*'Balance y flujos'!I$12</f>
        <v>22409.395943487918</v>
      </c>
      <c r="S221" s="27">
        <f ca="1">I221*'Balance y flujos'!J$12</f>
        <v>21694.612743134228</v>
      </c>
      <c r="T221" s="27">
        <f ca="1">J221*'Balance y flujos'!K$12</f>
        <v>20967.910850385015</v>
      </c>
      <c r="U221" s="27">
        <f ca="1">K221*'Balance y flujos'!L$12</f>
        <v>20239.511812436613</v>
      </c>
      <c r="V221" s="27">
        <f ca="1">L221*'Balance y flujos'!M$12</f>
        <v>789606.85860964179</v>
      </c>
      <c r="W221" s="16">
        <f t="shared" ca="1" si="21"/>
        <v>-299.08916647266597</v>
      </c>
      <c r="X221" s="16">
        <f ca="1">'Metrics and Escenarios'!$N$13-W221</f>
        <v>3207.1359222794417</v>
      </c>
    </row>
    <row r="222" spans="1:24" x14ac:dyDescent="0.35">
      <c r="A222">
        <v>217</v>
      </c>
      <c r="B222" s="16">
        <f t="shared" ca="1" si="20"/>
        <v>100.20631680773373</v>
      </c>
      <c r="C222" s="26">
        <f t="shared" ca="1" si="22"/>
        <v>0.98364371788895033</v>
      </c>
      <c r="D222" s="26">
        <f t="shared" ca="1" si="23"/>
        <v>0.96089615835528652</v>
      </c>
      <c r="E222" s="26">
        <f t="shared" ca="1" si="23"/>
        <v>0.93349044369880618</v>
      </c>
      <c r="F222" s="26">
        <f t="shared" ca="1" si="23"/>
        <v>0.90288692901433509</v>
      </c>
      <c r="G222" s="26">
        <f t="shared" ca="1" si="23"/>
        <v>0.87026041214738525</v>
      </c>
      <c r="H222" s="26">
        <f t="shared" ca="1" si="23"/>
        <v>0.83653179794840193</v>
      </c>
      <c r="I222" s="26">
        <f t="shared" ca="1" si="23"/>
        <v>0.80240106260943556</v>
      </c>
      <c r="J222" s="26">
        <f t="shared" ca="1" si="23"/>
        <v>0.7683906002918679</v>
      </c>
      <c r="K222" s="26">
        <f t="shared" ca="1" si="23"/>
        <v>0.73487623673606117</v>
      </c>
      <c r="L222" s="26">
        <f t="shared" ca="1" si="23"/>
        <v>0.70212478049750138</v>
      </c>
      <c r="M222" s="27">
        <f ca="1">C222*'Balance y flujos'!D$12</f>
        <v>7448.0090913795939</v>
      </c>
      <c r="N222" s="27">
        <f ca="1">D222*'Balance y flujos'!E$12</f>
        <v>7275.7678345787708</v>
      </c>
      <c r="O222" s="27">
        <f ca="1">E222*'Balance y flujos'!F$12</f>
        <v>7068.2556955745304</v>
      </c>
      <c r="P222" s="27">
        <f ca="1">F222*'Balance y flujos'!G$12</f>
        <v>6836.5302736023414</v>
      </c>
      <c r="Q222" s="27">
        <f ca="1">G222*'Balance y flujos'!H$12</f>
        <v>-863670.92517800559</v>
      </c>
      <c r="R222" s="27">
        <f ca="1">H222*'Balance y flujos'!I$12</f>
        <v>21200.87985351924</v>
      </c>
      <c r="S222" s="27">
        <f ca="1">I222*'Balance y flujos'!J$12</f>
        <v>20335.877924114611</v>
      </c>
      <c r="T222" s="27">
        <f ca="1">J222*'Balance y flujos'!K$12</f>
        <v>19473.924167992278</v>
      </c>
      <c r="U222" s="27">
        <f ca="1">K222*'Balance y flujos'!L$12</f>
        <v>18624.543430934329</v>
      </c>
      <c r="V222" s="27">
        <f ca="1">L222*'Balance y flujos'!M$12</f>
        <v>719919.2781484134</v>
      </c>
      <c r="W222" s="16">
        <f t="shared" ca="1" si="21"/>
        <v>-35487.858757896465</v>
      </c>
      <c r="X222" s="16">
        <f ca="1">'Metrics and Escenarios'!$N$13-W222</f>
        <v>38395.905513703241</v>
      </c>
    </row>
    <row r="223" spans="1:24" x14ac:dyDescent="0.35">
      <c r="A223">
        <v>218</v>
      </c>
      <c r="B223" s="16">
        <f t="shared" ca="1" si="20"/>
        <v>-95.535676610620612</v>
      </c>
      <c r="C223" s="26">
        <f t="shared" ca="1" si="22"/>
        <v>1.0030874328642037</v>
      </c>
      <c r="D223" s="26">
        <f t="shared" ca="1" si="23"/>
        <v>0.99925974113849581</v>
      </c>
      <c r="E223" s="26">
        <f t="shared" ca="1" si="23"/>
        <v>0.98994889827148602</v>
      </c>
      <c r="F223" s="26">
        <f t="shared" ca="1" si="23"/>
        <v>0.97642127343624208</v>
      </c>
      <c r="G223" s="26">
        <f t="shared" ca="1" si="23"/>
        <v>0.9597410302142465</v>
      </c>
      <c r="H223" s="26">
        <f t="shared" ca="1" si="23"/>
        <v>0.94078038612325066</v>
      </c>
      <c r="I223" s="26">
        <f t="shared" ca="1" si="23"/>
        <v>0.92023397312951383</v>
      </c>
      <c r="J223" s="26">
        <f t="shared" ca="1" si="23"/>
        <v>0.89864834246334147</v>
      </c>
      <c r="K223" s="26">
        <f t="shared" ca="1" si="23"/>
        <v>0.87644144242716393</v>
      </c>
      <c r="L223" s="26">
        <f t="shared" ca="1" si="23"/>
        <v>0.85393333753128775</v>
      </c>
      <c r="M223" s="27">
        <f ca="1">C223*'Balance y flujos'!D$12</f>
        <v>7595.2341112441845</v>
      </c>
      <c r="N223" s="27">
        <f ca="1">D223*'Balance y flujos'!E$12</f>
        <v>7566.2513787226426</v>
      </c>
      <c r="O223" s="27">
        <f ca="1">E223*'Balance y flujos'!F$12</f>
        <v>7495.7510125222407</v>
      </c>
      <c r="P223" s="27">
        <f ca="1">F223*'Balance y flujos'!G$12</f>
        <v>7393.3217783134332</v>
      </c>
      <c r="Q223" s="27">
        <f ca="1">G223*'Balance y flujos'!H$12</f>
        <v>-952474.00884420541</v>
      </c>
      <c r="R223" s="27">
        <f ca="1">H223*'Balance y flujos'!I$12</f>
        <v>23842.933387185749</v>
      </c>
      <c r="S223" s="27">
        <f ca="1">I223*'Balance y flujos'!J$12</f>
        <v>23322.20956727918</v>
      </c>
      <c r="T223" s="27">
        <f ca="1">J223*'Balance y flujos'!K$12</f>
        <v>22775.148040821594</v>
      </c>
      <c r="U223" s="27">
        <f ca="1">K223*'Balance y flujos'!L$12</f>
        <v>22212.341198642058</v>
      </c>
      <c r="V223" s="27">
        <f ca="1">L223*'Balance y flujos'!M$12</f>
        <v>875575.23821732984</v>
      </c>
      <c r="W223" s="16">
        <f t="shared" ca="1" si="21"/>
        <v>45304.419847855461</v>
      </c>
      <c r="X223" s="16">
        <f ca="1">'Metrics and Escenarios'!$N$13-W223</f>
        <v>-42396.373092048685</v>
      </c>
    </row>
    <row r="224" spans="1:24" x14ac:dyDescent="0.35">
      <c r="A224">
        <v>219</v>
      </c>
      <c r="B224" s="16">
        <f t="shared" ca="1" si="20"/>
        <v>289.06948578957775</v>
      </c>
      <c r="C224" s="26">
        <f t="shared" ca="1" si="22"/>
        <v>0.96524064110542707</v>
      </c>
      <c r="D224" s="26">
        <f t="shared" ca="1" si="23"/>
        <v>0.92527751942369141</v>
      </c>
      <c r="E224" s="26">
        <f t="shared" ca="1" si="23"/>
        <v>0.88207031510352873</v>
      </c>
      <c r="F224" s="26">
        <f t="shared" ca="1" si="23"/>
        <v>0.83719084976687164</v>
      </c>
      <c r="G224" s="26">
        <f t="shared" ca="1" si="23"/>
        <v>0.79184123168660936</v>
      </c>
      <c r="H224" s="26">
        <f t="shared" ca="1" si="23"/>
        <v>0.74691144561363443</v>
      </c>
      <c r="I224" s="26">
        <f t="shared" ca="1" si="23"/>
        <v>0.70303335873043171</v>
      </c>
      <c r="J224" s="26">
        <f t="shared" ca="1" si="23"/>
        <v>0.66063907554350609</v>
      </c>
      <c r="K224" s="26">
        <f t="shared" ca="1" si="23"/>
        <v>0.62000357711179765</v>
      </c>
      <c r="L224" s="26">
        <f t="shared" ca="1" si="23"/>
        <v>0.58128895222960053</v>
      </c>
      <c r="M224" s="27">
        <f ca="1">C224*'Balance y flujos'!D$12</f>
        <v>7308.663634584319</v>
      </c>
      <c r="N224" s="27">
        <f ca="1">D224*'Balance y flujos'!E$12</f>
        <v>7006.0686114144773</v>
      </c>
      <c r="O224" s="27">
        <f ca="1">E224*'Balance y flujos'!F$12</f>
        <v>6678.909859991436</v>
      </c>
      <c r="P224" s="27">
        <f ca="1">F224*'Balance y flujos'!G$12</f>
        <v>6339.0889880998775</v>
      </c>
      <c r="Q224" s="27">
        <f ca="1">G224*'Balance y flujos'!H$12</f>
        <v>-785845.52349951467</v>
      </c>
      <c r="R224" s="27">
        <f ca="1">H224*'Balance y flujos'!I$12</f>
        <v>18929.561145803284</v>
      </c>
      <c r="S224" s="27">
        <f ca="1">I224*'Balance y flujos'!J$12</f>
        <v>17817.524459936099</v>
      </c>
      <c r="T224" s="27">
        <f ca="1">J224*'Balance y flujos'!K$12</f>
        <v>16743.092972063932</v>
      </c>
      <c r="U224" s="27">
        <f ca="1">K224*'Balance y flujos'!L$12</f>
        <v>15713.235742307246</v>
      </c>
      <c r="V224" s="27">
        <f ca="1">L224*'Balance y flujos'!M$12</f>
        <v>596021.01294339774</v>
      </c>
      <c r="W224" s="16">
        <f t="shared" ca="1" si="21"/>
        <v>-93288.365141916205</v>
      </c>
      <c r="X224" s="16">
        <f ca="1">'Metrics and Escenarios'!$N$13-W224</f>
        <v>96196.411897722981</v>
      </c>
    </row>
    <row r="225" spans="1:24" x14ac:dyDescent="0.35">
      <c r="A225">
        <v>220</v>
      </c>
      <c r="B225" s="16">
        <f t="shared" ca="1" si="20"/>
        <v>-72.915354963892682</v>
      </c>
      <c r="C225" s="26">
        <f t="shared" ca="1" si="22"/>
        <v>1.0008209811867956</v>
      </c>
      <c r="D225" s="26">
        <f t="shared" ca="1" si="23"/>
        <v>0.99474923638778356</v>
      </c>
      <c r="E225" s="26">
        <f t="shared" ca="1" si="23"/>
        <v>0.98325375217062982</v>
      </c>
      <c r="F225" s="26">
        <f t="shared" ca="1" si="23"/>
        <v>0.96762633698973399</v>
      </c>
      <c r="G225" s="26">
        <f t="shared" ca="1" si="23"/>
        <v>0.94894735895271809</v>
      </c>
      <c r="H225" s="26">
        <f t="shared" ca="1" si="23"/>
        <v>0.92809819044284936</v>
      </c>
      <c r="I225" s="26">
        <f t="shared" ca="1" si="23"/>
        <v>0.90577753648728165</v>
      </c>
      <c r="J225" s="26">
        <f t="shared" ca="1" si="23"/>
        <v>0.88253242946803712</v>
      </c>
      <c r="K225" s="26">
        <f t="shared" ca="1" si="23"/>
        <v>0.85877899248985179</v>
      </c>
      <c r="L225" s="26">
        <f t="shared" ca="1" si="23"/>
        <v>0.83483392261622558</v>
      </c>
      <c r="M225" s="27">
        <f ca="1">C225*'Balance y flujos'!D$12</f>
        <v>7578.0728643500997</v>
      </c>
      <c r="N225" s="27">
        <f ca="1">D225*'Balance y flujos'!E$12</f>
        <v>7532.0984839508301</v>
      </c>
      <c r="O225" s="27">
        <f ca="1">E225*'Balance y flujos'!F$12</f>
        <v>7445.0563269156364</v>
      </c>
      <c r="P225" s="27">
        <f ca="1">F225*'Balance y flujos'!G$12</f>
        <v>7326.7277815030011</v>
      </c>
      <c r="Q225" s="27">
        <f ca="1">G225*'Balance y flujos'!H$12</f>
        <v>-941762.06571271352</v>
      </c>
      <c r="R225" s="27">
        <f ca="1">H225*'Balance y flujos'!I$12</f>
        <v>23521.518579573625</v>
      </c>
      <c r="S225" s="27">
        <f ca="1">I225*'Balance y flujos'!J$12</f>
        <v>22955.828782814508</v>
      </c>
      <c r="T225" s="27">
        <f ca="1">J225*'Balance y flujos'!K$12</f>
        <v>22366.709848775379</v>
      </c>
      <c r="U225" s="27">
        <f ca="1">K225*'Balance y flujos'!L$12</f>
        <v>21764.707910872105</v>
      </c>
      <c r="V225" s="27">
        <f ca="1">L225*'Balance y flujos'!M$12</f>
        <v>855991.77188679262</v>
      </c>
      <c r="W225" s="16">
        <f t="shared" ca="1" si="21"/>
        <v>34720.426752834348</v>
      </c>
      <c r="X225" s="16">
        <f ca="1">'Metrics and Escenarios'!$N$13-W225</f>
        <v>-31812.379997027572</v>
      </c>
    </row>
    <row r="226" spans="1:24" x14ac:dyDescent="0.35">
      <c r="A226">
        <v>221</v>
      </c>
      <c r="B226" s="16">
        <f t="shared" ca="1" si="20"/>
        <v>236.29825711754734</v>
      </c>
      <c r="C226" s="26">
        <f t="shared" ca="1" si="22"/>
        <v>0.97034779826084905</v>
      </c>
      <c r="D226" s="26">
        <f t="shared" ca="1" si="23"/>
        <v>0.9350948418218864</v>
      </c>
      <c r="E226" s="26">
        <f t="shared" ca="1" si="23"/>
        <v>0.89614581865696297</v>
      </c>
      <c r="F226" s="26">
        <f t="shared" ca="1" si="23"/>
        <v>0.85505051786572173</v>
      </c>
      <c r="G226" s="26">
        <f t="shared" ca="1" si="23"/>
        <v>0.81301252961732495</v>
      </c>
      <c r="H226" s="26">
        <f t="shared" ca="1" si="23"/>
        <v>0.77093908958470447</v>
      </c>
      <c r="I226" s="26">
        <f t="shared" ca="1" si="23"/>
        <v>0.7294889370384372</v>
      </c>
      <c r="J226" s="26">
        <f t="shared" ca="1" si="23"/>
        <v>0.68912635677120671</v>
      </c>
      <c r="K226" s="26">
        <f t="shared" ca="1" si="23"/>
        <v>0.65016056363534491</v>
      </c>
      <c r="L226" s="26">
        <f t="shared" ca="1" si="23"/>
        <v>0.61278809922727562</v>
      </c>
      <c r="M226" s="27">
        <f ca="1">C226*'Balance y flujos'!D$12</f>
        <v>7347.3342957524937</v>
      </c>
      <c r="N226" s="27">
        <f ca="1">D226*'Balance y flujos'!E$12</f>
        <v>7080.4039679515845</v>
      </c>
      <c r="O226" s="27">
        <f ca="1">E226*'Balance y flujos'!F$12</f>
        <v>6785.4875532406895</v>
      </c>
      <c r="P226" s="27">
        <f ca="1">F226*'Balance y flujos'!G$12</f>
        <v>6474.3198323071038</v>
      </c>
      <c r="Q226" s="27">
        <f ca="1">G226*'Balance y flujos'!H$12</f>
        <v>-806856.51540011331</v>
      </c>
      <c r="R226" s="27">
        <f ca="1">H226*'Balance y flujos'!I$12</f>
        <v>19538.512526065355</v>
      </c>
      <c r="S226" s="27">
        <f ca="1">I226*'Balance y flujos'!J$12</f>
        <v>18488.00887970228</v>
      </c>
      <c r="T226" s="27">
        <f ca="1">J226*'Balance y flujos'!K$12</f>
        <v>17465.068428517705</v>
      </c>
      <c r="U226" s="27">
        <f ca="1">K226*'Balance y flujos'!L$12</f>
        <v>16477.527846442372</v>
      </c>
      <c r="V226" s="27">
        <f ca="1">L226*'Balance y flujos'!M$12</f>
        <v>628318.46746820316</v>
      </c>
      <c r="W226" s="16">
        <f t="shared" ca="1" si="21"/>
        <v>-78881.384601930506</v>
      </c>
      <c r="X226" s="16">
        <f ca="1">'Metrics and Escenarios'!$N$13-W226</f>
        <v>81789.431357737281</v>
      </c>
    </row>
    <row r="227" spans="1:24" x14ac:dyDescent="0.35">
      <c r="A227">
        <v>222</v>
      </c>
      <c r="B227" s="16">
        <f t="shared" ca="1" si="20"/>
        <v>-74.922292968142457</v>
      </c>
      <c r="C227" s="26">
        <f t="shared" ca="1" si="22"/>
        <v>1.0010218599099381</v>
      </c>
      <c r="D227" s="26">
        <f t="shared" ca="1" si="23"/>
        <v>0.99514859654096965</v>
      </c>
      <c r="E227" s="26">
        <f t="shared" ca="1" si="23"/>
        <v>0.98384592921905034</v>
      </c>
      <c r="F227" s="26">
        <f t="shared" ca="1" si="23"/>
        <v>0.9684034352934715</v>
      </c>
      <c r="G227" s="26">
        <f t="shared" ca="1" si="23"/>
        <v>0.94990007614321481</v>
      </c>
      <c r="H227" s="26">
        <f t="shared" ca="1" si="23"/>
        <v>0.92921644490598543</v>
      </c>
      <c r="I227" s="26">
        <f t="shared" ca="1" si="23"/>
        <v>0.90705091829022788</v>
      </c>
      <c r="J227" s="26">
        <f t="shared" ca="1" si="23"/>
        <v>0.88395051786775602</v>
      </c>
      <c r="K227" s="26">
        <f t="shared" ca="1" si="23"/>
        <v>0.86033155880224821</v>
      </c>
      <c r="L227" s="26">
        <f t="shared" ca="1" si="23"/>
        <v>0.83651106494016247</v>
      </c>
      <c r="M227" s="27">
        <f ca="1">C227*'Balance y flujos'!D$12</f>
        <v>7579.5938892181694</v>
      </c>
      <c r="N227" s="27">
        <f ca="1">D227*'Balance y flujos'!E$12</f>
        <v>7535.1223817276068</v>
      </c>
      <c r="O227" s="27">
        <f ca="1">E227*'Balance y flujos'!F$12</f>
        <v>7449.5402065563339</v>
      </c>
      <c r="P227" s="27">
        <f ca="1">F227*'Balance y flujos'!G$12</f>
        <v>7332.6118583550897</v>
      </c>
      <c r="Q227" s="27">
        <f ca="1">G227*'Balance y flujos'!H$12</f>
        <v>-942707.56906534673</v>
      </c>
      <c r="R227" s="27">
        <f ca="1">H227*'Balance y flujos'!I$12</f>
        <v>23549.859377349338</v>
      </c>
      <c r="S227" s="27">
        <f ca="1">I227*'Balance y flujos'!J$12</f>
        <v>22988.101094133854</v>
      </c>
      <c r="T227" s="27">
        <f ca="1">J227*'Balance y flujos'!K$12</f>
        <v>22402.649572594419</v>
      </c>
      <c r="U227" s="27">
        <f ca="1">K227*'Balance y flujos'!L$12</f>
        <v>21804.055813646948</v>
      </c>
      <c r="V227" s="27">
        <f ca="1">L227*'Balance y flujos'!M$12</f>
        <v>857711.41934083251</v>
      </c>
      <c r="W227" s="16">
        <f t="shared" ca="1" si="21"/>
        <v>35645.384469067561</v>
      </c>
      <c r="X227" s="16">
        <f ca="1">'Metrics and Escenarios'!$N$13-W227</f>
        <v>-32737.337713260786</v>
      </c>
    </row>
    <row r="228" spans="1:24" x14ac:dyDescent="0.35">
      <c r="A228">
        <v>223</v>
      </c>
      <c r="B228" s="16">
        <f t="shared" ca="1" si="20"/>
        <v>219.51275716858248</v>
      </c>
      <c r="C228" s="26">
        <f t="shared" ca="1" si="22"/>
        <v>0.97197794330990095</v>
      </c>
      <c r="D228" s="26">
        <f t="shared" ca="1" si="23"/>
        <v>0.93823932392301324</v>
      </c>
      <c r="E228" s="26">
        <f t="shared" ca="1" si="23"/>
        <v>0.90066987656102215</v>
      </c>
      <c r="F228" s="26">
        <f t="shared" ca="1" si="23"/>
        <v>0.8608108142866483</v>
      </c>
      <c r="G228" s="26">
        <f t="shared" ca="1" si="23"/>
        <v>0.81986465436851297</v>
      </c>
      <c r="H228" s="26">
        <f t="shared" ca="1" si="23"/>
        <v>0.77874267859649071</v>
      </c>
      <c r="I228" s="26">
        <f t="shared" ca="1" si="23"/>
        <v>0.73811087665322495</v>
      </c>
      <c r="J228" s="26">
        <f t="shared" ca="1" si="23"/>
        <v>0.69844263245671145</v>
      </c>
      <c r="K228" s="26">
        <f t="shared" ca="1" si="23"/>
        <v>0.66005707154281379</v>
      </c>
      <c r="L228" s="26">
        <f t="shared" ca="1" si="23"/>
        <v>0.62316086633104228</v>
      </c>
      <c r="M228" s="27">
        <f ca="1">C228*'Balance y flujos'!D$12</f>
        <v>7359.677520158647</v>
      </c>
      <c r="N228" s="27">
        <f ca="1">D228*'Balance y flujos'!E$12</f>
        <v>7104.2135352277692</v>
      </c>
      <c r="O228" s="27">
        <f ca="1">E228*'Balance y flujos'!F$12</f>
        <v>6819.7430705449387</v>
      </c>
      <c r="P228" s="27">
        <f ca="1">F228*'Balance y flujos'!G$12</f>
        <v>6517.9359702764268</v>
      </c>
      <c r="Q228" s="27">
        <f ca="1">G228*'Balance y flujos'!H$12</f>
        <v>-813656.7568458789</v>
      </c>
      <c r="R228" s="27">
        <f ca="1">H228*'Balance y flujos'!I$12</f>
        <v>19736.284987878371</v>
      </c>
      <c r="S228" s="27">
        <f ca="1">I228*'Balance y flujos'!J$12</f>
        <v>18706.521441120403</v>
      </c>
      <c r="T228" s="27">
        <f ca="1">J228*'Balance y flujos'!K$12</f>
        <v>17701.178092220929</v>
      </c>
      <c r="U228" s="27">
        <f ca="1">K228*'Balance y flujos'!L$12</f>
        <v>16728.342789317492</v>
      </c>
      <c r="V228" s="27">
        <f ca="1">L228*'Balance y flujos'!M$12</f>
        <v>638954.11972427939</v>
      </c>
      <c r="W228" s="16">
        <f t="shared" ca="1" si="21"/>
        <v>-74028.739714854513</v>
      </c>
      <c r="X228" s="16">
        <f ca="1">'Metrics and Escenarios'!$N$13-W228</f>
        <v>76936.786470661289</v>
      </c>
    </row>
    <row r="229" spans="1:24" x14ac:dyDescent="0.35">
      <c r="A229">
        <v>224</v>
      </c>
      <c r="B229" s="16">
        <f t="shared" ca="1" si="20"/>
        <v>22.856861170508104</v>
      </c>
      <c r="C229" s="26">
        <f t="shared" ca="1" si="22"/>
        <v>0.99128164991411072</v>
      </c>
      <c r="D229" s="26">
        <f t="shared" ca="1" si="23"/>
        <v>0.97587669216585726</v>
      </c>
      <c r="E229" s="26">
        <f t="shared" ca="1" si="23"/>
        <v>0.95540521802554756</v>
      </c>
      <c r="F229" s="26">
        <f t="shared" ca="1" si="23"/>
        <v>0.93125869893945434</v>
      </c>
      <c r="G229" s="26">
        <f t="shared" ca="1" si="23"/>
        <v>0.90457680811026331</v>
      </c>
      <c r="H229" s="26">
        <f t="shared" ca="1" si="23"/>
        <v>0.87626995053489354</v>
      </c>
      <c r="I229" s="26">
        <f t="shared" ca="1" si="23"/>
        <v>0.84704445615625934</v>
      </c>
      <c r="J229" s="26">
        <f t="shared" ca="1" si="23"/>
        <v>0.81744021001249556</v>
      </c>
      <c r="K229" s="26">
        <f t="shared" ca="1" si="23"/>
        <v>0.78785700662288616</v>
      </c>
      <c r="L229" s="26">
        <f t="shared" ca="1" si="23"/>
        <v>0.75858935282712137</v>
      </c>
      <c r="M229" s="27">
        <f ca="1">C229*'Balance y flujos'!D$12</f>
        <v>7505.8424167271323</v>
      </c>
      <c r="N229" s="27">
        <f ca="1">D229*'Balance y flujos'!E$12</f>
        <v>7389.1982870746278</v>
      </c>
      <c r="O229" s="27">
        <f ca="1">E229*'Balance y flujos'!F$12</f>
        <v>7234.1912222827168</v>
      </c>
      <c r="P229" s="27">
        <f ca="1">F229*'Balance y flujos'!G$12</f>
        <v>7051.3572444839619</v>
      </c>
      <c r="Q229" s="27">
        <f ca="1">G229*'Balance y flujos'!H$12</f>
        <v>-897727.48231462308</v>
      </c>
      <c r="R229" s="27">
        <f ca="1">H229*'Balance y flujos'!I$12</f>
        <v>22207.994945441886</v>
      </c>
      <c r="S229" s="27">
        <f ca="1">I229*'Balance y flujos'!J$12</f>
        <v>21467.310375529887</v>
      </c>
      <c r="T229" s="27">
        <f ca="1">J229*'Balance y flujos'!K$12</f>
        <v>20717.0268033008</v>
      </c>
      <c r="U229" s="27">
        <f ca="1">K229*'Balance y flujos'!L$12</f>
        <v>19967.276534053992</v>
      </c>
      <c r="V229" s="27">
        <f ca="1">L229*'Balance y flujos'!M$12</f>
        <v>777814.87631216971</v>
      </c>
      <c r="W229" s="16">
        <f t="shared" ca="1" si="21"/>
        <v>-6372.4081735584186</v>
      </c>
      <c r="X229" s="16">
        <f ca="1">'Metrics and Escenarios'!$N$13-W229</f>
        <v>9280.4549293651944</v>
      </c>
    </row>
    <row r="230" spans="1:24" x14ac:dyDescent="0.35">
      <c r="A230">
        <v>225</v>
      </c>
      <c r="B230" s="16">
        <f t="shared" ca="1" si="20"/>
        <v>-74.671929866255951</v>
      </c>
      <c r="C230" s="26">
        <f t="shared" ca="1" si="22"/>
        <v>1.0009967983298738</v>
      </c>
      <c r="D230" s="26">
        <f t="shared" ca="1" si="23"/>
        <v>0.99509876809060693</v>
      </c>
      <c r="E230" s="26">
        <f t="shared" ca="1" si="23"/>
        <v>0.98377203637850585</v>
      </c>
      <c r="F230" s="26">
        <f t="shared" ca="1" si="23"/>
        <v>0.96830645915422697</v>
      </c>
      <c r="G230" s="26">
        <f t="shared" ca="1" si="23"/>
        <v>0.94978117362079839</v>
      </c>
      <c r="H230" s="26">
        <f t="shared" ca="1" si="23"/>
        <v>0.9290768704826512</v>
      </c>
      <c r="I230" s="26">
        <f t="shared" ca="1" si="23"/>
        <v>0.90689196776197567</v>
      </c>
      <c r="J230" s="26">
        <f t="shared" ca="1" si="23"/>
        <v>0.88377348872212014</v>
      </c>
      <c r="K230" s="26">
        <f t="shared" ca="1" si="23"/>
        <v>0.86013772489111362</v>
      </c>
      <c r="L230" s="26">
        <f t="shared" ca="1" si="23"/>
        <v>0.8363016596499544</v>
      </c>
      <c r="M230" s="27">
        <f ca="1">C230*'Balance y flujos'!D$12</f>
        <v>7579.4041265299429</v>
      </c>
      <c r="N230" s="27">
        <f ca="1">D230*'Balance y flujos'!E$12</f>
        <v>7534.7450878512145</v>
      </c>
      <c r="O230" s="27">
        <f ca="1">E230*'Balance y flujos'!F$12</f>
        <v>7448.9807005704224</v>
      </c>
      <c r="P230" s="27">
        <f ca="1">F230*'Balance y flujos'!G$12</f>
        <v>7331.8775689435843</v>
      </c>
      <c r="Q230" s="27">
        <f ca="1">G230*'Balance y flujos'!H$12</f>
        <v>-942589.56685576902</v>
      </c>
      <c r="R230" s="27">
        <f ca="1">H230*'Balance y flujos'!I$12</f>
        <v>23546.322033536479</v>
      </c>
      <c r="S230" s="27">
        <f ca="1">I230*'Balance y flujos'!J$12</f>
        <v>22984.072686534291</v>
      </c>
      <c r="T230" s="27">
        <f ca="1">J230*'Balance y flujos'!K$12</f>
        <v>22398.162984449889</v>
      </c>
      <c r="U230" s="27">
        <f ca="1">K230*'Balance y flujos'!L$12</f>
        <v>21799.143329182421</v>
      </c>
      <c r="V230" s="27">
        <f ca="1">L230*'Balance y flujos'!M$12</f>
        <v>857496.70692851709</v>
      </c>
      <c r="W230" s="16">
        <f t="shared" ca="1" si="21"/>
        <v>35529.848590346286</v>
      </c>
      <c r="X230" s="16">
        <f ca="1">'Metrics and Escenarios'!$N$13-W230</f>
        <v>-32621.80183453951</v>
      </c>
    </row>
    <row r="231" spans="1:24" x14ac:dyDescent="0.35">
      <c r="A231">
        <v>226</v>
      </c>
      <c r="B231" s="16">
        <f t="shared" ca="1" si="20"/>
        <v>136.7153842376303</v>
      </c>
      <c r="C231" s="26">
        <f t="shared" ca="1" si="22"/>
        <v>0.98005907398858183</v>
      </c>
      <c r="D231" s="26">
        <f t="shared" ca="1" si="23"/>
        <v>0.95390542739445527</v>
      </c>
      <c r="E231" s="26">
        <f t="shared" ca="1" si="23"/>
        <v>0.92332197189833309</v>
      </c>
      <c r="F231" s="26">
        <f t="shared" ca="1" si="23"/>
        <v>0.88979731565041642</v>
      </c>
      <c r="G231" s="26">
        <f t="shared" ca="1" si="23"/>
        <v>0.85451833340597849</v>
      </c>
      <c r="H231" s="26">
        <f t="shared" ca="1" si="23"/>
        <v>0.81840644713293931</v>
      </c>
      <c r="I231" s="26">
        <f t="shared" ca="1" si="23"/>
        <v>0.78215443928252559</v>
      </c>
      <c r="J231" s="26">
        <f t="shared" ca="1" si="23"/>
        <v>0.746272596297201</v>
      </c>
      <c r="K231" s="26">
        <f t="shared" ca="1" si="23"/>
        <v>0.71112195346424545</v>
      </c>
      <c r="L231" s="26">
        <f t="shared" ca="1" si="23"/>
        <v>0.67695315178876958</v>
      </c>
      <c r="M231" s="27">
        <f ca="1">C231*'Balance y flujos'!D$12</f>
        <v>7420.8666821172219</v>
      </c>
      <c r="N231" s="27">
        <f ca="1">D231*'Balance y flujos'!E$12</f>
        <v>7222.8350228251375</v>
      </c>
      <c r="O231" s="27">
        <f ca="1">E231*'Balance y flujos'!F$12</f>
        <v>6991.2614861488864</v>
      </c>
      <c r="P231" s="27">
        <f ca="1">F231*'Balance y flujos'!G$12</f>
        <v>6737.4175994052839</v>
      </c>
      <c r="Q231" s="27">
        <f ca="1">G231*'Balance y flujos'!H$12</f>
        <v>-848048.04319803882</v>
      </c>
      <c r="R231" s="27">
        <f ca="1">H231*'Balance y flujos'!I$12</f>
        <v>20741.514906623088</v>
      </c>
      <c r="S231" s="27">
        <f ca="1">I231*'Balance y flujos'!J$12</f>
        <v>19822.751908288308</v>
      </c>
      <c r="T231" s="27">
        <f ca="1">J231*'Balance y flujos'!K$12</f>
        <v>18913.370287744539</v>
      </c>
      <c r="U231" s="27">
        <f ca="1">K231*'Balance y flujos'!L$12</f>
        <v>18022.520044749446</v>
      </c>
      <c r="V231" s="27">
        <f ca="1">L231*'Balance y flujos'!M$12</f>
        <v>694109.70515916531</v>
      </c>
      <c r="W231" s="16">
        <f t="shared" ca="1" si="21"/>
        <v>-48065.800100971595</v>
      </c>
      <c r="X231" s="16">
        <f ca="1">'Metrics and Escenarios'!$N$13-W231</f>
        <v>50973.846856778371</v>
      </c>
    </row>
    <row r="232" spans="1:24" x14ac:dyDescent="0.35">
      <c r="A232">
        <v>227</v>
      </c>
      <c r="B232" s="16">
        <f t="shared" ca="1" si="20"/>
        <v>-207.20004473354882</v>
      </c>
      <c r="C232" s="26">
        <f t="shared" ca="1" si="22"/>
        <v>1.0143511158645726</v>
      </c>
      <c r="D232" s="26">
        <f t="shared" ca="1" si="23"/>
        <v>1.0218271421494531</v>
      </c>
      <c r="E232" s="26">
        <f t="shared" ca="1" si="23"/>
        <v>1.0236732207676964</v>
      </c>
      <c r="F232" s="26">
        <f t="shared" ca="1" si="23"/>
        <v>1.02102251839325</v>
      </c>
      <c r="G232" s="26">
        <f t="shared" ca="1" si="23"/>
        <v>1.014849568317804</v>
      </c>
      <c r="H232" s="26">
        <f t="shared" ca="1" si="23"/>
        <v>1.0059708254752244</v>
      </c>
      <c r="I232" s="26">
        <f t="shared" ca="1" si="23"/>
        <v>0.99505002672938403</v>
      </c>
      <c r="J232" s="26">
        <f t="shared" ca="1" si="23"/>
        <v>0.9826207993919055</v>
      </c>
      <c r="K232" s="26">
        <f t="shared" ca="1" si="23"/>
        <v>0.96910001869196283</v>
      </c>
      <c r="L232" s="26">
        <f t="shared" ca="1" si="23"/>
        <v>0.95481490005975544</v>
      </c>
      <c r="M232" s="27">
        <f ca="1">C232*'Balance y flujos'!D$12</f>
        <v>7680.5211027264368</v>
      </c>
      <c r="N232" s="27">
        <f ca="1">D232*'Balance y flujos'!E$12</f>
        <v>7737.1285010400088</v>
      </c>
      <c r="O232" s="27">
        <f ca="1">E232*'Balance y flujos'!F$12</f>
        <v>7751.106743448333</v>
      </c>
      <c r="P232" s="27">
        <f ca="1">F232*'Balance y flujos'!G$12</f>
        <v>7731.0360054114062</v>
      </c>
      <c r="Q232" s="27">
        <f ca="1">G232*'Balance y flujos'!H$12</f>
        <v>-1007165.2730046235</v>
      </c>
      <c r="R232" s="27">
        <f ca="1">H232*'Balance y flujos'!I$12</f>
        <v>25495.105696342343</v>
      </c>
      <c r="S232" s="27">
        <f ca="1">I232*'Balance y flujos'!J$12</f>
        <v>25218.331349350567</v>
      </c>
      <c r="T232" s="27">
        <f ca="1">J232*'Balance y flujos'!K$12</f>
        <v>24903.327716374246</v>
      </c>
      <c r="U232" s="27">
        <f ca="1">K232*'Balance y flujos'!L$12</f>
        <v>24560.659992507342</v>
      </c>
      <c r="V232" s="27">
        <f ca="1">L232*'Balance y flujos'!M$12</f>
        <v>979013.5211141645</v>
      </c>
      <c r="W232" s="16">
        <f t="shared" ca="1" si="21"/>
        <v>102925.46521674155</v>
      </c>
      <c r="X232" s="16">
        <f ca="1">'Metrics and Escenarios'!$N$13-W232</f>
        <v>-100017.41846093477</v>
      </c>
    </row>
    <row r="233" spans="1:24" x14ac:dyDescent="0.35">
      <c r="A233">
        <v>228</v>
      </c>
      <c r="B233" s="16">
        <f t="shared" ca="1" si="20"/>
        <v>-9.0047369889001008</v>
      </c>
      <c r="C233" s="26">
        <f t="shared" ca="1" si="22"/>
        <v>0.99444506857590709</v>
      </c>
      <c r="D233" s="26">
        <f t="shared" ca="1" si="23"/>
        <v>0.98211514597035543</v>
      </c>
      <c r="E233" s="26">
        <f t="shared" ca="1" si="23"/>
        <v>0.96458122363354937</v>
      </c>
      <c r="F233" s="26">
        <f t="shared" ca="1" si="23"/>
        <v>0.94320320767187693</v>
      </c>
      <c r="G233" s="26">
        <f t="shared" ca="1" si="23"/>
        <v>0.91910283791095748</v>
      </c>
      <c r="H233" s="26">
        <f t="shared" ca="1" si="23"/>
        <v>0.8931827123748397</v>
      </c>
      <c r="I233" s="26">
        <f t="shared" ca="1" si="23"/>
        <v>0.86614843648673678</v>
      </c>
      <c r="J233" s="26">
        <f t="shared" ca="1" si="23"/>
        <v>0.83854398866390312</v>
      </c>
      <c r="K233" s="26">
        <f t="shared" ca="1" si="23"/>
        <v>0.81077618997554812</v>
      </c>
      <c r="L233" s="26">
        <f t="shared" ca="1" si="23"/>
        <v>0.78314838945254994</v>
      </c>
      <c r="M233" s="27">
        <f ca="1">C233*'Balance y flujos'!D$12</f>
        <v>7529.7953689235483</v>
      </c>
      <c r="N233" s="27">
        <f ca="1">D233*'Balance y flujos'!E$12</f>
        <v>7436.4349641427971</v>
      </c>
      <c r="O233" s="27">
        <f ca="1">E233*'Balance y flujos'!F$12</f>
        <v>7303.6706201053576</v>
      </c>
      <c r="P233" s="27">
        <f ca="1">F233*'Balance y flujos'!G$12</f>
        <v>7141.7993507194124</v>
      </c>
      <c r="Q233" s="27">
        <f ca="1">G233*'Balance y flujos'!H$12</f>
        <v>-912143.52310196857</v>
      </c>
      <c r="R233" s="27">
        <f ca="1">H233*'Balance y flujos'!I$12</f>
        <v>22636.628301208239</v>
      </c>
      <c r="S233" s="27">
        <f ca="1">I233*'Balance y flujos'!J$12</f>
        <v>21951.477495899682</v>
      </c>
      <c r="T233" s="27">
        <f ca="1">J233*'Balance y flujos'!K$12</f>
        <v>21251.8763771497</v>
      </c>
      <c r="U233" s="27">
        <f ca="1">K233*'Balance y flujos'!L$12</f>
        <v>20548.135329609944</v>
      </c>
      <c r="V233" s="27">
        <f ca="1">L233*'Balance y flujos'!M$12</f>
        <v>802996.33181765862</v>
      </c>
      <c r="W233" s="16">
        <f t="shared" ca="1" si="21"/>
        <v>6652.6265234487364</v>
      </c>
      <c r="X233" s="16">
        <f ca="1">'Metrics and Escenarios'!$N$13-W233</f>
        <v>-3744.5797676419606</v>
      </c>
    </row>
    <row r="234" spans="1:24" x14ac:dyDescent="0.35">
      <c r="A234">
        <v>229</v>
      </c>
      <c r="B234" s="16">
        <f t="shared" ca="1" si="20"/>
        <v>-136.22409272579915</v>
      </c>
      <c r="C234" s="26">
        <f t="shared" ca="1" si="22"/>
        <v>1.0071771513170757</v>
      </c>
      <c r="D234" s="26">
        <f t="shared" ca="1" si="23"/>
        <v>1.0074245767347192</v>
      </c>
      <c r="E234" s="26">
        <f t="shared" ca="1" si="23"/>
        <v>1.0021067859025261</v>
      </c>
      <c r="F234" s="26">
        <f t="shared" ca="1" si="23"/>
        <v>0.99244291283377761</v>
      </c>
      <c r="G234" s="26">
        <f t="shared" ca="1" si="23"/>
        <v>0.97946616723361057</v>
      </c>
      <c r="H234" s="26">
        <f t="shared" ca="1" si="23"/>
        <v>0.96403035095961742</v>
      </c>
      <c r="I234" s="26">
        <f t="shared" ca="1" si="23"/>
        <v>0.9468208013955498</v>
      </c>
      <c r="J234" s="26">
        <f t="shared" ca="1" si="23"/>
        <v>0.92838129405561642</v>
      </c>
      <c r="K234" s="26">
        <f t="shared" ca="1" si="23"/>
        <v>0.9091312454799988</v>
      </c>
      <c r="L234" s="26">
        <f t="shared" ca="1" si="23"/>
        <v>0.88939508135013223</v>
      </c>
      <c r="M234" s="27">
        <f ca="1">C234*'Balance y flujos'!D$12</f>
        <v>7626.2008725462811</v>
      </c>
      <c r="N234" s="27">
        <f ca="1">D234*'Balance y flujos'!E$12</f>
        <v>7628.0743423062486</v>
      </c>
      <c r="O234" s="27">
        <f ca="1">E234*'Balance y flujos'!F$12</f>
        <v>7587.8087931608407</v>
      </c>
      <c r="P234" s="27">
        <f ca="1">F234*'Balance y flujos'!G$12</f>
        <v>7514.6353329282574</v>
      </c>
      <c r="Q234" s="27">
        <f ca="1">G234*'Balance y flujos'!H$12</f>
        <v>-972049.78995636746</v>
      </c>
      <c r="R234" s="27">
        <f ca="1">H234*'Balance y flujos'!I$12</f>
        <v>24432.175436684938</v>
      </c>
      <c r="S234" s="27">
        <f ca="1">I234*'Balance y flujos'!J$12</f>
        <v>23996.02035742101</v>
      </c>
      <c r="T234" s="27">
        <f ca="1">J234*'Balance y flujos'!K$12</f>
        <v>23528.693495930769</v>
      </c>
      <c r="U234" s="27">
        <f ca="1">K234*'Balance y flujos'!L$12</f>
        <v>23040.824453741352</v>
      </c>
      <c r="V234" s="27">
        <f ca="1">L234*'Balance y flujos'!M$12</f>
        <v>911935.7167548585</v>
      </c>
      <c r="W234" s="16">
        <f t="shared" ca="1" si="21"/>
        <v>65240.359883210738</v>
      </c>
      <c r="X234" s="16">
        <f ca="1">'Metrics and Escenarios'!$N$13-W234</f>
        <v>-62332.313127403962</v>
      </c>
    </row>
    <row r="235" spans="1:24" x14ac:dyDescent="0.35">
      <c r="A235">
        <v>230</v>
      </c>
      <c r="B235" s="16">
        <f t="shared" ca="1" si="20"/>
        <v>88.618851377614817</v>
      </c>
      <c r="C235" s="26">
        <f t="shared" ca="1" si="22"/>
        <v>0.98478417226778725</v>
      </c>
      <c r="D235" s="26">
        <f t="shared" ca="1" si="23"/>
        <v>0.96312561093130311</v>
      </c>
      <c r="E235" s="26">
        <f t="shared" ca="1" si="23"/>
        <v>0.93674112697602996</v>
      </c>
      <c r="F235" s="26">
        <f t="shared" ca="1" si="23"/>
        <v>0.90708151085026134</v>
      </c>
      <c r="G235" s="26">
        <f t="shared" ca="1" si="23"/>
        <v>0.87531710277987573</v>
      </c>
      <c r="H235" s="26">
        <f t="shared" ca="1" si="23"/>
        <v>0.84236803256360415</v>
      </c>
      <c r="I235" s="26">
        <f t="shared" ca="1" si="23"/>
        <v>0.80893598610255346</v>
      </c>
      <c r="J235" s="26">
        <f t="shared" ca="1" si="23"/>
        <v>0.77554667697769841</v>
      </c>
      <c r="K235" s="26">
        <f t="shared" ca="1" si="23"/>
        <v>0.74258015560602042</v>
      </c>
      <c r="L235" s="26">
        <f t="shared" ca="1" si="23"/>
        <v>0.71030794663434071</v>
      </c>
      <c r="M235" s="27">
        <f ca="1">C235*'Balance y flujos'!D$12</f>
        <v>7456.6444482953184</v>
      </c>
      <c r="N235" s="27">
        <f ca="1">D235*'Balance y flujos'!E$12</f>
        <v>7292.6489295860247</v>
      </c>
      <c r="O235" s="27">
        <f ca="1">E235*'Balance y flujos'!F$12</f>
        <v>7092.8694029175904</v>
      </c>
      <c r="P235" s="27">
        <f ca="1">F235*'Balance y flujos'!G$12</f>
        <v>6868.2910453943505</v>
      </c>
      <c r="Q235" s="27">
        <f ca="1">G235*'Balance y flujos'!H$12</f>
        <v>-868689.32727459818</v>
      </c>
      <c r="R235" s="27">
        <f ca="1">H235*'Balance y flujos'!I$12</f>
        <v>21348.792113611813</v>
      </c>
      <c r="S235" s="27">
        <f ca="1">I235*'Balance y flujos'!J$12</f>
        <v>20501.497603090735</v>
      </c>
      <c r="T235" s="27">
        <f ca="1">J235*'Balance y flujos'!K$12</f>
        <v>19655.286218318332</v>
      </c>
      <c r="U235" s="27">
        <f ca="1">K235*'Balance y flujos'!L$12</f>
        <v>18819.789874361624</v>
      </c>
      <c r="V235" s="27">
        <f ca="1">L235*'Balance y flujos'!M$12</f>
        <v>728309.83666712511</v>
      </c>
      <c r="W235" s="16">
        <f t="shared" ca="1" si="21"/>
        <v>-31343.670971897431</v>
      </c>
      <c r="X235" s="16">
        <f ca="1">'Metrics and Escenarios'!$N$13-W235</f>
        <v>34251.717727704206</v>
      </c>
    </row>
    <row r="236" spans="1:24" x14ac:dyDescent="0.35">
      <c r="A236">
        <v>231</v>
      </c>
      <c r="B236" s="16">
        <f t="shared" ca="1" si="20"/>
        <v>119.25011486507427</v>
      </c>
      <c r="C236" s="26">
        <f t="shared" ca="1" si="22"/>
        <v>0.98177226919670668</v>
      </c>
      <c r="D236" s="26">
        <f t="shared" ca="1" si="23"/>
        <v>0.95724329672834108</v>
      </c>
      <c r="E236" s="26">
        <f t="shared" ca="1" si="23"/>
        <v>0.92817248822466225</v>
      </c>
      <c r="F236" s="26">
        <f t="shared" ca="1" si="23"/>
        <v>0.89603529981635566</v>
      </c>
      <c r="G236" s="26">
        <f t="shared" ca="1" si="23"/>
        <v>0.86201320721264596</v>
      </c>
      <c r="H236" s="26">
        <f t="shared" ca="1" si="23"/>
        <v>0.82702775370464565</v>
      </c>
      <c r="I236" s="26">
        <f t="shared" ca="1" si="23"/>
        <v>0.79177550812317077</v>
      </c>
      <c r="J236" s="26">
        <f t="shared" ca="1" si="23"/>
        <v>0.75677286300381852</v>
      </c>
      <c r="K236" s="26">
        <f t="shared" ca="1" si="23"/>
        <v>0.72238821001308795</v>
      </c>
      <c r="L236" s="26">
        <f t="shared" ca="1" si="23"/>
        <v>0.68888017206939278</v>
      </c>
      <c r="M236" s="27">
        <f ca="1">C236*'Balance y flujos'!D$12</f>
        <v>7433.8387504112243</v>
      </c>
      <c r="N236" s="27">
        <f ca="1">D236*'Balance y flujos'!E$12</f>
        <v>7248.1088904791422</v>
      </c>
      <c r="O236" s="27">
        <f ca="1">E236*'Balance y flujos'!F$12</f>
        <v>7027.9888997838943</v>
      </c>
      <c r="P236" s="27">
        <f ca="1">F236*'Balance y flujos'!G$12</f>
        <v>6784.6507204376721</v>
      </c>
      <c r="Q236" s="27">
        <f ca="1">G236*'Balance y flujos'!H$12</f>
        <v>-855486.1668956622</v>
      </c>
      <c r="R236" s="27">
        <f ca="1">H236*'Balance y flujos'!I$12</f>
        <v>20960.011424335109</v>
      </c>
      <c r="S236" s="27">
        <f ca="1">I236*'Balance y flujos'!J$12</f>
        <v>20066.586183390828</v>
      </c>
      <c r="T236" s="27">
        <f ca="1">J236*'Balance y flujos'!K$12</f>
        <v>19179.486762244218</v>
      </c>
      <c r="U236" s="27">
        <f ca="1">K236*'Balance y flujos'!L$12</f>
        <v>18308.049599127087</v>
      </c>
      <c r="V236" s="27">
        <f ca="1">L236*'Balance y flujos'!M$12</f>
        <v>706339.00124639878</v>
      </c>
      <c r="W236" s="16">
        <f t="shared" ca="1" si="21"/>
        <v>-42138.444419054314</v>
      </c>
      <c r="X236" s="16">
        <f ca="1">'Metrics and Escenarios'!$N$13-W236</f>
        <v>45046.49117486109</v>
      </c>
    </row>
    <row r="237" spans="1:24" x14ac:dyDescent="0.35">
      <c r="A237">
        <v>232</v>
      </c>
      <c r="B237" s="16">
        <f t="shared" ca="1" si="20"/>
        <v>-171.3151661122468</v>
      </c>
      <c r="C237" s="26">
        <f t="shared" ca="1" si="22"/>
        <v>1.0107176524161778</v>
      </c>
      <c r="D237" s="26">
        <f t="shared" ca="1" si="23"/>
        <v>1.0145197673478941</v>
      </c>
      <c r="E237" s="26">
        <f t="shared" ca="1" si="23"/>
        <v>1.0127120110993657</v>
      </c>
      <c r="F237" s="26">
        <f t="shared" ca="1" si="23"/>
        <v>1.006471492928217</v>
      </c>
      <c r="G237" s="26">
        <f t="shared" ca="1" si="23"/>
        <v>0.99680307472822793</v>
      </c>
      <c r="H237" s="26">
        <f t="shared" ca="1" si="23"/>
        <v>0.98454285076885972</v>
      </c>
      <c r="I237" s="26">
        <f t="shared" ca="1" si="23"/>
        <v>0.9703662707921592</v>
      </c>
      <c r="J237" s="26">
        <f t="shared" ca="1" si="23"/>
        <v>0.95481288020411437</v>
      </c>
      <c r="K237" s="26">
        <f t="shared" ca="1" si="23"/>
        <v>0.93830160165440424</v>
      </c>
      <c r="L237" s="26">
        <f t="shared" ca="1" si="23"/>
        <v>0.92115896440188905</v>
      </c>
      <c r="M237" s="27">
        <f ca="1">C237*'Balance y flujos'!D$12</f>
        <v>7653.0090388513991</v>
      </c>
      <c r="N237" s="27">
        <f ca="1">D237*'Balance y flujos'!E$12</f>
        <v>7681.7981075587841</v>
      </c>
      <c r="O237" s="27">
        <f ca="1">E237*'Balance y flujos'!F$12</f>
        <v>7668.1100366351639</v>
      </c>
      <c r="P237" s="27">
        <f ca="1">F237*'Balance y flujos'!G$12</f>
        <v>7620.8577284789271</v>
      </c>
      <c r="Q237" s="27">
        <f ca="1">G237*'Balance y flujos'!H$12</f>
        <v>-989255.42487506324</v>
      </c>
      <c r="R237" s="27">
        <f ca="1">H237*'Balance y flujos'!I$12</f>
        <v>24952.039768223363</v>
      </c>
      <c r="S237" s="27">
        <f ca="1">I237*'Balance y flujos'!J$12</f>
        <v>24592.751610191655</v>
      </c>
      <c r="T237" s="27">
        <f ca="1">J237*'Balance y flujos'!K$12</f>
        <v>24198.56986362721</v>
      </c>
      <c r="U237" s="27">
        <f ca="1">K237*'Balance y flujos'!L$12</f>
        <v>23780.111613003741</v>
      </c>
      <c r="V237" s="27">
        <f ca="1">L237*'Balance y flujos'!M$12</f>
        <v>944504.61674669234</v>
      </c>
      <c r="W237" s="16">
        <f t="shared" ca="1" si="21"/>
        <v>83396.439638199401</v>
      </c>
      <c r="X237" s="16">
        <f ca="1">'Metrics and Escenarios'!$N$13-W237</f>
        <v>-80488.392882392625</v>
      </c>
    </row>
    <row r="238" spans="1:24" x14ac:dyDescent="0.35">
      <c r="A238">
        <v>233</v>
      </c>
      <c r="B238" s="16">
        <f t="shared" ca="1" si="20"/>
        <v>-43.893364324057934</v>
      </c>
      <c r="C238" s="26">
        <f t="shared" ca="1" si="22"/>
        <v>0.99792061023467182</v>
      </c>
      <c r="D238" s="26">
        <f t="shared" ca="1" si="23"/>
        <v>0.98899204047470413</v>
      </c>
      <c r="E238" s="26">
        <f t="shared" ca="1" si="23"/>
        <v>0.97473011758381023</v>
      </c>
      <c r="F238" s="26">
        <f t="shared" ca="1" si="23"/>
        <v>0.95645830909249863</v>
      </c>
      <c r="G238" s="26">
        <f t="shared" ca="1" si="23"/>
        <v>0.93527661619555236</v>
      </c>
      <c r="H238" s="26">
        <f t="shared" ca="1" si="23"/>
        <v>0.91207693171911397</v>
      </c>
      <c r="I238" s="26">
        <f t="shared" ca="1" si="23"/>
        <v>0.88756196419891598</v>
      </c>
      <c r="J238" s="26">
        <f t="shared" ca="1" si="23"/>
        <v>0.86227818834106018</v>
      </c>
      <c r="K238" s="26">
        <f t="shared" ca="1" si="23"/>
        <v>0.83663827838079807</v>
      </c>
      <c r="L238" s="26">
        <f t="shared" ca="1" si="23"/>
        <v>0.81095358394036865</v>
      </c>
      <c r="M238" s="27">
        <f ca="1">C238*'Balance y flujos'!D$12</f>
        <v>7556.1116716672932</v>
      </c>
      <c r="N238" s="27">
        <f ca="1">D238*'Balance y flujos'!E$12</f>
        <v>7488.5058225820412</v>
      </c>
      <c r="O238" s="27">
        <f ca="1">E238*'Balance y flujos'!F$12</f>
        <v>7380.5165888583688</v>
      </c>
      <c r="P238" s="27">
        <f ca="1">F238*'Balance y flujos'!G$12</f>
        <v>7242.1650767363753</v>
      </c>
      <c r="Q238" s="27">
        <f ca="1">G238*'Balance y flujos'!H$12</f>
        <v>-928194.83585812582</v>
      </c>
      <c r="R238" s="27">
        <f ca="1">H238*'Balance y flujos'!I$12</f>
        <v>23115.479284788787</v>
      </c>
      <c r="S238" s="27">
        <f ca="1">I238*'Balance y flujos'!J$12</f>
        <v>22494.177282541765</v>
      </c>
      <c r="T238" s="27">
        <f ca="1">J238*'Balance y flujos'!K$12</f>
        <v>21853.390769081849</v>
      </c>
      <c r="U238" s="27">
        <f ca="1">K238*'Balance y flujos'!L$12</f>
        <v>21203.57847042719</v>
      </c>
      <c r="V238" s="27">
        <f ca="1">L238*'Balance y flujos'!M$12</f>
        <v>831506.21510402113</v>
      </c>
      <c r="W238" s="16">
        <f t="shared" ca="1" si="21"/>
        <v>21645.304212579038</v>
      </c>
      <c r="X238" s="16">
        <f ca="1">'Metrics and Escenarios'!$N$13-W238</f>
        <v>-18737.257456772262</v>
      </c>
    </row>
    <row r="239" spans="1:24" x14ac:dyDescent="0.35">
      <c r="A239">
        <v>234</v>
      </c>
      <c r="B239" s="16">
        <f t="shared" ca="1" si="20"/>
        <v>-76.451158400767099</v>
      </c>
      <c r="C239" s="26">
        <f t="shared" ca="1" si="22"/>
        <v>1.0011749143815163</v>
      </c>
      <c r="D239" s="26">
        <f t="shared" ca="1" si="23"/>
        <v>0.9954529327254209</v>
      </c>
      <c r="E239" s="26">
        <f t="shared" ca="1" si="23"/>
        <v>0.98429728312970999</v>
      </c>
      <c r="F239" s="26">
        <f t="shared" ca="1" si="23"/>
        <v>0.96899583983119486</v>
      </c>
      <c r="G239" s="26">
        <f t="shared" ca="1" si="23"/>
        <v>0.95062648844993891</v>
      </c>
      <c r="H239" s="26">
        <f t="shared" ca="1" si="23"/>
        <v>0.93006922412281179</v>
      </c>
      <c r="I239" s="26">
        <f t="shared" ca="1" si="23"/>
        <v>0.9080221690728616</v>
      </c>
      <c r="J239" s="26">
        <f t="shared" ca="1" si="23"/>
        <v>0.88503233242518131</v>
      </c>
      <c r="K239" s="26">
        <f t="shared" ca="1" si="23"/>
        <v>0.86151617167926353</v>
      </c>
      <c r="L239" s="26">
        <f t="shared" ca="1" si="23"/>
        <v>0.83779095593260078</v>
      </c>
      <c r="M239" s="27">
        <f ca="1">C239*'Balance y flujos'!D$12</f>
        <v>7580.7527957155726</v>
      </c>
      <c r="N239" s="27">
        <f ca="1">D239*'Balance y flujos'!E$12</f>
        <v>7537.4267716478653</v>
      </c>
      <c r="O239" s="27">
        <f ca="1">E239*'Balance y flujos'!F$12</f>
        <v>7452.9577936042515</v>
      </c>
      <c r="P239" s="27">
        <f ca="1">F239*'Balance y flujos'!G$12</f>
        <v>7337.0974605121464</v>
      </c>
      <c r="Q239" s="27">
        <f ca="1">G239*'Balance y flujos'!H$12</f>
        <v>-943428.48108231532</v>
      </c>
      <c r="R239" s="27">
        <f ca="1">H239*'Balance y flujos'!I$12</f>
        <v>23571.472028251377</v>
      </c>
      <c r="S239" s="27">
        <f ca="1">I239*'Balance y flujos'!J$12</f>
        <v>23012.71626261968</v>
      </c>
      <c r="T239" s="27">
        <f ca="1">J239*'Balance y flujos'!K$12</f>
        <v>22430.066845329311</v>
      </c>
      <c r="U239" s="27">
        <f ca="1">K239*'Balance y flujos'!L$12</f>
        <v>21834.078384624077</v>
      </c>
      <c r="V239" s="27">
        <f ca="1">L239*'Balance y flujos'!M$12</f>
        <v>859023.74761207215</v>
      </c>
      <c r="W239" s="16">
        <f t="shared" ca="1" si="21"/>
        <v>36351.83487206127</v>
      </c>
      <c r="X239" s="16">
        <f ca="1">'Metrics and Escenarios'!$N$13-W239</f>
        <v>-33443.788116254495</v>
      </c>
    </row>
    <row r="240" spans="1:24" x14ac:dyDescent="0.35">
      <c r="A240">
        <v>235</v>
      </c>
      <c r="B240" s="16">
        <f t="shared" ca="1" si="20"/>
        <v>16.62830180686931</v>
      </c>
      <c r="C240" s="26">
        <f t="shared" ca="1" si="22"/>
        <v>0.99189926789791505</v>
      </c>
      <c r="D240" s="26">
        <f t="shared" ca="1" si="23"/>
        <v>0.97709311084389827</v>
      </c>
      <c r="E240" s="26">
        <f t="shared" ca="1" si="23"/>
        <v>0.95719212642041795</v>
      </c>
      <c r="F240" s="26">
        <f t="shared" ca="1" si="23"/>
        <v>0.93358175162783286</v>
      </c>
      <c r="G240" s="26">
        <f t="shared" ca="1" si="23"/>
        <v>0.90739830446838388</v>
      </c>
      <c r="H240" s="26">
        <f t="shared" ca="1" si="23"/>
        <v>0.87955081688099079</v>
      </c>
      <c r="I240" s="26">
        <f t="shared" ca="1" si="23"/>
        <v>0.85074562550184984</v>
      </c>
      <c r="J240" s="26">
        <f t="shared" ca="1" si="23"/>
        <v>0.82152355480540551</v>
      </c>
      <c r="K240" s="26">
        <f t="shared" ca="1" si="23"/>
        <v>0.79228590128234055</v>
      </c>
      <c r="L240" s="26">
        <f t="shared" ca="1" si="23"/>
        <v>0.76332901696062883</v>
      </c>
      <c r="M240" s="27">
        <f ca="1">C240*'Balance y flujos'!D$12</f>
        <v>7510.5189314801028</v>
      </c>
      <c r="N240" s="27">
        <f ca="1">D240*'Balance y flujos'!E$12</f>
        <v>7398.4088347640054</v>
      </c>
      <c r="O240" s="27">
        <f ca="1">E240*'Balance y flujos'!F$12</f>
        <v>7247.7214362498426</v>
      </c>
      <c r="P240" s="27">
        <f ca="1">F240*'Balance y flujos'!G$12</f>
        <v>7068.9470661115829</v>
      </c>
      <c r="Q240" s="27">
        <f ca="1">G240*'Balance y flujos'!H$12</f>
        <v>-900527.61470716912</v>
      </c>
      <c r="R240" s="27">
        <f ca="1">H240*'Balance y flujos'!I$12</f>
        <v>22291.144508183737</v>
      </c>
      <c r="S240" s="27">
        <f ca="1">I240*'Balance y flujos'!J$12</f>
        <v>21561.112006030766</v>
      </c>
      <c r="T240" s="27">
        <f ca="1">J240*'Balance y flujos'!K$12</f>
        <v>20820.514205175172</v>
      </c>
      <c r="U240" s="27">
        <f ca="1">K240*'Balance y flujos'!L$12</f>
        <v>20079.521476552611</v>
      </c>
      <c r="V240" s="27">
        <f ca="1">L240*'Balance y flujos'!M$12</f>
        <v>782674.66146210115</v>
      </c>
      <c r="W240" s="16">
        <f t="shared" ca="1" si="21"/>
        <v>-3875.0647805201588</v>
      </c>
      <c r="X240" s="16">
        <f ca="1">'Metrics and Escenarios'!$N$13-W240</f>
        <v>6783.1115363269346</v>
      </c>
    </row>
    <row r="241" spans="1:24" x14ac:dyDescent="0.35">
      <c r="A241">
        <v>236</v>
      </c>
      <c r="B241" s="16">
        <f t="shared" ca="1" si="20"/>
        <v>172.17933183365668</v>
      </c>
      <c r="C241" s="26">
        <f t="shared" ca="1" si="22"/>
        <v>0.97658955340561626</v>
      </c>
      <c r="D241" s="26">
        <f t="shared" ca="1" si="23"/>
        <v>0.94716351472461313</v>
      </c>
      <c r="E241" s="26">
        <f t="shared" ca="1" si="23"/>
        <v>0.91355065090263188</v>
      </c>
      <c r="F241" s="26">
        <f t="shared" ca="1" si="23"/>
        <v>0.87726413091347677</v>
      </c>
      <c r="G241" s="26">
        <f t="shared" ca="1" si="23"/>
        <v>0.83949958624146959</v>
      </c>
      <c r="H241" s="26">
        <f t="shared" ref="D241:L269" ca="1" si="24">EXP(-(H$4+($B241/10000))*H$3)</f>
        <v>0.80117606049006418</v>
      </c>
      <c r="I241" s="26">
        <f t="shared" ca="1" si="24"/>
        <v>0.76297666715538248</v>
      </c>
      <c r="J241" s="26">
        <f t="shared" ca="1" si="24"/>
        <v>0.72539750398849812</v>
      </c>
      <c r="K241" s="26">
        <f t="shared" ca="1" si="24"/>
        <v>0.68878307846132791</v>
      </c>
      <c r="L241" s="26">
        <f t="shared" ca="1" si="24"/>
        <v>0.65336643180592624</v>
      </c>
      <c r="M241" s="27">
        <f ca="1">C241*'Balance y flujos'!D$12</f>
        <v>7394.59597009548</v>
      </c>
      <c r="N241" s="27">
        <f ca="1">D241*'Balance y flujos'!E$12</f>
        <v>7171.7862274685849</v>
      </c>
      <c r="O241" s="27">
        <f ca="1">E241*'Balance y flujos'!F$12</f>
        <v>6917.2744456308401</v>
      </c>
      <c r="P241" s="27">
        <f ca="1">F241*'Balance y flujos'!G$12</f>
        <v>6642.5181229312166</v>
      </c>
      <c r="Q241" s="27">
        <f ca="1">G241*'Balance y flujos'!H$12</f>
        <v>-833143.01583205874</v>
      </c>
      <c r="R241" s="27">
        <f ca="1">H241*'Balance y flujos'!I$12</f>
        <v>20304.831736968117</v>
      </c>
      <c r="S241" s="27">
        <f ca="1">I241*'Balance y flujos'!J$12</f>
        <v>19336.714624681295</v>
      </c>
      <c r="T241" s="27">
        <f ca="1">J241*'Balance y flujos'!K$12</f>
        <v>18384.316490801808</v>
      </c>
      <c r="U241" s="27">
        <f ca="1">K241*'Balance y flujos'!L$12</f>
        <v>17456.368457731289</v>
      </c>
      <c r="V241" s="27">
        <f ca="1">L241*'Balance y flujos'!M$12</f>
        <v>669925.20847767021</v>
      </c>
      <c r="W241" s="16">
        <f t="shared" ca="1" si="21"/>
        <v>-59609.401278079837</v>
      </c>
      <c r="X241" s="16">
        <f ca="1">'Metrics and Escenarios'!$N$13-W241</f>
        <v>62517.448033886612</v>
      </c>
    </row>
    <row r="242" spans="1:24" x14ac:dyDescent="0.35">
      <c r="A242">
        <v>237</v>
      </c>
      <c r="B242" s="16">
        <f t="shared" ca="1" si="20"/>
        <v>-63.182558420527101</v>
      </c>
      <c r="C242" s="26">
        <f t="shared" ca="1" si="22"/>
        <v>0.99984737635991394</v>
      </c>
      <c r="D242" s="26">
        <f t="shared" ca="1" si="24"/>
        <v>0.99281478137841939</v>
      </c>
      <c r="E242" s="26">
        <f t="shared" ca="1" si="24"/>
        <v>0.9803869968231973</v>
      </c>
      <c r="F242" s="26">
        <f t="shared" ca="1" si="24"/>
        <v>0.96386657622856609</v>
      </c>
      <c r="G242" s="26">
        <f t="shared" ca="1" si="24"/>
        <v>0.94434062136643526</v>
      </c>
      <c r="H242" s="26">
        <f t="shared" ca="1" si="24"/>
        <v>0.9226941900949005</v>
      </c>
      <c r="I242" s="26">
        <f t="shared" ca="1" si="24"/>
        <v>0.89962748635785483</v>
      </c>
      <c r="J242" s="26">
        <f t="shared" ca="1" si="24"/>
        <v>0.87568750528802108</v>
      </c>
      <c r="K242" s="26">
        <f t="shared" ca="1" si="24"/>
        <v>0.85128935409758422</v>
      </c>
      <c r="L242" s="26">
        <f t="shared" ca="1" si="24"/>
        <v>0.82674806672423318</v>
      </c>
      <c r="M242" s="27">
        <f ca="1">C242*'Balance y flujos'!D$12</f>
        <v>7570.7008683009726</v>
      </c>
      <c r="N242" s="27">
        <f ca="1">D242*'Balance y flujos'!E$12</f>
        <v>7517.4510681898364</v>
      </c>
      <c r="O242" s="27">
        <f ca="1">E242*'Balance y flujos'!F$12</f>
        <v>7423.3496667681366</v>
      </c>
      <c r="P242" s="27">
        <f ca="1">F242*'Balance y flujos'!G$12</f>
        <v>7298.2594124977186</v>
      </c>
      <c r="Q242" s="27">
        <f ca="1">G242*'Balance y flujos'!H$12</f>
        <v>-937190.20968242525</v>
      </c>
      <c r="R242" s="27">
        <f ca="1">H242*'Balance y flujos'!I$12</f>
        <v>23384.56077069389</v>
      </c>
      <c r="S242" s="27">
        <f ca="1">I242*'Balance y flujos'!J$12</f>
        <v>22799.963250617322</v>
      </c>
      <c r="T242" s="27">
        <f ca="1">J242*'Balance y flujos'!K$12</f>
        <v>22193.233579848278</v>
      </c>
      <c r="U242" s="27">
        <f ca="1">K242*'Balance y flujos'!L$12</f>
        <v>21574.892145242877</v>
      </c>
      <c r="V242" s="27">
        <f ca="1">L242*'Balance y flujos'!M$12</f>
        <v>847700.98982259806</v>
      </c>
      <c r="W242" s="16">
        <f t="shared" ca="1" si="21"/>
        <v>30273.19090233196</v>
      </c>
      <c r="X242" s="16">
        <f ca="1">'Metrics and Escenarios'!$N$13-W242</f>
        <v>-27365.144146525185</v>
      </c>
    </row>
    <row r="243" spans="1:24" x14ac:dyDescent="0.35">
      <c r="A243">
        <v>238</v>
      </c>
      <c r="B243" s="16">
        <f t="shared" ca="1" si="20"/>
        <v>-89.189531072220859</v>
      </c>
      <c r="C243" s="26">
        <f t="shared" ca="1" si="22"/>
        <v>1.002451060927338</v>
      </c>
      <c r="D243" s="26">
        <f t="shared" ca="1" si="24"/>
        <v>0.99799225612350106</v>
      </c>
      <c r="E243" s="26">
        <f t="shared" ca="1" si="24"/>
        <v>0.98806598329289452</v>
      </c>
      <c r="F243" s="26">
        <f t="shared" ca="1" si="24"/>
        <v>0.9739458120899066</v>
      </c>
      <c r="G243" s="26">
        <f t="shared" ca="1" si="24"/>
        <v>0.95670052850346099</v>
      </c>
      <c r="H243" s="26">
        <f t="shared" ca="1" si="24"/>
        <v>0.93720499986950656</v>
      </c>
      <c r="I243" s="26">
        <f t="shared" ca="1" si="24"/>
        <v>0.91615508256287082</v>
      </c>
      <c r="J243" s="26">
        <f t="shared" ca="1" si="24"/>
        <v>0.89409754172034983</v>
      </c>
      <c r="K243" s="26">
        <f t="shared" ca="1" si="24"/>
        <v>0.87144988825012115</v>
      </c>
      <c r="L243" s="26">
        <f t="shared" ca="1" si="24"/>
        <v>0.8485313114429931</v>
      </c>
      <c r="M243" s="27">
        <f ca="1">C243*'Balance y flujos'!D$12</f>
        <v>7590.41559424959</v>
      </c>
      <c r="N243" s="27">
        <f ca="1">D243*'Balance y flujos'!E$12</f>
        <v>7556.6541640572259</v>
      </c>
      <c r="O243" s="27">
        <f ca="1">E243*'Balance y flujos'!F$12</f>
        <v>7481.4938504789125</v>
      </c>
      <c r="P243" s="27">
        <f ca="1">F243*'Balance y flujos'!G$12</f>
        <v>7374.5779401964828</v>
      </c>
      <c r="Q243" s="27">
        <f ca="1">G243*'Balance y flujos'!H$12</f>
        <v>-949456.52937610028</v>
      </c>
      <c r="R243" s="27">
        <f ca="1">H243*'Balance y flujos'!I$12</f>
        <v>23752.319575993566</v>
      </c>
      <c r="S243" s="27">
        <f ca="1">I243*'Balance y flujos'!J$12</f>
        <v>23218.835052346054</v>
      </c>
      <c r="T243" s="27">
        <f ca="1">J243*'Balance y flujos'!K$12</f>
        <v>22659.813537069207</v>
      </c>
      <c r="U243" s="27">
        <f ca="1">K243*'Balance y flujos'!L$12</f>
        <v>22085.836335767326</v>
      </c>
      <c r="V243" s="27">
        <f ca="1">L243*'Balance y flujos'!M$12</f>
        <v>870036.30435536243</v>
      </c>
      <c r="W243" s="16">
        <f t="shared" ca="1" si="21"/>
        <v>42299.7210294205</v>
      </c>
      <c r="X243" s="16">
        <f ca="1">'Metrics and Escenarios'!$N$13-W243</f>
        <v>-39391.674273613724</v>
      </c>
    </row>
    <row r="244" spans="1:24" x14ac:dyDescent="0.35">
      <c r="A244">
        <v>239</v>
      </c>
      <c r="B244" s="16">
        <f t="shared" ca="1" si="20"/>
        <v>168.61852730007706</v>
      </c>
      <c r="C244" s="26">
        <f t="shared" ca="1" si="22"/>
        <v>0.97693735977638763</v>
      </c>
      <c r="D244" s="26">
        <f t="shared" ca="1" si="24"/>
        <v>0.94783828779705026</v>
      </c>
      <c r="E244" s="26">
        <f t="shared" ca="1" si="24"/>
        <v>0.91452706492251667</v>
      </c>
      <c r="F244" s="26">
        <f t="shared" ca="1" si="24"/>
        <v>0.87851452762354376</v>
      </c>
      <c r="G244" s="26">
        <f t="shared" ca="1" si="24"/>
        <v>0.84099556453418811</v>
      </c>
      <c r="H244" s="26">
        <f t="shared" ca="1" si="24"/>
        <v>0.80288958910944841</v>
      </c>
      <c r="I244" s="26">
        <f t="shared" ca="1" si="24"/>
        <v>0.76488080680651627</v>
      </c>
      <c r="J244" s="26">
        <f t="shared" ca="1" si="24"/>
        <v>0.72746684897903247</v>
      </c>
      <c r="K244" s="26">
        <f t="shared" ca="1" si="24"/>
        <v>0.69099397894972991</v>
      </c>
      <c r="L244" s="26">
        <f t="shared" ca="1" si="24"/>
        <v>0.65569708900314971</v>
      </c>
      <c r="M244" s="27">
        <f ca="1">C244*'Balance y flujos'!D$12</f>
        <v>7397.2295100291303</v>
      </c>
      <c r="N244" s="27">
        <f ca="1">D244*'Balance y flujos'!E$12</f>
        <v>7176.895512351648</v>
      </c>
      <c r="O244" s="27">
        <f ca="1">E244*'Balance y flujos'!F$12</f>
        <v>6924.6677124863036</v>
      </c>
      <c r="P244" s="27">
        <f ca="1">F244*'Balance y flujos'!G$12</f>
        <v>6651.9859474036757</v>
      </c>
      <c r="Q244" s="27">
        <f ca="1">G244*'Balance y flujos'!H$12</f>
        <v>-834627.66679179878</v>
      </c>
      <c r="R244" s="27">
        <f ca="1">H244*'Balance y flujos'!I$12</f>
        <v>20348.25903342502</v>
      </c>
      <c r="S244" s="27">
        <f ca="1">I244*'Balance y flujos'!J$12</f>
        <v>19384.972725648906</v>
      </c>
      <c r="T244" s="27">
        <f ca="1">J244*'Balance y flujos'!K$12</f>
        <v>18436.76151994164</v>
      </c>
      <c r="U244" s="27">
        <f ca="1">K244*'Balance y flujos'!L$12</f>
        <v>17512.401038605865</v>
      </c>
      <c r="V244" s="27">
        <f ca="1">L244*'Balance y flujos'!M$12</f>
        <v>672314.93334373692</v>
      </c>
      <c r="W244" s="16">
        <f t="shared" ca="1" si="21"/>
        <v>-58479.560448169708</v>
      </c>
      <c r="X244" s="16">
        <f ca="1">'Metrics and Escenarios'!$N$13-W244</f>
        <v>61387.607203976484</v>
      </c>
    </row>
    <row r="245" spans="1:24" x14ac:dyDescent="0.35">
      <c r="A245">
        <v>240</v>
      </c>
      <c r="B245" s="16">
        <f t="shared" ca="1" si="20"/>
        <v>213.86663228181123</v>
      </c>
      <c r="C245" s="26">
        <f t="shared" ca="1" si="22"/>
        <v>0.97252688915166829</v>
      </c>
      <c r="D245" s="26">
        <f t="shared" ca="1" si="24"/>
        <v>0.93929940562504421</v>
      </c>
      <c r="E245" s="26">
        <f t="shared" ca="1" si="24"/>
        <v>0.90219675772166241</v>
      </c>
      <c r="F245" s="26">
        <f t="shared" ca="1" si="24"/>
        <v>0.86275710940897998</v>
      </c>
      <c r="G245" s="26">
        <f t="shared" ca="1" si="24"/>
        <v>0.82218245358954289</v>
      </c>
      <c r="H245" s="26">
        <f t="shared" ca="1" si="24"/>
        <v>0.78138527925602241</v>
      </c>
      <c r="I245" s="26">
        <f t="shared" ca="1" si="24"/>
        <v>0.74103387544690491</v>
      </c>
      <c r="J245" s="26">
        <f t="shared" ca="1" si="24"/>
        <v>0.70160456360734258</v>
      </c>
      <c r="K245" s="26">
        <f t="shared" ca="1" si="24"/>
        <v>0.66341969610877982</v>
      </c>
      <c r="L245" s="26">
        <f t="shared" ca="1" si="24"/>
        <v>0.62668926191456176</v>
      </c>
      <c r="M245" s="27">
        <f ca="1">C245*'Balance y flujos'!D$12</f>
        <v>7363.8340593057001</v>
      </c>
      <c r="N245" s="27">
        <f ca="1">D245*'Balance y flujos'!E$12</f>
        <v>7112.2403217671845</v>
      </c>
      <c r="O245" s="27">
        <f ca="1">E245*'Balance y flujos'!F$12</f>
        <v>6831.3043956051051</v>
      </c>
      <c r="P245" s="27">
        <f ca="1">F245*'Balance y flujos'!G$12</f>
        <v>6532.6730376739042</v>
      </c>
      <c r="Q245" s="27">
        <f ca="1">G245*'Balance y flujos'!H$12</f>
        <v>-815957.00602378219</v>
      </c>
      <c r="R245" s="27">
        <f ca="1">H245*'Balance y flujos'!I$12</f>
        <v>19803.258483949849</v>
      </c>
      <c r="S245" s="27">
        <f ca="1">I245*'Balance y flujos'!J$12</f>
        <v>18780.601286487636</v>
      </c>
      <c r="T245" s="27">
        <f ca="1">J245*'Balance y flujos'!K$12</f>
        <v>17781.313387249804</v>
      </c>
      <c r="U245" s="27">
        <f ca="1">K245*'Balance y flujos'!L$12</f>
        <v>16813.564414592682</v>
      </c>
      <c r="V245" s="27">
        <f ca="1">L245*'Balance y flujos'!M$12</f>
        <v>642571.93819767039</v>
      </c>
      <c r="W245" s="16">
        <f t="shared" ca="1" si="21"/>
        <v>-72366.27843947988</v>
      </c>
      <c r="X245" s="16">
        <f ca="1">'Metrics and Escenarios'!$N$13-W245</f>
        <v>75274.325195286656</v>
      </c>
    </row>
    <row r="246" spans="1:24" x14ac:dyDescent="0.35">
      <c r="A246">
        <v>241</v>
      </c>
      <c r="B246" s="16">
        <f t="shared" ca="1" si="20"/>
        <v>22.341939941268997</v>
      </c>
      <c r="C246" s="26">
        <f t="shared" ca="1" si="22"/>
        <v>0.99133269442486416</v>
      </c>
      <c r="D246" s="26">
        <f t="shared" ca="1" si="24"/>
        <v>0.9759771972661726</v>
      </c>
      <c r="E246" s="26">
        <f t="shared" ca="1" si="24"/>
        <v>0.95555281695431349</v>
      </c>
      <c r="F246" s="26">
        <f t="shared" ca="1" si="24"/>
        <v>0.93145052864381261</v>
      </c>
      <c r="G246" s="26">
        <f t="shared" ca="1" si="24"/>
        <v>0.9048097309941977</v>
      </c>
      <c r="H246" s="26">
        <f t="shared" ca="1" si="24"/>
        <v>0.87654071836001501</v>
      </c>
      <c r="I246" s="26">
        <f t="shared" ca="1" si="24"/>
        <v>0.84734982400789849</v>
      </c>
      <c r="J246" s="26">
        <f t="shared" ca="1" si="24"/>
        <v>0.81777701323279939</v>
      </c>
      <c r="K246" s="26">
        <f t="shared" ca="1" si="24"/>
        <v>0.78822220710710056</v>
      </c>
      <c r="L246" s="26">
        <f t="shared" ca="1" si="24"/>
        <v>0.75898006717408972</v>
      </c>
      <c r="M246" s="27">
        <f ca="1">C246*'Balance y flujos'!D$12</f>
        <v>7506.2289184383135</v>
      </c>
      <c r="N246" s="27">
        <f ca="1">D246*'Balance y flujos'!E$12</f>
        <v>7389.9592972730006</v>
      </c>
      <c r="O246" s="27">
        <f ca="1">E246*'Balance y flujos'!F$12</f>
        <v>7235.3088201927467</v>
      </c>
      <c r="P246" s="27">
        <f ca="1">F246*'Balance y flujos'!G$12</f>
        <v>7052.8097514802175</v>
      </c>
      <c r="Q246" s="27">
        <f ca="1">G246*'Balance y flujos'!H$12</f>
        <v>-897958.64153990173</v>
      </c>
      <c r="R246" s="27">
        <f ca="1">H246*'Balance y flujos'!I$12</f>
        <v>22214.857226281274</v>
      </c>
      <c r="S246" s="27">
        <f ca="1">I246*'Balance y flujos'!J$12</f>
        <v>21475.049551912191</v>
      </c>
      <c r="T246" s="27">
        <f ca="1">J246*'Balance y flujos'!K$12</f>
        <v>20725.562670826042</v>
      </c>
      <c r="U246" s="27">
        <f ca="1">K246*'Balance y flujos'!L$12</f>
        <v>19976.532095656388</v>
      </c>
      <c r="V246" s="27">
        <f ca="1">L246*'Balance y flujos'!M$12</f>
        <v>778215.49283852614</v>
      </c>
      <c r="W246" s="16">
        <f t="shared" ca="1" si="21"/>
        <v>-6166.8403693152359</v>
      </c>
      <c r="X246" s="16">
        <f ca="1">'Metrics and Escenarios'!$N$13-W246</f>
        <v>9074.8871251220116</v>
      </c>
    </row>
    <row r="247" spans="1:24" x14ac:dyDescent="0.35">
      <c r="A247">
        <v>242</v>
      </c>
      <c r="B247" s="16">
        <f t="shared" ca="1" si="20"/>
        <v>68.24621809813533</v>
      </c>
      <c r="C247" s="26">
        <f t="shared" ca="1" si="22"/>
        <v>0.98679248198114278</v>
      </c>
      <c r="D247" s="26">
        <f t="shared" ca="1" si="24"/>
        <v>0.96705789756914018</v>
      </c>
      <c r="E247" s="26">
        <f t="shared" ca="1" si="24"/>
        <v>0.94248382321397628</v>
      </c>
      <c r="F247" s="26">
        <f t="shared" ca="1" si="24"/>
        <v>0.91450356673181521</v>
      </c>
      <c r="G247" s="26">
        <f t="shared" ca="1" si="24"/>
        <v>0.88427892644518369</v>
      </c>
      <c r="H247" s="26">
        <f t="shared" ca="1" si="24"/>
        <v>0.85272797436572112</v>
      </c>
      <c r="I247" s="26">
        <f t="shared" ca="1" si="24"/>
        <v>0.82055474517794325</v>
      </c>
      <c r="J247" s="26">
        <f t="shared" ca="1" si="24"/>
        <v>0.78829018485059188</v>
      </c>
      <c r="K247" s="26">
        <f t="shared" ca="1" si="24"/>
        <v>0.75632122632473076</v>
      </c>
      <c r="L247" s="26">
        <f t="shared" ca="1" si="24"/>
        <v>0.72492720066433958</v>
      </c>
      <c r="M247" s="27">
        <f ca="1">C247*'Balance y flujos'!D$12</f>
        <v>7471.8510812777149</v>
      </c>
      <c r="N247" s="27">
        <f ca="1">D247*'Balance y flujos'!E$12</f>
        <v>7322.423639774157</v>
      </c>
      <c r="O247" s="27">
        <f ca="1">E247*'Balance y flujos'!F$12</f>
        <v>7136.3522748267915</v>
      </c>
      <c r="P247" s="27">
        <f ca="1">F247*'Balance y flujos'!G$12</f>
        <v>6924.4897875580054</v>
      </c>
      <c r="Q247" s="27">
        <f ca="1">G247*'Balance y flujos'!H$12</f>
        <v>-877583.29329702118</v>
      </c>
      <c r="R247" s="27">
        <f ca="1">H247*'Balance y flujos'!I$12</f>
        <v>21611.352224267259</v>
      </c>
      <c r="S247" s="27">
        <f ca="1">I247*'Balance y flujos'!J$12</f>
        <v>20795.9609047948</v>
      </c>
      <c r="T247" s="27">
        <f ca="1">J247*'Balance y flujos'!K$12</f>
        <v>19978.254908795123</v>
      </c>
      <c r="U247" s="27">
        <f ca="1">K247*'Balance y flujos'!L$12</f>
        <v>19168.040580527919</v>
      </c>
      <c r="V247" s="27">
        <f ca="1">L247*'Balance y flujos'!M$12</f>
        <v>743299.59789003432</v>
      </c>
      <c r="W247" s="16">
        <f t="shared" ca="1" si="21"/>
        <v>-23874.970005165203</v>
      </c>
      <c r="X247" s="16">
        <f ca="1">'Metrics and Escenarios'!$N$13-W247</f>
        <v>26783.016760971979</v>
      </c>
    </row>
    <row r="248" spans="1:24" x14ac:dyDescent="0.35">
      <c r="A248">
        <v>243</v>
      </c>
      <c r="B248" s="16">
        <f t="shared" ca="1" si="20"/>
        <v>24.586394414922186</v>
      </c>
      <c r="C248" s="26">
        <f t="shared" ca="1" si="22"/>
        <v>0.99111021928247645</v>
      </c>
      <c r="D248" s="26">
        <f t="shared" ca="1" si="24"/>
        <v>0.97553918830532727</v>
      </c>
      <c r="E248" s="26">
        <f t="shared" ca="1" si="24"/>
        <v>0.95490962508239818</v>
      </c>
      <c r="F248" s="26">
        <f t="shared" ca="1" si="24"/>
        <v>0.93061466458931841</v>
      </c>
      <c r="G248" s="26">
        <f t="shared" ca="1" si="24"/>
        <v>0.90379489841281824</v>
      </c>
      <c r="H248" s="26">
        <f t="shared" ca="1" si="24"/>
        <v>0.87536109937662154</v>
      </c>
      <c r="I248" s="26">
        <f t="shared" ca="1" si="24"/>
        <v>0.84601958259246346</v>
      </c>
      <c r="J248" s="26">
        <f t="shared" ca="1" si="24"/>
        <v>0.81630996009989965</v>
      </c>
      <c r="K248" s="26">
        <f t="shared" ca="1" si="24"/>
        <v>0.7866315981970663</v>
      </c>
      <c r="L248" s="26">
        <f t="shared" ca="1" si="24"/>
        <v>0.75727848124730235</v>
      </c>
      <c r="M248" s="27">
        <f ca="1">C248*'Balance y flujos'!D$12</f>
        <v>7504.5443685825321</v>
      </c>
      <c r="N248" s="27">
        <f ca="1">D248*'Balance y flujos'!E$12</f>
        <v>7386.6427562702447</v>
      </c>
      <c r="O248" s="27">
        <f ca="1">E248*'Balance y flujos'!F$12</f>
        <v>7230.4386636285299</v>
      </c>
      <c r="P248" s="27">
        <f ca="1">F248*'Balance y flujos'!G$12</f>
        <v>7046.4807087955442</v>
      </c>
      <c r="Q248" s="27">
        <f ca="1">G248*'Balance y flujos'!H$12</f>
        <v>-896951.49312521284</v>
      </c>
      <c r="R248" s="27">
        <f ca="1">H248*'Balance y flujos'!I$12</f>
        <v>22184.961219457397</v>
      </c>
      <c r="S248" s="27">
        <f ca="1">I248*'Balance y flujos'!J$12</f>
        <v>21441.336202946877</v>
      </c>
      <c r="T248" s="27">
        <f ca="1">J248*'Balance y flujos'!K$12</f>
        <v>20688.381995464249</v>
      </c>
      <c r="U248" s="27">
        <f ca="1">K248*'Balance y flujos'!L$12</f>
        <v>19936.22004956528</v>
      </c>
      <c r="V248" s="27">
        <f ca="1">L248*'Balance y flujos'!M$12</f>
        <v>776470.78228828427</v>
      </c>
      <c r="W248" s="16">
        <f t="shared" ca="1" si="21"/>
        <v>-7061.7048722179607</v>
      </c>
      <c r="X248" s="16">
        <f ca="1">'Metrics and Escenarios'!$N$13-W248</f>
        <v>9969.7516280247364</v>
      </c>
    </row>
    <row r="249" spans="1:24" x14ac:dyDescent="0.35">
      <c r="A249">
        <v>244</v>
      </c>
      <c r="B249" s="16">
        <f t="shared" ca="1" si="20"/>
        <v>-93.553190878853172</v>
      </c>
      <c r="C249" s="26">
        <f t="shared" ca="1" si="22"/>
        <v>1.0028885919224846</v>
      </c>
      <c r="D249" s="26">
        <f t="shared" ca="1" si="24"/>
        <v>0.99886361603909379</v>
      </c>
      <c r="E249" s="26">
        <f t="shared" ca="1" si="24"/>
        <v>0.98936030545056564</v>
      </c>
      <c r="F249" s="26">
        <f t="shared" ca="1" si="24"/>
        <v>0.97564728386434563</v>
      </c>
      <c r="G249" s="26">
        <f t="shared" ca="1" si="24"/>
        <v>0.95879016511193227</v>
      </c>
      <c r="H249" s="26">
        <f t="shared" ca="1" si="24"/>
        <v>0.93966200119443621</v>
      </c>
      <c r="I249" s="26">
        <f t="shared" ca="1" si="24"/>
        <v>0.91895781331820281</v>
      </c>
      <c r="J249" s="26">
        <f t="shared" ca="1" si="24"/>
        <v>0.89722422606458352</v>
      </c>
      <c r="K249" s="26">
        <f t="shared" ca="1" si="24"/>
        <v>0.87487905728555748</v>
      </c>
      <c r="L249" s="26">
        <f t="shared" ca="1" si="24"/>
        <v>0.85224210385098575</v>
      </c>
      <c r="M249" s="27">
        <f ca="1">C249*'Balance y flujos'!D$12</f>
        <v>7593.728516164656</v>
      </c>
      <c r="N249" s="27">
        <f ca="1">D249*'Balance y flujos'!E$12</f>
        <v>7563.2519763089294</v>
      </c>
      <c r="O249" s="27">
        <f ca="1">E249*'Balance y flujos'!F$12</f>
        <v>7491.2942721378822</v>
      </c>
      <c r="P249" s="27">
        <f ca="1">F249*'Balance y flujos'!G$12</f>
        <v>7387.461240332781</v>
      </c>
      <c r="Q249" s="27">
        <f ca="1">G249*'Balance y flujos'!H$12</f>
        <v>-951530.34355600877</v>
      </c>
      <c r="R249" s="27">
        <f ca="1">H249*'Balance y flujos'!I$12</f>
        <v>23814.589282916273</v>
      </c>
      <c r="S249" s="27">
        <f ca="1">I249*'Balance y flujos'!J$12</f>
        <v>23289.866850720351</v>
      </c>
      <c r="T249" s="27">
        <f ca="1">J249*'Balance y flujos'!K$12</f>
        <v>22739.055544706636</v>
      </c>
      <c r="U249" s="27">
        <f ca="1">K249*'Balance y flujos'!L$12</f>
        <v>22172.744449596343</v>
      </c>
      <c r="V249" s="27">
        <f ca="1">L249*'Balance y flujos'!M$12</f>
        <v>873841.14227865555</v>
      </c>
      <c r="W249" s="16">
        <f t="shared" ca="1" si="21"/>
        <v>44362.790855530649</v>
      </c>
      <c r="X249" s="16">
        <f ca="1">'Metrics and Escenarios'!$N$13-W249</f>
        <v>-41454.744099723874</v>
      </c>
    </row>
    <row r="250" spans="1:24" x14ac:dyDescent="0.35">
      <c r="A250">
        <v>245</v>
      </c>
      <c r="B250" s="16">
        <f t="shared" ca="1" si="20"/>
        <v>24.097105656249131</v>
      </c>
      <c r="C250" s="26">
        <f t="shared" ca="1" si="22"/>
        <v>0.99115871437776215</v>
      </c>
      <c r="D250" s="26">
        <f t="shared" ca="1" si="24"/>
        <v>0.97563465704812591</v>
      </c>
      <c r="E250" s="26">
        <f t="shared" ca="1" si="24"/>
        <v>0.95504980333382328</v>
      </c>
      <c r="F250" s="26">
        <f t="shared" ca="1" si="24"/>
        <v>0.93079681813148907</v>
      </c>
      <c r="G250" s="26">
        <f t="shared" ca="1" si="24"/>
        <v>0.9040160338034503</v>
      </c>
      <c r="H250" s="26">
        <f t="shared" ca="1" si="24"/>
        <v>0.87561811970934622</v>
      </c>
      <c r="I250" s="26">
        <f t="shared" ca="1" si="24"/>
        <v>0.84630939573040487</v>
      </c>
      <c r="J250" s="26">
        <f t="shared" ca="1" si="24"/>
        <v>0.81662955167450069</v>
      </c>
      <c r="K250" s="26">
        <f t="shared" ca="1" si="24"/>
        <v>0.78697807547720788</v>
      </c>
      <c r="L250" s="26">
        <f t="shared" ca="1" si="24"/>
        <v>0.75764909975770323</v>
      </c>
      <c r="M250" s="27">
        <f ca="1">C250*'Balance y flujos'!D$12</f>
        <v>7504.9115664856008</v>
      </c>
      <c r="N250" s="27">
        <f ca="1">D250*'Balance y flujos'!E$12</f>
        <v>7387.3656318921549</v>
      </c>
      <c r="O250" s="27">
        <f ca="1">E250*'Balance y flujos'!F$12</f>
        <v>7231.5000732345088</v>
      </c>
      <c r="P250" s="27">
        <f ca="1">F250*'Balance y flujos'!G$12</f>
        <v>7047.8599492801231</v>
      </c>
      <c r="Q250" s="27">
        <f ca="1">G250*'Balance y flujos'!H$12</f>
        <v>-897170.95411039714</v>
      </c>
      <c r="R250" s="27">
        <f ca="1">H250*'Balance y flujos'!I$12</f>
        <v>22191.475086841005</v>
      </c>
      <c r="S250" s="27">
        <f ca="1">I250*'Balance y flujos'!J$12</f>
        <v>21448.681164050016</v>
      </c>
      <c r="T250" s="27">
        <f ca="1">J250*'Balance y flujos'!K$12</f>
        <v>20696.481654786145</v>
      </c>
      <c r="U250" s="27">
        <f ca="1">K250*'Balance y flujos'!L$12</f>
        <v>19945.001094357925</v>
      </c>
      <c r="V250" s="27">
        <f ca="1">L250*'Balance y flujos'!M$12</f>
        <v>776850.79367356421</v>
      </c>
      <c r="W250" s="16">
        <f t="shared" ca="1" si="21"/>
        <v>-6866.8842159054475</v>
      </c>
      <c r="X250" s="16">
        <f ca="1">'Metrics and Escenarios'!$N$13-W250</f>
        <v>9774.9309717122233</v>
      </c>
    </row>
    <row r="251" spans="1:24" x14ac:dyDescent="0.35">
      <c r="A251">
        <v>246</v>
      </c>
      <c r="B251" s="16">
        <f t="shared" ca="1" si="20"/>
        <v>-185.37619017841527</v>
      </c>
      <c r="C251" s="26">
        <f t="shared" ca="1" si="22"/>
        <v>1.0121398245651734</v>
      </c>
      <c r="D251" s="26">
        <f t="shared" ca="1" si="24"/>
        <v>1.0173768201466511</v>
      </c>
      <c r="E251" s="26">
        <f t="shared" ca="1" si="24"/>
        <v>1.0169929643273907</v>
      </c>
      <c r="F251" s="26">
        <f t="shared" ca="1" si="24"/>
        <v>1.0121482501208456</v>
      </c>
      <c r="G251" s="26">
        <f t="shared" ca="1" si="24"/>
        <v>1.0038358036144053</v>
      </c>
      <c r="H251" s="26">
        <f t="shared" ca="1" si="24"/>
        <v>0.9928841960817546</v>
      </c>
      <c r="I251" s="26">
        <f t="shared" ca="1" si="24"/>
        <v>0.97996446992232433</v>
      </c>
      <c r="J251" s="26">
        <f t="shared" ca="1" si="24"/>
        <v>0.96561403393264567</v>
      </c>
      <c r="K251" s="26">
        <f t="shared" ca="1" si="24"/>
        <v>0.95025118596926728</v>
      </c>
      <c r="L251" s="26">
        <f t="shared" ca="1" si="24"/>
        <v>0.93420289335709139</v>
      </c>
      <c r="M251" s="27">
        <f ca="1">C251*'Balance y flujos'!D$12</f>
        <v>7663.7775222998152</v>
      </c>
      <c r="N251" s="27">
        <f ca="1">D251*'Balance y flujos'!E$12</f>
        <v>7703.4313013999063</v>
      </c>
      <c r="O251" s="27">
        <f ca="1">E251*'Balance y flujos'!F$12</f>
        <v>7700.5248002149392</v>
      </c>
      <c r="P251" s="27">
        <f ca="1">F251*'Balance y flujos'!G$12</f>
        <v>7663.8413193984052</v>
      </c>
      <c r="Q251" s="27">
        <f ca="1">G251*'Balance y flujos'!H$12</f>
        <v>-996234.90294722246</v>
      </c>
      <c r="R251" s="27">
        <f ca="1">H251*'Balance y flujos'!I$12</f>
        <v>25163.441008713096</v>
      </c>
      <c r="S251" s="27">
        <f ca="1">I251*'Balance y flujos'!J$12</f>
        <v>24836.006280328336</v>
      </c>
      <c r="T251" s="27">
        <f ca="1">J251*'Balance y flujos'!K$12</f>
        <v>24472.311953335688</v>
      </c>
      <c r="U251" s="27">
        <f ca="1">K251*'Balance y flujos'!L$12</f>
        <v>24082.959277587721</v>
      </c>
      <c r="V251" s="27">
        <f ca="1">L251*'Balance y flujos'!M$12</f>
        <v>957879.12819890829</v>
      </c>
      <c r="W251" s="16">
        <f t="shared" ca="1" si="21"/>
        <v>90930.518714963691</v>
      </c>
      <c r="X251" s="16">
        <f ca="1">'Metrics and Escenarios'!$N$13-W251</f>
        <v>-88022.471959156916</v>
      </c>
    </row>
    <row r="252" spans="1:24" x14ac:dyDescent="0.35">
      <c r="A252">
        <v>247</v>
      </c>
      <c r="B252" s="16">
        <f t="shared" ca="1" si="20"/>
        <v>-107.51257177842579</v>
      </c>
      <c r="C252" s="26">
        <f t="shared" ca="1" si="22"/>
        <v>1.0042895398987581</v>
      </c>
      <c r="D252" s="26">
        <f t="shared" ca="1" si="24"/>
        <v>1.001656216058507</v>
      </c>
      <c r="E252" s="26">
        <f t="shared" ca="1" si="24"/>
        <v>0.99351225037488466</v>
      </c>
      <c r="F252" s="26">
        <f t="shared" ca="1" si="24"/>
        <v>0.98111029454343246</v>
      </c>
      <c r="G252" s="26">
        <f t="shared" ca="1" si="24"/>
        <v>0.96550563234940423</v>
      </c>
      <c r="H252" s="26">
        <f t="shared" ca="1" si="24"/>
        <v>0.94756531246693299</v>
      </c>
      <c r="I252" s="26">
        <f t="shared" ca="1" si="24"/>
        <v>0.92798148673304481</v>
      </c>
      <c r="J252" s="26">
        <f t="shared" ca="1" si="24"/>
        <v>0.90730013852738567</v>
      </c>
      <c r="K252" s="26">
        <f t="shared" ca="1" si="24"/>
        <v>0.88593988584413608</v>
      </c>
      <c r="L252" s="26">
        <f t="shared" ca="1" si="24"/>
        <v>0.864222299512453</v>
      </c>
      <c r="M252" s="27">
        <f ca="1">C252*'Balance y flujos'!D$12</f>
        <v>7604.3362932226228</v>
      </c>
      <c r="N252" s="27">
        <f ca="1">D252*'Balance y flujos'!E$12</f>
        <v>7584.3971429530211</v>
      </c>
      <c r="O252" s="27">
        <f ca="1">E252*'Balance y flujos'!F$12</f>
        <v>7522.7322033530609</v>
      </c>
      <c r="P252" s="27">
        <f ca="1">F252*'Balance y flujos'!G$12</f>
        <v>7428.8263733216509</v>
      </c>
      <c r="Q252" s="27">
        <f ca="1">G252*'Balance y flujos'!H$12</f>
        <v>-958194.96223914356</v>
      </c>
      <c r="R252" s="27">
        <f ca="1">H252*'Balance y flujos'!I$12</f>
        <v>24014.889084004652</v>
      </c>
      <c r="S252" s="27">
        <f ca="1">I252*'Balance y flujos'!J$12</f>
        <v>23518.560866147676</v>
      </c>
      <c r="T252" s="27">
        <f ca="1">J252*'Balance y flujos'!K$12</f>
        <v>22994.417277592755</v>
      </c>
      <c r="U252" s="27">
        <f ca="1">K252*'Balance y flujos'!L$12</f>
        <v>22453.06768169094</v>
      </c>
      <c r="V252" s="27">
        <f ca="1">L252*'Balance y flujos'!M$12</f>
        <v>886124.96141201386</v>
      </c>
      <c r="W252" s="16">
        <f t="shared" ca="1" si="21"/>
        <v>51051.226095156628</v>
      </c>
      <c r="X252" s="16">
        <f ca="1">'Metrics and Escenarios'!$N$13-W252</f>
        <v>-48143.179339349852</v>
      </c>
    </row>
    <row r="253" spans="1:24" x14ac:dyDescent="0.35">
      <c r="A253">
        <v>248</v>
      </c>
      <c r="B253" s="16">
        <f t="shared" ca="1" si="20"/>
        <v>-154.89467578246519</v>
      </c>
      <c r="C253" s="26">
        <f t="shared" ca="1" si="22"/>
        <v>1.0090593663385454</v>
      </c>
      <c r="D253" s="26">
        <f t="shared" ca="1" si="24"/>
        <v>1.0111934499080184</v>
      </c>
      <c r="E253" s="26">
        <f t="shared" ca="1" si="24"/>
        <v>1.007735510314977</v>
      </c>
      <c r="F253" s="26">
        <f t="shared" ca="1" si="24"/>
        <v>0.99988245350136262</v>
      </c>
      <c r="G253" s="26">
        <f t="shared" ca="1" si="24"/>
        <v>0.98865258166081171</v>
      </c>
      <c r="H253" s="26">
        <f t="shared" ca="1" si="24"/>
        <v>0.97489047206773716</v>
      </c>
      <c r="I253" s="26">
        <f t="shared" ca="1" si="24"/>
        <v>0.95927640527543589</v>
      </c>
      <c r="J253" s="26">
        <f t="shared" ca="1" si="24"/>
        <v>0.94235210765960775</v>
      </c>
      <c r="K253" s="26">
        <f t="shared" ca="1" si="24"/>
        <v>0.92453692725081116</v>
      </c>
      <c r="L253" s="26">
        <f t="shared" ca="1" si="24"/>
        <v>0.90615659277623994</v>
      </c>
      <c r="M253" s="27">
        <f ca="1">C253*'Balance y flujos'!D$12</f>
        <v>7640.4527346147179</v>
      </c>
      <c r="N253" s="27">
        <f ca="1">D253*'Balance y flujos'!E$12</f>
        <v>7656.6117091886736</v>
      </c>
      <c r="O253" s="27">
        <f ca="1">E253*'Balance y flujos'!F$12</f>
        <v>7630.4286867609108</v>
      </c>
      <c r="P253" s="27">
        <f ca="1">F253*'Balance y flujos'!G$12</f>
        <v>7570.9664673828947</v>
      </c>
      <c r="Q253" s="27">
        <f ca="1">G253*'Balance y flujos'!H$12</f>
        <v>-981166.64617166051</v>
      </c>
      <c r="R253" s="27">
        <f ca="1">H253*'Balance y flujos'!I$12</f>
        <v>24707.411982830094</v>
      </c>
      <c r="S253" s="27">
        <f ca="1">I253*'Balance y flujos'!J$12</f>
        <v>24311.692471748433</v>
      </c>
      <c r="T253" s="27">
        <f ca="1">J253*'Balance y flujos'!K$12</f>
        <v>23882.766755788372</v>
      </c>
      <c r="U253" s="27">
        <f ca="1">K253*'Balance y flujos'!L$12</f>
        <v>23431.262700184066</v>
      </c>
      <c r="V253" s="27">
        <f ca="1">L253*'Balance y flujos'!M$12</f>
        <v>929122.02827915712</v>
      </c>
      <c r="W253" s="16">
        <f t="shared" ca="1" si="21"/>
        <v>74786.975615994772</v>
      </c>
      <c r="X253" s="16">
        <f ca="1">'Metrics and Escenarios'!$N$13-W253</f>
        <v>-71878.928860187996</v>
      </c>
    </row>
    <row r="254" spans="1:24" x14ac:dyDescent="0.35">
      <c r="A254">
        <v>249</v>
      </c>
      <c r="B254" s="16">
        <f t="shared" ca="1" si="20"/>
        <v>-23.251553135848582</v>
      </c>
      <c r="C254" s="26">
        <f t="shared" ca="1" si="22"/>
        <v>0.99586284588275531</v>
      </c>
      <c r="D254" s="26">
        <f t="shared" ca="1" si="24"/>
        <v>0.98491753937665094</v>
      </c>
      <c r="E254" s="26">
        <f t="shared" ca="1" si="24"/>
        <v>0.96871270982844482</v>
      </c>
      <c r="F254" s="26">
        <f t="shared" ca="1" si="24"/>
        <v>0.948593609371854</v>
      </c>
      <c r="G254" s="26">
        <f t="shared" ca="1" si="24"/>
        <v>0.92567335694712771</v>
      </c>
      <c r="H254" s="26">
        <f t="shared" ca="1" si="24"/>
        <v>0.90085044384636959</v>
      </c>
      <c r="I254" s="26">
        <f t="shared" ca="1" si="24"/>
        <v>0.87482955219989378</v>
      </c>
      <c r="J254" s="26">
        <f t="shared" ca="1" si="24"/>
        <v>0.84815592604533241</v>
      </c>
      <c r="K254" s="26">
        <f t="shared" ca="1" si="24"/>
        <v>0.82123900582878628</v>
      </c>
      <c r="L254" s="26">
        <f t="shared" ca="1" si="24"/>
        <v>0.79438561786710182</v>
      </c>
      <c r="M254" s="27">
        <f ca="1">C254*'Balance y flujos'!D$12</f>
        <v>7540.5305752578297</v>
      </c>
      <c r="N254" s="27">
        <f ca="1">D254*'Balance y flujos'!E$12</f>
        <v>7457.6542849071348</v>
      </c>
      <c r="O254" s="27">
        <f ca="1">E254*'Balance y flujos'!F$12</f>
        <v>7334.9536407569103</v>
      </c>
      <c r="P254" s="27">
        <f ca="1">F254*'Balance y flujos'!G$12</f>
        <v>7182.6146989369363</v>
      </c>
      <c r="Q254" s="27">
        <f ca="1">G254*'Balance y flujos'!H$12</f>
        <v>-918664.29111078358</v>
      </c>
      <c r="R254" s="27">
        <f ca="1">H254*'Balance y flujos'!I$12</f>
        <v>22830.957619084307</v>
      </c>
      <c r="S254" s="27">
        <f ca="1">I254*'Balance y flujos'!J$12</f>
        <v>22171.489803477849</v>
      </c>
      <c r="T254" s="27">
        <f ca="1">J254*'Balance y flujos'!K$12</f>
        <v>21495.479226536903</v>
      </c>
      <c r="U254" s="27">
        <f ca="1">K254*'Balance y flujos'!L$12</f>
        <v>20813.302657831078</v>
      </c>
      <c r="V254" s="27">
        <f ca="1">L254*'Balance y flujos'!M$12</f>
        <v>814518.35410386929</v>
      </c>
      <c r="W254" s="16">
        <f t="shared" ca="1" si="21"/>
        <v>12681.045499874745</v>
      </c>
      <c r="X254" s="16">
        <f ca="1">'Metrics and Escenarios'!$N$13-W254</f>
        <v>-9772.9987440679688</v>
      </c>
    </row>
    <row r="255" spans="1:24" x14ac:dyDescent="0.35">
      <c r="A255">
        <v>250</v>
      </c>
      <c r="B255" s="16">
        <f t="shared" ca="1" si="20"/>
        <v>515.51627157729956</v>
      </c>
      <c r="C255" s="26">
        <f t="shared" ca="1" si="22"/>
        <v>0.94362869829471963</v>
      </c>
      <c r="D255" s="26">
        <f t="shared" ca="1" si="24"/>
        <v>0.88430706096425982</v>
      </c>
      <c r="E255" s="26">
        <f t="shared" ca="1" si="24"/>
        <v>0.82413779216666927</v>
      </c>
      <c r="F255" s="26">
        <f t="shared" ca="1" si="24"/>
        <v>0.76469215925013989</v>
      </c>
      <c r="G255" s="26">
        <f t="shared" ca="1" si="24"/>
        <v>0.70707554549128937</v>
      </c>
      <c r="H255" s="26">
        <f t="shared" ca="1" si="24"/>
        <v>0.65202216707565464</v>
      </c>
      <c r="I255" s="26">
        <f t="shared" ca="1" si="24"/>
        <v>0.59997716286318392</v>
      </c>
      <c r="J255" s="26">
        <f t="shared" ca="1" si="24"/>
        <v>0.55117382659864722</v>
      </c>
      <c r="K255" s="26">
        <f t="shared" ca="1" si="24"/>
        <v>0.50568964957120499</v>
      </c>
      <c r="L255" s="26">
        <f t="shared" ca="1" si="24"/>
        <v>0.46349758908836308</v>
      </c>
      <c r="M255" s="27">
        <f ca="1">C255*'Balance y flujos'!D$12</f>
        <v>7145.0211046630357</v>
      </c>
      <c r="N255" s="27">
        <f ca="1">D255*'Balance y flujos'!E$12</f>
        <v>6695.8461787040533</v>
      </c>
      <c r="O255" s="27">
        <f ca="1">E255*'Balance y flujos'!F$12</f>
        <v>6240.2531089003887</v>
      </c>
      <c r="P255" s="27">
        <f ca="1">F255*'Balance y flujos'!G$12</f>
        <v>5790.1393061554909</v>
      </c>
      <c r="Q255" s="27">
        <f ca="1">G255*'Balance y flujos'!H$12</f>
        <v>-701721.67091725813</v>
      </c>
      <c r="R255" s="27">
        <f ca="1">H255*'Balance y flujos'!I$12</f>
        <v>16524.707918938959</v>
      </c>
      <c r="S255" s="27">
        <f ca="1">I255*'Balance y flujos'!J$12</f>
        <v>15205.690657442638</v>
      </c>
      <c r="T255" s="27">
        <f ca="1">J255*'Balance y flujos'!K$12</f>
        <v>13968.829523014892</v>
      </c>
      <c r="U255" s="27">
        <f ca="1">K255*'Balance y flujos'!L$12</f>
        <v>12816.088438025698</v>
      </c>
      <c r="V255" s="27">
        <f ca="1">L255*'Balance y flujos'!M$12</f>
        <v>475244.37112672417</v>
      </c>
      <c r="W255" s="16">
        <f t="shared" ca="1" si="21"/>
        <v>-142090.72355468886</v>
      </c>
      <c r="X255" s="16">
        <f ca="1">'Metrics and Escenarios'!$N$13-W255</f>
        <v>144998.77031049563</v>
      </c>
    </row>
    <row r="256" spans="1:24" x14ac:dyDescent="0.35">
      <c r="A256">
        <v>251</v>
      </c>
      <c r="B256" s="16">
        <f t="shared" ca="1" si="20"/>
        <v>36.91592941521327</v>
      </c>
      <c r="C256" s="26">
        <f t="shared" ca="1" si="22"/>
        <v>0.98988897948934429</v>
      </c>
      <c r="D256" s="26">
        <f t="shared" ca="1" si="24"/>
        <v>0.97313656293488349</v>
      </c>
      <c r="E256" s="26">
        <f t="shared" ca="1" si="24"/>
        <v>0.95138407187337126</v>
      </c>
      <c r="F256" s="26">
        <f t="shared" ca="1" si="24"/>
        <v>0.92603634514753108</v>
      </c>
      <c r="G256" s="26">
        <f t="shared" ca="1" si="24"/>
        <v>0.89824035183180972</v>
      </c>
      <c r="H256" s="26">
        <f t="shared" ca="1" si="24"/>
        <v>0.8689093158597132</v>
      </c>
      <c r="I256" s="26">
        <f t="shared" ca="1" si="24"/>
        <v>0.83874928188323206</v>
      </c>
      <c r="J256" s="26">
        <f t="shared" ca="1" si="24"/>
        <v>0.80829776195115488</v>
      </c>
      <c r="K256" s="26">
        <f t="shared" ca="1" si="24"/>
        <v>0.7779509285100239</v>
      </c>
      <c r="L256" s="26">
        <f t="shared" ca="1" si="24"/>
        <v>0.74799891363897675</v>
      </c>
      <c r="M256" s="27">
        <f ca="1">C256*'Balance y flujos'!D$12</f>
        <v>7495.2973161014534</v>
      </c>
      <c r="N256" s="27">
        <f ca="1">D256*'Balance y flujos'!E$12</f>
        <v>7368.4504217117019</v>
      </c>
      <c r="O256" s="27">
        <f ca="1">E256*'Balance y flujos'!F$12</f>
        <v>7203.743680602227</v>
      </c>
      <c r="P256" s="27">
        <f ca="1">F256*'Balance y flujos'!G$12</f>
        <v>7011.8143309134648</v>
      </c>
      <c r="Q256" s="27">
        <f ca="1">G256*'Balance y flujos'!H$12</f>
        <v>-891439.00477390829</v>
      </c>
      <c r="R256" s="27">
        <f ca="1">H256*'Balance y flujos'!I$12</f>
        <v>22021.448621946638</v>
      </c>
      <c r="S256" s="27">
        <f ca="1">I256*'Balance y flujos'!J$12</f>
        <v>21257.079283827497</v>
      </c>
      <c r="T256" s="27">
        <f ca="1">J256*'Balance y flujos'!K$12</f>
        <v>20485.322589078594</v>
      </c>
      <c r="U256" s="27">
        <f ca="1">K256*'Balance y flujos'!L$12</f>
        <v>19716.219045975908</v>
      </c>
      <c r="V256" s="27">
        <f ca="1">L256*'Balance y flujos'!M$12</f>
        <v>766956.0353377756</v>
      </c>
      <c r="W256" s="16">
        <f t="shared" ca="1" si="21"/>
        <v>-11923.594145975308</v>
      </c>
      <c r="X256" s="16">
        <f ca="1">'Metrics and Escenarios'!$N$13-W256</f>
        <v>14831.640901782084</v>
      </c>
    </row>
    <row r="257" spans="1:24" x14ac:dyDescent="0.35">
      <c r="A257">
        <v>252</v>
      </c>
      <c r="B257" s="16">
        <f t="shared" ca="1" si="20"/>
        <v>-29.298140780570066</v>
      </c>
      <c r="C257" s="26">
        <f t="shared" ca="1" si="22"/>
        <v>0.99646518516724236</v>
      </c>
      <c r="D257" s="26">
        <f t="shared" ca="1" si="24"/>
        <v>0.98610933790776578</v>
      </c>
      <c r="E257" s="26">
        <f t="shared" ca="1" si="24"/>
        <v>0.9704715264627608</v>
      </c>
      <c r="F257" s="26">
        <f t="shared" ca="1" si="24"/>
        <v>0.95089068790872333</v>
      </c>
      <c r="G257" s="26">
        <f t="shared" ca="1" si="24"/>
        <v>0.92847617422390538</v>
      </c>
      <c r="H257" s="26">
        <f t="shared" ca="1" si="24"/>
        <v>0.90412462223521128</v>
      </c>
      <c r="I257" s="26">
        <f t="shared" ca="1" si="24"/>
        <v>0.87854021304589558</v>
      </c>
      <c r="J257" s="26">
        <f t="shared" ca="1" si="24"/>
        <v>0.85226862445699325</v>
      </c>
      <c r="K257" s="26">
        <f t="shared" ca="1" si="24"/>
        <v>0.82572031250898248</v>
      </c>
      <c r="L257" s="26">
        <f t="shared" ca="1" si="24"/>
        <v>0.79920349129728374</v>
      </c>
      <c r="M257" s="27">
        <f ca="1">C257*'Balance y flujos'!D$12</f>
        <v>7545.0914018918702</v>
      </c>
      <c r="N257" s="27">
        <f ca="1">D257*'Balance y flujos'!E$12</f>
        <v>7466.6784123766683</v>
      </c>
      <c r="O257" s="27">
        <f ca="1">E257*'Balance y flujos'!F$12</f>
        <v>7348.2711479439322</v>
      </c>
      <c r="P257" s="27">
        <f ca="1">F257*'Balance y flujos'!G$12</f>
        <v>7200.0078480162938</v>
      </c>
      <c r="Q257" s="27">
        <f ca="1">G257*'Balance y flujos'!H$12</f>
        <v>-921445.88585731038</v>
      </c>
      <c r="R257" s="27">
        <f ca="1">H257*'Balance y flujos'!I$12</f>
        <v>22913.937683692806</v>
      </c>
      <c r="S257" s="27">
        <f ca="1">I257*'Balance y flujos'!J$12</f>
        <v>22265.53198449975</v>
      </c>
      <c r="T257" s="27">
        <f ca="1">J257*'Balance y flujos'!K$12</f>
        <v>21599.710560137399</v>
      </c>
      <c r="U257" s="27">
        <f ca="1">K257*'Balance y flujos'!L$12</f>
        <v>20926.875919178248</v>
      </c>
      <c r="V257" s="27">
        <f ca="1">L257*'Balance y flujos'!M$12</f>
        <v>819458.33066987142</v>
      </c>
      <c r="W257" s="16">
        <f t="shared" ca="1" si="21"/>
        <v>15278.549770297948</v>
      </c>
      <c r="X257" s="16">
        <f ca="1">'Metrics and Escenarios'!$N$13-W257</f>
        <v>-12370.503014491173</v>
      </c>
    </row>
    <row r="258" spans="1:24" x14ac:dyDescent="0.35">
      <c r="A258">
        <v>253</v>
      </c>
      <c r="B258" s="16">
        <f t="shared" ca="1" si="20"/>
        <v>-208.17724754664516</v>
      </c>
      <c r="C258" s="26">
        <f t="shared" ca="1" si="22"/>
        <v>1.0144502433842673</v>
      </c>
      <c r="D258" s="26">
        <f t="shared" ca="1" si="24"/>
        <v>1.0220268681376583</v>
      </c>
      <c r="E258" s="26">
        <f t="shared" ca="1" si="24"/>
        <v>1.0239733656662202</v>
      </c>
      <c r="F258" s="26">
        <f t="shared" ca="1" si="24"/>
        <v>1.0214216948343191</v>
      </c>
      <c r="G258" s="26">
        <f t="shared" ca="1" si="24"/>
        <v>1.0153455464022465</v>
      </c>
      <c r="H258" s="26">
        <f t="shared" ca="1" si="24"/>
        <v>1.0065608209342174</v>
      </c>
      <c r="I258" s="26">
        <f t="shared" ca="1" si="24"/>
        <v>0.99573091556080684</v>
      </c>
      <c r="J258" s="26">
        <f t="shared" ca="1" si="24"/>
        <v>0.98338927558310407</v>
      </c>
      <c r="K258" s="26">
        <f t="shared" ca="1" si="24"/>
        <v>0.96995270013421164</v>
      </c>
      <c r="L258" s="26">
        <f t="shared" ca="1" si="24"/>
        <v>0.95574840390308546</v>
      </c>
      <c r="M258" s="27">
        <f ca="1">C258*'Balance y flujos'!D$12</f>
        <v>7681.2716820820151</v>
      </c>
      <c r="N258" s="27">
        <f ca="1">D258*'Balance y flujos'!E$12</f>
        <v>7738.6407975645361</v>
      </c>
      <c r="O258" s="27">
        <f ca="1">E258*'Balance y flujos'!F$12</f>
        <v>7753.3793975529461</v>
      </c>
      <c r="P258" s="27">
        <f ca="1">F258*'Balance y flujos'!G$12</f>
        <v>7734.0585121463937</v>
      </c>
      <c r="Q258" s="27">
        <f ca="1">G258*'Balance y flujos'!H$12</f>
        <v>-1007657.4956141771</v>
      </c>
      <c r="R258" s="27">
        <f ca="1">H258*'Balance y flujos'!I$12</f>
        <v>25510.05841286897</v>
      </c>
      <c r="S258" s="27">
        <f ca="1">I258*'Balance y flujos'!J$12</f>
        <v>25235.587647729182</v>
      </c>
      <c r="T258" s="27">
        <f ca="1">J258*'Balance y flujos'!K$12</f>
        <v>24922.803809739551</v>
      </c>
      <c r="U258" s="27">
        <f ca="1">K258*'Balance y flujos'!L$12</f>
        <v>24582.270165431764</v>
      </c>
      <c r="V258" s="27">
        <f ca="1">L258*'Balance y flujos'!M$12</f>
        <v>979970.68347576458</v>
      </c>
      <c r="W258" s="16">
        <f t="shared" ca="1" si="21"/>
        <v>103471.25828670291</v>
      </c>
      <c r="X258" s="16">
        <f ca="1">'Metrics and Escenarios'!$N$13-W258</f>
        <v>-100563.21153089614</v>
      </c>
    </row>
    <row r="259" spans="1:24" x14ac:dyDescent="0.35">
      <c r="A259">
        <v>254</v>
      </c>
      <c r="B259" s="16">
        <f t="shared" ca="1" si="20"/>
        <v>353.15897936270903</v>
      </c>
      <c r="C259" s="26">
        <f t="shared" ca="1" si="22"/>
        <v>0.95907424388955897</v>
      </c>
      <c r="D259" s="26">
        <f t="shared" ca="1" si="24"/>
        <v>0.91349309303527626</v>
      </c>
      <c r="E259" s="26">
        <f t="shared" ca="1" si="24"/>
        <v>0.86527288147655135</v>
      </c>
      <c r="F259" s="26">
        <f t="shared" ca="1" si="24"/>
        <v>0.81600155738007474</v>
      </c>
      <c r="G259" s="26">
        <f t="shared" ca="1" si="24"/>
        <v>0.76686912915318117</v>
      </c>
      <c r="H259" s="26">
        <f t="shared" ca="1" si="24"/>
        <v>0.71873515304111546</v>
      </c>
      <c r="I259" s="26">
        <f t="shared" ca="1" si="24"/>
        <v>0.67219044263174144</v>
      </c>
      <c r="J259" s="26">
        <f t="shared" ca="1" si="24"/>
        <v>0.6276207406930604</v>
      </c>
      <c r="K259" s="26">
        <f t="shared" ca="1" si="24"/>
        <v>0.585253275636335</v>
      </c>
      <c r="L259" s="26">
        <f t="shared" ca="1" si="24"/>
        <v>0.54520314900209976</v>
      </c>
      <c r="M259" s="27">
        <f ca="1">C259*'Balance y flujos'!D$12</f>
        <v>7261.9725596660446</v>
      </c>
      <c r="N259" s="27">
        <f ca="1">D259*'Balance y flujos'!E$12</f>
        <v>6916.8386257180518</v>
      </c>
      <c r="O259" s="27">
        <f ca="1">E259*'Balance y flujos'!F$12</f>
        <v>6551.7221027879714</v>
      </c>
      <c r="P259" s="27">
        <f ca="1">F259*'Balance y flujos'!G$12</f>
        <v>6178.6467065434363</v>
      </c>
      <c r="Q259" s="27">
        <f ca="1">G259*'Balance y flujos'!H$12</f>
        <v>-761062.50614328764</v>
      </c>
      <c r="R259" s="27">
        <f ca="1">H259*'Balance y flujos'!I$12</f>
        <v>18215.467318153678</v>
      </c>
      <c r="S259" s="27">
        <f ca="1">I259*'Balance y flujos'!J$12</f>
        <v>17035.848305910404</v>
      </c>
      <c r="T259" s="27">
        <f ca="1">J259*'Balance y flujos'!K$12</f>
        <v>15906.283478576221</v>
      </c>
      <c r="U259" s="27">
        <f ca="1">K259*'Balance y flujos'!L$12</f>
        <v>14832.531663560081</v>
      </c>
      <c r="V259" s="27">
        <f ca="1">L259*'Balance y flujos'!M$12</f>
        <v>559020.65897135832</v>
      </c>
      <c r="W259" s="16">
        <f t="shared" ca="1" si="21"/>
        <v>-109142.53641101345</v>
      </c>
      <c r="X259" s="16">
        <f ca="1">'Metrics and Escenarios'!$N$13-W259</f>
        <v>112050.58316682023</v>
      </c>
    </row>
    <row r="260" spans="1:24" x14ac:dyDescent="0.35">
      <c r="A260">
        <v>255</v>
      </c>
      <c r="B260" s="16">
        <f t="shared" ca="1" si="20"/>
        <v>94.428813302760659</v>
      </c>
      <c r="C260" s="26">
        <f t="shared" ca="1" si="22"/>
        <v>0.98421218259125309</v>
      </c>
      <c r="D260" s="26">
        <f t="shared" ca="1" si="24"/>
        <v>0.96200711627256419</v>
      </c>
      <c r="E260" s="26">
        <f t="shared" ca="1" si="24"/>
        <v>0.93510981997931986</v>
      </c>
      <c r="F260" s="26">
        <f t="shared" ca="1" si="24"/>
        <v>0.90497591486801809</v>
      </c>
      <c r="G260" s="26">
        <f t="shared" ca="1" si="24"/>
        <v>0.87277801304934688</v>
      </c>
      <c r="H260" s="26">
        <f t="shared" ca="1" si="24"/>
        <v>0.83943666914736492</v>
      </c>
      <c r="I260" s="26">
        <f t="shared" ca="1" si="24"/>
        <v>0.80565274595771208</v>
      </c>
      <c r="J260" s="26">
        <f t="shared" ca="1" si="24"/>
        <v>0.77195032399025609</v>
      </c>
      <c r="K260" s="26">
        <f t="shared" ca="1" si="24"/>
        <v>0.7387073635911714</v>
      </c>
      <c r="L260" s="26">
        <f t="shared" ca="1" si="24"/>
        <v>0.70619304978136832</v>
      </c>
      <c r="M260" s="27">
        <f ca="1">C260*'Balance y flujos'!D$12</f>
        <v>7452.3134245379106</v>
      </c>
      <c r="N260" s="27">
        <f ca="1">D260*'Balance y flujos'!E$12</f>
        <v>7284.1798485199397</v>
      </c>
      <c r="O260" s="27">
        <f ca="1">E260*'Balance y flujos'!F$12</f>
        <v>7080.5173804104943</v>
      </c>
      <c r="P260" s="27">
        <f ca="1">F260*'Balance y flujos'!G$12</f>
        <v>6852.3477747432889</v>
      </c>
      <c r="Q260" s="27">
        <f ca="1">G260*'Balance y flujos'!H$12</f>
        <v>-866169.46316718159</v>
      </c>
      <c r="R260" s="27">
        <f ca="1">H260*'Balance y flujos'!I$12</f>
        <v>21274.500277070623</v>
      </c>
      <c r="S260" s="27">
        <f ca="1">I260*'Balance y flujos'!J$12</f>
        <v>20418.287879310064</v>
      </c>
      <c r="T260" s="27">
        <f ca="1">J260*'Balance y flujos'!K$12</f>
        <v>19564.141030789771</v>
      </c>
      <c r="U260" s="27">
        <f ca="1">K260*'Balance y flujos'!L$12</f>
        <v>18721.638676277045</v>
      </c>
      <c r="V260" s="27">
        <f ca="1">L260*'Balance y flujos'!M$12</f>
        <v>724090.65276373411</v>
      </c>
      <c r="W260" s="16">
        <f t="shared" ca="1" si="21"/>
        <v>-33430.88411178824</v>
      </c>
      <c r="X260" s="16">
        <f ca="1">'Metrics and Escenarios'!$N$13-W260</f>
        <v>36338.930867595016</v>
      </c>
    </row>
    <row r="261" spans="1:24" x14ac:dyDescent="0.35">
      <c r="A261">
        <v>256</v>
      </c>
      <c r="B261" s="16">
        <f t="shared" ca="1" si="20"/>
        <v>42.858685299034747</v>
      </c>
      <c r="C261" s="26">
        <f t="shared" ca="1" si="22"/>
        <v>0.98930088739532063</v>
      </c>
      <c r="D261" s="26">
        <f t="shared" ca="1" si="24"/>
        <v>0.97198062740819813</v>
      </c>
      <c r="E261" s="26">
        <f t="shared" ca="1" si="24"/>
        <v>0.94968942996144456</v>
      </c>
      <c r="F261" s="26">
        <f t="shared" ca="1" si="24"/>
        <v>0.92383767623786706</v>
      </c>
      <c r="G261" s="26">
        <f t="shared" ca="1" si="24"/>
        <v>0.89557530166031896</v>
      </c>
      <c r="H261" s="26">
        <f t="shared" ca="1" si="24"/>
        <v>0.8658166033374739</v>
      </c>
      <c r="I261" s="26">
        <f t="shared" ca="1" si="24"/>
        <v>0.83526739155192442</v>
      </c>
      <c r="J261" s="26">
        <f t="shared" ca="1" si="24"/>
        <v>0.80446406922748426</v>
      </c>
      <c r="K261" s="26">
        <f t="shared" ca="1" si="24"/>
        <v>0.77380118061288494</v>
      </c>
      <c r="L261" s="26">
        <f t="shared" ca="1" si="24"/>
        <v>0.74356692086290554</v>
      </c>
      <c r="M261" s="27">
        <f ca="1">C261*'Balance y flujos'!D$12</f>
        <v>7490.8443671493096</v>
      </c>
      <c r="N261" s="27">
        <f ca="1">D261*'Balance y flujos'!E$12</f>
        <v>7359.697843765819</v>
      </c>
      <c r="O261" s="27">
        <f ca="1">E261*'Balance y flujos'!F$12</f>
        <v>7190.9120952048734</v>
      </c>
      <c r="P261" s="27">
        <f ca="1">F261*'Balance y flujos'!G$12</f>
        <v>6995.1663254107643</v>
      </c>
      <c r="Q261" s="27">
        <f ca="1">G261*'Balance y flujos'!H$12</f>
        <v>-888794.13397991494</v>
      </c>
      <c r="R261" s="27">
        <f ca="1">H261*'Balance y flujos'!I$12</f>
        <v>21943.067588773389</v>
      </c>
      <c r="S261" s="27">
        <f ca="1">I261*'Balance y flujos'!J$12</f>
        <v>21168.835012948344</v>
      </c>
      <c r="T261" s="27">
        <f ca="1">J261*'Balance y flujos'!K$12</f>
        <v>20388.162314921432</v>
      </c>
      <c r="U261" s="27">
        <f ca="1">K261*'Balance y flujos'!L$12</f>
        <v>19611.048738277615</v>
      </c>
      <c r="V261" s="27">
        <f ca="1">L261*'Balance y flujos'!M$12</f>
        <v>762411.71910121234</v>
      </c>
      <c r="W261" s="16">
        <f t="shared" ca="1" si="21"/>
        <v>-14234.68059225101</v>
      </c>
      <c r="X261" s="16">
        <f ca="1">'Metrics and Escenarios'!$N$13-W261</f>
        <v>17142.727348057786</v>
      </c>
    </row>
    <row r="262" spans="1:24" x14ac:dyDescent="0.35">
      <c r="A262">
        <v>257</v>
      </c>
      <c r="B262" s="16">
        <f t="shared" ca="1" si="20"/>
        <v>105.3630131385404</v>
      </c>
      <c r="C262" s="26">
        <f t="shared" ca="1" si="22"/>
        <v>0.98313661345428061</v>
      </c>
      <c r="D262" s="26">
        <f t="shared" ca="1" si="24"/>
        <v>0.95990565927456484</v>
      </c>
      <c r="E262" s="26">
        <f t="shared" ca="1" si="24"/>
        <v>0.93204744213096724</v>
      </c>
      <c r="F262" s="26">
        <f t="shared" ca="1" si="24"/>
        <v>0.90102648293945986</v>
      </c>
      <c r="G262" s="26">
        <f t="shared" ca="1" si="24"/>
        <v>0.86801946801885355</v>
      </c>
      <c r="H262" s="26">
        <f t="shared" ca="1" si="24"/>
        <v>0.83394755358714534</v>
      </c>
      <c r="I262" s="26">
        <f t="shared" ca="1" si="24"/>
        <v>0.79950986687443193</v>
      </c>
      <c r="J262" s="26">
        <f t="shared" ca="1" si="24"/>
        <v>0.76522724417361743</v>
      </c>
      <c r="K262" s="26">
        <f t="shared" ca="1" si="24"/>
        <v>0.73147355856951013</v>
      </c>
      <c r="L262" s="26">
        <f t="shared" ca="1" si="24"/>
        <v>0.69851345547393795</v>
      </c>
      <c r="M262" s="27">
        <f ca="1">C262*'Balance y flujos'!D$12</f>
        <v>7444.1693693633697</v>
      </c>
      <c r="N262" s="27">
        <f ca="1">D262*'Balance y flujos'!E$12</f>
        <v>7268.2679176636802</v>
      </c>
      <c r="O262" s="27">
        <f ca="1">E262*'Balance y flujos'!F$12</f>
        <v>7057.3294947553904</v>
      </c>
      <c r="P262" s="27">
        <f ca="1">F262*'Balance y flujos'!G$12</f>
        <v>6822.4432428739483</v>
      </c>
      <c r="Q262" s="27">
        <f ca="1">G262*'Balance y flujos'!H$12</f>
        <v>-861446.94915686792</v>
      </c>
      <c r="R262" s="27">
        <f ca="1">H262*'Balance y flujos'!I$12</f>
        <v>21135.385326772612</v>
      </c>
      <c r="S262" s="27">
        <f ca="1">I262*'Balance y flujos'!J$12</f>
        <v>20262.604088545959</v>
      </c>
      <c r="T262" s="27">
        <f ca="1">J262*'Balance y flujos'!K$12</f>
        <v>19393.752758894138</v>
      </c>
      <c r="U262" s="27">
        <f ca="1">K262*'Balance y flujos'!L$12</f>
        <v>18538.306695921787</v>
      </c>
      <c r="V262" s="27">
        <f ca="1">L262*'Balance y flujos'!M$12</f>
        <v>716216.428489296</v>
      </c>
      <c r="W262" s="16">
        <f t="shared" ca="1" si="21"/>
        <v>-37308.261772781028</v>
      </c>
      <c r="X262" s="16">
        <f ca="1">'Metrics and Escenarios'!$N$13-W262</f>
        <v>40216.308528587804</v>
      </c>
    </row>
    <row r="263" spans="1:24" x14ac:dyDescent="0.35">
      <c r="A263">
        <v>258</v>
      </c>
      <c r="B263" s="16">
        <f t="shared" ref="B263:B326" ca="1" si="25">_xlfn.NORM.INV(RAND(),0,1.6)*100</f>
        <v>-53.495065001164797</v>
      </c>
      <c r="C263" s="26">
        <f t="shared" ca="1" si="22"/>
        <v>0.99887924388659088</v>
      </c>
      <c r="D263" s="26">
        <f t="shared" ca="1" si="24"/>
        <v>0.99089306630754059</v>
      </c>
      <c r="E263" s="26">
        <f t="shared" ca="1" si="24"/>
        <v>0.97754188535150011</v>
      </c>
      <c r="F263" s="26">
        <f t="shared" ca="1" si="24"/>
        <v>0.96013882296440412</v>
      </c>
      <c r="G263" s="26">
        <f t="shared" ca="1" si="24"/>
        <v>0.93977753472836445</v>
      </c>
      <c r="H263" s="26">
        <f t="shared" ca="1" si="24"/>
        <v>0.91734659026533349</v>
      </c>
      <c r="I263" s="26">
        <f t="shared" ca="1" si="24"/>
        <v>0.89354752974798224</v>
      </c>
      <c r="J263" s="26">
        <f t="shared" ca="1" si="24"/>
        <v>0.86892716188185604</v>
      </c>
      <c r="K263" s="26">
        <f t="shared" ca="1" si="24"/>
        <v>0.84389944227123004</v>
      </c>
      <c r="L263" s="26">
        <f t="shared" ca="1" si="24"/>
        <v>0.81877761943002858</v>
      </c>
      <c r="M263" s="27">
        <f ca="1">C263*'Balance y flujos'!D$12</f>
        <v>7563.3703081277781</v>
      </c>
      <c r="N263" s="27">
        <f ca="1">D263*'Balance y flujos'!E$12</f>
        <v>7502.9001174150326</v>
      </c>
      <c r="O263" s="27">
        <f ca="1">E263*'Balance y flujos'!F$12</f>
        <v>7401.8068909420817</v>
      </c>
      <c r="P263" s="27">
        <f ca="1">F263*'Balance y flujos'!G$12</f>
        <v>7270.0333996670925</v>
      </c>
      <c r="Q263" s="27">
        <f ca="1">G263*'Balance y flujos'!H$12</f>
        <v>-932661.67408163252</v>
      </c>
      <c r="R263" s="27">
        <f ca="1">H263*'Balance y flujos'!I$12</f>
        <v>23249.032364278974</v>
      </c>
      <c r="S263" s="27">
        <f ca="1">I263*'Balance y flujos'!J$12</f>
        <v>22645.874153327</v>
      </c>
      <c r="T263" s="27">
        <f ca="1">J263*'Balance y flujos'!K$12</f>
        <v>22021.900907648436</v>
      </c>
      <c r="U263" s="27">
        <f ca="1">K263*'Balance y flujos'!L$12</f>
        <v>21387.603827999137</v>
      </c>
      <c r="V263" s="27">
        <f ca="1">L263*'Balance y flujos'!M$12</f>
        <v>839528.54124658008</v>
      </c>
      <c r="W263" s="16">
        <f t="shared" ref="W263:W326" ca="1" si="26">SUM(M263:V263)</f>
        <v>25909.389134353027</v>
      </c>
      <c r="X263" s="16">
        <f ca="1">'Metrics and Escenarios'!$N$13-W263</f>
        <v>-23001.342378546251</v>
      </c>
    </row>
    <row r="264" spans="1:24" x14ac:dyDescent="0.35">
      <c r="A264">
        <v>259</v>
      </c>
      <c r="B264" s="16">
        <f t="shared" ca="1" si="25"/>
        <v>2.823276723625971</v>
      </c>
      <c r="C264" s="26">
        <f t="shared" ref="C264:C327" ca="1" si="27">EXP(-(C$4+($B264/10000))*C$3)</f>
        <v>0.99326953293479403</v>
      </c>
      <c r="D264" s="26">
        <f t="shared" ca="1" si="24"/>
        <v>0.97979459751764775</v>
      </c>
      <c r="E264" s="26">
        <f t="shared" ca="1" si="24"/>
        <v>0.96116456507916648</v>
      </c>
      <c r="F264" s="26">
        <f t="shared" ca="1" si="24"/>
        <v>0.93875125932795001</v>
      </c>
      <c r="G264" s="26">
        <f t="shared" ca="1" si="24"/>
        <v>0.91368329881752408</v>
      </c>
      <c r="H264" s="26">
        <f t="shared" ca="1" si="24"/>
        <v>0.88686640527296745</v>
      </c>
      <c r="I264" s="26">
        <f t="shared" ca="1" si="24"/>
        <v>0.85900667188784097</v>
      </c>
      <c r="J264" s="26">
        <f t="shared" ca="1" si="24"/>
        <v>0.83064676314795005</v>
      </c>
      <c r="K264" s="26">
        <f t="shared" ca="1" si="24"/>
        <v>0.80219108149565876</v>
      </c>
      <c r="L264" s="26">
        <f t="shared" ca="1" si="24"/>
        <v>0.77393986619012034</v>
      </c>
      <c r="M264" s="27">
        <f ca="1">C264*'Balance y flujos'!D$12</f>
        <v>7520.8943817235886</v>
      </c>
      <c r="N264" s="27">
        <f ca="1">D264*'Balance y flujos'!E$12</f>
        <v>7418.8641042283489</v>
      </c>
      <c r="O264" s="27">
        <f ca="1">E264*'Balance y flujos'!F$12</f>
        <v>7277.8001717790085</v>
      </c>
      <c r="P264" s="27">
        <f ca="1">F264*'Balance y flujos'!G$12</f>
        <v>7108.0898366576721</v>
      </c>
      <c r="Q264" s="27">
        <f ca="1">G264*'Balance y flujos'!H$12</f>
        <v>-906765.01998091501</v>
      </c>
      <c r="R264" s="27">
        <f ca="1">H264*'Balance y flujos'!I$12</f>
        <v>22476.549188479778</v>
      </c>
      <c r="S264" s="27">
        <f ca="1">I264*'Balance y flujos'!J$12</f>
        <v>21770.478167990517</v>
      </c>
      <c r="T264" s="27">
        <f ca="1">J264*'Balance y flujos'!K$12</f>
        <v>21051.730812150872</v>
      </c>
      <c r="U264" s="27">
        <f ca="1">K264*'Balance y flujos'!L$12</f>
        <v>20330.556208460039</v>
      </c>
      <c r="V264" s="27">
        <f ca="1">L264*'Balance y flujos'!M$12</f>
        <v>793554.42974548868</v>
      </c>
      <c r="W264" s="16">
        <f t="shared" ca="1" si="26"/>
        <v>1744.3726360434666</v>
      </c>
      <c r="X264" s="16">
        <f ca="1">'Metrics and Escenarios'!$N$13-W264</f>
        <v>1163.6741197633091</v>
      </c>
    </row>
    <row r="265" spans="1:24" x14ac:dyDescent="0.35">
      <c r="A265">
        <v>260</v>
      </c>
      <c r="B265" s="16">
        <f t="shared" ca="1" si="25"/>
        <v>153.27642405024727</v>
      </c>
      <c r="C265" s="26">
        <f t="shared" ca="1" si="27"/>
        <v>0.9784373375070583</v>
      </c>
      <c r="D265" s="26">
        <f t="shared" ca="1" si="24"/>
        <v>0.95075112098549797</v>
      </c>
      <c r="E265" s="26">
        <f t="shared" ca="1" si="24"/>
        <v>0.91874599716517524</v>
      </c>
      <c r="F265" s="26">
        <f t="shared" ca="1" si="24"/>
        <v>0.8839224085406403</v>
      </c>
      <c r="G265" s="26">
        <f t="shared" ca="1" si="24"/>
        <v>0.8474716925248279</v>
      </c>
      <c r="H265" s="26">
        <f t="shared" ca="1" si="24"/>
        <v>0.81031451988003678</v>
      </c>
      <c r="I265" s="26">
        <f t="shared" ca="1" si="24"/>
        <v>0.77313949060062781</v>
      </c>
      <c r="J265" s="26">
        <f t="shared" ca="1" si="24"/>
        <v>0.73645056504736106</v>
      </c>
      <c r="K265" s="26">
        <f t="shared" ca="1" si="24"/>
        <v>0.70060132578843359</v>
      </c>
      <c r="L265" s="26">
        <f t="shared" ca="1" si="24"/>
        <v>0.66583442664039405</v>
      </c>
      <c r="M265" s="27">
        <f ca="1">C265*'Balance y flujos'!D$12</f>
        <v>7408.5871261778702</v>
      </c>
      <c r="N265" s="27">
        <f ca="1">D265*'Balance y flujos'!E$12</f>
        <v>7198.9510672997258</v>
      </c>
      <c r="O265" s="27">
        <f ca="1">E265*'Balance y flujos'!F$12</f>
        <v>6956.612862064113</v>
      </c>
      <c r="P265" s="27">
        <f ca="1">F265*'Balance y flujos'!G$12</f>
        <v>6692.9336457451809</v>
      </c>
      <c r="Q265" s="27">
        <f ca="1">G265*'Balance y flujos'!H$12</f>
        <v>-841054.75847053621</v>
      </c>
      <c r="R265" s="27">
        <f ca="1">H265*'Balance y flujos'!I$12</f>
        <v>20536.434863171125</v>
      </c>
      <c r="S265" s="27">
        <f ca="1">I265*'Balance y flujos'!J$12</f>
        <v>19594.279010594171</v>
      </c>
      <c r="T265" s="27">
        <f ca="1">J265*'Balance y flujos'!K$12</f>
        <v>18664.442865073859</v>
      </c>
      <c r="U265" s="27">
        <f ca="1">K265*'Balance y flujos'!L$12</f>
        <v>17755.887546277158</v>
      </c>
      <c r="V265" s="27">
        <f ca="1">L265*'Balance y flujos'!M$12</f>
        <v>682709.18946012203</v>
      </c>
      <c r="W265" s="16">
        <f t="shared" ca="1" si="26"/>
        <v>-53537.44002401107</v>
      </c>
      <c r="X265" s="16">
        <f ca="1">'Metrics and Escenarios'!$N$13-W265</f>
        <v>56445.486779817846</v>
      </c>
    </row>
    <row r="266" spans="1:24" x14ac:dyDescent="0.35">
      <c r="A266">
        <v>261</v>
      </c>
      <c r="B266" s="16">
        <f t="shared" ca="1" si="25"/>
        <v>-63.574119093872461</v>
      </c>
      <c r="C266" s="26">
        <f t="shared" ca="1" si="27"/>
        <v>0.99988652721759874</v>
      </c>
      <c r="D266" s="26">
        <f t="shared" ca="1" si="24"/>
        <v>0.99289253386772214</v>
      </c>
      <c r="E266" s="26">
        <f t="shared" ca="1" si="24"/>
        <v>0.98050216788531819</v>
      </c>
      <c r="F266" s="26">
        <f t="shared" ca="1" si="24"/>
        <v>0.96401755294980807</v>
      </c>
      <c r="G266" s="26">
        <f t="shared" ca="1" si="24"/>
        <v>0.94452552279066093</v>
      </c>
      <c r="H266" s="26">
        <f t="shared" ca="1" si="24"/>
        <v>0.92291099001601951</v>
      </c>
      <c r="I266" s="26">
        <f t="shared" ca="1" si="24"/>
        <v>0.89987410127497969</v>
      </c>
      <c r="J266" s="26">
        <f t="shared" ca="1" si="24"/>
        <v>0.87596185608713972</v>
      </c>
      <c r="K266" s="26">
        <f t="shared" ca="1" si="24"/>
        <v>0.85158940525361559</v>
      </c>
      <c r="L266" s="26">
        <f t="shared" ca="1" si="24"/>
        <v>0.82707185214060752</v>
      </c>
      <c r="M266" s="27">
        <f ca="1">C266*'Balance y flujos'!D$12</f>
        <v>7570.9973129777072</v>
      </c>
      <c r="N266" s="27">
        <f ca="1">D266*'Balance y flujos'!E$12</f>
        <v>7518.0397988823343</v>
      </c>
      <c r="O266" s="27">
        <f ca="1">E266*'Balance y flujos'!F$12</f>
        <v>7424.2217255249207</v>
      </c>
      <c r="P266" s="27">
        <f ca="1">F266*'Balance y flujos'!G$12</f>
        <v>7299.4025865677067</v>
      </c>
      <c r="Q266" s="27">
        <f ca="1">G266*'Balance y flujos'!H$12</f>
        <v>-937373.71105959767</v>
      </c>
      <c r="R266" s="27">
        <f ca="1">H266*'Balance y flujos'!I$12</f>
        <v>23390.055300717933</v>
      </c>
      <c r="S266" s="27">
        <f ca="1">I266*'Balance y flujos'!J$12</f>
        <v>22806.21340541224</v>
      </c>
      <c r="T266" s="27">
        <f ca="1">J266*'Balance y flujos'!K$12</f>
        <v>22200.186666800975</v>
      </c>
      <c r="U266" s="27">
        <f ca="1">K266*'Balance y flujos'!L$12</f>
        <v>21582.496576448641</v>
      </c>
      <c r="V266" s="27">
        <f ca="1">L266*'Balance y flujos'!M$12</f>
        <v>848032.98118610762</v>
      </c>
      <c r="W266" s="16">
        <f t="shared" ca="1" si="26"/>
        <v>30450.883499842486</v>
      </c>
      <c r="X266" s="16">
        <f ca="1">'Metrics and Escenarios'!$N$13-W266</f>
        <v>-27542.836744035711</v>
      </c>
    </row>
    <row r="267" spans="1:24" x14ac:dyDescent="0.35">
      <c r="A267">
        <v>262</v>
      </c>
      <c r="B267" s="16">
        <f t="shared" ca="1" si="25"/>
        <v>169.90249269743239</v>
      </c>
      <c r="C267" s="26">
        <f t="shared" ca="1" si="27"/>
        <v>0.97681193245224351</v>
      </c>
      <c r="D267" s="26">
        <f t="shared" ca="1" si="24"/>
        <v>0.94759492073311258</v>
      </c>
      <c r="E267" s="26">
        <f t="shared" ca="1" si="24"/>
        <v>0.91417486642658197</v>
      </c>
      <c r="F267" s="26">
        <f t="shared" ca="1" si="24"/>
        <v>0.87806345056510871</v>
      </c>
      <c r="G267" s="26">
        <f t="shared" ca="1" si="24"/>
        <v>0.84045583319971895</v>
      </c>
      <c r="H267" s="26">
        <f t="shared" ca="1" si="24"/>
        <v>0.80227129782922202</v>
      </c>
      <c r="I267" s="26">
        <f t="shared" ca="1" si="24"/>
        <v>0.76419365930620875</v>
      </c>
      <c r="J267" s="26">
        <f t="shared" ca="1" si="24"/>
        <v>0.72671999880715954</v>
      </c>
      <c r="K267" s="26">
        <f t="shared" ca="1" si="24"/>
        <v>0.69019594900493209</v>
      </c>
      <c r="L267" s="26">
        <f t="shared" ca="1" si="24"/>
        <v>0.65485573687881582</v>
      </c>
      <c r="M267" s="27">
        <f ca="1">C267*'Balance y flujos'!D$12</f>
        <v>7396.2797923279513</v>
      </c>
      <c r="N267" s="27">
        <f ca="1">D267*'Balance y flujos'!E$12</f>
        <v>7175.0527718636185</v>
      </c>
      <c r="O267" s="27">
        <f ca="1">E267*'Balance y flujos'!F$12</f>
        <v>6922.0009160111304</v>
      </c>
      <c r="P267" s="27">
        <f ca="1">F267*'Balance y flujos'!G$12</f>
        <v>6648.5704566410777</v>
      </c>
      <c r="Q267" s="27">
        <f ca="1">G267*'Balance y flujos'!H$12</f>
        <v>-834092.02222554956</v>
      </c>
      <c r="R267" s="27">
        <f ca="1">H267*'Balance y flujos'!I$12</f>
        <v>20332.589193762375</v>
      </c>
      <c r="S267" s="27">
        <f ca="1">I267*'Balance y flujos'!J$12</f>
        <v>19367.557808927992</v>
      </c>
      <c r="T267" s="27">
        <f ca="1">J267*'Balance y flujos'!K$12</f>
        <v>18417.833511704186</v>
      </c>
      <c r="U267" s="27">
        <f ca="1">K267*'Balance y flujos'!L$12</f>
        <v>17492.175941340389</v>
      </c>
      <c r="V267" s="27">
        <f ca="1">L267*'Balance y flujos'!M$12</f>
        <v>671452.25817424653</v>
      </c>
      <c r="W267" s="16">
        <f t="shared" ca="1" si="26"/>
        <v>-58887.70365872432</v>
      </c>
      <c r="X267" s="16">
        <f ca="1">'Metrics and Escenarios'!$N$13-W267</f>
        <v>61795.750414531096</v>
      </c>
    </row>
    <row r="268" spans="1:24" x14ac:dyDescent="0.35">
      <c r="A268">
        <v>263</v>
      </c>
      <c r="B268" s="16">
        <f t="shared" ca="1" si="25"/>
        <v>314.24500620549037</v>
      </c>
      <c r="C268" s="26">
        <f t="shared" ca="1" si="27"/>
        <v>0.96281365387398243</v>
      </c>
      <c r="D268" s="26">
        <f t="shared" ca="1" si="24"/>
        <v>0.92063036009102994</v>
      </c>
      <c r="E268" s="26">
        <f t="shared" ca="1" si="24"/>
        <v>0.87543343591751288</v>
      </c>
      <c r="F268" s="26">
        <f t="shared" ca="1" si="24"/>
        <v>0.82880247088354764</v>
      </c>
      <c r="G268" s="26">
        <f t="shared" ca="1" si="24"/>
        <v>0.78193619603498765</v>
      </c>
      <c r="H268" s="26">
        <f t="shared" ca="1" si="24"/>
        <v>0.73571389913451035</v>
      </c>
      <c r="I268" s="26">
        <f t="shared" ca="1" si="24"/>
        <v>0.69075242768231804</v>
      </c>
      <c r="J268" s="26">
        <f t="shared" ca="1" si="24"/>
        <v>0.64746662411015687</v>
      </c>
      <c r="K268" s="26">
        <f t="shared" ca="1" si="24"/>
        <v>0.60611351025660609</v>
      </c>
      <c r="L268" s="26">
        <f t="shared" ca="1" si="24"/>
        <v>0.56683737659808964</v>
      </c>
      <c r="M268" s="27">
        <f ca="1">C268*'Balance y flujos'!D$12</f>
        <v>7290.2868355098981</v>
      </c>
      <c r="N268" s="27">
        <f ca="1">D268*'Balance y flujos'!E$12</f>
        <v>6970.8809877563554</v>
      </c>
      <c r="O268" s="27">
        <f ca="1">E268*'Balance y flujos'!F$12</f>
        <v>6628.6563631034351</v>
      </c>
      <c r="P268" s="27">
        <f ca="1">F268*'Balance y flujos'!G$12</f>
        <v>6275.5733868219895</v>
      </c>
      <c r="Q268" s="27">
        <f ca="1">G268*'Balance y flujos'!H$12</f>
        <v>-776015.4873565993</v>
      </c>
      <c r="R268" s="27">
        <f ca="1">H268*'Balance y flujos'!I$12</f>
        <v>18645.772964480915</v>
      </c>
      <c r="S268" s="27">
        <f ca="1">I268*'Balance y flujos'!J$12</f>
        <v>17506.279215847397</v>
      </c>
      <c r="T268" s="27">
        <f ca="1">J268*'Balance y flujos'!K$12</f>
        <v>16409.253229331305</v>
      </c>
      <c r="U268" s="27">
        <f ca="1">K268*'Balance y flujos'!L$12</f>
        <v>15361.208910480311</v>
      </c>
      <c r="V268" s="27">
        <f ca="1">L268*'Balance y flujos'!M$12</f>
        <v>581203.17972382018</v>
      </c>
      <c r="W268" s="16">
        <f t="shared" ca="1" si="26"/>
        <v>-99724.395739447558</v>
      </c>
      <c r="X268" s="16">
        <f ca="1">'Metrics and Escenarios'!$N$13-W268</f>
        <v>102632.44249525433</v>
      </c>
    </row>
    <row r="269" spans="1:24" x14ac:dyDescent="0.35">
      <c r="A269">
        <v>264</v>
      </c>
      <c r="B269" s="16">
        <f t="shared" ca="1" si="25"/>
        <v>42.816821147320802</v>
      </c>
      <c r="C269" s="26">
        <f t="shared" ca="1" si="27"/>
        <v>0.98930502902823392</v>
      </c>
      <c r="D269" s="26">
        <f t="shared" ca="1" si="24"/>
        <v>0.97198876567115799</v>
      </c>
      <c r="E269" s="26">
        <f t="shared" ca="1" si="24"/>
        <v>0.94970135741905748</v>
      </c>
      <c r="F269" s="26">
        <f t="shared" ca="1" si="24"/>
        <v>0.92385314663965257</v>
      </c>
      <c r="G269" s="26">
        <f t="shared" ca="1" si="24"/>
        <v>0.89559404810666932</v>
      </c>
      <c r="H269" s="26">
        <f t="shared" ca="1" si="24"/>
        <v>0.8658383516171978</v>
      </c>
      <c r="I269" s="26">
        <f t="shared" ca="1" si="24"/>
        <v>0.83529186934314348</v>
      </c>
      <c r="J269" s="26">
        <f t="shared" ca="1" si="24"/>
        <v>0.80449101224333441</v>
      </c>
      <c r="K269" s="26">
        <f t="shared" ref="D269:L298" ca="1" si="28">EXP(-(K$4+($B269/10000))*K$3)</f>
        <v>0.77383033623915987</v>
      </c>
      <c r="L269" s="26">
        <f t="shared" ca="1" si="28"/>
        <v>0.7435980503128895</v>
      </c>
      <c r="M269" s="27">
        <f ca="1">C269*'Balance y flujos'!D$12</f>
        <v>7490.8757269994567</v>
      </c>
      <c r="N269" s="27">
        <f ca="1">D269*'Balance y flujos'!E$12</f>
        <v>7359.7594655252133</v>
      </c>
      <c r="O269" s="27">
        <f ca="1">E269*'Balance y flujos'!F$12</f>
        <v>7191.0024082024784</v>
      </c>
      <c r="P269" s="27">
        <f ca="1">F269*'Balance y flujos'!G$12</f>
        <v>6995.2834650732766</v>
      </c>
      <c r="Q269" s="27">
        <f ca="1">G269*'Balance y flujos'!H$12</f>
        <v>-888812.73848086339</v>
      </c>
      <c r="R269" s="27">
        <f ca="1">H269*'Balance y flujos'!I$12</f>
        <v>21943.618772442172</v>
      </c>
      <c r="S269" s="27">
        <f ca="1">I269*'Balance y flujos'!J$12</f>
        <v>21169.455372762503</v>
      </c>
      <c r="T269" s="27">
        <f ca="1">J269*'Balance y flujos'!K$12</f>
        <v>20388.845152852195</v>
      </c>
      <c r="U269" s="27">
        <f ca="1">K269*'Balance y flujos'!L$12</f>
        <v>19611.787652125513</v>
      </c>
      <c r="V269" s="27">
        <f ca="1">L269*'Balance y flujos'!M$12</f>
        <v>762443.63748920278</v>
      </c>
      <c r="W269" s="16">
        <f t="shared" ca="1" si="26"/>
        <v>-14218.472975677694</v>
      </c>
      <c r="X269" s="16">
        <f ca="1">'Metrics and Escenarios'!$N$13-W269</f>
        <v>17126.51973148447</v>
      </c>
    </row>
    <row r="270" spans="1:24" x14ac:dyDescent="0.35">
      <c r="A270">
        <v>265</v>
      </c>
      <c r="B270" s="16">
        <f t="shared" ca="1" si="25"/>
        <v>-103.54379343698248</v>
      </c>
      <c r="C270" s="26">
        <f t="shared" ca="1" si="27"/>
        <v>1.0038910387246816</v>
      </c>
      <c r="D270" s="26">
        <f t="shared" ca="1" si="28"/>
        <v>1.00086146122164</v>
      </c>
      <c r="E270" s="26">
        <f t="shared" ca="1" si="28"/>
        <v>0.99233004533063551</v>
      </c>
      <c r="F270" s="26">
        <f t="shared" ca="1" si="28"/>
        <v>0.97955400646773905</v>
      </c>
      <c r="G270" s="26">
        <f t="shared" ca="1" si="28"/>
        <v>0.96359159315571552</v>
      </c>
      <c r="H270" s="26">
        <f t="shared" ca="1" si="28"/>
        <v>0.94531159087479721</v>
      </c>
      <c r="I270" s="26">
        <f t="shared" ca="1" si="28"/>
        <v>0.92540699756272549</v>
      </c>
      <c r="J270" s="26">
        <f t="shared" ca="1" si="28"/>
        <v>0.90442400832164516</v>
      </c>
      <c r="K270" s="26">
        <f t="shared" ca="1" si="28"/>
        <v>0.88278104161360949</v>
      </c>
      <c r="L270" s="26">
        <f t="shared" ca="1" si="28"/>
        <v>0.86079919004249073</v>
      </c>
      <c r="M270" s="27">
        <f ca="1">C270*'Balance y flujos'!D$12</f>
        <v>7601.318899512411</v>
      </c>
      <c r="N270" s="27">
        <f ca="1">D270*'Balance y flujos'!E$12</f>
        <v>7578.3793733655666</v>
      </c>
      <c r="O270" s="27">
        <f ca="1">E270*'Balance y flujos'!F$12</f>
        <v>7513.7807163895295</v>
      </c>
      <c r="P270" s="27">
        <f ca="1">F270*'Balance y flujos'!G$12</f>
        <v>7417.042383320224</v>
      </c>
      <c r="Q270" s="27">
        <f ca="1">G270*'Balance y flujos'!H$12</f>
        <v>-956295.41587558889</v>
      </c>
      <c r="R270" s="27">
        <f ca="1">H270*'Balance y flujos'!I$12</f>
        <v>23957.771254395142</v>
      </c>
      <c r="S270" s="27">
        <f ca="1">I270*'Balance y flujos'!J$12</f>
        <v>23453.313572837382</v>
      </c>
      <c r="T270" s="27">
        <f ca="1">J270*'Balance y flujos'!K$12</f>
        <v>22921.525259519411</v>
      </c>
      <c r="U270" s="27">
        <f ca="1">K270*'Balance y flujos'!L$12</f>
        <v>22373.010620893463</v>
      </c>
      <c r="V270" s="27">
        <f ca="1">L270*'Balance y flujos'!M$12</f>
        <v>882615.09740053141</v>
      </c>
      <c r="W270" s="16">
        <f t="shared" ca="1" si="26"/>
        <v>49135.823605175712</v>
      </c>
      <c r="X270" s="16">
        <f ca="1">'Metrics and Escenarios'!$N$13-W270</f>
        <v>-46227.776849368936</v>
      </c>
    </row>
    <row r="271" spans="1:24" x14ac:dyDescent="0.35">
      <c r="A271">
        <v>266</v>
      </c>
      <c r="B271" s="16">
        <f t="shared" ca="1" si="25"/>
        <v>432.35037278808016</v>
      </c>
      <c r="C271" s="26">
        <f t="shared" ca="1" si="27"/>
        <v>0.95150919518515797</v>
      </c>
      <c r="D271" s="26">
        <f t="shared" ca="1" si="28"/>
        <v>0.89913890770696647</v>
      </c>
      <c r="E271" s="26">
        <f t="shared" ca="1" si="28"/>
        <v>0.8449584960659593</v>
      </c>
      <c r="F271" s="26">
        <f t="shared" ca="1" si="28"/>
        <v>0.79055853829441991</v>
      </c>
      <c r="G271" s="26">
        <f t="shared" ca="1" si="28"/>
        <v>0.73709771129476287</v>
      </c>
      <c r="H271" s="26">
        <f t="shared" ca="1" si="28"/>
        <v>0.68538320089014193</v>
      </c>
      <c r="I271" s="26">
        <f t="shared" ca="1" si="28"/>
        <v>0.63594222737250439</v>
      </c>
      <c r="J271" s="26">
        <f t="shared" ca="1" si="28"/>
        <v>0.58909234450415704</v>
      </c>
      <c r="K271" s="26">
        <f t="shared" ca="1" si="28"/>
        <v>0.54499272680321831</v>
      </c>
      <c r="L271" s="26">
        <f t="shared" ca="1" si="28"/>
        <v>0.50369306384420831</v>
      </c>
      <c r="M271" s="27">
        <f ca="1">C271*'Balance y flujos'!D$12</f>
        <v>7204.6910963654582</v>
      </c>
      <c r="N271" s="27">
        <f ca="1">D271*'Balance y flujos'!E$12</f>
        <v>6808.1507940567635</v>
      </c>
      <c r="O271" s="27">
        <f ca="1">E271*'Balance y flujos'!F$12</f>
        <v>6397.9044913172302</v>
      </c>
      <c r="P271" s="27">
        <f ca="1">F271*'Balance y flujos'!G$12</f>
        <v>5985.9958167794093</v>
      </c>
      <c r="Q271" s="27">
        <f ca="1">G271*'Balance y flujos'!H$12</f>
        <v>-731516.51318907004</v>
      </c>
      <c r="R271" s="27">
        <f ca="1">H271*'Balance y flujos'!I$12</f>
        <v>17370.202700398255</v>
      </c>
      <c r="S271" s="27">
        <f ca="1">I271*'Balance y flujos'!J$12</f>
        <v>16117.181426181118</v>
      </c>
      <c r="T271" s="27">
        <f ca="1">J271*'Balance y flujos'!K$12</f>
        <v>14929.828189544742</v>
      </c>
      <c r="U271" s="27">
        <f ca="1">K271*'Balance y flujos'!L$12</f>
        <v>13812.177074839117</v>
      </c>
      <c r="V271" s="27">
        <f ca="1">L271*'Balance y flujos'!M$12</f>
        <v>516458.55124803644</v>
      </c>
      <c r="W271" s="16">
        <f t="shared" ca="1" si="26"/>
        <v>-126431.83035155153</v>
      </c>
      <c r="X271" s="16">
        <f ca="1">'Metrics and Escenarios'!$N$13-W271</f>
        <v>129339.8771073583</v>
      </c>
    </row>
    <row r="272" spans="1:24" x14ac:dyDescent="0.35">
      <c r="A272">
        <v>267</v>
      </c>
      <c r="B272" s="16">
        <f t="shared" ca="1" si="25"/>
        <v>-69.817112974017803</v>
      </c>
      <c r="C272" s="26">
        <f t="shared" ca="1" si="27"/>
        <v>1.0005109506579297</v>
      </c>
      <c r="D272" s="26">
        <f t="shared" ca="1" si="28"/>
        <v>0.99413303255164565</v>
      </c>
      <c r="E272" s="26">
        <f t="shared" ca="1" si="28"/>
        <v>0.98234026934651775</v>
      </c>
      <c r="F272" s="26">
        <f t="shared" ca="1" si="28"/>
        <v>0.96642790353138353</v>
      </c>
      <c r="G272" s="26">
        <f t="shared" ca="1" si="28"/>
        <v>0.94747846271862357</v>
      </c>
      <c r="H272" s="26">
        <f t="shared" ca="1" si="28"/>
        <v>0.92637450938291999</v>
      </c>
      <c r="I272" s="26">
        <f t="shared" ca="1" si="28"/>
        <v>0.90381524254003409</v>
      </c>
      <c r="J272" s="26">
        <f t="shared" ca="1" si="28"/>
        <v>0.88034769889179443</v>
      </c>
      <c r="K272" s="26">
        <f t="shared" ca="1" si="28"/>
        <v>0.85638769338864817</v>
      </c>
      <c r="L272" s="26">
        <f t="shared" ca="1" si="28"/>
        <v>0.83225140779634987</v>
      </c>
      <c r="M272" s="27">
        <f ca="1">C272*'Balance y flujos'!D$12</f>
        <v>7575.725357671</v>
      </c>
      <c r="N272" s="27">
        <f ca="1">D272*'Balance y flujos'!E$12</f>
        <v>7527.4326769210775</v>
      </c>
      <c r="O272" s="27">
        <f ca="1">E272*'Balance y flujos'!F$12</f>
        <v>7438.1395660447315</v>
      </c>
      <c r="P272" s="27">
        <f ca="1">F272*'Balance y flujos'!G$12</f>
        <v>7317.6534153164675</v>
      </c>
      <c r="Q272" s="27">
        <f ca="1">G272*'Balance y flujos'!H$12</f>
        <v>-940304.29175013548</v>
      </c>
      <c r="R272" s="27">
        <f ca="1">H272*'Balance y flujos'!I$12</f>
        <v>23477.833981872769</v>
      </c>
      <c r="S272" s="27">
        <f ca="1">I272*'Balance y flujos'!J$12</f>
        <v>22906.09683202087</v>
      </c>
      <c r="T272" s="27">
        <f ca="1">J272*'Balance y flujos'!K$12</f>
        <v>22311.340512459858</v>
      </c>
      <c r="U272" s="27">
        <f ca="1">K272*'Balance y flujos'!L$12</f>
        <v>21704.103346810363</v>
      </c>
      <c r="V272" s="27">
        <f ca="1">L272*'Balance y flujos'!M$12</f>
        <v>853343.80637329072</v>
      </c>
      <c r="W272" s="16">
        <f t="shared" ca="1" si="26"/>
        <v>33297.840312272427</v>
      </c>
      <c r="X272" s="16">
        <f ca="1">'Metrics and Escenarios'!$N$13-W272</f>
        <v>-30389.793556465651</v>
      </c>
    </row>
    <row r="273" spans="1:24" x14ac:dyDescent="0.35">
      <c r="A273">
        <v>268</v>
      </c>
      <c r="B273" s="16">
        <f t="shared" ca="1" si="25"/>
        <v>138.59745999731877</v>
      </c>
      <c r="C273" s="26">
        <f t="shared" ca="1" si="27"/>
        <v>0.97987463680274245</v>
      </c>
      <c r="D273" s="26">
        <f t="shared" ca="1" si="28"/>
        <v>0.95354643050824095</v>
      </c>
      <c r="E273" s="26">
        <f t="shared" ca="1" si="28"/>
        <v>0.92280079047710772</v>
      </c>
      <c r="F273" s="26">
        <f t="shared" ca="1" si="28"/>
        <v>0.88912770135148134</v>
      </c>
      <c r="G273" s="26">
        <f t="shared" ca="1" si="28"/>
        <v>0.85371457752690028</v>
      </c>
      <c r="H273" s="26">
        <f t="shared" ca="1" si="28"/>
        <v>0.81748278698917032</v>
      </c>
      <c r="I273" s="26">
        <f t="shared" ca="1" si="28"/>
        <v>0.78112466603306263</v>
      </c>
      <c r="J273" s="26">
        <f t="shared" ca="1" si="28"/>
        <v>0.74514980852708512</v>
      </c>
      <c r="K273" s="26">
        <f t="shared" ca="1" si="28"/>
        <v>0.70991842620855339</v>
      </c>
      <c r="L273" s="26">
        <f t="shared" ca="1" si="28"/>
        <v>0.67568027287435184</v>
      </c>
      <c r="M273" s="27">
        <f ca="1">C273*'Balance y flujos'!D$12</f>
        <v>7419.4701502104572</v>
      </c>
      <c r="N273" s="27">
        <f ca="1">D273*'Balance y flujos'!E$12</f>
        <v>7220.1167499142512</v>
      </c>
      <c r="O273" s="27">
        <f ca="1">E273*'Balance y flujos'!F$12</f>
        <v>6987.3151752103331</v>
      </c>
      <c r="P273" s="27">
        <f ca="1">F273*'Balance y flujos'!G$12</f>
        <v>6732.3473760149591</v>
      </c>
      <c r="Q273" s="27">
        <f ca="1">G273*'Balance y flujos'!H$12</f>
        <v>-847250.37324314821</v>
      </c>
      <c r="R273" s="27">
        <f ca="1">H273*'Balance y flujos'!I$12</f>
        <v>20718.105864932673</v>
      </c>
      <c r="S273" s="27">
        <f ca="1">I273*'Balance y flujos'!J$12</f>
        <v>19796.653559137951</v>
      </c>
      <c r="T273" s="27">
        <f ca="1">J273*'Balance y flujos'!K$12</f>
        <v>18884.914598823201</v>
      </c>
      <c r="U273" s="27">
        <f ca="1">K273*'Balance y flujos'!L$12</f>
        <v>17992.018111874997</v>
      </c>
      <c r="V273" s="27">
        <f ca="1">L273*'Balance y flujos'!M$12</f>
        <v>692804.56667852565</v>
      </c>
      <c r="W273" s="16">
        <f t="shared" ca="1" si="26"/>
        <v>-48694.864978503785</v>
      </c>
      <c r="X273" s="16">
        <f ca="1">'Metrics and Escenarios'!$N$13-W273</f>
        <v>51602.911734310561</v>
      </c>
    </row>
    <row r="274" spans="1:24" x14ac:dyDescent="0.35">
      <c r="A274">
        <v>269</v>
      </c>
      <c r="B274" s="16">
        <f t="shared" ca="1" si="25"/>
        <v>-68.976944171064076</v>
      </c>
      <c r="C274" s="26">
        <f t="shared" ca="1" si="27"/>
        <v>1.0004268943802768</v>
      </c>
      <c r="D274" s="26">
        <f t="shared" ca="1" si="28"/>
        <v>0.99396599867371682</v>
      </c>
      <c r="E274" s="26">
        <f t="shared" ca="1" si="28"/>
        <v>0.98209270105324487</v>
      </c>
      <c r="F274" s="26">
        <f t="shared" ca="1" si="28"/>
        <v>0.96610317307018001</v>
      </c>
      <c r="G274" s="26">
        <f t="shared" ca="1" si="28"/>
        <v>0.9470805253851855</v>
      </c>
      <c r="H274" s="26">
        <f t="shared" ca="1" si="28"/>
        <v>0.92590764048982932</v>
      </c>
      <c r="I274" s="26">
        <f t="shared" ca="1" si="28"/>
        <v>0.90328384865725619</v>
      </c>
      <c r="J274" s="26">
        <f t="shared" ca="1" si="28"/>
        <v>0.87975618516472642</v>
      </c>
      <c r="K274" s="26">
        <f t="shared" ca="1" si="28"/>
        <v>0.85574037895262178</v>
      </c>
      <c r="L274" s="26">
        <f t="shared" ca="1" si="28"/>
        <v>0.83155246978137676</v>
      </c>
      <c r="M274" s="27">
        <f ca="1">C274*'Balance y flujos'!D$12</f>
        <v>7575.0888955976288</v>
      </c>
      <c r="N274" s="27">
        <f ca="1">D274*'Balance y flujos'!E$12</f>
        <v>7526.1679203646563</v>
      </c>
      <c r="O274" s="27">
        <f ca="1">E274*'Balance y flujos'!F$12</f>
        <v>7436.2650144509989</v>
      </c>
      <c r="P274" s="27">
        <f ca="1">F274*'Balance y flujos'!G$12</f>
        <v>7315.1946028589628</v>
      </c>
      <c r="Q274" s="27">
        <f ca="1">G274*'Balance y flujos'!H$12</f>
        <v>-939909.36754108721</v>
      </c>
      <c r="R274" s="27">
        <f ca="1">H274*'Balance y flujos'!I$12</f>
        <v>23466.001758239388</v>
      </c>
      <c r="S274" s="27">
        <f ca="1">I274*'Balance y flujos'!J$12</f>
        <v>22892.62930108983</v>
      </c>
      <c r="T274" s="27">
        <f ca="1">J274*'Balance y flujos'!K$12</f>
        <v>22296.349317277523</v>
      </c>
      <c r="U274" s="27">
        <f ca="1">K274*'Balance y flujos'!L$12</f>
        <v>21687.697950602713</v>
      </c>
      <c r="V274" s="27">
        <f ca="1">L274*'Balance y flujos'!M$12</f>
        <v>852627.15462535864</v>
      </c>
      <c r="W274" s="16">
        <f t="shared" ca="1" si="26"/>
        <v>32913.181844753097</v>
      </c>
      <c r="X274" s="16">
        <f ca="1">'Metrics and Escenarios'!$N$13-W274</f>
        <v>-30005.135088946321</v>
      </c>
    </row>
    <row r="275" spans="1:24" x14ac:dyDescent="0.35">
      <c r="A275">
        <v>270</v>
      </c>
      <c r="B275" s="16">
        <f t="shared" ca="1" si="25"/>
        <v>-99.031807033173877</v>
      </c>
      <c r="C275" s="26">
        <f t="shared" ca="1" si="27"/>
        <v>1.0034381866237272</v>
      </c>
      <c r="D275" s="26">
        <f t="shared" ca="1" si="28"/>
        <v>0.99995869394924219</v>
      </c>
      <c r="E275" s="26">
        <f t="shared" ca="1" si="28"/>
        <v>0.9909877401032392</v>
      </c>
      <c r="F275" s="26">
        <f t="shared" ca="1" si="28"/>
        <v>0.9777877071073322</v>
      </c>
      <c r="G275" s="26">
        <f t="shared" ca="1" si="28"/>
        <v>0.96142018733148149</v>
      </c>
      <c r="H275" s="26">
        <f t="shared" ca="1" si="28"/>
        <v>0.94275591196496833</v>
      </c>
      <c r="I275" s="26">
        <f t="shared" ca="1" si="28"/>
        <v>0.92248881172007313</v>
      </c>
      <c r="J275" s="26">
        <f t="shared" ca="1" si="28"/>
        <v>0.90116529410646251</v>
      </c>
      <c r="K275" s="26">
        <f t="shared" ca="1" si="28"/>
        <v>0.87920352384832479</v>
      </c>
      <c r="L275" s="26">
        <f t="shared" ca="1" si="28"/>
        <v>0.85692402472145279</v>
      </c>
      <c r="M275" s="27">
        <f ca="1">C275*'Balance y flujos'!D$12</f>
        <v>7597.889968382553</v>
      </c>
      <c r="N275" s="27">
        <f ca="1">D275*'Balance y flujos'!E$12</f>
        <v>7571.5437491146949</v>
      </c>
      <c r="O275" s="27">
        <f ca="1">E275*'Balance y flujos'!F$12</f>
        <v>7503.6169738115668</v>
      </c>
      <c r="P275" s="27">
        <f ca="1">F275*'Balance y flujos'!G$12</f>
        <v>7403.6682180049183</v>
      </c>
      <c r="Q275" s="27">
        <f ca="1">G275*'Balance y flujos'!H$12</f>
        <v>-954140.4516246866</v>
      </c>
      <c r="R275" s="27">
        <f ca="1">H275*'Balance y flujos'!I$12</f>
        <v>23893.000684233506</v>
      </c>
      <c r="S275" s="27">
        <f ca="1">I275*'Balance y flujos'!J$12</f>
        <v>23379.355705853672</v>
      </c>
      <c r="T275" s="27">
        <f ca="1">J275*'Balance y flujos'!K$12</f>
        <v>22838.937115563043</v>
      </c>
      <c r="U275" s="27">
        <f ca="1">K275*'Balance y flujos'!L$12</f>
        <v>22282.342789136626</v>
      </c>
      <c r="V275" s="27">
        <f ca="1">L275*'Balance y flujos'!M$12</f>
        <v>878641.72073285328</v>
      </c>
      <c r="W275" s="16">
        <f t="shared" ca="1" si="26"/>
        <v>46971.624312267289</v>
      </c>
      <c r="X275" s="16">
        <f ca="1">'Metrics and Escenarios'!$N$13-W275</f>
        <v>-44063.577556460514</v>
      </c>
    </row>
    <row r="276" spans="1:24" x14ac:dyDescent="0.35">
      <c r="A276">
        <v>271</v>
      </c>
      <c r="B276" s="16">
        <f t="shared" ca="1" si="25"/>
        <v>-126.23670622695376</v>
      </c>
      <c r="C276" s="26">
        <f t="shared" ca="1" si="27"/>
        <v>1.0061717467205618</v>
      </c>
      <c r="D276" s="26">
        <f t="shared" ca="1" si="28"/>
        <v>1.0054142774434724</v>
      </c>
      <c r="E276" s="26">
        <f t="shared" ca="1" si="28"/>
        <v>0.99910875118991738</v>
      </c>
      <c r="F276" s="26">
        <f t="shared" ca="1" si="28"/>
        <v>0.9884860574456944</v>
      </c>
      <c r="G276" s="26">
        <f t="shared" ca="1" si="28"/>
        <v>0.97458720580350988</v>
      </c>
      <c r="H276" s="26">
        <f t="shared" ca="1" si="28"/>
        <v>0.95827073900908044</v>
      </c>
      <c r="I276" s="26">
        <f t="shared" ca="1" si="28"/>
        <v>0.94022450049274131</v>
      </c>
      <c r="J276" s="26">
        <f t="shared" ca="1" si="28"/>
        <v>0.92099316635270556</v>
      </c>
      <c r="K276" s="26">
        <f t="shared" ca="1" si="28"/>
        <v>0.90099600205940644</v>
      </c>
      <c r="L276" s="26">
        <f t="shared" ca="1" si="28"/>
        <v>0.88055655925915499</v>
      </c>
      <c r="M276" s="27">
        <f ca="1">C276*'Balance y flujos'!D$12</f>
        <v>7618.5880932043647</v>
      </c>
      <c r="N276" s="27">
        <f ca="1">D276*'Balance y flujos'!E$12</f>
        <v>7612.8526445255384</v>
      </c>
      <c r="O276" s="27">
        <f ca="1">E276*'Balance y flujos'!F$12</f>
        <v>7565.1081044971606</v>
      </c>
      <c r="P276" s="27">
        <f ca="1">F276*'Balance y flujos'!G$12</f>
        <v>7484.6745916885666</v>
      </c>
      <c r="Q276" s="27">
        <f ca="1">G276*'Balance y flujos'!H$12</f>
        <v>-967207.77132214594</v>
      </c>
      <c r="R276" s="27">
        <f ca="1">H276*'Balance y flujos'!I$12</f>
        <v>24286.205084732148</v>
      </c>
      <c r="S276" s="27">
        <f ca="1">I276*'Balance y flujos'!J$12</f>
        <v>23828.845142729733</v>
      </c>
      <c r="T276" s="27">
        <f ca="1">J276*'Balance y flujos'!K$12</f>
        <v>23341.450395123346</v>
      </c>
      <c r="U276" s="27">
        <f ca="1">K276*'Balance y flujos'!L$12</f>
        <v>22834.646614761285</v>
      </c>
      <c r="V276" s="27">
        <f ca="1">L276*'Balance y flujos'!M$12</f>
        <v>902873.19308331609</v>
      </c>
      <c r="W276" s="16">
        <f t="shared" ca="1" si="26"/>
        <v>60237.792432432296</v>
      </c>
      <c r="X276" s="16">
        <f ca="1">'Metrics and Escenarios'!$N$13-W276</f>
        <v>-57329.74567662552</v>
      </c>
    </row>
    <row r="277" spans="1:24" x14ac:dyDescent="0.35">
      <c r="A277">
        <v>272</v>
      </c>
      <c r="B277" s="16">
        <f t="shared" ca="1" si="25"/>
        <v>-263.65720367290038</v>
      </c>
      <c r="C277" s="26">
        <f t="shared" ca="1" si="27"/>
        <v>1.0200940503153588</v>
      </c>
      <c r="D277" s="26">
        <f t="shared" ca="1" si="28"/>
        <v>1.0334304191482961</v>
      </c>
      <c r="E277" s="26">
        <f t="shared" ca="1" si="28"/>
        <v>1.0411589867810001</v>
      </c>
      <c r="F277" s="26">
        <f t="shared" ca="1" si="28"/>
        <v>1.0443424550467568</v>
      </c>
      <c r="G277" s="26">
        <f t="shared" ca="1" si="28"/>
        <v>1.0439055044923751</v>
      </c>
      <c r="H277" s="26">
        <f t="shared" ca="1" si="28"/>
        <v>1.0406311104766959</v>
      </c>
      <c r="I277" s="26">
        <f t="shared" ca="1" si="28"/>
        <v>1.0351618034039873</v>
      </c>
      <c r="J277" s="26">
        <f t="shared" ca="1" si="28"/>
        <v>1.028019088448161</v>
      </c>
      <c r="K277" s="26">
        <f t="shared" ca="1" si="28"/>
        <v>1.0196138621393622</v>
      </c>
      <c r="L277" s="26">
        <f t="shared" ca="1" si="28"/>
        <v>1.0102717759195039</v>
      </c>
      <c r="M277" s="27">
        <f ca="1">C277*'Balance y flujos'!D$12</f>
        <v>7724.0057783490811</v>
      </c>
      <c r="N277" s="27">
        <f ca="1">D277*'Balance y flujos'!E$12</f>
        <v>7824.9868495512483</v>
      </c>
      <c r="O277" s="27">
        <f ca="1">E277*'Balance y flujos'!F$12</f>
        <v>7883.5064547140382</v>
      </c>
      <c r="P277" s="27">
        <f ca="1">F277*'Balance y flujos'!G$12</f>
        <v>7907.6112196347776</v>
      </c>
      <c r="Q277" s="27">
        <f ca="1">G277*'Balance y flujos'!H$12</f>
        <v>-1036001.2017996412</v>
      </c>
      <c r="R277" s="27">
        <f ca="1">H277*'Balance y flujos'!I$12</f>
        <v>26373.528417160727</v>
      </c>
      <c r="S277" s="27">
        <f ca="1">I277*'Balance y flujos'!J$12</f>
        <v>26234.915488859766</v>
      </c>
      <c r="T277" s="27">
        <f ca="1">J277*'Balance y flujos'!K$12</f>
        <v>26053.892075311356</v>
      </c>
      <c r="U277" s="27">
        <f ca="1">K277*'Balance y flujos'!L$12</f>
        <v>25840.871848762272</v>
      </c>
      <c r="V277" s="27">
        <f ca="1">L277*'Balance y flujos'!M$12</f>
        <v>1035875.8839679968</v>
      </c>
      <c r="W277" s="16">
        <f t="shared" ca="1" si="26"/>
        <v>135718.00030069891</v>
      </c>
      <c r="X277" s="16">
        <f ca="1">'Metrics and Escenarios'!$N$13-W277</f>
        <v>-132809.95354489214</v>
      </c>
    </row>
    <row r="278" spans="1:24" x14ac:dyDescent="0.35">
      <c r="A278">
        <v>273</v>
      </c>
      <c r="B278" s="16">
        <f t="shared" ca="1" si="25"/>
        <v>71.795587155351299</v>
      </c>
      <c r="C278" s="26">
        <f t="shared" ca="1" si="27"/>
        <v>0.98644229506180625</v>
      </c>
      <c r="D278" s="26">
        <f t="shared" ca="1" si="28"/>
        <v>0.96637165209616904</v>
      </c>
      <c r="E278" s="26">
        <f t="shared" ca="1" si="28"/>
        <v>0.941480790453052</v>
      </c>
      <c r="F278" s="26">
        <f t="shared" ca="1" si="28"/>
        <v>0.91320612370558885</v>
      </c>
      <c r="G278" s="26">
        <f t="shared" ca="1" si="28"/>
        <v>0.88271100201257913</v>
      </c>
      <c r="H278" s="26">
        <f t="shared" ca="1" si="28"/>
        <v>0.85091391890516066</v>
      </c>
      <c r="I278" s="26">
        <f t="shared" ca="1" si="28"/>
        <v>0.81851855960072462</v>
      </c>
      <c r="J278" s="26">
        <f t="shared" ca="1" si="28"/>
        <v>0.78605501349943085</v>
      </c>
      <c r="K278" s="26">
        <f t="shared" ca="1" si="28"/>
        <v>0.75390906427772142</v>
      </c>
      <c r="L278" s="26">
        <f t="shared" ca="1" si="28"/>
        <v>0.72235872741577645</v>
      </c>
      <c r="M278" s="27">
        <f ca="1">C278*'Balance y flujos'!D$12</f>
        <v>7469.1995161719078</v>
      </c>
      <c r="N278" s="27">
        <f ca="1">D278*'Balance y flujos'!E$12</f>
        <v>7317.2274875203957</v>
      </c>
      <c r="O278" s="27">
        <f ca="1">E278*'Balance y flujos'!F$12</f>
        <v>7128.7574546836313</v>
      </c>
      <c r="P278" s="27">
        <f ca="1">F278*'Balance y flujos'!G$12</f>
        <v>6914.665735130141</v>
      </c>
      <c r="Q278" s="27">
        <f ca="1">G278*'Balance y flujos'!H$12</f>
        <v>-876027.24096324295</v>
      </c>
      <c r="R278" s="27">
        <f ca="1">H278*'Balance y flujos'!I$12</f>
        <v>21565.377197422753</v>
      </c>
      <c r="S278" s="27">
        <f ca="1">I278*'Balance y flujos'!J$12</f>
        <v>20744.356260610381</v>
      </c>
      <c r="T278" s="27">
        <f ca="1">J278*'Balance y flujos'!K$12</f>
        <v>19921.607212456249</v>
      </c>
      <c r="U278" s="27">
        <f ca="1">K278*'Balance y flujos'!L$12</f>
        <v>19106.907270507563</v>
      </c>
      <c r="V278" s="27">
        <f ca="1">L278*'Balance y flujos'!M$12</f>
        <v>740666.02981437277</v>
      </c>
      <c r="W278" s="16">
        <f t="shared" ca="1" si="26"/>
        <v>-25193.11301436706</v>
      </c>
      <c r="X278" s="16">
        <f ca="1">'Metrics and Escenarios'!$N$13-W278</f>
        <v>28101.159770173836</v>
      </c>
    </row>
    <row r="279" spans="1:24" x14ac:dyDescent="0.35">
      <c r="A279">
        <v>274</v>
      </c>
      <c r="B279" s="16">
        <f t="shared" ca="1" si="25"/>
        <v>-53.143598986505083</v>
      </c>
      <c r="C279" s="26">
        <f t="shared" ca="1" si="27"/>
        <v>0.99884413729283572</v>
      </c>
      <c r="D279" s="26">
        <f t="shared" ca="1" si="28"/>
        <v>0.99082341570815724</v>
      </c>
      <c r="E279" s="26">
        <f t="shared" ca="1" si="28"/>
        <v>0.97743881896006335</v>
      </c>
      <c r="F279" s="26">
        <f t="shared" ca="1" si="28"/>
        <v>0.96000384998605848</v>
      </c>
      <c r="G279" s="26">
        <f t="shared" ca="1" si="28"/>
        <v>0.93961239930626284</v>
      </c>
      <c r="H279" s="26">
        <f t="shared" ca="1" si="28"/>
        <v>0.91715316097111199</v>
      </c>
      <c r="I279" s="26">
        <f t="shared" ca="1" si="28"/>
        <v>0.8933277206760547</v>
      </c>
      <c r="J279" s="26">
        <f t="shared" ca="1" si="28"/>
        <v>0.86868287753323103</v>
      </c>
      <c r="K279" s="26">
        <f t="shared" ca="1" si="28"/>
        <v>0.84363254270983812</v>
      </c>
      <c r="L279" s="26">
        <f t="shared" ca="1" si="28"/>
        <v>0.81848989748843881</v>
      </c>
      <c r="M279" s="27">
        <f ca="1">C279*'Balance y flujos'!D$12</f>
        <v>7563.1044860372176</v>
      </c>
      <c r="N279" s="27">
        <f ca="1">D279*'Balance y flujos'!E$12</f>
        <v>7502.3727330704851</v>
      </c>
      <c r="O279" s="27">
        <f ca="1">E279*'Balance y flujos'!F$12</f>
        <v>7401.0264870148503</v>
      </c>
      <c r="P279" s="27">
        <f ca="1">F279*'Balance y flujos'!G$12</f>
        <v>7269.0114036419809</v>
      </c>
      <c r="Q279" s="27">
        <f ca="1">G279*'Balance y flujos'!H$12</f>
        <v>-932497.78904125222</v>
      </c>
      <c r="R279" s="27">
        <f ca="1">H279*'Balance y flujos'!I$12</f>
        <v>23244.130134337447</v>
      </c>
      <c r="S279" s="27">
        <f ca="1">I279*'Balance y flujos'!J$12</f>
        <v>22640.30336003967</v>
      </c>
      <c r="T279" s="27">
        <f ca="1">J279*'Balance y flujos'!K$12</f>
        <v>22015.709818274434</v>
      </c>
      <c r="U279" s="27">
        <f ca="1">K279*'Balance y flujos'!L$12</f>
        <v>21380.839583593959</v>
      </c>
      <c r="V279" s="27">
        <f ca="1">L279*'Balance y flujos'!M$12</f>
        <v>839233.52734271239</v>
      </c>
      <c r="W279" s="16">
        <f t="shared" ca="1" si="26"/>
        <v>25752.236307470361</v>
      </c>
      <c r="X279" s="16">
        <f ca="1">'Metrics and Escenarios'!$N$13-W279</f>
        <v>-22844.189551663585</v>
      </c>
    </row>
    <row r="280" spans="1:24" x14ac:dyDescent="0.35">
      <c r="A280">
        <v>275</v>
      </c>
      <c r="B280" s="16">
        <f t="shared" ca="1" si="25"/>
        <v>223.14976371882463</v>
      </c>
      <c r="C280" s="26">
        <f t="shared" ca="1" si="27"/>
        <v>0.97162449857318733</v>
      </c>
      <c r="D280" s="26">
        <f t="shared" ca="1" si="28"/>
        <v>0.93755709556663402</v>
      </c>
      <c r="E280" s="26">
        <f t="shared" ca="1" si="28"/>
        <v>0.8996876898192081</v>
      </c>
      <c r="F280" s="26">
        <f t="shared" ca="1" si="28"/>
        <v>0.85955941494884447</v>
      </c>
      <c r="G280" s="26">
        <f t="shared" ca="1" si="28"/>
        <v>0.81837508261543901</v>
      </c>
      <c r="H280" s="26">
        <f t="shared" ca="1" si="28"/>
        <v>0.77704515610644564</v>
      </c>
      <c r="I280" s="26">
        <f t="shared" ca="1" si="28"/>
        <v>0.73623410684013679</v>
      </c>
      <c r="J280" s="26">
        <f t="shared" ca="1" si="28"/>
        <v>0.69641339368681432</v>
      </c>
      <c r="K280" s="26">
        <f t="shared" ca="1" si="28"/>
        <v>0.65790003508539785</v>
      </c>
      <c r="L280" s="26">
        <f t="shared" ca="1" si="28"/>
        <v>0.62089854271504641</v>
      </c>
      <c r="M280" s="27">
        <f ca="1">C280*'Balance y flujos'!D$12</f>
        <v>7357.0012873271162</v>
      </c>
      <c r="N280" s="27">
        <f ca="1">D280*'Balance y flujos'!E$12</f>
        <v>7099.0478000044359</v>
      </c>
      <c r="O280" s="27">
        <f ca="1">E280*'Balance y flujos'!F$12</f>
        <v>6812.3060934673404</v>
      </c>
      <c r="P280" s="27">
        <f ca="1">F280*'Balance y flujos'!G$12</f>
        <v>6508.4605540506091</v>
      </c>
      <c r="Q280" s="27">
        <f ca="1">G280*'Balance y flujos'!H$12</f>
        <v>-812178.46391638438</v>
      </c>
      <c r="R280" s="27">
        <f ca="1">H280*'Balance y flujos'!I$12</f>
        <v>19693.263347280423</v>
      </c>
      <c r="S280" s="27">
        <f ca="1">I280*'Balance y flujos'!J$12</f>
        <v>18658.956995372402</v>
      </c>
      <c r="T280" s="27">
        <f ca="1">J280*'Balance y flujos'!K$12</f>
        <v>17649.7495064096</v>
      </c>
      <c r="U280" s="27">
        <f ca="1">K280*'Balance y flujos'!L$12</f>
        <v>16673.675326723132</v>
      </c>
      <c r="V280" s="27">
        <f ca="1">L280*'Balance y flujos'!M$12</f>
        <v>636634.46027085313</v>
      </c>
      <c r="W280" s="16">
        <f t="shared" ca="1" si="26"/>
        <v>-75091.542734896066</v>
      </c>
      <c r="X280" s="16">
        <f ca="1">'Metrics and Escenarios'!$N$13-W280</f>
        <v>77999.589490702841</v>
      </c>
    </row>
    <row r="281" spans="1:24" x14ac:dyDescent="0.35">
      <c r="A281">
        <v>276</v>
      </c>
      <c r="B281" s="16">
        <f t="shared" ca="1" si="25"/>
        <v>42.989786420444098</v>
      </c>
      <c r="C281" s="26">
        <f t="shared" ca="1" si="27"/>
        <v>0.98928791763476343</v>
      </c>
      <c r="D281" s="26">
        <f t="shared" ca="1" si="28"/>
        <v>0.97195514219226542</v>
      </c>
      <c r="E281" s="26">
        <f t="shared" ca="1" si="28"/>
        <v>0.94965207909118299</v>
      </c>
      <c r="F281" s="26">
        <f t="shared" ca="1" si="28"/>
        <v>0.92378923104597988</v>
      </c>
      <c r="G281" s="26">
        <f t="shared" ca="1" si="28"/>
        <v>0.89551659812118789</v>
      </c>
      <c r="H281" s="26">
        <f t="shared" ca="1" si="28"/>
        <v>0.86574850029944495</v>
      </c>
      <c r="I281" s="26">
        <f t="shared" ca="1" si="28"/>
        <v>0.83519074192488008</v>
      </c>
      <c r="J281" s="26">
        <f t="shared" ca="1" si="28"/>
        <v>0.80437970073859566</v>
      </c>
      <c r="K281" s="26">
        <f t="shared" ca="1" si="28"/>
        <v>0.77370988441678235</v>
      </c>
      <c r="L281" s="26">
        <f t="shared" ca="1" si="28"/>
        <v>0.74346944479548804</v>
      </c>
      <c r="M281" s="27">
        <f ca="1">C281*'Balance y flujos'!D$12</f>
        <v>7490.7461619833675</v>
      </c>
      <c r="N281" s="27">
        <f ca="1">D281*'Balance y flujos'!E$12</f>
        <v>7359.504873367584</v>
      </c>
      <c r="O281" s="27">
        <f ca="1">E281*'Balance y flujos'!F$12</f>
        <v>7190.6292797746319</v>
      </c>
      <c r="P281" s="27">
        <f ca="1">F281*'Balance y flujos'!G$12</f>
        <v>6994.7995053690693</v>
      </c>
      <c r="Q281" s="27">
        <f ca="1">G281*'Balance y flujos'!H$12</f>
        <v>-888735.874935559</v>
      </c>
      <c r="R281" s="27">
        <f ca="1">H281*'Balance y flujos'!I$12</f>
        <v>21941.34160019716</v>
      </c>
      <c r="S281" s="27">
        <f ca="1">I281*'Balance y flujos'!J$12</f>
        <v>21166.89242147989</v>
      </c>
      <c r="T281" s="27">
        <f ca="1">J281*'Balance y flujos'!K$12</f>
        <v>20386.024098298061</v>
      </c>
      <c r="U281" s="27">
        <f ca="1">K281*'Balance y flujos'!L$12</f>
        <v>19608.73494735012</v>
      </c>
      <c r="V281" s="27">
        <f ca="1">L281*'Balance y flujos'!M$12</f>
        <v>762311.77262155351</v>
      </c>
      <c r="W281" s="16">
        <f t="shared" ca="1" si="26"/>
        <v>-14285.42942618567</v>
      </c>
      <c r="X281" s="16">
        <f ca="1">'Metrics and Escenarios'!$N$13-W281</f>
        <v>17193.476181992446</v>
      </c>
    </row>
    <row r="282" spans="1:24" x14ac:dyDescent="0.35">
      <c r="A282">
        <v>277</v>
      </c>
      <c r="B282" s="16">
        <f t="shared" ca="1" si="25"/>
        <v>106.86841343782862</v>
      </c>
      <c r="C282" s="26">
        <f t="shared" ca="1" si="27"/>
        <v>0.98298862317857683</v>
      </c>
      <c r="D282" s="26">
        <f t="shared" ca="1" si="28"/>
        <v>0.95961669432418795</v>
      </c>
      <c r="E282" s="26">
        <f t="shared" ca="1" si="28"/>
        <v>0.93162660581768642</v>
      </c>
      <c r="F282" s="26">
        <f t="shared" ca="1" si="28"/>
        <v>0.90048408404650682</v>
      </c>
      <c r="G282" s="26">
        <f t="shared" ca="1" si="28"/>
        <v>0.86736635546517571</v>
      </c>
      <c r="H282" s="26">
        <f t="shared" ca="1" si="28"/>
        <v>0.83319463873175181</v>
      </c>
      <c r="I282" s="26">
        <f t="shared" ca="1" si="28"/>
        <v>0.79866780295248896</v>
      </c>
      <c r="J282" s="26">
        <f t="shared" ca="1" si="28"/>
        <v>0.76430622023090322</v>
      </c>
      <c r="K282" s="26">
        <f t="shared" ca="1" si="28"/>
        <v>0.73048318516720268</v>
      </c>
      <c r="L282" s="26">
        <f t="shared" ca="1" si="28"/>
        <v>0.69746270420808265</v>
      </c>
      <c r="M282" s="27">
        <f ca="1">C282*'Balance y flujos'!D$12</f>
        <v>7443.0488082304801</v>
      </c>
      <c r="N282" s="27">
        <f ca="1">D282*'Balance y flujos'!E$12</f>
        <v>7266.0799165222543</v>
      </c>
      <c r="O282" s="27">
        <f ca="1">E282*'Balance y flujos'!F$12</f>
        <v>7054.1429825759351</v>
      </c>
      <c r="P282" s="27">
        <f ca="1">F282*'Balance y flujos'!G$12</f>
        <v>6818.3362762839124</v>
      </c>
      <c r="Q282" s="27">
        <f ca="1">G282*'Balance y flujos'!H$12</f>
        <v>-860798.78187773307</v>
      </c>
      <c r="R282" s="27">
        <f ca="1">H282*'Balance y flujos'!I$12</f>
        <v>21116.303616515721</v>
      </c>
      <c r="S282" s="27">
        <f ca="1">I282*'Balance y flujos'!J$12</f>
        <v>20241.263003745742</v>
      </c>
      <c r="T282" s="27">
        <f ca="1">J282*'Balance y flujos'!K$12</f>
        <v>19370.410528509605</v>
      </c>
      <c r="U282" s="27">
        <f ca="1">K282*'Balance y flujos'!L$12</f>
        <v>18513.206887924131</v>
      </c>
      <c r="V282" s="27">
        <f ca="1">L282*'Balance y flujos'!M$12</f>
        <v>715139.0472120078</v>
      </c>
      <c r="W282" s="16">
        <f t="shared" ca="1" si="26"/>
        <v>-37836.942645417526</v>
      </c>
      <c r="X282" s="16">
        <f ca="1">'Metrics and Escenarios'!$N$13-W282</f>
        <v>40744.989401224302</v>
      </c>
    </row>
    <row r="283" spans="1:24" x14ac:dyDescent="0.35">
      <c r="A283">
        <v>278</v>
      </c>
      <c r="B283" s="16">
        <f t="shared" ca="1" si="25"/>
        <v>-107.78953836398048</v>
      </c>
      <c r="C283" s="26">
        <f t="shared" ca="1" si="27"/>
        <v>1.0043173557484368</v>
      </c>
      <c r="D283" s="26">
        <f t="shared" ca="1" si="28"/>
        <v>1.0017117026556983</v>
      </c>
      <c r="E283" s="26">
        <f t="shared" ca="1" si="28"/>
        <v>0.993594804713264</v>
      </c>
      <c r="F283" s="26">
        <f t="shared" ca="1" si="28"/>
        <v>0.98121899447190386</v>
      </c>
      <c r="G283" s="26">
        <f t="shared" ca="1" si="28"/>
        <v>0.96563934800704565</v>
      </c>
      <c r="H283" s="26">
        <f t="shared" ca="1" si="28"/>
        <v>0.94772279190904396</v>
      </c>
      <c r="I283" s="26">
        <f t="shared" ca="1" si="28"/>
        <v>0.92816141807940777</v>
      </c>
      <c r="J283" s="26">
        <f t="shared" ca="1" si="28"/>
        <v>0.9075011942580038</v>
      </c>
      <c r="K283" s="26">
        <f t="shared" ca="1" si="28"/>
        <v>0.88616075154125062</v>
      </c>
      <c r="L283" s="26">
        <f t="shared" ca="1" si="28"/>
        <v>0.86446169336242751</v>
      </c>
      <c r="M283" s="27">
        <f ca="1">C283*'Balance y flujos'!D$12</f>
        <v>7604.5469108451662</v>
      </c>
      <c r="N283" s="27">
        <f ca="1">D283*'Balance y flujos'!E$12</f>
        <v>7584.817279505327</v>
      </c>
      <c r="O283" s="27">
        <f ca="1">E283*'Balance y flujos'!F$12</f>
        <v>7523.3572929577622</v>
      </c>
      <c r="P283" s="27">
        <f ca="1">F283*'Balance y flujos'!G$12</f>
        <v>7429.6494335829666</v>
      </c>
      <c r="Q283" s="27">
        <f ca="1">G283*'Balance y flujos'!H$12</f>
        <v>-958327.66542101174</v>
      </c>
      <c r="R283" s="27">
        <f ca="1">H283*'Balance y flujos'!I$12</f>
        <v>24018.880208717164</v>
      </c>
      <c r="S283" s="27">
        <f ca="1">I283*'Balance y flujos'!J$12</f>
        <v>23523.121007035897</v>
      </c>
      <c r="T283" s="27">
        <f ca="1">J283*'Balance y flujos'!K$12</f>
        <v>22999.512790278764</v>
      </c>
      <c r="U283" s="27">
        <f ca="1">K283*'Balance y flujos'!L$12</f>
        <v>22458.665253857082</v>
      </c>
      <c r="V283" s="27">
        <f ca="1">L283*'Balance y flujos'!M$12</f>
        <v>886370.42240762874</v>
      </c>
      <c r="W283" s="16">
        <f t="shared" ca="1" si="26"/>
        <v>51185.307163397199</v>
      </c>
      <c r="X283" s="16">
        <f ca="1">'Metrics and Escenarios'!$N$13-W283</f>
        <v>-48277.260407590424</v>
      </c>
    </row>
    <row r="284" spans="1:24" x14ac:dyDescent="0.35">
      <c r="A284">
        <v>279</v>
      </c>
      <c r="B284" s="16">
        <f t="shared" ca="1" si="25"/>
        <v>45.882554453748135</v>
      </c>
      <c r="C284" s="26">
        <f t="shared" ca="1" si="27"/>
        <v>0.98900178097672087</v>
      </c>
      <c r="D284" s="26">
        <f t="shared" ca="1" si="28"/>
        <v>0.97139297667636182</v>
      </c>
      <c r="E284" s="26">
        <f t="shared" ca="1" si="28"/>
        <v>0.94882829964016668</v>
      </c>
      <c r="F284" s="26">
        <f t="shared" ca="1" si="28"/>
        <v>0.92272092605404976</v>
      </c>
      <c r="G284" s="26">
        <f t="shared" ca="1" si="28"/>
        <v>0.8942222734978893</v>
      </c>
      <c r="H284" s="26">
        <f t="shared" ca="1" si="28"/>
        <v>0.86424715783506489</v>
      </c>
      <c r="I284" s="26">
        <f t="shared" ca="1" si="28"/>
        <v>0.83350124391025848</v>
      </c>
      <c r="J284" s="26">
        <f t="shared" ca="1" si="28"/>
        <v>0.80252034593333288</v>
      </c>
      <c r="K284" s="26">
        <f t="shared" ca="1" si="28"/>
        <v>0.77169815741128556</v>
      </c>
      <c r="L284" s="26">
        <f t="shared" ca="1" si="28"/>
        <v>0.74132186787038024</v>
      </c>
      <c r="M284" s="27">
        <f ca="1">C284*'Balance y flujos'!D$12</f>
        <v>7488.5795762656726</v>
      </c>
      <c r="N284" s="27">
        <f ca="1">D284*'Balance y flujos'!E$12</f>
        <v>7355.2482367448274</v>
      </c>
      <c r="O284" s="27">
        <f ca="1">E284*'Balance y flujos'!F$12</f>
        <v>7184.3917399735046</v>
      </c>
      <c r="P284" s="27">
        <f ca="1">F284*'Balance y flujos'!G$12</f>
        <v>6986.7104532584763</v>
      </c>
      <c r="Q284" s="27">
        <f ca="1">G284*'Balance y flujos'!H$12</f>
        <v>-887451.35075258871</v>
      </c>
      <c r="R284" s="27">
        <f ca="1">H284*'Balance y flujos'!I$12</f>
        <v>21903.291903479869</v>
      </c>
      <c r="S284" s="27">
        <f ca="1">I284*'Balance y flujos'!J$12</f>
        <v>21124.074151440906</v>
      </c>
      <c r="T284" s="27">
        <f ca="1">J284*'Balance y flujos'!K$12</f>
        <v>20338.901014718791</v>
      </c>
      <c r="U284" s="27">
        <f ca="1">K284*'Balance y flujos'!L$12</f>
        <v>19557.750175885107</v>
      </c>
      <c r="V284" s="27">
        <f ca="1">L284*'Balance y flujos'!M$12</f>
        <v>760109.7679741797</v>
      </c>
      <c r="W284" s="16">
        <f t="shared" ca="1" si="26"/>
        <v>-15402.635526641854</v>
      </c>
      <c r="X284" s="16">
        <f ca="1">'Metrics and Escenarios'!$N$13-W284</f>
        <v>18310.68228244863</v>
      </c>
    </row>
    <row r="285" spans="1:24" x14ac:dyDescent="0.35">
      <c r="A285">
        <v>280</v>
      </c>
      <c r="B285" s="16">
        <f t="shared" ca="1" si="25"/>
        <v>126.02919736114862</v>
      </c>
      <c r="C285" s="26">
        <f t="shared" ca="1" si="27"/>
        <v>0.98110694321664738</v>
      </c>
      <c r="D285" s="26">
        <f t="shared" ca="1" si="28"/>
        <v>0.95594632989606687</v>
      </c>
      <c r="E285" s="26">
        <f t="shared" ca="1" si="28"/>
        <v>0.9262867590411924</v>
      </c>
      <c r="F285" s="26">
        <f t="shared" ca="1" si="28"/>
        <v>0.89360887220698659</v>
      </c>
      <c r="G285" s="26">
        <f t="shared" ca="1" si="28"/>
        <v>0.859096324130876</v>
      </c>
      <c r="H285" s="26">
        <f t="shared" ca="1" si="28"/>
        <v>0.82367069205097831</v>
      </c>
      <c r="I285" s="26">
        <f t="shared" ca="1" si="28"/>
        <v>0.78802715076385244</v>
      </c>
      <c r="J285" s="26">
        <f t="shared" ca="1" si="28"/>
        <v>0.75267979140859653</v>
      </c>
      <c r="K285" s="26">
        <f t="shared" ca="1" si="28"/>
        <v>0.71799421157555232</v>
      </c>
      <c r="L285" s="26">
        <f t="shared" ca="1" si="28"/>
        <v>0.68422598991933481</v>
      </c>
      <c r="M285" s="27">
        <f ca="1">C285*'Balance y flujos'!D$12</f>
        <v>7428.8009975561072</v>
      </c>
      <c r="N285" s="27">
        <f ca="1">D285*'Balance y flujos'!E$12</f>
        <v>7238.2884437235552</v>
      </c>
      <c r="O285" s="27">
        <f ca="1">E285*'Balance y flujos'!F$12</f>
        <v>7013.7104289850304</v>
      </c>
      <c r="P285" s="27">
        <f ca="1">F285*'Balance y flujos'!G$12</f>
        <v>6766.2781587413083</v>
      </c>
      <c r="Q285" s="27">
        <f ca="1">G285*'Balance y flujos'!H$12</f>
        <v>-852591.37003405148</v>
      </c>
      <c r="R285" s="27">
        <f ca="1">H285*'Balance y flujos'!I$12</f>
        <v>20874.9307842987</v>
      </c>
      <c r="S285" s="27">
        <f ca="1">I285*'Balance y flujos'!J$12</f>
        <v>19971.588630138387</v>
      </c>
      <c r="T285" s="27">
        <f ca="1">J285*'Balance y flujos'!K$12</f>
        <v>19075.752846408654</v>
      </c>
      <c r="U285" s="27">
        <f ca="1">K285*'Balance y flujos'!L$12</f>
        <v>18196.689058883174</v>
      </c>
      <c r="V285" s="27">
        <f ca="1">L285*'Balance y flujos'!M$12</f>
        <v>701566.86451670411</v>
      </c>
      <c r="W285" s="16">
        <f t="shared" ca="1" si="26"/>
        <v>-44458.466168612475</v>
      </c>
      <c r="X285" s="16">
        <f ca="1">'Metrics and Escenarios'!$N$13-W285</f>
        <v>47366.51292441925</v>
      </c>
    </row>
    <row r="286" spans="1:24" x14ac:dyDescent="0.35">
      <c r="A286">
        <v>281</v>
      </c>
      <c r="B286" s="16">
        <f t="shared" ca="1" si="25"/>
        <v>-6.1870726205715538</v>
      </c>
      <c r="C286" s="26">
        <f t="shared" ca="1" si="27"/>
        <v>0.99416490680425407</v>
      </c>
      <c r="D286" s="26">
        <f t="shared" ca="1" si="28"/>
        <v>0.98156184771539656</v>
      </c>
      <c r="E286" s="26">
        <f t="shared" ca="1" si="28"/>
        <v>0.96376620830476922</v>
      </c>
      <c r="F286" s="26">
        <f t="shared" ca="1" si="28"/>
        <v>0.94214075448350276</v>
      </c>
      <c r="G286" s="26">
        <f t="shared" ca="1" si="28"/>
        <v>0.91780888794555004</v>
      </c>
      <c r="H286" s="26">
        <f t="shared" ca="1" si="28"/>
        <v>0.89167397460734155</v>
      </c>
      <c r="I286" s="26">
        <f t="shared" ca="1" si="28"/>
        <v>0.86444175922429467</v>
      </c>
      <c r="J286" s="26">
        <f t="shared" ca="1" si="28"/>
        <v>0.83665592901620645</v>
      </c>
      <c r="K286" s="26">
        <f t="shared" ca="1" si="28"/>
        <v>0.80872274907118924</v>
      </c>
      <c r="L286" s="26">
        <f t="shared" ca="1" si="28"/>
        <v>0.78094484602125092</v>
      </c>
      <c r="M286" s="27">
        <f ca="1">C286*'Balance y flujos'!D$12</f>
        <v>7527.6740241882744</v>
      </c>
      <c r="N286" s="27">
        <f ca="1">D286*'Balance y flujos'!E$12</f>
        <v>7432.2454691475741</v>
      </c>
      <c r="O286" s="27">
        <f ca="1">E286*'Balance y flujos'!F$12</f>
        <v>7297.4994409802612</v>
      </c>
      <c r="P286" s="27">
        <f ca="1">F286*'Balance y flujos'!G$12</f>
        <v>7133.7546076256849</v>
      </c>
      <c r="Q286" s="27">
        <f ca="1">G286*'Balance y flujos'!H$12</f>
        <v>-910859.37074003369</v>
      </c>
      <c r="R286" s="27">
        <f ca="1">H286*'Balance y flujos'!I$12</f>
        <v>22598.391179537979</v>
      </c>
      <c r="S286" s="27">
        <f ca="1">I286*'Balance y flujos'!J$12</f>
        <v>21908.223838742229</v>
      </c>
      <c r="T286" s="27">
        <f ca="1">J286*'Balance y flujos'!K$12</f>
        <v>21204.025804290108</v>
      </c>
      <c r="U286" s="27">
        <f ca="1">K286*'Balance y flujos'!L$12</f>
        <v>20496.093370169328</v>
      </c>
      <c r="V286" s="27">
        <f ca="1">L286*'Balance y flujos'!M$12</f>
        <v>800736.94226113928</v>
      </c>
      <c r="W286" s="16">
        <f t="shared" ca="1" si="26"/>
        <v>5475.4792557869805</v>
      </c>
      <c r="X286" s="16">
        <f ca="1">'Metrics and Escenarios'!$N$13-W286</f>
        <v>-2567.4324999802047</v>
      </c>
    </row>
    <row r="287" spans="1:24" x14ac:dyDescent="0.35">
      <c r="A287">
        <v>282</v>
      </c>
      <c r="B287" s="16">
        <f t="shared" ca="1" si="25"/>
        <v>-242.74340979724687</v>
      </c>
      <c r="C287" s="26">
        <f t="shared" ca="1" si="27"/>
        <v>1.0179628759689903</v>
      </c>
      <c r="D287" s="26">
        <f t="shared" ca="1" si="28"/>
        <v>1.0291168565789435</v>
      </c>
      <c r="E287" s="26">
        <f t="shared" ca="1" si="28"/>
        <v>1.0346470611708072</v>
      </c>
      <c r="F287" s="26">
        <f t="shared" ca="1" si="28"/>
        <v>1.0356424307504974</v>
      </c>
      <c r="G287" s="26">
        <f t="shared" ca="1" si="28"/>
        <v>1.0330463676074007</v>
      </c>
      <c r="H287" s="26">
        <f t="shared" ca="1" si="28"/>
        <v>1.0276545706260913</v>
      </c>
      <c r="I287" s="26">
        <f t="shared" ca="1" si="28"/>
        <v>1.0201177793460292</v>
      </c>
      <c r="J287" s="26">
        <f t="shared" ca="1" si="28"/>
        <v>1.0109623513148425</v>
      </c>
      <c r="K287" s="26">
        <f t="shared" ca="1" si="28"/>
        <v>1.0006017555859477</v>
      </c>
      <c r="L287" s="26">
        <f t="shared" ca="1" si="28"/>
        <v>0.98936256778607179</v>
      </c>
      <c r="M287" s="27">
        <f ca="1">C287*'Balance y flujos'!D$12</f>
        <v>7707.8688319950352</v>
      </c>
      <c r="N287" s="27">
        <f ca="1">D287*'Balance y flujos'!E$12</f>
        <v>7792.3251727179695</v>
      </c>
      <c r="O287" s="27">
        <f ca="1">E287*'Balance y flujos'!F$12</f>
        <v>7834.1990883729059</v>
      </c>
      <c r="P287" s="27">
        <f ca="1">F287*'Balance y flujos'!G$12</f>
        <v>7841.7358840073321</v>
      </c>
      <c r="Q287" s="27">
        <f ca="1">G287*'Balance y flujos'!H$12</f>
        <v>-1025224.2887410106</v>
      </c>
      <c r="R287" s="27">
        <f ca="1">H287*'Balance y flujos'!I$12</f>
        <v>26044.653814949801</v>
      </c>
      <c r="S287" s="27">
        <f ca="1">I287*'Balance y flujos'!J$12</f>
        <v>25853.643016793023</v>
      </c>
      <c r="T287" s="27">
        <f ca="1">J287*'Balance y flujos'!K$12</f>
        <v>25621.60984103955</v>
      </c>
      <c r="U287" s="27">
        <f ca="1">K287*'Balance y flujos'!L$12</f>
        <v>25359.033157406142</v>
      </c>
      <c r="V287" s="27">
        <f ca="1">L287*'Balance y flujos'!M$12</f>
        <v>1014436.7574135838</v>
      </c>
      <c r="W287" s="16">
        <f t="shared" ca="1" si="26"/>
        <v>123267.537479855</v>
      </c>
      <c r="X287" s="16">
        <f ca="1">'Metrics and Escenarios'!$N$13-W287</f>
        <v>-120359.49072404823</v>
      </c>
    </row>
    <row r="288" spans="1:24" x14ac:dyDescent="0.35">
      <c r="A288">
        <v>283</v>
      </c>
      <c r="B288" s="16">
        <f t="shared" ca="1" si="25"/>
        <v>-36.297177468763444</v>
      </c>
      <c r="C288" s="26">
        <f t="shared" ca="1" si="27"/>
        <v>0.99716285892992418</v>
      </c>
      <c r="D288" s="26">
        <f t="shared" ca="1" si="28"/>
        <v>0.98749066756682424</v>
      </c>
      <c r="E288" s="26">
        <f t="shared" ca="1" si="28"/>
        <v>0.97251137700720991</v>
      </c>
      <c r="F288" s="26">
        <f t="shared" ca="1" si="28"/>
        <v>0.95355654537881096</v>
      </c>
      <c r="G288" s="26">
        <f t="shared" ca="1" si="28"/>
        <v>0.93173108561691587</v>
      </c>
      <c r="H288" s="26">
        <f t="shared" ca="1" si="28"/>
        <v>0.90792940643200859</v>
      </c>
      <c r="I288" s="26">
        <f t="shared" ca="1" si="28"/>
        <v>0.8828550288872925</v>
      </c>
      <c r="J288" s="26">
        <f t="shared" ca="1" si="28"/>
        <v>0.85705405681779301</v>
      </c>
      <c r="K288" s="26">
        <f t="shared" ca="1" si="28"/>
        <v>0.83093805095563456</v>
      </c>
      <c r="L288" s="26">
        <f t="shared" ca="1" si="28"/>
        <v>0.80481676669989988</v>
      </c>
      <c r="M288" s="27">
        <f ca="1">C288*'Balance y flujos'!D$12</f>
        <v>7550.3740875155054</v>
      </c>
      <c r="N288" s="27">
        <f ca="1">D288*'Balance y flujos'!E$12</f>
        <v>7477.137642351664</v>
      </c>
      <c r="O288" s="27">
        <f ca="1">E288*'Balance y flujos'!F$12</f>
        <v>7363.7166035736582</v>
      </c>
      <c r="P288" s="27">
        <f ca="1">F288*'Balance y flujos'!G$12</f>
        <v>7220.1933382628513</v>
      </c>
      <c r="Q288" s="27">
        <f ca="1">G288*'Balance y flujos'!H$12</f>
        <v>-924676.15152829175</v>
      </c>
      <c r="R288" s="27">
        <f ca="1">H288*'Balance y flujos'!I$12</f>
        <v>23010.365306435539</v>
      </c>
      <c r="S288" s="27">
        <f ca="1">I288*'Balance y flujos'!J$12</f>
        <v>22374.885738257668</v>
      </c>
      <c r="T288" s="27">
        <f ca="1">J288*'Balance y flujos'!K$12</f>
        <v>21720.991516554452</v>
      </c>
      <c r="U288" s="27">
        <f ca="1">K288*'Balance y flujos'!L$12</f>
        <v>21059.113146963082</v>
      </c>
      <c r="V288" s="27">
        <f ca="1">L288*'Balance y flujos'!M$12</f>
        <v>825213.86770281335</v>
      </c>
      <c r="W288" s="16">
        <f t="shared" ca="1" si="26"/>
        <v>18314.49355443602</v>
      </c>
      <c r="X288" s="16">
        <f ca="1">'Metrics and Escenarios'!$N$13-W288</f>
        <v>-15406.446798629244</v>
      </c>
    </row>
    <row r="289" spans="1:24" x14ac:dyDescent="0.35">
      <c r="A289">
        <v>284</v>
      </c>
      <c r="B289" s="16">
        <f t="shared" ca="1" si="25"/>
        <v>118.79091762680261</v>
      </c>
      <c r="C289" s="26">
        <f t="shared" ca="1" si="27"/>
        <v>0.98181735294327799</v>
      </c>
      <c r="D289" s="26">
        <f t="shared" ca="1" si="28"/>
        <v>0.95733121346103378</v>
      </c>
      <c r="E289" s="26">
        <f t="shared" ca="1" si="28"/>
        <v>0.9283003613052746</v>
      </c>
      <c r="F289" s="26">
        <f t="shared" ca="1" si="28"/>
        <v>0.89619989770649999</v>
      </c>
      <c r="G289" s="26">
        <f t="shared" ca="1" si="28"/>
        <v>0.8622111469771776</v>
      </c>
      <c r="H289" s="26">
        <f t="shared" ca="1" si="28"/>
        <v>0.82725564641380001</v>
      </c>
      <c r="I289" s="26">
        <f t="shared" ca="1" si="28"/>
        <v>0.79203005582030184</v>
      </c>
      <c r="J289" s="26">
        <f t="shared" ca="1" si="28"/>
        <v>0.75705092048093392</v>
      </c>
      <c r="K289" s="26">
        <f t="shared" ca="1" si="28"/>
        <v>0.72268681851682615</v>
      </c>
      <c r="L289" s="26">
        <f t="shared" ca="1" si="28"/>
        <v>0.68919657658238664</v>
      </c>
      <c r="M289" s="27">
        <f ca="1">C289*'Balance y flujos'!D$12</f>
        <v>7434.1801180713128</v>
      </c>
      <c r="N289" s="27">
        <f ca="1">D289*'Balance y flujos'!E$12</f>
        <v>7248.7745833641484</v>
      </c>
      <c r="O289" s="27">
        <f ca="1">E289*'Balance y flujos'!F$12</f>
        <v>7028.9571364021158</v>
      </c>
      <c r="P289" s="27">
        <f ca="1">F289*'Balance y flujos'!G$12</f>
        <v>6785.8970320441222</v>
      </c>
      <c r="Q289" s="27">
        <f ca="1">G289*'Balance y flujos'!H$12</f>
        <v>-855682.60788869869</v>
      </c>
      <c r="R289" s="27">
        <f ca="1">H289*'Balance y flujos'!I$12</f>
        <v>20965.787087565273</v>
      </c>
      <c r="S289" s="27">
        <f ca="1">I289*'Balance y flujos'!J$12</f>
        <v>20073.03738483601</v>
      </c>
      <c r="T289" s="27">
        <f ca="1">J289*'Balance y flujos'!K$12</f>
        <v>19186.533790437472</v>
      </c>
      <c r="U289" s="27">
        <f ca="1">K289*'Balance y flujos'!L$12</f>
        <v>18315.617468067059</v>
      </c>
      <c r="V289" s="27">
        <f ca="1">L289*'Balance y flujos'!M$12</f>
        <v>706663.42464651866</v>
      </c>
      <c r="W289" s="16">
        <f t="shared" ca="1" si="26"/>
        <v>-41980.398641392472</v>
      </c>
      <c r="X289" s="16">
        <f ca="1">'Metrics and Escenarios'!$N$13-W289</f>
        <v>44888.445397199248</v>
      </c>
    </row>
    <row r="290" spans="1:24" x14ac:dyDescent="0.35">
      <c r="A290">
        <v>285</v>
      </c>
      <c r="B290" s="16">
        <f t="shared" ca="1" si="25"/>
        <v>201.64412666792356</v>
      </c>
      <c r="C290" s="26">
        <f t="shared" ca="1" si="27"/>
        <v>0.973716287411175</v>
      </c>
      <c r="D290" s="26">
        <f t="shared" ca="1" si="28"/>
        <v>0.94159833279695904</v>
      </c>
      <c r="E290" s="26">
        <f t="shared" ca="1" si="28"/>
        <v>0.90551096167063616</v>
      </c>
      <c r="F290" s="26">
        <f t="shared" ca="1" si="28"/>
        <v>0.86698545863639853</v>
      </c>
      <c r="G290" s="26">
        <f t="shared" ca="1" si="28"/>
        <v>0.82722240293340399</v>
      </c>
      <c r="H290" s="26">
        <f t="shared" ca="1" si="28"/>
        <v>0.78713663384678267</v>
      </c>
      <c r="I290" s="26">
        <f t="shared" ca="1" si="28"/>
        <v>0.74740117863747058</v>
      </c>
      <c r="J290" s="26">
        <f t="shared" ca="1" si="28"/>
        <v>0.7084985057528731</v>
      </c>
      <c r="K290" s="26">
        <f t="shared" ca="1" si="28"/>
        <v>0.67075776831022238</v>
      </c>
      <c r="L290" s="26">
        <f t="shared" ca="1" si="28"/>
        <v>0.6343959766769911</v>
      </c>
      <c r="M290" s="27">
        <f ca="1">C290*'Balance y flujos'!D$12</f>
        <v>7372.8400122630255</v>
      </c>
      <c r="N290" s="27">
        <f ca="1">D290*'Balance y flujos'!E$12</f>
        <v>7129.6474684458508</v>
      </c>
      <c r="O290" s="27">
        <f ca="1">E290*'Balance y flujos'!F$12</f>
        <v>6856.3990723602401</v>
      </c>
      <c r="P290" s="27">
        <f ca="1">F290*'Balance y flujos'!G$12</f>
        <v>6564.6894913090982</v>
      </c>
      <c r="Q290" s="27">
        <f ca="1">G290*'Balance y flujos'!H$12</f>
        <v>-820958.79359438072</v>
      </c>
      <c r="R290" s="27">
        <f ca="1">H290*'Balance y flujos'!I$12</f>
        <v>19949.0195631733</v>
      </c>
      <c r="S290" s="27">
        <f ca="1">I290*'Balance y flujos'!J$12</f>
        <v>18941.972832990927</v>
      </c>
      <c r="T290" s="27">
        <f ca="1">J290*'Balance y flujos'!K$12</f>
        <v>17956.031956828338</v>
      </c>
      <c r="U290" s="27">
        <f ca="1">K290*'Balance y flujos'!L$12</f>
        <v>16999.538919663235</v>
      </c>
      <c r="V290" s="27">
        <f ca="1">L290*'Balance y flujos'!M$12</f>
        <v>650473.97026201733</v>
      </c>
      <c r="W290" s="16">
        <f t="shared" ca="1" si="26"/>
        <v>-68714.684015329345</v>
      </c>
      <c r="X290" s="16">
        <f ca="1">'Metrics and Escenarios'!$N$13-W290</f>
        <v>71622.730771136121</v>
      </c>
    </row>
    <row r="291" spans="1:24" x14ac:dyDescent="0.35">
      <c r="A291">
        <v>286</v>
      </c>
      <c r="B291" s="16">
        <f t="shared" ca="1" si="25"/>
        <v>42.017867503973882</v>
      </c>
      <c r="C291" s="26">
        <f t="shared" ca="1" si="27"/>
        <v>0.98938407307155063</v>
      </c>
      <c r="D291" s="26">
        <f t="shared" ca="1" si="28"/>
        <v>0.97214409287387604</v>
      </c>
      <c r="E291" s="26">
        <f t="shared" ca="1" si="28"/>
        <v>0.94992901490901516</v>
      </c>
      <c r="F291" s="26">
        <f t="shared" ca="1" si="28"/>
        <v>0.92414844015727571</v>
      </c>
      <c r="G291" s="26">
        <f t="shared" ca="1" si="28"/>
        <v>0.89595188864025743</v>
      </c>
      <c r="H291" s="26">
        <f t="shared" ca="1" si="28"/>
        <v>0.86625350994026851</v>
      </c>
      <c r="I291" s="26">
        <f t="shared" ca="1" si="28"/>
        <v>0.83575915163646441</v>
      </c>
      <c r="J291" s="26">
        <f t="shared" ca="1" si="28"/>
        <v>0.8050053774276158</v>
      </c>
      <c r="K291" s="26">
        <f t="shared" ca="1" si="28"/>
        <v>0.77438696544942098</v>
      </c>
      <c r="L291" s="26">
        <f t="shared" ca="1" si="28"/>
        <v>0.74419238807691845</v>
      </c>
      <c r="M291" s="27">
        <f ca="1">C291*'Balance y flujos'!D$12</f>
        <v>7491.4742371536267</v>
      </c>
      <c r="N291" s="27">
        <f ca="1">D291*'Balance y flujos'!E$12</f>
        <v>7360.9355808166983</v>
      </c>
      <c r="O291" s="27">
        <f ca="1">E291*'Balance y flujos'!F$12</f>
        <v>7192.7261980504572</v>
      </c>
      <c r="P291" s="27">
        <f ca="1">F291*'Balance y flujos'!G$12</f>
        <v>6997.5193852178218</v>
      </c>
      <c r="Q291" s="27">
        <f ca="1">G291*'Balance y flujos'!H$12</f>
        <v>-889167.86949727684</v>
      </c>
      <c r="R291" s="27">
        <f ca="1">H291*'Balance y flujos'!I$12</f>
        <v>21954.14045464146</v>
      </c>
      <c r="S291" s="27">
        <f ca="1">I291*'Balance y flujos'!J$12</f>
        <v>21181.298073521364</v>
      </c>
      <c r="T291" s="27">
        <f ca="1">J291*'Balance y flujos'!K$12</f>
        <v>20401.881112154075</v>
      </c>
      <c r="U291" s="27">
        <f ca="1">K291*'Balance y flujos'!L$12</f>
        <v>19625.894741704949</v>
      </c>
      <c r="V291" s="27">
        <f ca="1">L291*'Balance y flujos'!M$12</f>
        <v>763053.0380201923</v>
      </c>
      <c r="W291" s="16">
        <f t="shared" ca="1" si="26"/>
        <v>-13908.961693824152</v>
      </c>
      <c r="X291" s="16">
        <f ca="1">'Metrics and Escenarios'!$N$13-W291</f>
        <v>16817.008449630928</v>
      </c>
    </row>
    <row r="292" spans="1:24" x14ac:dyDescent="0.35">
      <c r="A292">
        <v>287</v>
      </c>
      <c r="B292" s="16">
        <f t="shared" ca="1" si="25"/>
        <v>-0.62364432834115036</v>
      </c>
      <c r="C292" s="26">
        <f t="shared" ca="1" si="27"/>
        <v>0.99361196411440067</v>
      </c>
      <c r="D292" s="26">
        <f t="shared" ca="1" si="28"/>
        <v>0.98047028532009617</v>
      </c>
      <c r="E292" s="26">
        <f t="shared" ca="1" si="28"/>
        <v>0.96215899666175952</v>
      </c>
      <c r="F292" s="26">
        <f t="shared" ca="1" si="28"/>
        <v>0.94004647261369001</v>
      </c>
      <c r="G292" s="26">
        <f t="shared" ca="1" si="28"/>
        <v>0.91525935366032551</v>
      </c>
      <c r="H292" s="26">
        <f t="shared" ca="1" si="28"/>
        <v>0.8887024783477725</v>
      </c>
      <c r="I292" s="26">
        <f t="shared" ca="1" si="28"/>
        <v>0.86108182411792267</v>
      </c>
      <c r="J292" s="26">
        <f t="shared" ca="1" si="28"/>
        <v>0.83294046322745796</v>
      </c>
      <c r="K292" s="26">
        <f t="shared" ca="1" si="28"/>
        <v>0.80468352595729054</v>
      </c>
      <c r="L292" s="26">
        <f t="shared" ca="1" si="28"/>
        <v>0.77661217878725131</v>
      </c>
      <c r="M292" s="27">
        <f ca="1">C292*'Balance y flujos'!D$12</f>
        <v>7523.4872214810111</v>
      </c>
      <c r="N292" s="27">
        <f ca="1">D292*'Balance y flujos'!E$12</f>
        <v>7423.9803153158055</v>
      </c>
      <c r="O292" s="27">
        <f ca="1">E292*'Balance y flujos'!F$12</f>
        <v>7285.3298650340048</v>
      </c>
      <c r="P292" s="27">
        <f ca="1">F292*'Balance y flujos'!G$12</f>
        <v>7117.8970058105142</v>
      </c>
      <c r="Q292" s="27">
        <f ca="1">G292*'Balance y flujos'!H$12</f>
        <v>-908329.14116259082</v>
      </c>
      <c r="R292" s="27">
        <f ca="1">H292*'Balance y flujos'!I$12</f>
        <v>22523.082224948554</v>
      </c>
      <c r="S292" s="27">
        <f ca="1">I292*'Balance y flujos'!J$12</f>
        <v>21823.07037454575</v>
      </c>
      <c r="T292" s="27">
        <f ca="1">J292*'Balance y flujos'!K$12</f>
        <v>21109.861847844812</v>
      </c>
      <c r="U292" s="27">
        <f ca="1">K292*'Balance y flujos'!L$12</f>
        <v>20393.724178526711</v>
      </c>
      <c r="V292" s="27">
        <f ca="1">L292*'Balance y flujos'!M$12</f>
        <v>796294.46885157214</v>
      </c>
      <c r="W292" s="16">
        <f t="shared" ca="1" si="26"/>
        <v>3165.7607224883977</v>
      </c>
      <c r="X292" s="16">
        <f ca="1">'Metrics and Escenarios'!$N$13-W292</f>
        <v>-257.71396668162197</v>
      </c>
    </row>
    <row r="293" spans="1:24" x14ac:dyDescent="0.35">
      <c r="A293">
        <v>288</v>
      </c>
      <c r="B293" s="16">
        <f t="shared" ca="1" si="25"/>
        <v>-132.49025511532321</v>
      </c>
      <c r="C293" s="26">
        <f t="shared" ca="1" si="27"/>
        <v>1.0068011579235576</v>
      </c>
      <c r="D293" s="26">
        <f t="shared" ca="1" si="28"/>
        <v>1.0066725456110108</v>
      </c>
      <c r="E293" s="26">
        <f t="shared" ca="1" si="28"/>
        <v>1.0009849031569555</v>
      </c>
      <c r="F293" s="26">
        <f t="shared" ca="1" si="28"/>
        <v>0.9909617709081131</v>
      </c>
      <c r="G293" s="26">
        <f t="shared" ca="1" si="28"/>
        <v>0.97763928927393118</v>
      </c>
      <c r="H293" s="26">
        <f t="shared" ca="1" si="28"/>
        <v>0.96187304869756607</v>
      </c>
      <c r="I293" s="26">
        <f t="shared" ca="1" si="28"/>
        <v>0.94434934003184756</v>
      </c>
      <c r="J293" s="26">
        <f t="shared" ca="1" si="28"/>
        <v>0.9256122917224413</v>
      </c>
      <c r="K293" s="26">
        <f t="shared" ca="1" si="28"/>
        <v>0.90608127939181349</v>
      </c>
      <c r="L293" s="26">
        <f t="shared" ca="1" si="28"/>
        <v>0.88608041660572012</v>
      </c>
      <c r="M293" s="27">
        <f ca="1">C293*'Balance y flujos'!D$12</f>
        <v>7623.3539045208745</v>
      </c>
      <c r="N293" s="27">
        <f ca="1">D293*'Balance y flujos'!E$12</f>
        <v>7622.3800705445165</v>
      </c>
      <c r="O293" s="27">
        <f ca="1">E293*'Balance y flujos'!F$12</f>
        <v>7579.3140579874143</v>
      </c>
      <c r="P293" s="27">
        <f ca="1">F293*'Balance y flujos'!G$12</f>
        <v>7503.4203387923235</v>
      </c>
      <c r="Q293" s="27">
        <f ca="1">G293*'Balance y flujos'!H$12</f>
        <v>-970236.74485446478</v>
      </c>
      <c r="R293" s="27">
        <f ca="1">H293*'Balance y flujos'!I$12</f>
        <v>24377.501237595741</v>
      </c>
      <c r="S293" s="27">
        <f ca="1">I293*'Balance y flujos'!J$12</f>
        <v>23933.384178422231</v>
      </c>
      <c r="T293" s="27">
        <f ca="1">J293*'Balance y flujos'!K$12</f>
        <v>23458.516503348139</v>
      </c>
      <c r="U293" s="27">
        <f ca="1">K293*'Balance y flujos'!L$12</f>
        <v>22963.526776890922</v>
      </c>
      <c r="V293" s="27">
        <f ca="1">L293*'Balance y flujos'!M$12</f>
        <v>908537.04586845241</v>
      </c>
      <c r="W293" s="16">
        <f t="shared" ca="1" si="26"/>
        <v>63361.698082089773</v>
      </c>
      <c r="X293" s="16">
        <f ca="1">'Metrics and Escenarios'!$N$13-W293</f>
        <v>-60453.651326282998</v>
      </c>
    </row>
    <row r="294" spans="1:24" x14ac:dyDescent="0.35">
      <c r="A294">
        <v>289</v>
      </c>
      <c r="B294" s="16">
        <f t="shared" ca="1" si="25"/>
        <v>-127.19381138156693</v>
      </c>
      <c r="C294" s="26">
        <f t="shared" ca="1" si="27"/>
        <v>1.0062680525457497</v>
      </c>
      <c r="D294" s="26">
        <f t="shared" ca="1" si="28"/>
        <v>1.0056067533023409</v>
      </c>
      <c r="E294" s="26">
        <f t="shared" ca="1" si="28"/>
        <v>0.9993956680201177</v>
      </c>
      <c r="F294" s="26">
        <f t="shared" ca="1" si="28"/>
        <v>0.98886456393551159</v>
      </c>
      <c r="G294" s="26">
        <f t="shared" ca="1" si="28"/>
        <v>0.97505370863682084</v>
      </c>
      <c r="H294" s="26">
        <f t="shared" ca="1" si="28"/>
        <v>0.95882119656597486</v>
      </c>
      <c r="I294" s="26">
        <f t="shared" ca="1" si="28"/>
        <v>0.94085463715777906</v>
      </c>
      <c r="J294" s="26">
        <f t="shared" ca="1" si="28"/>
        <v>0.92169862624346255</v>
      </c>
      <c r="K294" s="26">
        <f t="shared" ca="1" si="28"/>
        <v>0.90177244955132085</v>
      </c>
      <c r="L294" s="26">
        <f t="shared" ca="1" si="28"/>
        <v>0.8813997479266934</v>
      </c>
      <c r="M294" s="27">
        <f ca="1">C294*'Balance y flujos'!D$12</f>
        <v>7619.3173070940156</v>
      </c>
      <c r="N294" s="27">
        <f ca="1">D294*'Balance y flujos'!E$12</f>
        <v>7614.3100441110309</v>
      </c>
      <c r="O294" s="27">
        <f ca="1">E294*'Balance y flujos'!F$12</f>
        <v>7567.2805975664887</v>
      </c>
      <c r="P294" s="27">
        <f ca="1">F294*'Balance y flujos'!G$12</f>
        <v>7487.5405885185519</v>
      </c>
      <c r="Q294" s="27">
        <f ca="1">G294*'Balance y flujos'!H$12</f>
        <v>-967670.74186294037</v>
      </c>
      <c r="R294" s="27">
        <f ca="1">H294*'Balance y flujos'!I$12</f>
        <v>24300.155761271642</v>
      </c>
      <c r="S294" s="27">
        <f ca="1">I294*'Balance y flujos'!J$12</f>
        <v>23844.815189247423</v>
      </c>
      <c r="T294" s="27">
        <f ca="1">J294*'Balance y flujos'!K$12</f>
        <v>23359.329417082936</v>
      </c>
      <c r="U294" s="27">
        <f ca="1">K294*'Balance y flujos'!L$12</f>
        <v>22854.324731037337</v>
      </c>
      <c r="V294" s="27">
        <f ca="1">L294*'Balance y flujos'!M$12</f>
        <v>903737.75134096236</v>
      </c>
      <c r="W294" s="16">
        <f t="shared" ca="1" si="26"/>
        <v>60714.083113951376</v>
      </c>
      <c r="X294" s="16">
        <f ca="1">'Metrics and Escenarios'!$N$13-W294</f>
        <v>-57806.0363581446</v>
      </c>
    </row>
    <row r="295" spans="1:24" x14ac:dyDescent="0.35">
      <c r="A295">
        <v>290</v>
      </c>
      <c r="B295" s="16">
        <f t="shared" ca="1" si="25"/>
        <v>146.62524535435898</v>
      </c>
      <c r="C295" s="26">
        <f t="shared" ca="1" si="27"/>
        <v>0.97908833013392271</v>
      </c>
      <c r="D295" s="26">
        <f t="shared" ca="1" si="28"/>
        <v>0.95201668566876119</v>
      </c>
      <c r="E295" s="26">
        <f t="shared" ca="1" si="28"/>
        <v>0.92058105048744743</v>
      </c>
      <c r="F295" s="26">
        <f t="shared" ca="1" si="28"/>
        <v>0.88627718992304494</v>
      </c>
      <c r="G295" s="26">
        <f t="shared" ca="1" si="28"/>
        <v>0.85029472688287866</v>
      </c>
      <c r="H295" s="26">
        <f t="shared" ca="1" si="28"/>
        <v>0.81355470890565851</v>
      </c>
      <c r="I295" s="26">
        <f t="shared" ca="1" si="28"/>
        <v>0.77674748541574634</v>
      </c>
      <c r="J295" s="26">
        <f t="shared" ca="1" si="28"/>
        <v>0.74037962036393312</v>
      </c>
      <c r="K295" s="26">
        <f t="shared" ca="1" si="28"/>
        <v>0.70480774532049395</v>
      </c>
      <c r="L295" s="26">
        <f t="shared" ca="1" si="28"/>
        <v>0.67027777075125605</v>
      </c>
      <c r="M295" s="27">
        <f ca="1">C295*'Balance y flujos'!D$12</f>
        <v>7413.5163489392507</v>
      </c>
      <c r="N295" s="27">
        <f ca="1">D295*'Balance y flujos'!E$12</f>
        <v>7208.5337414888136</v>
      </c>
      <c r="O295" s="27">
        <f ca="1">E295*'Balance y flujos'!F$12</f>
        <v>6970.5076225133353</v>
      </c>
      <c r="P295" s="27">
        <f ca="1">F295*'Balance y flujos'!G$12</f>
        <v>6710.7637124913008</v>
      </c>
      <c r="Q295" s="27">
        <f ca="1">G295*'Balance y flujos'!H$12</f>
        <v>-843856.4172174976</v>
      </c>
      <c r="R295" s="27">
        <f ca="1">H295*'Balance y flujos'!I$12</f>
        <v>20618.553508754441</v>
      </c>
      <c r="S295" s="27">
        <f ca="1">I295*'Balance y flujos'!J$12</f>
        <v>19685.719246070035</v>
      </c>
      <c r="T295" s="27">
        <f ca="1">J295*'Balance y flujos'!K$12</f>
        <v>18764.019988034117</v>
      </c>
      <c r="U295" s="27">
        <f ca="1">K295*'Balance y flujos'!L$12</f>
        <v>17862.494127558854</v>
      </c>
      <c r="V295" s="27">
        <f ca="1">L295*'Balance y flujos'!M$12</f>
        <v>687265.14471723477</v>
      </c>
      <c r="W295" s="16">
        <f t="shared" ca="1" si="26"/>
        <v>-51357.164204412606</v>
      </c>
      <c r="X295" s="16">
        <f ca="1">'Metrics and Escenarios'!$N$13-W295</f>
        <v>54265.210960219381</v>
      </c>
    </row>
    <row r="296" spans="1:24" x14ac:dyDescent="0.35">
      <c r="A296">
        <v>291</v>
      </c>
      <c r="B296" s="16">
        <f t="shared" ca="1" si="25"/>
        <v>147.63351718993042</v>
      </c>
      <c r="C296" s="26">
        <f t="shared" ca="1" si="27"/>
        <v>0.97898961639173954</v>
      </c>
      <c r="D296" s="26">
        <f t="shared" ca="1" si="28"/>
        <v>0.9518247267018628</v>
      </c>
      <c r="E296" s="26">
        <f t="shared" ca="1" si="28"/>
        <v>0.92030263381385369</v>
      </c>
      <c r="F296" s="26">
        <f t="shared" ca="1" si="28"/>
        <v>0.88591981866172109</v>
      </c>
      <c r="G296" s="26">
        <f t="shared" ca="1" si="28"/>
        <v>0.84986617080468563</v>
      </c>
      <c r="H296" s="26">
        <f t="shared" ca="1" si="28"/>
        <v>0.81306268716835073</v>
      </c>
      <c r="I296" s="26">
        <f t="shared" ca="1" si="28"/>
        <v>0.77619945800567991</v>
      </c>
      <c r="J296" s="26">
        <f t="shared" ca="1" si="28"/>
        <v>0.73978265802135157</v>
      </c>
      <c r="K296" s="26">
        <f t="shared" ca="1" si="28"/>
        <v>0.7041684614025594</v>
      </c>
      <c r="L296" s="26">
        <f t="shared" ca="1" si="28"/>
        <v>0.66960228914476283</v>
      </c>
      <c r="M296" s="27">
        <f ca="1">C296*'Balance y flujos'!D$12</f>
        <v>7412.7689026476173</v>
      </c>
      <c r="N296" s="27">
        <f ca="1">D296*'Balance y flujos'!E$12</f>
        <v>7207.0802557351517</v>
      </c>
      <c r="O296" s="27">
        <f ca="1">E296*'Balance y flujos'!F$12</f>
        <v>6968.3994914101668</v>
      </c>
      <c r="P296" s="27">
        <f ca="1">F296*'Balance y flujos'!G$12</f>
        <v>6708.0577485788281</v>
      </c>
      <c r="Q296" s="27">
        <f ca="1">G296*'Balance y flujos'!H$12</f>
        <v>-843431.10610443633</v>
      </c>
      <c r="R296" s="27">
        <f ca="1">H296*'Balance y flujos'!I$12</f>
        <v>20606.08381691061</v>
      </c>
      <c r="S296" s="27">
        <f ca="1">I296*'Balance y flujos'!J$12</f>
        <v>19671.830158642933</v>
      </c>
      <c r="T296" s="27">
        <f ca="1">J296*'Balance y flujos'!K$12</f>
        <v>18748.890704325851</v>
      </c>
      <c r="U296" s="27">
        <f ca="1">K296*'Balance y flujos'!L$12</f>
        <v>17846.292255054235</v>
      </c>
      <c r="V296" s="27">
        <f ca="1">L296*'Balance y flujos'!M$12</f>
        <v>686572.54385189491</v>
      </c>
      <c r="W296" s="16">
        <f t="shared" ca="1" si="26"/>
        <v>-51689.158919235924</v>
      </c>
      <c r="X296" s="16">
        <f ca="1">'Metrics and Escenarios'!$N$13-W296</f>
        <v>54597.2056750427</v>
      </c>
    </row>
    <row r="297" spans="1:24" x14ac:dyDescent="0.35">
      <c r="A297">
        <v>292</v>
      </c>
      <c r="B297" s="16">
        <f t="shared" ca="1" si="25"/>
        <v>73.675162714864243</v>
      </c>
      <c r="C297" s="26">
        <f t="shared" ca="1" si="27"/>
        <v>0.98625690320238557</v>
      </c>
      <c r="D297" s="26">
        <f t="shared" ca="1" si="28"/>
        <v>0.96600844665991503</v>
      </c>
      <c r="E297" s="26">
        <f t="shared" ca="1" si="28"/>
        <v>0.94095006481290955</v>
      </c>
      <c r="F297" s="26">
        <f t="shared" ca="1" si="28"/>
        <v>0.91251980577083469</v>
      </c>
      <c r="G297" s="26">
        <f t="shared" ca="1" si="28"/>
        <v>0.88188183068339943</v>
      </c>
      <c r="H297" s="26">
        <f t="shared" ca="1" si="28"/>
        <v>0.84995484559889689</v>
      </c>
      <c r="I297" s="26">
        <f t="shared" ca="1" si="28"/>
        <v>0.81744234051251574</v>
      </c>
      <c r="J297" s="26">
        <f t="shared" ca="1" si="28"/>
        <v>0.7848739418538786</v>
      </c>
      <c r="K297" s="26">
        <f t="shared" ca="1" si="28"/>
        <v>0.75263481620589312</v>
      </c>
      <c r="L297" s="26">
        <f t="shared" ca="1" si="28"/>
        <v>0.72100227478347267</v>
      </c>
      <c r="M297" s="27">
        <f ca="1">C297*'Balance y flujos'!D$12</f>
        <v>7467.7957556137699</v>
      </c>
      <c r="N297" s="27">
        <f ca="1">D297*'Balance y flujos'!E$12</f>
        <v>7314.4773480724825</v>
      </c>
      <c r="O297" s="27">
        <f ca="1">E297*'Balance y flujos'!F$12</f>
        <v>7124.7388762889132</v>
      </c>
      <c r="P297" s="27">
        <f ca="1">F297*'Balance y flujos'!G$12</f>
        <v>6909.4690342061558</v>
      </c>
      <c r="Q297" s="27">
        <f ca="1">G297*'Balance y flujos'!H$12</f>
        <v>-875204.3480003922</v>
      </c>
      <c r="R297" s="27">
        <f ca="1">H297*'Balance y flujos'!I$12</f>
        <v>21541.07065224816</v>
      </c>
      <c r="S297" s="27">
        <f ca="1">I297*'Balance y flujos'!J$12</f>
        <v>20717.080798229705</v>
      </c>
      <c r="T297" s="27">
        <f ca="1">J297*'Balance y flujos'!K$12</f>
        <v>19891.674389678727</v>
      </c>
      <c r="U297" s="27">
        <f ca="1">K297*'Balance y flujos'!L$12</f>
        <v>19074.613004658178</v>
      </c>
      <c r="V297" s="27">
        <f ca="1">L297*'Balance y flujos'!M$12</f>
        <v>739275.19954172708</v>
      </c>
      <c r="W297" s="16">
        <f t="shared" ca="1" si="26"/>
        <v>-25888.228599669179</v>
      </c>
      <c r="X297" s="16">
        <f ca="1">'Metrics and Escenarios'!$N$13-W297</f>
        <v>28796.275355475955</v>
      </c>
    </row>
    <row r="298" spans="1:24" x14ac:dyDescent="0.35">
      <c r="A298">
        <v>293</v>
      </c>
      <c r="B298" s="16">
        <f t="shared" ca="1" si="25"/>
        <v>155.13027122975163</v>
      </c>
      <c r="C298" s="26">
        <f t="shared" ca="1" si="27"/>
        <v>0.97825596698939288</v>
      </c>
      <c r="D298" s="26">
        <f t="shared" ca="1" si="28"/>
        <v>0.95039867687047841</v>
      </c>
      <c r="E298" s="26">
        <f t="shared" ref="D298:L326" ca="1" si="29">EXP(-(E$4+($B298/10000))*E$3)</f>
        <v>0.9182351748236679</v>
      </c>
      <c r="F298" s="26">
        <f t="shared" ca="1" si="29"/>
        <v>0.88326718868057308</v>
      </c>
      <c r="G298" s="26">
        <f t="shared" ca="1" si="29"/>
        <v>0.84668651497739278</v>
      </c>
      <c r="H298" s="26">
        <f t="shared" ca="1" si="29"/>
        <v>0.80941370139454127</v>
      </c>
      <c r="I298" s="26">
        <f t="shared" ca="1" si="29"/>
        <v>0.77213684358054635</v>
      </c>
      <c r="J298" s="26">
        <f t="shared" ca="1" si="29"/>
        <v>0.73535916112355648</v>
      </c>
      <c r="K298" s="26">
        <f t="shared" ca="1" si="29"/>
        <v>0.69943337338915057</v>
      </c>
      <c r="L298" s="26">
        <f t="shared" ca="1" si="29"/>
        <v>0.66460121481287049</v>
      </c>
      <c r="M298" s="27">
        <f ca="1">C298*'Balance y flujos'!D$12</f>
        <v>7407.2138146424913</v>
      </c>
      <c r="N298" s="27">
        <f ca="1">D298*'Balance y flujos'!E$12</f>
        <v>7196.2824110320853</v>
      </c>
      <c r="O298" s="27">
        <f ca="1">E298*'Balance y flujos'!F$12</f>
        <v>6952.7449885907872</v>
      </c>
      <c r="P298" s="27">
        <f ca="1">F298*'Balance y flujos'!G$12</f>
        <v>6687.9724149805434</v>
      </c>
      <c r="Q298" s="27">
        <f ca="1">G298*'Balance y flujos'!H$12</f>
        <v>-840275.52617482713</v>
      </c>
      <c r="R298" s="27">
        <f ca="1">H298*'Balance y flujos'!I$12</f>
        <v>20513.604715497531</v>
      </c>
      <c r="S298" s="27">
        <f ca="1">I298*'Balance y flujos'!J$12</f>
        <v>19568.868142698451</v>
      </c>
      <c r="T298" s="27">
        <f ca="1">J298*'Balance y flujos'!K$12</f>
        <v>18636.782561524145</v>
      </c>
      <c r="U298" s="27">
        <f ca="1">K298*'Balance y flujos'!L$12</f>
        <v>17726.287214822267</v>
      </c>
      <c r="V298" s="27">
        <f ca="1">L298*'Balance y flujos'!M$12</f>
        <v>681444.72338039498</v>
      </c>
      <c r="W298" s="16">
        <f t="shared" ca="1" si="26"/>
        <v>-54141.046530643827</v>
      </c>
      <c r="X298" s="16">
        <f ca="1">'Metrics and Escenarios'!$N$13-W298</f>
        <v>57049.093286450603</v>
      </c>
    </row>
    <row r="299" spans="1:24" x14ac:dyDescent="0.35">
      <c r="A299">
        <v>294</v>
      </c>
      <c r="B299" s="16">
        <f t="shared" ca="1" si="25"/>
        <v>-258.5912057372953</v>
      </c>
      <c r="C299" s="26">
        <f t="shared" ca="1" si="27"/>
        <v>1.0195774017581325</v>
      </c>
      <c r="D299" s="26">
        <f t="shared" ca="1" si="29"/>
        <v>1.0323838781412842</v>
      </c>
      <c r="E299" s="26">
        <f t="shared" ca="1" si="29"/>
        <v>1.0395778358181702</v>
      </c>
      <c r="F299" s="26">
        <f t="shared" ca="1" si="29"/>
        <v>1.0422283430990071</v>
      </c>
      <c r="G299" s="26">
        <f t="shared" ca="1" si="29"/>
        <v>1.0412646389938045</v>
      </c>
      <c r="H299" s="26">
        <f t="shared" ca="1" si="29"/>
        <v>1.0374728118542142</v>
      </c>
      <c r="I299" s="26">
        <f t="shared" ca="1" si="29"/>
        <v>1.0314974152767176</v>
      </c>
      <c r="J299" s="26">
        <f t="shared" ca="1" si="29"/>
        <v>1.023861165686754</v>
      </c>
      <c r="K299" s="26">
        <f t="shared" ca="1" si="29"/>
        <v>1.0149756184256309</v>
      </c>
      <c r="L299" s="26">
        <f t="shared" ca="1" si="29"/>
        <v>1.0051666833008586</v>
      </c>
      <c r="M299" s="27">
        <f ca="1">C299*'Balance y flujos'!D$12</f>
        <v>7720.0937896063188</v>
      </c>
      <c r="N299" s="27">
        <f ca="1">D299*'Balance y flujos'!E$12</f>
        <v>7817.0625912115975</v>
      </c>
      <c r="O299" s="27">
        <f ca="1">E299*'Balance y flujos'!F$12</f>
        <v>7871.5342064987253</v>
      </c>
      <c r="P299" s="27">
        <f ca="1">F299*'Balance y flujos'!G$12</f>
        <v>7891.6034673148351</v>
      </c>
      <c r="Q299" s="27">
        <f ca="1">G299*'Balance y flujos'!H$12</f>
        <v>-1033380.332555695</v>
      </c>
      <c r="R299" s="27">
        <f ca="1">H299*'Balance y flujos'!I$12</f>
        <v>26293.485184134817</v>
      </c>
      <c r="S299" s="27">
        <f ca="1">I299*'Balance y flujos'!J$12</f>
        <v>26142.046033552222</v>
      </c>
      <c r="T299" s="27">
        <f ca="1">J299*'Balance y flujos'!K$12</f>
        <v>25948.51458563195</v>
      </c>
      <c r="U299" s="27">
        <f ca="1">K299*'Balance y flujos'!L$12</f>
        <v>25723.321209387501</v>
      </c>
      <c r="V299" s="27">
        <f ca="1">L299*'Balance y flujos'!M$12</f>
        <v>1030641.4089929193</v>
      </c>
      <c r="W299" s="16">
        <f t="shared" ca="1" si="26"/>
        <v>132668.73750456225</v>
      </c>
      <c r="X299" s="16">
        <f ca="1">'Metrics and Escenarios'!$N$13-W299</f>
        <v>-129760.69074875547</v>
      </c>
    </row>
    <row r="300" spans="1:24" x14ac:dyDescent="0.35">
      <c r="A300">
        <v>295</v>
      </c>
      <c r="B300" s="16">
        <f t="shared" ca="1" si="25"/>
        <v>88.315581712781878</v>
      </c>
      <c r="C300" s="26">
        <f t="shared" ca="1" si="27"/>
        <v>0.98481403823724278</v>
      </c>
      <c r="D300" s="26">
        <f t="shared" ca="1" si="29"/>
        <v>0.96318403005920405</v>
      </c>
      <c r="E300" s="26">
        <f t="shared" ca="1" si="29"/>
        <v>0.93682635640338008</v>
      </c>
      <c r="F300" s="26">
        <f t="shared" ca="1" si="29"/>
        <v>0.90719155364696347</v>
      </c>
      <c r="G300" s="26">
        <f t="shared" ca="1" si="29"/>
        <v>0.87544984140571236</v>
      </c>
      <c r="H300" s="26">
        <f t="shared" ca="1" si="29"/>
        <v>0.84252132531243429</v>
      </c>
      <c r="I300" s="26">
        <f t="shared" ca="1" si="29"/>
        <v>0.80910773235357181</v>
      </c>
      <c r="J300" s="26">
        <f t="shared" ca="1" si="29"/>
        <v>0.77573485962944266</v>
      </c>
      <c r="K300" s="26">
        <f t="shared" ca="1" si="29"/>
        <v>0.74278286510021208</v>
      </c>
      <c r="L300" s="26">
        <f t="shared" ca="1" si="29"/>
        <v>0.71052339415494203</v>
      </c>
      <c r="M300" s="27">
        <f ca="1">C300*'Balance y flujos'!D$12</f>
        <v>7456.8705891306454</v>
      </c>
      <c r="N300" s="27">
        <f ca="1">D300*'Balance y flujos'!E$12</f>
        <v>7293.091270840082</v>
      </c>
      <c r="O300" s="27">
        <f ca="1">E300*'Balance y flujos'!F$12</f>
        <v>7093.514747912137</v>
      </c>
      <c r="P300" s="27">
        <f ca="1">F300*'Balance y flujos'!G$12</f>
        <v>6869.1242736612248</v>
      </c>
      <c r="Q300" s="27">
        <f ca="1">G300*'Balance y flujos'!H$12</f>
        <v>-868821.06082260632</v>
      </c>
      <c r="R300" s="27">
        <f ca="1">H300*'Balance y flujos'!I$12</f>
        <v>21352.677131680863</v>
      </c>
      <c r="S300" s="27">
        <f ca="1">I300*'Balance y flujos'!J$12</f>
        <v>20505.850302703664</v>
      </c>
      <c r="T300" s="27">
        <f ca="1">J300*'Balance y flujos'!K$12</f>
        <v>19660.055478494611</v>
      </c>
      <c r="U300" s="27">
        <f ca="1">K300*'Balance y flujos'!L$12</f>
        <v>18824.927299671774</v>
      </c>
      <c r="V300" s="27">
        <f ca="1">L300*'Balance y flujos'!M$12</f>
        <v>728530.74444280611</v>
      </c>
      <c r="W300" s="16">
        <f t="shared" ca="1" si="26"/>
        <v>-31234.20528570516</v>
      </c>
      <c r="X300" s="16">
        <f ca="1">'Metrics and Escenarios'!$N$13-W300</f>
        <v>34142.252041511936</v>
      </c>
    </row>
    <row r="301" spans="1:24" x14ac:dyDescent="0.35">
      <c r="A301">
        <v>296</v>
      </c>
      <c r="B301" s="16">
        <f t="shared" ca="1" si="25"/>
        <v>253.15021211349222</v>
      </c>
      <c r="C301" s="26">
        <f t="shared" ca="1" si="27"/>
        <v>0.96871394958206036</v>
      </c>
      <c r="D301" s="26">
        <f t="shared" ca="1" si="29"/>
        <v>0.93194851174331406</v>
      </c>
      <c r="E301" s="26">
        <f t="shared" ca="1" si="29"/>
        <v>0.8916267089555221</v>
      </c>
      <c r="F301" s="26">
        <f t="shared" ca="1" si="29"/>
        <v>0.84930619110534311</v>
      </c>
      <c r="G301" s="26">
        <f t="shared" ca="1" si="29"/>
        <v>0.80619088421224472</v>
      </c>
      <c r="H301" s="26">
        <f t="shared" ca="1" si="29"/>
        <v>0.76318326738611153</v>
      </c>
      <c r="I301" s="26">
        <f t="shared" ca="1" si="29"/>
        <v>0.72093417349655675</v>
      </c>
      <c r="J301" s="26">
        <f t="shared" ca="1" si="29"/>
        <v>0.67989820045022009</v>
      </c>
      <c r="K301" s="26">
        <f t="shared" ca="1" si="29"/>
        <v>0.64037413652326214</v>
      </c>
      <c r="L301" s="26">
        <f t="shared" ca="1" si="29"/>
        <v>0.6025479473852472</v>
      </c>
      <c r="M301" s="27">
        <f ca="1">C301*'Balance y flujos'!D$12</f>
        <v>7334.9630279933981</v>
      </c>
      <c r="N301" s="27">
        <f ca="1">D301*'Balance y flujos'!E$12</f>
        <v>7056.5804080553444</v>
      </c>
      <c r="O301" s="27">
        <f ca="1">E301*'Balance y flujos'!F$12</f>
        <v>6751.2695030166624</v>
      </c>
      <c r="P301" s="27">
        <f ca="1">F301*'Balance y flujos'!G$12</f>
        <v>6430.824614316005</v>
      </c>
      <c r="Q301" s="27">
        <f ca="1">G301*'Balance y flujos'!H$12</f>
        <v>-800086.52251522022</v>
      </c>
      <c r="R301" s="27">
        <f ca="1">H301*'Balance y flujos'!I$12</f>
        <v>19341.950655971603</v>
      </c>
      <c r="S301" s="27">
        <f ca="1">I301*'Balance y flujos'!J$12</f>
        <v>18271.198814058054</v>
      </c>
      <c r="T301" s="27">
        <f ca="1">J301*'Balance y flujos'!K$12</f>
        <v>17231.192042813596</v>
      </c>
      <c r="U301" s="27">
        <f ca="1">K301*'Balance y flujos'!L$12</f>
        <v>16229.50276729136</v>
      </c>
      <c r="V301" s="27">
        <f ca="1">L301*'Balance y flujos'!M$12</f>
        <v>617818.7914462008</v>
      </c>
      <c r="W301" s="16">
        <f t="shared" ca="1" si="26"/>
        <v>-83620.249235503259</v>
      </c>
      <c r="X301" s="16">
        <f ca="1">'Metrics and Escenarios'!$N$13-W301</f>
        <v>86528.295991310035</v>
      </c>
    </row>
    <row r="302" spans="1:24" x14ac:dyDescent="0.35">
      <c r="A302">
        <v>297</v>
      </c>
      <c r="B302" s="16">
        <f t="shared" ca="1" si="25"/>
        <v>-48.51439171760542</v>
      </c>
      <c r="C302" s="26">
        <f t="shared" ca="1" si="27"/>
        <v>0.99838185864618922</v>
      </c>
      <c r="D302" s="26">
        <f t="shared" ca="1" si="29"/>
        <v>0.98990649484368931</v>
      </c>
      <c r="E302" s="26">
        <f t="shared" ca="1" si="29"/>
        <v>0.97608233103195663</v>
      </c>
      <c r="F302" s="26">
        <f t="shared" ca="1" si="29"/>
        <v>0.95822787204728999</v>
      </c>
      <c r="G302" s="26">
        <f t="shared" ca="1" si="29"/>
        <v>0.9374400840261039</v>
      </c>
      <c r="H302" s="26">
        <f t="shared" ca="1" si="29"/>
        <v>0.91460928020426313</v>
      </c>
      <c r="I302" s="26">
        <f t="shared" ca="1" si="29"/>
        <v>0.89043762637629831</v>
      </c>
      <c r="J302" s="26">
        <f t="shared" ca="1" si="29"/>
        <v>0.86547177667097375</v>
      </c>
      <c r="K302" s="26">
        <f t="shared" ca="1" si="29"/>
        <v>0.84012503950602713</v>
      </c>
      <c r="L302" s="26">
        <f t="shared" ca="1" si="29"/>
        <v>0.81470969452764785</v>
      </c>
      <c r="M302" s="27">
        <f ca="1">C302*'Balance y flujos'!D$12</f>
        <v>7559.6041784559693</v>
      </c>
      <c r="N302" s="27">
        <f ca="1">D302*'Balance y flujos'!E$12</f>
        <v>7495.4299398513213</v>
      </c>
      <c r="O302" s="27">
        <f ca="1">E302*'Balance y flujos'!F$12</f>
        <v>7390.7553550621469</v>
      </c>
      <c r="P302" s="27">
        <f ca="1">F302*'Balance y flujos'!G$12</f>
        <v>7255.5639535200753</v>
      </c>
      <c r="Q302" s="27">
        <f ca="1">G302*'Balance y flujos'!H$12</f>
        <v>-930341.92222069472</v>
      </c>
      <c r="R302" s="27">
        <f ca="1">H302*'Balance y flujos'!I$12</f>
        <v>23179.658573744164</v>
      </c>
      <c r="S302" s="27">
        <f ca="1">I302*'Balance y flujos'!J$12</f>
        <v>22567.057439006247</v>
      </c>
      <c r="T302" s="27">
        <f ca="1">J302*'Balance y flujos'!K$12</f>
        <v>21934.32837677369</v>
      </c>
      <c r="U302" s="27">
        <f ca="1">K302*'Balance y flujos'!L$12</f>
        <v>21291.946185647575</v>
      </c>
      <c r="V302" s="27">
        <f ca="1">L302*'Balance y flujos'!M$12</f>
        <v>835357.51974067511</v>
      </c>
      <c r="W302" s="16">
        <f t="shared" ca="1" si="26"/>
        <v>23689.941522041685</v>
      </c>
      <c r="X302" s="16">
        <f ca="1">'Metrics and Escenarios'!$N$13-W302</f>
        <v>-20781.894766234909</v>
      </c>
    </row>
    <row r="303" spans="1:24" x14ac:dyDescent="0.35">
      <c r="A303">
        <v>298</v>
      </c>
      <c r="B303" s="16">
        <f t="shared" ca="1" si="25"/>
        <v>69.154309801866674</v>
      </c>
      <c r="C303" s="26">
        <f t="shared" ca="1" si="27"/>
        <v>0.98670287624309649</v>
      </c>
      <c r="D303" s="26">
        <f t="shared" ca="1" si="29"/>
        <v>0.96688227806672211</v>
      </c>
      <c r="E303" s="26">
        <f t="shared" ca="1" si="29"/>
        <v>0.94222709966261464</v>
      </c>
      <c r="F303" s="26">
        <f t="shared" ca="1" si="29"/>
        <v>0.91417144581392418</v>
      </c>
      <c r="G303" s="26">
        <f t="shared" ca="1" si="29"/>
        <v>0.88387751440337148</v>
      </c>
      <c r="H303" s="26">
        <f t="shared" ca="1" si="29"/>
        <v>0.85226348779669536</v>
      </c>
      <c r="I303" s="26">
        <f t="shared" ca="1" si="29"/>
        <v>0.82003331365358823</v>
      </c>
      <c r="J303" s="26">
        <f t="shared" ca="1" si="29"/>
        <v>0.78771772099404402</v>
      </c>
      <c r="K303" s="26">
        <f t="shared" ca="1" si="29"/>
        <v>0.75570335072070949</v>
      </c>
      <c r="L303" s="26">
        <f t="shared" ca="1" si="29"/>
        <v>0.72426919909570719</v>
      </c>
      <c r="M303" s="27">
        <f ca="1">C303*'Balance y flujos'!D$12</f>
        <v>7471.1725994865228</v>
      </c>
      <c r="N303" s="27">
        <f ca="1">D303*'Balance y flujos'!E$12</f>
        <v>7321.0938741010332</v>
      </c>
      <c r="O303" s="27">
        <f ca="1">E303*'Balance y flujos'!F$12</f>
        <v>7134.4084009324752</v>
      </c>
      <c r="P303" s="27">
        <f ca="1">F303*'Balance y flujos'!G$12</f>
        <v>6921.9750156229002</v>
      </c>
      <c r="Q303" s="27">
        <f ca="1">G303*'Balance y flujos'!H$12</f>
        <v>-877184.92068959202</v>
      </c>
      <c r="R303" s="27">
        <f ca="1">H303*'Balance y flujos'!I$12</f>
        <v>21599.580377736573</v>
      </c>
      <c r="S303" s="27">
        <f ca="1">I303*'Balance y flujos'!J$12</f>
        <v>20782.745857707767</v>
      </c>
      <c r="T303" s="27">
        <f ca="1">J303*'Balance y flujos'!K$12</f>
        <v>19963.746509385895</v>
      </c>
      <c r="U303" s="27">
        <f ca="1">K303*'Balance y flujos'!L$12</f>
        <v>19152.38127567256</v>
      </c>
      <c r="V303" s="27">
        <f ca="1">L303*'Balance y flujos'!M$12</f>
        <v>742624.9200728311</v>
      </c>
      <c r="W303" s="16">
        <f t="shared" ca="1" si="26"/>
        <v>-24212.896706115105</v>
      </c>
      <c r="X303" s="16">
        <f ca="1">'Metrics and Escenarios'!$N$13-W303</f>
        <v>27120.943461921881</v>
      </c>
    </row>
    <row r="304" spans="1:24" x14ac:dyDescent="0.35">
      <c r="A304">
        <v>299</v>
      </c>
      <c r="B304" s="16">
        <f t="shared" ca="1" si="25"/>
        <v>85.308885485097534</v>
      </c>
      <c r="C304" s="26">
        <f t="shared" ca="1" si="27"/>
        <v>0.98511018642176706</v>
      </c>
      <c r="D304" s="26">
        <f t="shared" ca="1" si="29"/>
        <v>0.96376340460001864</v>
      </c>
      <c r="E304" s="26">
        <f t="shared" ca="1" si="29"/>
        <v>0.93767176330986157</v>
      </c>
      <c r="F304" s="26">
        <f t="shared" ca="1" si="29"/>
        <v>0.9082832697759804</v>
      </c>
      <c r="G304" s="26">
        <f t="shared" ca="1" si="29"/>
        <v>0.87676693705212183</v>
      </c>
      <c r="H304" s="26">
        <f t="shared" ca="1" si="29"/>
        <v>0.84404262053596812</v>
      </c>
      <c r="I304" s="26">
        <f t="shared" ca="1" si="29"/>
        <v>0.81081244448398682</v>
      </c>
      <c r="J304" s="26">
        <f t="shared" ca="1" si="29"/>
        <v>0.7776030247916792</v>
      </c>
      <c r="K304" s="26">
        <f t="shared" ca="1" si="29"/>
        <v>0.74479557729303292</v>
      </c>
      <c r="L304" s="26">
        <f t="shared" ca="1" si="29"/>
        <v>0.71266293702974615</v>
      </c>
      <c r="M304" s="27">
        <f ca="1">C304*'Balance y flujos'!D$12</f>
        <v>7459.1129806903309</v>
      </c>
      <c r="N304" s="27">
        <f ca="1">D304*'Balance y flujos'!E$12</f>
        <v>7297.4782117301856</v>
      </c>
      <c r="O304" s="27">
        <f ca="1">E304*'Balance y flujos'!F$12</f>
        <v>7099.916047702779</v>
      </c>
      <c r="P304" s="27">
        <f ca="1">F304*'Balance y flujos'!G$12</f>
        <v>6877.3905915426367</v>
      </c>
      <c r="Q304" s="27">
        <f ca="1">G304*'Balance y flujos'!H$12</f>
        <v>-870128.18360976782</v>
      </c>
      <c r="R304" s="27">
        <f ca="1">H304*'Balance y flujos'!I$12</f>
        <v>21391.232506784323</v>
      </c>
      <c r="S304" s="27">
        <f ca="1">I304*'Balance y flujos'!J$12</f>
        <v>20549.054155982645</v>
      </c>
      <c r="T304" s="27">
        <f ca="1">J304*'Balance y flujos'!K$12</f>
        <v>19707.401849843842</v>
      </c>
      <c r="U304" s="27">
        <f ca="1">K304*'Balance y flujos'!L$12</f>
        <v>18875.937039509947</v>
      </c>
      <c r="V304" s="27">
        <f ca="1">L304*'Balance y flujos'!M$12</f>
        <v>730724.5114266536</v>
      </c>
      <c r="W304" s="16">
        <f t="shared" ca="1" si="26"/>
        <v>-30146.148799327435</v>
      </c>
      <c r="X304" s="16">
        <f ca="1">'Metrics and Escenarios'!$N$13-W304</f>
        <v>33054.195555134211</v>
      </c>
    </row>
    <row r="305" spans="1:24" x14ac:dyDescent="0.35">
      <c r="A305">
        <v>300</v>
      </c>
      <c r="B305" s="16">
        <f t="shared" ca="1" si="25"/>
        <v>-142.15143312514644</v>
      </c>
      <c r="C305" s="26">
        <f t="shared" ca="1" si="27"/>
        <v>1.0077743164614763</v>
      </c>
      <c r="D305" s="26">
        <f t="shared" ca="1" si="29"/>
        <v>1.0086195545774133</v>
      </c>
      <c r="E305" s="26">
        <f t="shared" ca="1" si="29"/>
        <v>1.0038903195852142</v>
      </c>
      <c r="F305" s="26">
        <f t="shared" ca="1" si="29"/>
        <v>0.99479872325678342</v>
      </c>
      <c r="G305" s="26">
        <f t="shared" ca="1" si="29"/>
        <v>0.98237328767027965</v>
      </c>
      <c r="H305" s="26">
        <f t="shared" ca="1" si="29"/>
        <v>0.96746493635385467</v>
      </c>
      <c r="I305" s="26">
        <f t="shared" ca="1" si="29"/>
        <v>0.95075745303492532</v>
      </c>
      <c r="J305" s="26">
        <f t="shared" ca="1" si="29"/>
        <v>0.93279401362374659</v>
      </c>
      <c r="K305" s="26">
        <f t="shared" ca="1" si="29"/>
        <v>0.91399406187714172</v>
      </c>
      <c r="L305" s="26">
        <f t="shared" ca="1" si="29"/>
        <v>0.89468248338229328</v>
      </c>
      <c r="M305" s="27">
        <f ca="1">C305*'Balance y flujos'!D$12</f>
        <v>7630.7225213340107</v>
      </c>
      <c r="N305" s="27">
        <f ca="1">D305*'Balance y flujos'!E$12</f>
        <v>7637.1225430668692</v>
      </c>
      <c r="O305" s="27">
        <f ca="1">E305*'Balance y flujos'!F$12</f>
        <v>7601.3134542915514</v>
      </c>
      <c r="P305" s="27">
        <f ca="1">F305*'Balance y flujos'!G$12</f>
        <v>7532.4731914221547</v>
      </c>
      <c r="Q305" s="27">
        <f ca="1">G305*'Balance y flujos'!H$12</f>
        <v>-974934.89809422521</v>
      </c>
      <c r="R305" s="27">
        <f ca="1">H305*'Balance y flujos'!I$12</f>
        <v>24519.220821532781</v>
      </c>
      <c r="S305" s="27">
        <f ca="1">I305*'Balance y flujos'!J$12</f>
        <v>24095.7899999334</v>
      </c>
      <c r="T305" s="27">
        <f ca="1">J305*'Balance y flujos'!K$12</f>
        <v>23640.528500434655</v>
      </c>
      <c r="U305" s="27">
        <f ca="1">K305*'Balance y flujos'!L$12</f>
        <v>23164.066614336316</v>
      </c>
      <c r="V305" s="27">
        <f ca="1">L305*'Balance y flujos'!M$12</f>
        <v>917357.12155355641</v>
      </c>
      <c r="W305" s="16">
        <f t="shared" ca="1" si="26"/>
        <v>68243.461105683004</v>
      </c>
      <c r="X305" s="16">
        <f ca="1">'Metrics and Escenarios'!$N$13-W305</f>
        <v>-65335.414349876228</v>
      </c>
    </row>
    <row r="306" spans="1:24" x14ac:dyDescent="0.35">
      <c r="A306">
        <v>301</v>
      </c>
      <c r="B306" s="16">
        <f t="shared" ca="1" si="25"/>
        <v>87.569133504718323</v>
      </c>
      <c r="C306" s="26">
        <f t="shared" ca="1" si="27"/>
        <v>0.98488755224834046</v>
      </c>
      <c r="D306" s="26">
        <f t="shared" ca="1" si="29"/>
        <v>0.96332783419182522</v>
      </c>
      <c r="E306" s="26">
        <f t="shared" ca="1" si="29"/>
        <v>0.93703616760098341</v>
      </c>
      <c r="F306" s="26">
        <f t="shared" ca="1" si="29"/>
        <v>0.90746246269270125</v>
      </c>
      <c r="G306" s="26">
        <f t="shared" ca="1" si="29"/>
        <v>0.87577664136941402</v>
      </c>
      <c r="H306" s="26">
        <f t="shared" ca="1" si="29"/>
        <v>0.84289874894440453</v>
      </c>
      <c r="I306" s="26">
        <f t="shared" ca="1" si="29"/>
        <v>0.80953061273621896</v>
      </c>
      <c r="J306" s="26">
        <f t="shared" ca="1" si="29"/>
        <v>0.77619823468658744</v>
      </c>
      <c r="K306" s="26">
        <f t="shared" ca="1" si="29"/>
        <v>0.74328203679882821</v>
      </c>
      <c r="L306" s="26">
        <f t="shared" ca="1" si="29"/>
        <v>0.7110539610650205</v>
      </c>
      <c r="M306" s="27">
        <f ca="1">C306*'Balance y flujos'!D$12</f>
        <v>7457.4272266743428</v>
      </c>
      <c r="N306" s="27">
        <f ca="1">D306*'Balance y flujos'!E$12</f>
        <v>7294.1801350982087</v>
      </c>
      <c r="O306" s="27">
        <f ca="1">E306*'Balance y flujos'!F$12</f>
        <v>7095.1034081951266</v>
      </c>
      <c r="P306" s="27">
        <f ca="1">F306*'Balance y flujos'!G$12</f>
        <v>6871.1755580835179</v>
      </c>
      <c r="Q306" s="27">
        <f ca="1">G306*'Balance y flujos'!H$12</f>
        <v>-869145.38630387455</v>
      </c>
      <c r="R306" s="27">
        <f ca="1">H306*'Balance y flujos'!I$12</f>
        <v>21362.242474080162</v>
      </c>
      <c r="S306" s="27">
        <f ca="1">I306*'Balance y flujos'!J$12</f>
        <v>20516.567691100492</v>
      </c>
      <c r="T306" s="27">
        <f ca="1">J306*'Balance y flujos'!K$12</f>
        <v>19671.799155110057</v>
      </c>
      <c r="U306" s="27">
        <f ca="1">K306*'Balance y flujos'!L$12</f>
        <v>18837.578198579136</v>
      </c>
      <c r="V306" s="27">
        <f ca="1">L306*'Balance y flujos'!M$12</f>
        <v>729074.75792519946</v>
      </c>
      <c r="W306" s="16">
        <f t="shared" ca="1" si="26"/>
        <v>-30964.554531753995</v>
      </c>
      <c r="X306" s="16">
        <f ca="1">'Metrics and Escenarios'!$N$13-W306</f>
        <v>33872.60128756077</v>
      </c>
    </row>
    <row r="307" spans="1:24" x14ac:dyDescent="0.35">
      <c r="A307">
        <v>302</v>
      </c>
      <c r="B307" s="16">
        <f t="shared" ca="1" si="25"/>
        <v>-79.900983328061827</v>
      </c>
      <c r="C307" s="26">
        <f t="shared" ca="1" si="27"/>
        <v>1.0015203617823645</v>
      </c>
      <c r="D307" s="26">
        <f t="shared" ca="1" si="29"/>
        <v>0.99613999739169856</v>
      </c>
      <c r="E307" s="26">
        <f t="shared" ca="1" si="29"/>
        <v>0.98531650645100033</v>
      </c>
      <c r="F307" s="26">
        <f t="shared" ca="1" si="29"/>
        <v>0.97033390924098351</v>
      </c>
      <c r="G307" s="26">
        <f t="shared" ca="1" si="29"/>
        <v>0.95226765095205124</v>
      </c>
      <c r="H307" s="26">
        <f t="shared" ca="1" si="29"/>
        <v>0.9319963635188997</v>
      </c>
      <c r="I307" s="26">
        <f t="shared" ca="1" si="29"/>
        <v>0.91021758109082807</v>
      </c>
      <c r="J307" s="26">
        <f t="shared" ca="1" si="29"/>
        <v>0.88747827137861568</v>
      </c>
      <c r="K307" s="26">
        <f t="shared" ca="1" si="29"/>
        <v>0.86419520047614029</v>
      </c>
      <c r="L307" s="26">
        <f t="shared" ca="1" si="29"/>
        <v>0.840686179191516</v>
      </c>
      <c r="M307" s="27">
        <f ca="1">C307*'Balance y flujos'!D$12</f>
        <v>7583.3684738674465</v>
      </c>
      <c r="N307" s="27">
        <f ca="1">D307*'Balance y flujos'!E$12</f>
        <v>7542.6291267157994</v>
      </c>
      <c r="O307" s="27">
        <f ca="1">E307*'Balance y flujos'!F$12</f>
        <v>7460.6752063473614</v>
      </c>
      <c r="P307" s="27">
        <f ca="1">F307*'Balance y flujos'!G$12</f>
        <v>7347.2291300869711</v>
      </c>
      <c r="Q307" s="27">
        <f ca="1">G307*'Balance y flujos'!H$12</f>
        <v>-945057.21693744778</v>
      </c>
      <c r="R307" s="27">
        <f ca="1">H307*'Balance y flujos'!I$12</f>
        <v>23620.313029750239</v>
      </c>
      <c r="S307" s="27">
        <f ca="1">I307*'Balance y flujos'!J$12</f>
        <v>23068.356307069913</v>
      </c>
      <c r="T307" s="27">
        <f ca="1">J307*'Balance y flujos'!K$12</f>
        <v>22492.056189916071</v>
      </c>
      <c r="U307" s="27">
        <f ca="1">K307*'Balance y flujos'!L$12</f>
        <v>21901.975107481474</v>
      </c>
      <c r="V307" s="27">
        <f ca="1">L307*'Balance y flujos'!M$12</f>
        <v>861992.34677924565</v>
      </c>
      <c r="W307" s="16">
        <f t="shared" ca="1" si="26"/>
        <v>37951.73241303314</v>
      </c>
      <c r="X307" s="16">
        <f ca="1">'Metrics and Escenarios'!$N$13-W307</f>
        <v>-35043.685657226364</v>
      </c>
    </row>
    <row r="308" spans="1:24" x14ac:dyDescent="0.35">
      <c r="A308">
        <v>303</v>
      </c>
      <c r="B308" s="16">
        <f t="shared" ca="1" si="25"/>
        <v>-174.42104020647855</v>
      </c>
      <c r="C308" s="26">
        <f t="shared" ca="1" si="27"/>
        <v>1.0110316173477536</v>
      </c>
      <c r="D308" s="26">
        <f t="shared" ca="1" si="29"/>
        <v>1.0151501572514894</v>
      </c>
      <c r="E308" s="26">
        <f t="shared" ca="1" si="29"/>
        <v>1.0136560576445788</v>
      </c>
      <c r="F308" s="26">
        <f t="shared" ca="1" si="29"/>
        <v>1.0077226594550208</v>
      </c>
      <c r="G308" s="26">
        <f t="shared" ca="1" si="29"/>
        <v>0.99835224972594139</v>
      </c>
      <c r="H308" s="26">
        <f t="shared" ca="1" si="29"/>
        <v>0.98637928103468353</v>
      </c>
      <c r="I308" s="26">
        <f t="shared" ca="1" si="29"/>
        <v>0.97247825062412241</v>
      </c>
      <c r="J308" s="26">
        <f t="shared" ca="1" si="29"/>
        <v>0.95718825289701481</v>
      </c>
      <c r="K308" s="26">
        <f t="shared" ca="1" si="29"/>
        <v>0.94092809281552681</v>
      </c>
      <c r="L308" s="26">
        <f t="shared" ca="1" si="29"/>
        <v>0.92402441572816207</v>
      </c>
      <c r="M308" s="27">
        <f ca="1">C308*'Balance y flujos'!D$12</f>
        <v>7655.386336263281</v>
      </c>
      <c r="N308" s="27">
        <f ca="1">D308*'Balance y flujos'!E$12</f>
        <v>7686.5713294558027</v>
      </c>
      <c r="O308" s="27">
        <f ca="1">E308*'Balance y flujos'!F$12</f>
        <v>7675.2582216167375</v>
      </c>
      <c r="P308" s="27">
        <f ca="1">F308*'Balance y flujos'!G$12</f>
        <v>7630.3313818932593</v>
      </c>
      <c r="Q308" s="27">
        <f ca="1">G308*'Balance y flujos'!H$12</f>
        <v>-990792.86974198115</v>
      </c>
      <c r="R308" s="27">
        <f ca="1">H308*'Balance y flujos'!I$12</f>
        <v>24998.581857263591</v>
      </c>
      <c r="S308" s="27">
        <f ca="1">I308*'Balance y flujos'!J$12</f>
        <v>24646.277167475098</v>
      </c>
      <c r="T308" s="27">
        <f ca="1">J308*'Balance y flujos'!K$12</f>
        <v>24258.770792262585</v>
      </c>
      <c r="U308" s="27">
        <f ca="1">K308*'Balance y flujos'!L$12</f>
        <v>23846.67683345305</v>
      </c>
      <c r="V308" s="27">
        <f ca="1">L308*'Balance y flujos'!M$12</f>
        <v>947442.68944784126</v>
      </c>
      <c r="W308" s="16">
        <f t="shared" ca="1" si="26"/>
        <v>85047.673625543481</v>
      </c>
      <c r="X308" s="16">
        <f ca="1">'Metrics and Escenarios'!$N$13-W308</f>
        <v>-82139.626869736705</v>
      </c>
    </row>
    <row r="309" spans="1:24" x14ac:dyDescent="0.35">
      <c r="A309">
        <v>304</v>
      </c>
      <c r="B309" s="16">
        <f t="shared" ca="1" si="25"/>
        <v>-189.61436051601657</v>
      </c>
      <c r="C309" s="26">
        <f t="shared" ca="1" si="27"/>
        <v>1.0125688775769364</v>
      </c>
      <c r="D309" s="26">
        <f t="shared" ca="1" si="29"/>
        <v>1.018239548986436</v>
      </c>
      <c r="E309" s="26">
        <f t="shared" ca="1" si="29"/>
        <v>1.0182868435296417</v>
      </c>
      <c r="F309" s="26">
        <f t="shared" ca="1" si="29"/>
        <v>1.0138655680431001</v>
      </c>
      <c r="G309" s="26">
        <f t="shared" ca="1" si="29"/>
        <v>1.0059652726440058</v>
      </c>
      <c r="H309" s="26">
        <f t="shared" ca="1" si="29"/>
        <v>0.99541221638279898</v>
      </c>
      <c r="I309" s="26">
        <f t="shared" ca="1" si="29"/>
        <v>0.98287606617494394</v>
      </c>
      <c r="J309" s="26">
        <f t="shared" ca="1" si="29"/>
        <v>0.96889353983775917</v>
      </c>
      <c r="K309" s="26">
        <f t="shared" ca="1" si="29"/>
        <v>0.95388270125812147</v>
      </c>
      <c r="L309" s="26">
        <f t="shared" ca="1" si="29"/>
        <v>0.9381706063317049</v>
      </c>
      <c r="M309" s="27">
        <f ca="1">C309*'Balance y flujos'!D$12</f>
        <v>7667.0262501411853</v>
      </c>
      <c r="N309" s="27">
        <f ca="1">D309*'Balance y flujos'!E$12</f>
        <v>7709.9637603840429</v>
      </c>
      <c r="O309" s="27">
        <f ca="1">E309*'Balance y flujos'!F$12</f>
        <v>7710.3218678790263</v>
      </c>
      <c r="P309" s="27">
        <f ca="1">F309*'Balance y flujos'!G$12</f>
        <v>7676.8446042922396</v>
      </c>
      <c r="Q309" s="27">
        <f ca="1">G309*'Balance y flujos'!H$12</f>
        <v>-998348.24794288282</v>
      </c>
      <c r="R309" s="27">
        <f ca="1">H309*'Balance y flujos'!I$12</f>
        <v>25227.510605112355</v>
      </c>
      <c r="S309" s="27">
        <f ca="1">I309*'Balance y flujos'!J$12</f>
        <v>24909.797142176187</v>
      </c>
      <c r="T309" s="27">
        <f ca="1">J309*'Balance y flujos'!K$12</f>
        <v>24555.427037357284</v>
      </c>
      <c r="U309" s="27">
        <f ca="1">K309*'Balance y flujos'!L$12</f>
        <v>24174.99561083176</v>
      </c>
      <c r="V309" s="27">
        <f ca="1">L309*'Balance y flujos'!M$12</f>
        <v>961947.39802775544</v>
      </c>
      <c r="W309" s="16">
        <f t="shared" ca="1" si="26"/>
        <v>93231.036963046645</v>
      </c>
      <c r="X309" s="16">
        <f ca="1">'Metrics and Escenarios'!$N$13-W309</f>
        <v>-90322.990207239869</v>
      </c>
    </row>
    <row r="310" spans="1:24" x14ac:dyDescent="0.35">
      <c r="A310">
        <v>305</v>
      </c>
      <c r="B310" s="16">
        <f t="shared" ca="1" si="25"/>
        <v>257.01893625260908</v>
      </c>
      <c r="C310" s="26">
        <f t="shared" ca="1" si="27"/>
        <v>0.96833925336248461</v>
      </c>
      <c r="D310" s="26">
        <f t="shared" ca="1" si="29"/>
        <v>0.93122770030057911</v>
      </c>
      <c r="E310" s="26">
        <f t="shared" ca="1" si="29"/>
        <v>0.89059247191668234</v>
      </c>
      <c r="F310" s="26">
        <f t="shared" ca="1" si="29"/>
        <v>0.84799291496283147</v>
      </c>
      <c r="G310" s="26">
        <f t="shared" ca="1" si="29"/>
        <v>0.80463292645798523</v>
      </c>
      <c r="H310" s="26">
        <f t="shared" ca="1" si="29"/>
        <v>0.76141379454384917</v>
      </c>
      <c r="I310" s="26">
        <f t="shared" ca="1" si="29"/>
        <v>0.71898444791298455</v>
      </c>
      <c r="J310" s="26">
        <f t="shared" ca="1" si="29"/>
        <v>0.67779718256660137</v>
      </c>
      <c r="K310" s="26">
        <f t="shared" ca="1" si="29"/>
        <v>0.63814832595110094</v>
      </c>
      <c r="L310" s="26">
        <f t="shared" ca="1" si="29"/>
        <v>0.60022135896246098</v>
      </c>
      <c r="M310" s="27">
        <f ca="1">C310*'Balance y flujos'!D$12</f>
        <v>7332.1258819829554</v>
      </c>
      <c r="N310" s="27">
        <f ca="1">D310*'Balance y flujos'!E$12</f>
        <v>7051.1225272383126</v>
      </c>
      <c r="O310" s="27">
        <f ca="1">E310*'Balance y flujos'!F$12</f>
        <v>6743.4384085585471</v>
      </c>
      <c r="P310" s="27">
        <f ca="1">F310*'Balance y flujos'!G$12</f>
        <v>6420.8806758034807</v>
      </c>
      <c r="Q310" s="27">
        <f ca="1">G310*'Balance y flujos'!H$12</f>
        <v>-798540.36139352864</v>
      </c>
      <c r="R310" s="27">
        <f ca="1">H310*'Balance y flujos'!I$12</f>
        <v>19297.105521303831</v>
      </c>
      <c r="S310" s="27">
        <f ca="1">I310*'Balance y flujos'!J$12</f>
        <v>18221.785393138463</v>
      </c>
      <c r="T310" s="27">
        <f ca="1">J310*'Balance y flujos'!K$12</f>
        <v>17177.944302763623</v>
      </c>
      <c r="U310" s="27">
        <f ca="1">K310*'Balance y flujos'!L$12</f>
        <v>16173.092308498504</v>
      </c>
      <c r="V310" s="27">
        <f ca="1">L310*'Balance y flujos'!M$12</f>
        <v>615433.23847270536</v>
      </c>
      <c r="W310" s="16">
        <f t="shared" ca="1" si="26"/>
        <v>-84689.627901535598</v>
      </c>
      <c r="X310" s="16">
        <f ca="1">'Metrics and Escenarios'!$N$13-W310</f>
        <v>87597.674657342373</v>
      </c>
    </row>
    <row r="311" spans="1:24" x14ac:dyDescent="0.35">
      <c r="A311">
        <v>306</v>
      </c>
      <c r="B311" s="16">
        <f t="shared" ca="1" si="25"/>
        <v>62.200158090217705</v>
      </c>
      <c r="C311" s="26">
        <f t="shared" ca="1" si="27"/>
        <v>0.98738928303385365</v>
      </c>
      <c r="D311" s="26">
        <f t="shared" ca="1" si="29"/>
        <v>0.96822798288313494</v>
      </c>
      <c r="E311" s="26">
        <f t="shared" ca="1" si="29"/>
        <v>0.94419486863285862</v>
      </c>
      <c r="F311" s="26">
        <f t="shared" ca="1" si="29"/>
        <v>0.91671790062844305</v>
      </c>
      <c r="G311" s="26">
        <f t="shared" ca="1" si="29"/>
        <v>0.88695617283089068</v>
      </c>
      <c r="H311" s="26">
        <f t="shared" ca="1" si="29"/>
        <v>0.85582697869913005</v>
      </c>
      <c r="I311" s="26">
        <f t="shared" ca="1" si="29"/>
        <v>0.82403489065260549</v>
      </c>
      <c r="J311" s="26">
        <f t="shared" ca="1" si="29"/>
        <v>0.79211226060786888</v>
      </c>
      <c r="K311" s="26">
        <f t="shared" ca="1" si="29"/>
        <v>0.76044793094665064</v>
      </c>
      <c r="L311" s="26">
        <f t="shared" ca="1" si="29"/>
        <v>0.72932343056386928</v>
      </c>
      <c r="M311" s="27">
        <f ca="1">C311*'Balance y flujos'!D$12</f>
        <v>7476.3699732154128</v>
      </c>
      <c r="N311" s="27">
        <f ca="1">D311*'Balance y flujos'!E$12</f>
        <v>7331.2833578792306</v>
      </c>
      <c r="O311" s="27">
        <f ca="1">E311*'Balance y flujos'!F$12</f>
        <v>7149.3080652251174</v>
      </c>
      <c r="P311" s="27">
        <f ca="1">F311*'Balance y flujos'!G$12</f>
        <v>6941.2564060942677</v>
      </c>
      <c r="Q311" s="27">
        <f ca="1">G311*'Balance y flujos'!H$12</f>
        <v>-880240.26795724675</v>
      </c>
      <c r="R311" s="27">
        <f ca="1">H311*'Balance y flujos'!I$12</f>
        <v>21689.892715733658</v>
      </c>
      <c r="S311" s="27">
        <f ca="1">I311*'Balance y flujos'!J$12</f>
        <v>20884.160954406823</v>
      </c>
      <c r="T311" s="27">
        <f ca="1">J311*'Balance y flujos'!K$12</f>
        <v>20075.120765083917</v>
      </c>
      <c r="U311" s="27">
        <f ca="1">K311*'Balance y flujos'!L$12</f>
        <v>19272.626884473393</v>
      </c>
      <c r="V311" s="27">
        <f ca="1">L311*'Balance y flujos'!M$12</f>
        <v>747807.24488349515</v>
      </c>
      <c r="W311" s="16">
        <f t="shared" ca="1" si="26"/>
        <v>-21613.003951639752</v>
      </c>
      <c r="X311" s="16">
        <f ca="1">'Metrics and Escenarios'!$N$13-W311</f>
        <v>24521.050707446528</v>
      </c>
    </row>
    <row r="312" spans="1:24" x14ac:dyDescent="0.35">
      <c r="A312">
        <v>307</v>
      </c>
      <c r="B312" s="16">
        <f t="shared" ca="1" si="25"/>
        <v>-73.84023985156368</v>
      </c>
      <c r="C312" s="26">
        <f t="shared" ca="1" si="27"/>
        <v>1.0009135498875756</v>
      </c>
      <c r="D312" s="26">
        <f t="shared" ca="1" si="29"/>
        <v>0.99493325911439412</v>
      </c>
      <c r="E312" s="26">
        <f t="shared" ca="1" si="29"/>
        <v>0.98352660898388922</v>
      </c>
      <c r="F312" s="26">
        <f t="shared" ca="1" si="29"/>
        <v>0.96798438040583701</v>
      </c>
      <c r="G312" s="26">
        <f t="shared" ca="1" si="29"/>
        <v>0.94938629397173258</v>
      </c>
      <c r="H312" s="26">
        <f t="shared" ca="1" si="29"/>
        <v>0.92861336376680459</v>
      </c>
      <c r="I312" s="26">
        <f t="shared" ca="1" si="29"/>
        <v>0.90636414432600776</v>
      </c>
      <c r="J312" s="26">
        <f t="shared" ca="1" si="29"/>
        <v>0.88318566383038688</v>
      </c>
      <c r="K312" s="26">
        <f t="shared" ca="1" si="29"/>
        <v>0.85949413463023328</v>
      </c>
      <c r="L312" s="26">
        <f t="shared" ca="1" si="29"/>
        <v>0.83560640506857564</v>
      </c>
      <c r="M312" s="27">
        <f ca="1">C312*'Balance y flujos'!D$12</f>
        <v>7578.7737812699643</v>
      </c>
      <c r="N312" s="27">
        <f ca="1">D312*'Balance y flujos'!E$12</f>
        <v>7533.4918776317836</v>
      </c>
      <c r="O312" s="27">
        <f ca="1">E312*'Balance y flujos'!F$12</f>
        <v>7447.1223595541232</v>
      </c>
      <c r="P312" s="27">
        <f ca="1">F312*'Balance y flujos'!G$12</f>
        <v>7329.4388348750163</v>
      </c>
      <c r="Q312" s="27">
        <f ca="1">G312*'Balance y flujos'!H$12</f>
        <v>-942197.67717874574</v>
      </c>
      <c r="R312" s="27">
        <f ca="1">H312*'Balance y flujos'!I$12</f>
        <v>23534.575020191543</v>
      </c>
      <c r="S312" s="27">
        <f ca="1">I312*'Balance y flujos'!J$12</f>
        <v>22970.695644230258</v>
      </c>
      <c r="T312" s="27">
        <f ca="1">J312*'Balance y flujos'!K$12</f>
        <v>22383.265278307565</v>
      </c>
      <c r="U312" s="27">
        <f ca="1">K312*'Balance y flujos'!L$12</f>
        <v>21782.832317659271</v>
      </c>
      <c r="V312" s="27">
        <f ca="1">L312*'Balance y flujos'!M$12</f>
        <v>856783.83196631889</v>
      </c>
      <c r="W312" s="16">
        <f t="shared" ca="1" si="26"/>
        <v>35146.349901292589</v>
      </c>
      <c r="X312" s="16">
        <f ca="1">'Metrics and Escenarios'!$N$13-W312</f>
        <v>-32238.303145485814</v>
      </c>
    </row>
    <row r="313" spans="1:24" x14ac:dyDescent="0.35">
      <c r="A313">
        <v>308</v>
      </c>
      <c r="B313" s="16">
        <f t="shared" ca="1" si="25"/>
        <v>-200.34724906354234</v>
      </c>
      <c r="C313" s="26">
        <f t="shared" ca="1" si="27"/>
        <v>1.0136562398904529</v>
      </c>
      <c r="D313" s="26">
        <f t="shared" ca="1" si="29"/>
        <v>1.0204276269046852</v>
      </c>
      <c r="E313" s="26">
        <f t="shared" ca="1" si="29"/>
        <v>1.0215708755250779</v>
      </c>
      <c r="F313" s="26">
        <f t="shared" ca="1" si="29"/>
        <v>1.0182276072570435</v>
      </c>
      <c r="G313" s="26">
        <f t="shared" ca="1" si="29"/>
        <v>1.011378240425427</v>
      </c>
      <c r="H313" s="26">
        <f t="shared" ca="1" si="29"/>
        <v>1.001843089739169</v>
      </c>
      <c r="I313" s="26">
        <f t="shared" ca="1" si="29"/>
        <v>0.99028824473185473</v>
      </c>
      <c r="J313" s="26">
        <f t="shared" ca="1" si="29"/>
        <v>0.97724857909077745</v>
      </c>
      <c r="K313" s="26">
        <f t="shared" ca="1" si="29"/>
        <v>0.9631414723243068</v>
      </c>
      <c r="L313" s="26">
        <f t="shared" ca="1" si="29"/>
        <v>0.94829411696247257</v>
      </c>
      <c r="M313" s="27">
        <f ca="1">C313*'Balance y flujos'!D$12</f>
        <v>7675.2596015563468</v>
      </c>
      <c r="N313" s="27">
        <f ca="1">D313*'Balance y flujos'!E$12</f>
        <v>7726.5315724194243</v>
      </c>
      <c r="O313" s="27">
        <f ca="1">E313*'Balance y flujos'!F$12</f>
        <v>7735.1880869312699</v>
      </c>
      <c r="P313" s="27">
        <f ca="1">F313*'Balance y flujos'!G$12</f>
        <v>7709.8733393225712</v>
      </c>
      <c r="Q313" s="27">
        <f ca="1">G313*'Balance y flujos'!H$12</f>
        <v>-1003720.2295089557</v>
      </c>
      <c r="R313" s="27">
        <f ca="1">H313*'Balance y flujos'!I$12</f>
        <v>25390.493260064592</v>
      </c>
      <c r="S313" s="27">
        <f ca="1">I313*'Balance y flujos'!J$12</f>
        <v>25097.649782593799</v>
      </c>
      <c r="T313" s="27">
        <f ca="1">J313*'Balance y flujos'!K$12</f>
        <v>24767.17533408563</v>
      </c>
      <c r="U313" s="27">
        <f ca="1">K313*'Balance y flujos'!L$12</f>
        <v>24409.647889976255</v>
      </c>
      <c r="V313" s="27">
        <f ca="1">L313*'Balance y flujos'!M$12</f>
        <v>972327.47670902044</v>
      </c>
      <c r="W313" s="16">
        <f t="shared" ca="1" si="26"/>
        <v>99119.066067014704</v>
      </c>
      <c r="X313" s="16">
        <f ca="1">'Metrics and Escenarios'!$N$13-W313</f>
        <v>-96211.019311207929</v>
      </c>
    </row>
    <row r="314" spans="1:24" x14ac:dyDescent="0.35">
      <c r="A314">
        <v>309</v>
      </c>
      <c r="B314" s="16">
        <f t="shared" ca="1" si="25"/>
        <v>-304.6653766739696</v>
      </c>
      <c r="C314" s="26">
        <f t="shared" ca="1" si="27"/>
        <v>1.0242858586904151</v>
      </c>
      <c r="D314" s="26">
        <f t="shared" ca="1" si="29"/>
        <v>1.0419410908334874</v>
      </c>
      <c r="E314" s="26">
        <f t="shared" ca="1" si="29"/>
        <v>1.0540469091098761</v>
      </c>
      <c r="F314" s="26">
        <f t="shared" ca="1" si="29"/>
        <v>1.061614356021479</v>
      </c>
      <c r="G314" s="26">
        <f t="shared" ca="1" si="29"/>
        <v>1.0655307788713149</v>
      </c>
      <c r="H314" s="26">
        <f t="shared" ca="1" si="29"/>
        <v>1.0665533380336243</v>
      </c>
      <c r="I314" s="26">
        <f t="shared" ca="1" si="29"/>
        <v>1.0653074760415044</v>
      </c>
      <c r="J314" s="26">
        <f t="shared" ca="1" si="29"/>
        <v>1.0623041482757305</v>
      </c>
      <c r="K314" s="26">
        <f t="shared" ca="1" si="29"/>
        <v>1.0579481712848013</v>
      </c>
      <c r="L314" s="26">
        <f t="shared" ca="1" si="29"/>
        <v>1.0525623794732046</v>
      </c>
      <c r="M314" s="27">
        <f ca="1">C314*'Balance y flujos'!D$12</f>
        <v>7755.7455498933396</v>
      </c>
      <c r="N314" s="27">
        <f ca="1">D314*'Balance y flujos'!E$12</f>
        <v>7889.4284343773988</v>
      </c>
      <c r="O314" s="27">
        <f ca="1">E314*'Balance y flujos'!F$12</f>
        <v>7981.0919533338747</v>
      </c>
      <c r="P314" s="27">
        <f ca="1">F314*'Balance y flujos'!G$12</f>
        <v>8038.3915755152811</v>
      </c>
      <c r="Q314" s="27">
        <f ca="1">G314*'Balance y flujos'!H$12</f>
        <v>-1057462.7327039381</v>
      </c>
      <c r="R314" s="27">
        <f ca="1">H314*'Balance y flujos'!I$12</f>
        <v>27030.495711551517</v>
      </c>
      <c r="S314" s="27">
        <f ca="1">I314*'Balance y flujos'!J$12</f>
        <v>26998.920856329303</v>
      </c>
      <c r="T314" s="27">
        <f ca="1">J314*'Balance y flujos'!K$12</f>
        <v>26922.805170973326</v>
      </c>
      <c r="U314" s="27">
        <f ca="1">K314*'Balance y flujos'!L$12</f>
        <v>26812.408237998545</v>
      </c>
      <c r="V314" s="27">
        <f ca="1">L314*'Balance y flujos'!M$12</f>
        <v>1079238.2913755064</v>
      </c>
      <c r="W314" s="16">
        <f t="shared" ca="1" si="26"/>
        <v>161204.84616154071</v>
      </c>
      <c r="X314" s="16">
        <f ca="1">'Metrics and Escenarios'!$N$13-W314</f>
        <v>-158296.79940573394</v>
      </c>
    </row>
    <row r="315" spans="1:24" x14ac:dyDescent="0.35">
      <c r="A315">
        <v>310</v>
      </c>
      <c r="B315" s="16">
        <f t="shared" ca="1" si="25"/>
        <v>-127.03447732254445</v>
      </c>
      <c r="C315" s="26">
        <f t="shared" ca="1" si="27"/>
        <v>1.0062520193961537</v>
      </c>
      <c r="D315" s="26">
        <f t="shared" ca="1" si="29"/>
        <v>1.0055747083317723</v>
      </c>
      <c r="E315" s="26">
        <f t="shared" ca="1" si="29"/>
        <v>0.99934789783133293</v>
      </c>
      <c r="F315" s="26">
        <f t="shared" ca="1" si="29"/>
        <v>0.98880154202192216</v>
      </c>
      <c r="G315" s="26">
        <f t="shared" ca="1" si="29"/>
        <v>0.97497603209841044</v>
      </c>
      <c r="H315" s="26">
        <f t="shared" ca="1" si="29"/>
        <v>0.95872953722350585</v>
      </c>
      <c r="I315" s="26">
        <f t="shared" ca="1" si="29"/>
        <v>0.94074970587778028</v>
      </c>
      <c r="J315" s="26">
        <f t="shared" ca="1" si="29"/>
        <v>0.92158114734432561</v>
      </c>
      <c r="K315" s="26">
        <f t="shared" ca="1" si="29"/>
        <v>0.90164314406455659</v>
      </c>
      <c r="L315" s="26">
        <f t="shared" ca="1" si="29"/>
        <v>0.88125932211483926</v>
      </c>
      <c r="M315" s="27">
        <f ca="1">C315*'Balance y flujos'!D$12</f>
        <v>7619.1959063858294</v>
      </c>
      <c r="N315" s="27">
        <f ca="1">D315*'Balance y flujos'!E$12</f>
        <v>7614.0674041919347</v>
      </c>
      <c r="O315" s="27">
        <f ca="1">E315*'Balance y flujos'!F$12</f>
        <v>7566.9188885514304</v>
      </c>
      <c r="P315" s="27">
        <f ca="1">F315*'Balance y flujos'!G$12</f>
        <v>7487.0633956317033</v>
      </c>
      <c r="Q315" s="27">
        <f ca="1">G315*'Balance y flujos'!H$12</f>
        <v>-967593.65348013327</v>
      </c>
      <c r="R315" s="27">
        <f ca="1">H315*'Balance y flujos'!I$12</f>
        <v>24297.83276684166</v>
      </c>
      <c r="S315" s="27">
        <f ca="1">I315*'Balance y flujos'!J$12</f>
        <v>23842.155833720728</v>
      </c>
      <c r="T315" s="27">
        <f ca="1">J315*'Balance y flujos'!K$12</f>
        <v>23356.35205742723</v>
      </c>
      <c r="U315" s="27">
        <f ca="1">K315*'Balance y flujos'!L$12</f>
        <v>22851.047640918332</v>
      </c>
      <c r="V315" s="27">
        <f ca="1">L315*'Balance y flujos'!M$12</f>
        <v>903593.76660789002</v>
      </c>
      <c r="W315" s="16">
        <f t="shared" ca="1" si="26"/>
        <v>60634.747021425515</v>
      </c>
      <c r="X315" s="16">
        <f ca="1">'Metrics and Escenarios'!$N$13-W315</f>
        <v>-57726.70026561874</v>
      </c>
    </row>
    <row r="316" spans="1:24" x14ac:dyDescent="0.35">
      <c r="A316">
        <v>311</v>
      </c>
      <c r="B316" s="16">
        <f t="shared" ca="1" si="25"/>
        <v>215.88326175377523</v>
      </c>
      <c r="C316" s="26">
        <f t="shared" ca="1" si="27"/>
        <v>0.97233078628697966</v>
      </c>
      <c r="D316" s="26">
        <f t="shared" ca="1" si="29"/>
        <v>0.93892063824064942</v>
      </c>
      <c r="E316" s="26">
        <f t="shared" ca="1" si="29"/>
        <v>0.90165110382422553</v>
      </c>
      <c r="F316" s="26">
        <f t="shared" ca="1" si="29"/>
        <v>0.86206144546039354</v>
      </c>
      <c r="G316" s="26">
        <f t="shared" ca="1" si="29"/>
        <v>0.82135385272135863</v>
      </c>
      <c r="H316" s="26">
        <f t="shared" ca="1" si="29"/>
        <v>0.78044039226752304</v>
      </c>
      <c r="I316" s="26">
        <f t="shared" ca="1" si="29"/>
        <v>0.73998853991248559</v>
      </c>
      <c r="J316" s="26">
        <f t="shared" ca="1" si="29"/>
        <v>0.700473575014113</v>
      </c>
      <c r="K316" s="26">
        <f t="shared" ca="1" si="29"/>
        <v>0.66221670359427443</v>
      </c>
      <c r="L316" s="26">
        <f t="shared" ca="1" si="29"/>
        <v>0.62542673533124959</v>
      </c>
      <c r="M316" s="27">
        <f ca="1">C316*'Balance y flujos'!D$12</f>
        <v>7362.3491965525673</v>
      </c>
      <c r="N316" s="27">
        <f ca="1">D316*'Balance y flujos'!E$12</f>
        <v>7109.3723494808928</v>
      </c>
      <c r="O316" s="27">
        <f ca="1">E316*'Balance y flujos'!F$12</f>
        <v>6827.1727825881699</v>
      </c>
      <c r="P316" s="27">
        <f ca="1">F316*'Balance y flujos'!G$12</f>
        <v>6527.4055700742156</v>
      </c>
      <c r="Q316" s="27">
        <f ca="1">G316*'Balance y flujos'!H$12</f>
        <v>-815134.67920247803</v>
      </c>
      <c r="R316" s="27">
        <f ca="1">H316*'Balance y flujos'!I$12</f>
        <v>19779.311473725658</v>
      </c>
      <c r="S316" s="27">
        <f ca="1">I316*'Balance y flujos'!J$12</f>
        <v>18754.10853017378</v>
      </c>
      <c r="T316" s="27">
        <f ca="1">J316*'Balance y flujos'!K$12</f>
        <v>17752.649858452012</v>
      </c>
      <c r="U316" s="27">
        <f ca="1">K316*'Balance y flujos'!L$12</f>
        <v>16783.076034082507</v>
      </c>
      <c r="V316" s="27">
        <f ca="1">L316*'Balance y flujos'!M$12</f>
        <v>641277.41441536311</v>
      </c>
      <c r="W316" s="16">
        <f t="shared" ca="1" si="26"/>
        <v>-72961.818991985056</v>
      </c>
      <c r="X316" s="16">
        <f ca="1">'Metrics and Escenarios'!$N$13-W316</f>
        <v>75869.865747791831</v>
      </c>
    </row>
    <row r="317" spans="1:24" x14ac:dyDescent="0.35">
      <c r="A317">
        <v>312</v>
      </c>
      <c r="B317" s="16">
        <f t="shared" ca="1" si="25"/>
        <v>-298.92685010442364</v>
      </c>
      <c r="C317" s="26">
        <f t="shared" ca="1" si="27"/>
        <v>1.0236982381488549</v>
      </c>
      <c r="D317" s="26">
        <f t="shared" ca="1" si="29"/>
        <v>1.0407459354810229</v>
      </c>
      <c r="E317" s="26">
        <f t="shared" ca="1" si="29"/>
        <v>1.0522338673278846</v>
      </c>
      <c r="F317" s="26">
        <f t="shared" ca="1" si="29"/>
        <v>1.0591803097825563</v>
      </c>
      <c r="G317" s="26">
        <f t="shared" ca="1" si="29"/>
        <v>1.0624778724193655</v>
      </c>
      <c r="H317" s="26">
        <f t="shared" ca="1" si="29"/>
        <v>1.0628873860033452</v>
      </c>
      <c r="I317" s="26">
        <f t="shared" ca="1" si="29"/>
        <v>1.0610367527856213</v>
      </c>
      <c r="J317" s="26">
        <f t="shared" ca="1" si="29"/>
        <v>1.0574384770708618</v>
      </c>
      <c r="K317" s="26">
        <f t="shared" ca="1" si="29"/>
        <v>1.0524982994831396</v>
      </c>
      <c r="L317" s="26">
        <f t="shared" ca="1" si="29"/>
        <v>1.0465395199901433</v>
      </c>
      <c r="M317" s="27">
        <f ca="1">C317*'Balance y flujos'!D$12</f>
        <v>7751.2961714687863</v>
      </c>
      <c r="N317" s="27">
        <f ca="1">D317*'Balance y flujos'!E$12</f>
        <v>7880.3788895382668</v>
      </c>
      <c r="O317" s="27">
        <f ca="1">E317*'Balance y flujos'!F$12</f>
        <v>7967.3638611092792</v>
      </c>
      <c r="P317" s="27">
        <f ca="1">F317*'Balance y flujos'!G$12</f>
        <v>8019.9613266491151</v>
      </c>
      <c r="Q317" s="27">
        <f ca="1">G317*'Balance y flujos'!H$12</f>
        <v>-1054432.9424215893</v>
      </c>
      <c r="R317" s="27">
        <f ca="1">H317*'Balance y flujos'!I$12</f>
        <v>26937.586621026418</v>
      </c>
      <c r="S317" s="27">
        <f ca="1">I317*'Balance y flujos'!J$12</f>
        <v>26890.684575463871</v>
      </c>
      <c r="T317" s="27">
        <f ca="1">J317*'Balance y flujos'!K$12</f>
        <v>26799.49065875258</v>
      </c>
      <c r="U317" s="27">
        <f ca="1">K317*'Balance y flujos'!L$12</f>
        <v>26674.287872977773</v>
      </c>
      <c r="V317" s="27">
        <f ca="1">L317*'Balance y flujos'!M$12</f>
        <v>1073062.7898523121</v>
      </c>
      <c r="W317" s="16">
        <f t="shared" ca="1" si="26"/>
        <v>157550.89740770892</v>
      </c>
      <c r="X317" s="16">
        <f ca="1">'Metrics and Escenarios'!$N$13-W317</f>
        <v>-154642.85065190215</v>
      </c>
    </row>
    <row r="318" spans="1:24" x14ac:dyDescent="0.35">
      <c r="A318">
        <v>313</v>
      </c>
      <c r="B318" s="16">
        <f t="shared" ca="1" si="25"/>
        <v>100.42521301273342</v>
      </c>
      <c r="C318" s="26">
        <f t="shared" ca="1" si="27"/>
        <v>0.98362218653691602</v>
      </c>
      <c r="D318" s="26">
        <f t="shared" ca="1" si="29"/>
        <v>0.96085409197161786</v>
      </c>
      <c r="E318" s="26">
        <f t="shared" ca="1" si="29"/>
        <v>0.93342914445689518</v>
      </c>
      <c r="F318" s="26">
        <f t="shared" ca="1" si="29"/>
        <v>0.90280787706629784</v>
      </c>
      <c r="G318" s="26">
        <f t="shared" ca="1" si="29"/>
        <v>0.87016516900878049</v>
      </c>
      <c r="H318" s="26">
        <f t="shared" ca="1" si="29"/>
        <v>0.83642193698144496</v>
      </c>
      <c r="I318" s="26">
        <f t="shared" ca="1" si="29"/>
        <v>0.80227812224534378</v>
      </c>
      <c r="J318" s="26">
        <f t="shared" ca="1" si="29"/>
        <v>0.76825605384380535</v>
      </c>
      <c r="K318" s="26">
        <f t="shared" ca="1" si="29"/>
        <v>0.73473147553855445</v>
      </c>
      <c r="L318" s="26">
        <f t="shared" ca="1" si="29"/>
        <v>0.70197110486773384</v>
      </c>
      <c r="M318" s="27">
        <f ca="1">C318*'Balance y flujos'!D$12</f>
        <v>7447.8460590714676</v>
      </c>
      <c r="N318" s="27">
        <f ca="1">D318*'Balance y flujos'!E$12</f>
        <v>7275.449313957628</v>
      </c>
      <c r="O318" s="27">
        <f ca="1">E318*'Balance y flujos'!F$12</f>
        <v>7067.7915465104488</v>
      </c>
      <c r="P318" s="27">
        <f ca="1">F318*'Balance y flujos'!G$12</f>
        <v>6835.9317035947615</v>
      </c>
      <c r="Q318" s="27">
        <f ca="1">G318*'Balance y flujos'!H$12</f>
        <v>-863576.4032067802</v>
      </c>
      <c r="R318" s="27">
        <f ca="1">H318*'Balance y flujos'!I$12</f>
        <v>21198.095561079001</v>
      </c>
      <c r="S318" s="27">
        <f ca="1">I318*'Balance y flujos'!J$12</f>
        <v>20332.762150279534</v>
      </c>
      <c r="T318" s="27">
        <f ca="1">J318*'Balance y flujos'!K$12</f>
        <v>19470.514252090587</v>
      </c>
      <c r="U318" s="27">
        <f ca="1">K318*'Balance y flujos'!L$12</f>
        <v>18620.874634645512</v>
      </c>
      <c r="V318" s="27">
        <f ca="1">L318*'Balance y flujos'!M$12</f>
        <v>719761.70779692568</v>
      </c>
      <c r="W318" s="16">
        <f t="shared" ca="1" si="26"/>
        <v>-35565.430188625585</v>
      </c>
      <c r="X318" s="16">
        <f ca="1">'Metrics and Escenarios'!$N$13-W318</f>
        <v>38473.476944432361</v>
      </c>
    </row>
    <row r="319" spans="1:24" x14ac:dyDescent="0.35">
      <c r="A319">
        <v>314</v>
      </c>
      <c r="B319" s="16">
        <f t="shared" ca="1" si="25"/>
        <v>-187.7916577885743</v>
      </c>
      <c r="C319" s="26">
        <f t="shared" ca="1" si="27"/>
        <v>1.0123843331904367</v>
      </c>
      <c r="D319" s="26">
        <f t="shared" ca="1" si="29"/>
        <v>1.0178684270344198</v>
      </c>
      <c r="E319" s="26">
        <f t="shared" ca="1" si="29"/>
        <v>1.0177301854747289</v>
      </c>
      <c r="F319" s="26">
        <f t="shared" ca="1" si="29"/>
        <v>1.0131266472279759</v>
      </c>
      <c r="G319" s="26">
        <f t="shared" ca="1" si="29"/>
        <v>1.0050489024519629</v>
      </c>
      <c r="H319" s="26">
        <f t="shared" ca="1" si="29"/>
        <v>0.99432420708945179</v>
      </c>
      <c r="I319" s="26">
        <f t="shared" ca="1" si="29"/>
        <v>0.98162282222627573</v>
      </c>
      <c r="J319" s="26">
        <f t="shared" ca="1" si="29"/>
        <v>0.96748176546777354</v>
      </c>
      <c r="K319" s="26">
        <f t="shared" ca="1" si="29"/>
        <v>0.95231920387354552</v>
      </c>
      <c r="L319" s="26">
        <f t="shared" ca="1" si="29"/>
        <v>0.93646215767873808</v>
      </c>
      <c r="M319" s="27">
        <f ca="1">C319*'Balance y flujos'!D$12</f>
        <v>7665.6289065264036</v>
      </c>
      <c r="N319" s="27">
        <f ca="1">D319*'Balance y flujos'!E$12</f>
        <v>7707.1536782146995</v>
      </c>
      <c r="O319" s="27">
        <f ca="1">E319*'Balance y flujos'!F$12</f>
        <v>7706.1069329606416</v>
      </c>
      <c r="P319" s="27">
        <f ca="1">F319*'Balance y flujos'!G$12</f>
        <v>7671.2496019059417</v>
      </c>
      <c r="Q319" s="27">
        <f ca="1">G319*'Balance y flujos'!H$12</f>
        <v>-997438.81637444638</v>
      </c>
      <c r="R319" s="27">
        <f ca="1">H319*'Balance y flujos'!I$12</f>
        <v>25199.936334338265</v>
      </c>
      <c r="S319" s="27">
        <f ca="1">I319*'Balance y flujos'!J$12</f>
        <v>24878.035200253566</v>
      </c>
      <c r="T319" s="27">
        <f ca="1">J319*'Balance y flujos'!K$12</f>
        <v>24519.647334933838</v>
      </c>
      <c r="U319" s="27">
        <f ca="1">K319*'Balance y flujos'!L$12</f>
        <v>24135.370673342259</v>
      </c>
      <c r="V319" s="27">
        <f ca="1">L319*'Balance y flujos'!M$12</f>
        <v>960195.65082389512</v>
      </c>
      <c r="W319" s="16">
        <f t="shared" ca="1" si="26"/>
        <v>92239.963111924473</v>
      </c>
      <c r="X319" s="16">
        <f ca="1">'Metrics and Escenarios'!$N$13-W319</f>
        <v>-89331.916356117697</v>
      </c>
    </row>
    <row r="320" spans="1:24" x14ac:dyDescent="0.35">
      <c r="A320">
        <v>315</v>
      </c>
      <c r="B320" s="16">
        <f t="shared" ca="1" si="25"/>
        <v>186.46792713807164</v>
      </c>
      <c r="C320" s="26">
        <f t="shared" ca="1" si="27"/>
        <v>0.97519514056218404</v>
      </c>
      <c r="D320" s="26">
        <f t="shared" ca="1" si="29"/>
        <v>0.94446065134633317</v>
      </c>
      <c r="E320" s="26">
        <f t="shared" ca="1" si="29"/>
        <v>0.90964302539577269</v>
      </c>
      <c r="F320" s="26">
        <f t="shared" ca="1" si="29"/>
        <v>0.8722644832551707</v>
      </c>
      <c r="G320" s="26">
        <f t="shared" ca="1" si="29"/>
        <v>0.83352332483313263</v>
      </c>
      <c r="H320" s="26">
        <f t="shared" ca="1" si="29"/>
        <v>0.79433681106247955</v>
      </c>
      <c r="I320" s="26">
        <f t="shared" ca="1" si="29"/>
        <v>0.75538339907855545</v>
      </c>
      <c r="J320" s="26">
        <f t="shared" ca="1" si="29"/>
        <v>0.71715278683816419</v>
      </c>
      <c r="K320" s="26">
        <f t="shared" ca="1" si="29"/>
        <v>0.67998221971067974</v>
      </c>
      <c r="L320" s="26">
        <f t="shared" ca="1" si="29"/>
        <v>0.64409712367701266</v>
      </c>
      <c r="M320" s="27">
        <f ca="1">C320*'Balance y flujos'!D$12</f>
        <v>7384.0376761256784</v>
      </c>
      <c r="N320" s="27">
        <f ca="1">D320*'Balance y flujos'!E$12</f>
        <v>7151.3205337950767</v>
      </c>
      <c r="O320" s="27">
        <f ca="1">E320*'Balance y flujos'!F$12</f>
        <v>6887.6864659879111</v>
      </c>
      <c r="P320" s="27">
        <f ca="1">F320*'Balance y flujos'!G$12</f>
        <v>6604.6615082489452</v>
      </c>
      <c r="Q320" s="27">
        <f ca="1">G320*'Balance y flujos'!H$12</f>
        <v>-827212.00581758749</v>
      </c>
      <c r="R320" s="27">
        <f ca="1">H320*'Balance y flujos'!I$12</f>
        <v>20131.499287731782</v>
      </c>
      <c r="S320" s="27">
        <f ca="1">I320*'Balance y flujos'!J$12</f>
        <v>19144.272490876952</v>
      </c>
      <c r="T320" s="27">
        <f ca="1">J320*'Balance y flujos'!K$12</f>
        <v>18175.364173437225</v>
      </c>
      <c r="U320" s="27">
        <f ca="1">K320*'Balance y flujos'!L$12</f>
        <v>17233.321408667656</v>
      </c>
      <c r="V320" s="27">
        <f ca="1">L320*'Balance y flujos'!M$12</f>
        <v>660420.98102058726</v>
      </c>
      <c r="W320" s="16">
        <f t="shared" ca="1" si="26"/>
        <v>-64078.861252128961</v>
      </c>
      <c r="X320" s="16">
        <f ca="1">'Metrics and Escenarios'!$N$13-W320</f>
        <v>66986.908007935737</v>
      </c>
    </row>
    <row r="321" spans="1:24" x14ac:dyDescent="0.35">
      <c r="A321">
        <v>316</v>
      </c>
      <c r="B321" s="16">
        <f t="shared" ca="1" si="25"/>
        <v>-141.96390703469592</v>
      </c>
      <c r="C321" s="26">
        <f t="shared" ca="1" si="27"/>
        <v>1.0077554182409101</v>
      </c>
      <c r="D321" s="26">
        <f t="shared" ca="1" si="29"/>
        <v>1.0085817267904229</v>
      </c>
      <c r="E321" s="26">
        <f t="shared" ca="1" si="29"/>
        <v>1.0038338444857504</v>
      </c>
      <c r="F321" s="26">
        <f t="shared" ca="1" si="29"/>
        <v>0.99472410576922055</v>
      </c>
      <c r="G321" s="26">
        <f t="shared" ca="1" si="29"/>
        <v>0.9822811816774164</v>
      </c>
      <c r="H321" s="26">
        <f t="shared" ca="1" si="29"/>
        <v>0.96735608752727054</v>
      </c>
      <c r="I321" s="26">
        <f t="shared" ca="1" si="29"/>
        <v>0.95063265694629329</v>
      </c>
      <c r="J321" s="26">
        <f t="shared" ca="1" si="29"/>
        <v>0.93265408554841855</v>
      </c>
      <c r="K321" s="26">
        <f t="shared" ca="1" si="29"/>
        <v>0.91383981693392891</v>
      </c>
      <c r="L321" s="26">
        <f t="shared" ca="1" si="29"/>
        <v>0.89451472280422439</v>
      </c>
      <c r="M321" s="27">
        <f ca="1">C321*'Balance y flujos'!D$12</f>
        <v>7630.5794267195397</v>
      </c>
      <c r="N321" s="27">
        <f ca="1">D321*'Balance y flujos'!E$12</f>
        <v>7636.8361164915887</v>
      </c>
      <c r="O321" s="27">
        <f ca="1">E321*'Balance y flujos'!F$12</f>
        <v>7600.8858329418763</v>
      </c>
      <c r="P321" s="27">
        <f ca="1">F321*'Balance y flujos'!G$12</f>
        <v>7531.9081985129978</v>
      </c>
      <c r="Q321" s="27">
        <f ca="1">G321*'Balance y flujos'!H$12</f>
        <v>-974843.48951472389</v>
      </c>
      <c r="R321" s="27">
        <f ca="1">H321*'Balance y flujos'!I$12</f>
        <v>24516.462180557905</v>
      </c>
      <c r="S321" s="27">
        <f ca="1">I321*'Balance y flujos'!J$12</f>
        <v>24092.627195019391</v>
      </c>
      <c r="T321" s="27">
        <f ca="1">J321*'Balance y flujos'!K$12</f>
        <v>23636.98219374262</v>
      </c>
      <c r="U321" s="27">
        <f ca="1">K321*'Balance y flujos'!L$12</f>
        <v>23160.157464060034</v>
      </c>
      <c r="V321" s="27">
        <f ca="1">L321*'Balance y flujos'!M$12</f>
        <v>917185.10928790248</v>
      </c>
      <c r="W321" s="16">
        <f t="shared" ca="1" si="26"/>
        <v>68148.058381224517</v>
      </c>
      <c r="X321" s="16">
        <f ca="1">'Metrics and Escenarios'!$N$13-W321</f>
        <v>-65240.011625417741</v>
      </c>
    </row>
    <row r="322" spans="1:24" x14ac:dyDescent="0.35">
      <c r="A322">
        <v>317</v>
      </c>
      <c r="B322" s="16">
        <f t="shared" ca="1" si="25"/>
        <v>-115.1016834975519</v>
      </c>
      <c r="C322" s="26">
        <f t="shared" ca="1" si="27"/>
        <v>1.0050519957319528</v>
      </c>
      <c r="D322" s="26">
        <f t="shared" ca="1" si="29"/>
        <v>1.0031777066281644</v>
      </c>
      <c r="E322" s="26">
        <f t="shared" ca="1" si="29"/>
        <v>0.99577678991195051</v>
      </c>
      <c r="F322" s="26">
        <f t="shared" ca="1" si="29"/>
        <v>0.98409312190848797</v>
      </c>
      <c r="G322" s="26">
        <f t="shared" ca="1" si="29"/>
        <v>0.96917625719524825</v>
      </c>
      <c r="H322" s="26">
        <f t="shared" ca="1" si="29"/>
        <v>0.95188985824361705</v>
      </c>
      <c r="I322" s="26">
        <f t="shared" ca="1" si="29"/>
        <v>0.93292439302551444</v>
      </c>
      <c r="J322" s="26">
        <f t="shared" ca="1" si="29"/>
        <v>0.91282537590419444</v>
      </c>
      <c r="K322" s="26">
        <f t="shared" ca="1" si="29"/>
        <v>0.89201174534109129</v>
      </c>
      <c r="L322" s="26">
        <f t="shared" ca="1" si="29"/>
        <v>0.87080592944671742</v>
      </c>
      <c r="M322" s="27">
        <f ca="1">C322*'Balance y flujos'!D$12</f>
        <v>7610.1094993887709</v>
      </c>
      <c r="N322" s="27">
        <f ca="1">D322*'Balance y flujos'!E$12</f>
        <v>7595.9176512317481</v>
      </c>
      <c r="O322" s="27">
        <f ca="1">E322*'Balance y flujos'!F$12</f>
        <v>7539.878971794843</v>
      </c>
      <c r="P322" s="27">
        <f ca="1">F322*'Balance y flujos'!G$12</f>
        <v>7451.4119141317206</v>
      </c>
      <c r="Q322" s="27">
        <f ca="1">G322*'Balance y flujos'!H$12</f>
        <v>-961837.79364034324</v>
      </c>
      <c r="R322" s="27">
        <f ca="1">H322*'Balance y flujos'!I$12</f>
        <v>24124.489431125199</v>
      </c>
      <c r="S322" s="27">
        <f ca="1">I322*'Balance y flujos'!J$12</f>
        <v>23643.83280762182</v>
      </c>
      <c r="T322" s="27">
        <f ca="1">J322*'Balance y flujos'!K$12</f>
        <v>23134.447691350106</v>
      </c>
      <c r="U322" s="27">
        <f ca="1">K322*'Balance y flujos'!L$12</f>
        <v>22606.951567513457</v>
      </c>
      <c r="V322" s="27">
        <f ca="1">L322*'Balance y flujos'!M$12</f>
        <v>892875.44543070009</v>
      </c>
      <c r="W322" s="16">
        <f t="shared" ca="1" si="26"/>
        <v>54744.691324514453</v>
      </c>
      <c r="X322" s="16">
        <f ca="1">'Metrics and Escenarios'!$N$13-W322</f>
        <v>-51836.644568707678</v>
      </c>
    </row>
    <row r="323" spans="1:24" x14ac:dyDescent="0.35">
      <c r="A323">
        <v>318</v>
      </c>
      <c r="B323" s="16">
        <f t="shared" ca="1" si="25"/>
        <v>55.077191771735542</v>
      </c>
      <c r="C323" s="26">
        <f t="shared" ca="1" si="27"/>
        <v>0.98809284763808358</v>
      </c>
      <c r="D323" s="26">
        <f t="shared" ca="1" si="29"/>
        <v>0.9696082969048595</v>
      </c>
      <c r="E323" s="26">
        <f t="shared" ca="1" si="29"/>
        <v>0.94621466638118179</v>
      </c>
      <c r="F323" s="26">
        <f t="shared" ca="1" si="29"/>
        <v>0.9193335253522551</v>
      </c>
      <c r="G323" s="26">
        <f t="shared" ca="1" si="29"/>
        <v>0.89012068413534129</v>
      </c>
      <c r="H323" s="26">
        <f t="shared" ca="1" si="29"/>
        <v>0.8594924218145521</v>
      </c>
      <c r="I323" s="26">
        <f t="shared" ca="1" si="29"/>
        <v>0.82815385178662526</v>
      </c>
      <c r="J323" s="26">
        <f t="shared" ca="1" si="29"/>
        <v>0.79663889675193278</v>
      </c>
      <c r="K323" s="26">
        <f t="shared" ca="1" si="29"/>
        <v>0.7653385708351953</v>
      </c>
      <c r="L323" s="26">
        <f t="shared" ca="1" si="29"/>
        <v>0.73453692251593639</v>
      </c>
      <c r="M323" s="27">
        <f ca="1">C323*'Balance y flujos'!D$12</f>
        <v>7481.6972634459889</v>
      </c>
      <c r="N323" s="27">
        <f ca="1">D323*'Balance y flujos'!E$12</f>
        <v>7341.7348975940649</v>
      </c>
      <c r="O323" s="27">
        <f ca="1">E323*'Balance y flujos'!F$12</f>
        <v>7164.6016839599006</v>
      </c>
      <c r="P323" s="27">
        <f ca="1">F323*'Balance y flujos'!G$12</f>
        <v>6961.0615411937924</v>
      </c>
      <c r="Q323" s="27">
        <f ca="1">G323*'Balance y flujos'!H$12</f>
        <v>-883380.81803616753</v>
      </c>
      <c r="R323" s="27">
        <f ca="1">H323*'Balance y flujos'!I$12</f>
        <v>21782.788908431365</v>
      </c>
      <c r="S323" s="27">
        <f ca="1">I323*'Balance y flujos'!J$12</f>
        <v>20988.55100907998</v>
      </c>
      <c r="T323" s="27">
        <f ca="1">J323*'Balance y flujos'!K$12</f>
        <v>20189.842846499425</v>
      </c>
      <c r="U323" s="27">
        <f ca="1">K323*'Balance y flujos'!L$12</f>
        <v>19396.574197579903</v>
      </c>
      <c r="V323" s="27">
        <f ca="1">L323*'Balance y flujos'!M$12</f>
        <v>753152.86644111236</v>
      </c>
      <c r="W323" s="16">
        <f t="shared" ca="1" si="26"/>
        <v>-18921.099247270846</v>
      </c>
      <c r="X323" s="16">
        <f ca="1">'Metrics and Escenarios'!$N$13-W323</f>
        <v>21829.146003077622</v>
      </c>
    </row>
    <row r="324" spans="1:24" x14ac:dyDescent="0.35">
      <c r="A324">
        <v>319</v>
      </c>
      <c r="B324" s="16">
        <f t="shared" ca="1" si="25"/>
        <v>282.85504989995445</v>
      </c>
      <c r="C324" s="26">
        <f t="shared" ca="1" si="27"/>
        <v>0.96584067013643471</v>
      </c>
      <c r="D324" s="26">
        <f t="shared" ca="1" si="29"/>
        <v>0.92642824995458173</v>
      </c>
      <c r="E324" s="26">
        <f t="shared" ca="1" si="29"/>
        <v>0.88371631980237964</v>
      </c>
      <c r="F324" s="26">
        <f t="shared" ca="1" si="29"/>
        <v>0.83927450598885334</v>
      </c>
      <c r="G324" s="26">
        <f t="shared" ca="1" si="29"/>
        <v>0.79430548146906643</v>
      </c>
      <c r="H324" s="26">
        <f t="shared" ca="1" si="29"/>
        <v>0.7497016241731288</v>
      </c>
      <c r="I324" s="26">
        <f t="shared" ca="1" si="29"/>
        <v>0.70609828929753538</v>
      </c>
      <c r="J324" s="26">
        <f t="shared" ca="1" si="29"/>
        <v>0.66393165271061894</v>
      </c>
      <c r="K324" s="26">
        <f t="shared" ca="1" si="29"/>
        <v>0.62348096778976381</v>
      </c>
      <c r="L324" s="26">
        <f t="shared" ca="1" si="29"/>
        <v>0.58491258290503145</v>
      </c>
      <c r="M324" s="27">
        <f ca="1">C324*'Balance y flujos'!D$12</f>
        <v>7313.2069683105055</v>
      </c>
      <c r="N324" s="27">
        <f ca="1">D324*'Balance y flujos'!E$12</f>
        <v>7014.7817778790522</v>
      </c>
      <c r="O324" s="27">
        <f ca="1">E324*'Balance y flujos'!F$12</f>
        <v>6691.3731713902071</v>
      </c>
      <c r="P324" s="27">
        <f ca="1">F324*'Balance y flujos'!G$12</f>
        <v>6354.8661340343178</v>
      </c>
      <c r="Q324" s="27">
        <f ca="1">G324*'Balance y flujos'!H$12</f>
        <v>-788291.11433620774</v>
      </c>
      <c r="R324" s="27">
        <f ca="1">H324*'Balance y flujos'!I$12</f>
        <v>19000.274824057691</v>
      </c>
      <c r="S324" s="27">
        <f ca="1">I324*'Balance y flujos'!J$12</f>
        <v>17895.201393283885</v>
      </c>
      <c r="T324" s="27">
        <f ca="1">J324*'Balance y flujos'!K$12</f>
        <v>16826.539331305263</v>
      </c>
      <c r="U324" s="27">
        <f ca="1">K324*'Balance y flujos'!L$12</f>
        <v>15801.365974951261</v>
      </c>
      <c r="V324" s="27">
        <f ca="1">L324*'Balance y flujos'!M$12</f>
        <v>599736.48012614588</v>
      </c>
      <c r="W324" s="16">
        <f t="shared" ca="1" si="26"/>
        <v>-91657.024634849513</v>
      </c>
      <c r="X324" s="16">
        <f ca="1">'Metrics and Escenarios'!$N$13-W324</f>
        <v>94565.071390656289</v>
      </c>
    </row>
    <row r="325" spans="1:24" x14ac:dyDescent="0.35">
      <c r="A325">
        <v>320</v>
      </c>
      <c r="B325" s="16">
        <f t="shared" ca="1" si="25"/>
        <v>148.90591069815542</v>
      </c>
      <c r="C325" s="26">
        <f t="shared" ca="1" si="27"/>
        <v>0.97886505831300052</v>
      </c>
      <c r="D325" s="26">
        <f t="shared" ca="1" si="29"/>
        <v>0.95158253839840767</v>
      </c>
      <c r="E325" s="26">
        <f t="shared" ca="1" si="29"/>
        <v>0.91995140472430026</v>
      </c>
      <c r="F325" s="26">
        <f t="shared" ca="1" si="29"/>
        <v>0.88546903793511667</v>
      </c>
      <c r="G325" s="26">
        <f t="shared" ca="1" si="29"/>
        <v>0.8493256606590206</v>
      </c>
      <c r="H325" s="26">
        <f t="shared" ca="1" si="29"/>
        <v>0.8124422026376743</v>
      </c>
      <c r="I325" s="26">
        <f t="shared" ca="1" si="29"/>
        <v>0.77550842398886422</v>
      </c>
      <c r="J325" s="26">
        <f t="shared" ca="1" si="29"/>
        <v>0.73903000543319575</v>
      </c>
      <c r="K325" s="26">
        <f t="shared" ca="1" si="29"/>
        <v>0.70336254150080768</v>
      </c>
      <c r="L325" s="26">
        <f t="shared" ca="1" si="29"/>
        <v>0.66875083334725161</v>
      </c>
      <c r="M325" s="27">
        <f ca="1">C325*'Balance y flujos'!D$12</f>
        <v>7411.8257667479202</v>
      </c>
      <c r="N325" s="27">
        <f ca="1">D325*'Balance y flujos'!E$12</f>
        <v>7205.2464406523586</v>
      </c>
      <c r="O325" s="27">
        <f ca="1">E325*'Balance y flujos'!F$12</f>
        <v>6965.7400351410161</v>
      </c>
      <c r="P325" s="27">
        <f ca="1">F325*'Balance y flujos'!G$12</f>
        <v>6704.6445015983318</v>
      </c>
      <c r="Q325" s="27">
        <f ca="1">G325*'Balance y flujos'!H$12</f>
        <v>-842894.6886240379</v>
      </c>
      <c r="R325" s="27">
        <f ca="1">H325*'Balance y flujos'!I$12</f>
        <v>20590.358391985821</v>
      </c>
      <c r="S325" s="27">
        <f ca="1">I325*'Balance y flujos'!J$12</f>
        <v>19654.316742893367</v>
      </c>
      <c r="T325" s="27">
        <f ca="1">J325*'Balance y flujos'!K$12</f>
        <v>18729.815640912762</v>
      </c>
      <c r="U325" s="27">
        <f ca="1">K325*'Balance y flujos'!L$12</f>
        <v>17825.867196436619</v>
      </c>
      <c r="V325" s="27">
        <f ca="1">L325*'Balance y flujos'!M$12</f>
        <v>685699.50894393283</v>
      </c>
      <c r="W325" s="16">
        <f t="shared" ca="1" si="26"/>
        <v>-52107.364963736851</v>
      </c>
      <c r="X325" s="16">
        <f ca="1">'Metrics and Escenarios'!$N$13-W325</f>
        <v>55015.411719543627</v>
      </c>
    </row>
    <row r="326" spans="1:24" x14ac:dyDescent="0.35">
      <c r="A326">
        <v>321</v>
      </c>
      <c r="B326" s="16">
        <f t="shared" ca="1" si="25"/>
        <v>-228.7758699697377</v>
      </c>
      <c r="C326" s="26">
        <f t="shared" ca="1" si="27"/>
        <v>1.0165420247884582</v>
      </c>
      <c r="D326" s="26">
        <f t="shared" ca="1" si="29"/>
        <v>1.026246022158992</v>
      </c>
      <c r="E326" s="26">
        <f t="shared" ca="1" si="29"/>
        <v>1.0303206896058901</v>
      </c>
      <c r="F326" s="26">
        <f t="shared" ca="1" si="29"/>
        <v>1.0298724135891002</v>
      </c>
      <c r="G326" s="26">
        <f t="shared" ca="1" si="29"/>
        <v>1.0258569433290941</v>
      </c>
      <c r="H326" s="26">
        <f t="shared" ref="D326:L354" ca="1" si="30">EXP(-(H$4+($B326/10000))*H$3)</f>
        <v>1.0190782740637387</v>
      </c>
      <c r="I326" s="26">
        <f t="shared" ca="1" si="30"/>
        <v>1.0101924049873952</v>
      </c>
      <c r="J326" s="26">
        <f t="shared" ca="1" si="30"/>
        <v>0.99972870523447177</v>
      </c>
      <c r="K326" s="26">
        <f t="shared" ca="1" si="30"/>
        <v>0.9881021348319966</v>
      </c>
      <c r="L326" s="26">
        <f t="shared" ca="1" si="30"/>
        <v>0.9756396673973452</v>
      </c>
      <c r="M326" s="27">
        <f ca="1">C326*'Balance y flujos'!D$12</f>
        <v>7697.1103507302823</v>
      </c>
      <c r="N326" s="27">
        <f ca="1">D326*'Balance y flujos'!E$12</f>
        <v>7770.5876264186518</v>
      </c>
      <c r="O326" s="27">
        <f ca="1">E326*'Balance y flujos'!F$12</f>
        <v>7801.4404236631426</v>
      </c>
      <c r="P326" s="27">
        <f ca="1">F326*'Balance y flujos'!G$12</f>
        <v>7798.0461419859685</v>
      </c>
      <c r="Q326" s="27">
        <f ca="1">G326*'Balance y flujos'!H$12</f>
        <v>-1018089.3017517476</v>
      </c>
      <c r="R326" s="27">
        <f ca="1">H326*'Balance y flujos'!I$12</f>
        <v>25827.29802112043</v>
      </c>
      <c r="S326" s="27">
        <f ca="1">I326*'Balance y flujos'!J$12</f>
        <v>25602.096488861062</v>
      </c>
      <c r="T326" s="27">
        <f ca="1">J326*'Balance y flujos'!K$12</f>
        <v>25336.906759278649</v>
      </c>
      <c r="U326" s="27">
        <f ca="1">K326*'Balance y flujos'!L$12</f>
        <v>25042.245489000717</v>
      </c>
      <c r="V326" s="27">
        <f ca="1">L326*'Balance y flujos'!M$12</f>
        <v>1000366.0668235801</v>
      </c>
      <c r="W326" s="16">
        <f t="shared" ca="1" si="26"/>
        <v>115152.49637289136</v>
      </c>
      <c r="X326" s="16">
        <f ca="1">'Metrics and Escenarios'!$N$13-W326</f>
        <v>-112244.44961708458</v>
      </c>
    </row>
    <row r="327" spans="1:24" x14ac:dyDescent="0.35">
      <c r="A327">
        <v>322</v>
      </c>
      <c r="B327" s="16">
        <f t="shared" ref="B327:B390" ca="1" si="31">_xlfn.NORM.INV(RAND(),0,1.6)*100</f>
        <v>129.96392468938234</v>
      </c>
      <c r="C327" s="26">
        <f t="shared" ca="1" si="27"/>
        <v>0.98072098032442456</v>
      </c>
      <c r="D327" s="26">
        <f t="shared" ca="1" si="30"/>
        <v>0.95519434818945814</v>
      </c>
      <c r="E327" s="26">
        <f t="shared" ca="1" si="30"/>
        <v>0.92519399837799154</v>
      </c>
      <c r="F327" s="26">
        <f t="shared" ca="1" si="30"/>
        <v>0.89220353552033027</v>
      </c>
      <c r="G327" s="26">
        <f t="shared" ca="1" si="30"/>
        <v>0.85740783072370497</v>
      </c>
      <c r="H327" s="26">
        <f t="shared" ca="1" si="30"/>
        <v>0.82172843388108707</v>
      </c>
      <c r="I327" s="26">
        <f t="shared" ca="1" si="30"/>
        <v>0.78585966671879948</v>
      </c>
      <c r="J327" s="26">
        <f t="shared" ca="1" si="30"/>
        <v>0.75031424467866792</v>
      </c>
      <c r="K327" s="26">
        <f t="shared" ca="1" si="30"/>
        <v>0.71545610796229442</v>
      </c>
      <c r="L327" s="26">
        <f t="shared" ca="1" si="30"/>
        <v>0.68153903689848594</v>
      </c>
      <c r="M327" s="27">
        <f ca="1">C327*'Balance y flujos'!D$12</f>
        <v>7425.8785419170063</v>
      </c>
      <c r="N327" s="27">
        <f ca="1">D327*'Balance y flujos'!E$12</f>
        <v>7232.5945461410111</v>
      </c>
      <c r="O327" s="27">
        <f ca="1">E327*'Balance y flujos'!F$12</f>
        <v>7005.4362020406552</v>
      </c>
      <c r="P327" s="27">
        <f ca="1">F327*'Balance y flujos'!G$12</f>
        <v>6755.6371509980481</v>
      </c>
      <c r="Q327" s="27">
        <f ca="1">G327*'Balance y flujos'!H$12</f>
        <v>-850915.66165668191</v>
      </c>
      <c r="R327" s="27">
        <f ca="1">H327*'Balance y flujos'!I$12</f>
        <v>20825.706615886491</v>
      </c>
      <c r="S327" s="27">
        <f ca="1">I327*'Balance y flujos'!J$12</f>
        <v>19916.656386156406</v>
      </c>
      <c r="T327" s="27">
        <f ca="1">J327*'Balance y flujos'!K$12</f>
        <v>19015.800944840656</v>
      </c>
      <c r="U327" s="27">
        <f ca="1">K327*'Balance y flujos'!L$12</f>
        <v>18132.363913213361</v>
      </c>
      <c r="V327" s="27">
        <f ca="1">L327*'Balance y flujos'!M$12</f>
        <v>698811.8139431898</v>
      </c>
      <c r="W327" s="16">
        <f t="shared" ref="W327:W390" ca="1" si="32">SUM(M327:V327)</f>
        <v>-45793.773412298411</v>
      </c>
      <c r="X327" s="16">
        <f ca="1">'Metrics and Escenarios'!$N$13-W327</f>
        <v>48701.820168105187</v>
      </c>
    </row>
    <row r="328" spans="1:24" x14ac:dyDescent="0.35">
      <c r="A328">
        <v>323</v>
      </c>
      <c r="B328" s="16">
        <f t="shared" ca="1" si="31"/>
        <v>6.354553125208275</v>
      </c>
      <c r="C328" s="26">
        <f t="shared" ref="C328:C391" ca="1" si="33">EXP(-(C$4+($B328/10000))*C$3)</f>
        <v>0.99291884393122198</v>
      </c>
      <c r="D328" s="26">
        <f t="shared" ca="1" si="30"/>
        <v>0.97910285671107722</v>
      </c>
      <c r="E328" s="26">
        <f t="shared" ca="1" si="30"/>
        <v>0.96014686291847962</v>
      </c>
      <c r="F328" s="26">
        <f t="shared" ca="1" si="30"/>
        <v>0.93742619931128712</v>
      </c>
      <c r="G328" s="26">
        <f t="shared" ca="1" si="30"/>
        <v>0.9120714880377816</v>
      </c>
      <c r="H328" s="26">
        <f t="shared" ca="1" si="30"/>
        <v>0.88498933226927823</v>
      </c>
      <c r="I328" s="26">
        <f t="shared" ca="1" si="30"/>
        <v>0.85688592111024553</v>
      </c>
      <c r="J328" s="26">
        <f t="shared" ca="1" si="30"/>
        <v>0.82830347996841203</v>
      </c>
      <c r="K328" s="26">
        <f t="shared" ca="1" si="30"/>
        <v>0.79964564593256038</v>
      </c>
      <c r="L328" s="26">
        <f t="shared" ca="1" si="30"/>
        <v>0.77121169041078286</v>
      </c>
      <c r="M328" s="27">
        <f ca="1">C328*'Balance y flujos'!D$12</f>
        <v>7518.2390149079929</v>
      </c>
      <c r="N328" s="27">
        <f ca="1">D328*'Balance y flujos'!E$12</f>
        <v>7413.6263420970836</v>
      </c>
      <c r="O328" s="27">
        <f ca="1">E328*'Balance y flujos'!F$12</f>
        <v>7270.0942770457204</v>
      </c>
      <c r="P328" s="27">
        <f ca="1">F328*'Balance y flujos'!G$12</f>
        <v>7098.056672340912</v>
      </c>
      <c r="Q328" s="27">
        <f ca="1">G328*'Balance y flujos'!H$12</f>
        <v>-905165.41360112221</v>
      </c>
      <c r="R328" s="27">
        <f ca="1">H328*'Balance y flujos'!I$12</f>
        <v>22428.97705873516</v>
      </c>
      <c r="S328" s="27">
        <f ca="1">I328*'Balance y flujos'!J$12</f>
        <v>21716.730321769573</v>
      </c>
      <c r="T328" s="27">
        <f ca="1">J328*'Balance y flujos'!K$12</f>
        <v>20992.343153159309</v>
      </c>
      <c r="U328" s="27">
        <f ca="1">K328*'Balance y flujos'!L$12</f>
        <v>20266.045243448934</v>
      </c>
      <c r="V328" s="27">
        <f ca="1">L328*'Balance y flujos'!M$12</f>
        <v>790757.11167286499</v>
      </c>
      <c r="W328" s="16">
        <f t="shared" ca="1" si="32"/>
        <v>295.81015524745453</v>
      </c>
      <c r="X328" s="16">
        <f ca="1">'Metrics and Escenarios'!$N$13-W328</f>
        <v>2612.2366005593212</v>
      </c>
    </row>
    <row r="329" spans="1:24" x14ac:dyDescent="0.35">
      <c r="A329">
        <v>324</v>
      </c>
      <c r="B329" s="16">
        <f t="shared" ca="1" si="31"/>
        <v>48.595639612534967</v>
      </c>
      <c r="C329" s="26">
        <f t="shared" ca="1" si="33"/>
        <v>0.9887334927674063</v>
      </c>
      <c r="D329" s="26">
        <f t="shared" ca="1" si="30"/>
        <v>0.97086602528201782</v>
      </c>
      <c r="E329" s="26">
        <f t="shared" ca="1" si="30"/>
        <v>0.94805633824893565</v>
      </c>
      <c r="F329" s="26">
        <f t="shared" ca="1" si="30"/>
        <v>0.92172010103690349</v>
      </c>
      <c r="G329" s="26">
        <f t="shared" ca="1" si="30"/>
        <v>0.89301004531391714</v>
      </c>
      <c r="H329" s="26">
        <f t="shared" ca="1" si="30"/>
        <v>0.862841436615429</v>
      </c>
      <c r="I329" s="26">
        <f t="shared" ca="1" si="30"/>
        <v>0.8319197942000206</v>
      </c>
      <c r="J329" s="26">
        <f t="shared" ca="1" si="30"/>
        <v>0.8007803900436602</v>
      </c>
      <c r="K329" s="26">
        <f t="shared" ca="1" si="30"/>
        <v>0.76981614154143074</v>
      </c>
      <c r="L329" s="26">
        <f t="shared" ca="1" si="30"/>
        <v>0.73931332441953623</v>
      </c>
      <c r="M329" s="27">
        <f ca="1">C329*'Balance y flujos'!D$12</f>
        <v>7486.5481364407196</v>
      </c>
      <c r="N329" s="27">
        <f ca="1">D329*'Balance y flujos'!E$12</f>
        <v>7351.2582363977381</v>
      </c>
      <c r="O329" s="27">
        <f ca="1">E329*'Balance y flujos'!F$12</f>
        <v>7178.546559085833</v>
      </c>
      <c r="P329" s="27">
        <f ca="1">F329*'Balance y flujos'!G$12</f>
        <v>6979.13234983442</v>
      </c>
      <c r="Q329" s="27">
        <f ca="1">G329*'Balance y flujos'!H$12</f>
        <v>-886248.30138648616</v>
      </c>
      <c r="R329" s="27">
        <f ca="1">H329*'Balance y flujos'!I$12</f>
        <v>21867.665610781689</v>
      </c>
      <c r="S329" s="27">
        <f ca="1">I329*'Balance y flujos'!J$12</f>
        <v>21083.994234116348</v>
      </c>
      <c r="T329" s="27">
        <f ca="1">J329*'Balance y flujos'!K$12</f>
        <v>20294.803951274411</v>
      </c>
      <c r="U329" s="27">
        <f ca="1">K329*'Balance y flujos'!L$12</f>
        <v>19510.05277521598</v>
      </c>
      <c r="V329" s="27">
        <f ca="1">L329*'Balance y flujos'!M$12</f>
        <v>758050.32043518708</v>
      </c>
      <c r="W329" s="16">
        <f t="shared" ca="1" si="32"/>
        <v>-16445.97909815202</v>
      </c>
      <c r="X329" s="16">
        <f ca="1">'Metrics and Escenarios'!$N$13-W329</f>
        <v>19354.025853958796</v>
      </c>
    </row>
    <row r="330" spans="1:24" x14ac:dyDescent="0.35">
      <c r="A330">
        <v>325</v>
      </c>
      <c r="B330" s="16">
        <f t="shared" ca="1" si="31"/>
        <v>300.75594416658907</v>
      </c>
      <c r="C330" s="26">
        <f t="shared" ca="1" si="33"/>
        <v>0.96411327552167447</v>
      </c>
      <c r="D330" s="26">
        <f t="shared" ca="1" si="30"/>
        <v>0.92311740137645182</v>
      </c>
      <c r="E330" s="26">
        <f t="shared" ca="1" si="30"/>
        <v>0.8789832463936933</v>
      </c>
      <c r="F330" s="26">
        <f t="shared" ca="1" si="30"/>
        <v>0.8332864641568849</v>
      </c>
      <c r="G330" s="26">
        <f t="shared" ca="1" si="30"/>
        <v>0.78722781364488204</v>
      </c>
      <c r="H330" s="26">
        <f t="shared" ca="1" si="30"/>
        <v>0.74169251453059359</v>
      </c>
      <c r="I330" s="26">
        <f t="shared" ca="1" si="30"/>
        <v>0.69730563947672819</v>
      </c>
      <c r="J330" s="26">
        <f t="shared" ca="1" si="30"/>
        <v>0.6544914331422762</v>
      </c>
      <c r="K330" s="26">
        <f t="shared" ca="1" si="30"/>
        <v>0.61351666955359652</v>
      </c>
      <c r="L330" s="26">
        <f t="shared" ca="1" si="30"/>
        <v>0.57453528318451597</v>
      </c>
      <c r="M330" s="27">
        <f ca="1">C330*'Balance y flujos'!D$12</f>
        <v>7300.1273841468965</v>
      </c>
      <c r="N330" s="27">
        <f ca="1">D330*'Balance y flujos'!E$12</f>
        <v>6989.7125075104923</v>
      </c>
      <c r="O330" s="27">
        <f ca="1">E330*'Balance y flujos'!F$12</f>
        <v>6655.5350186760124</v>
      </c>
      <c r="P330" s="27">
        <f ca="1">F330*'Balance y flujos'!G$12</f>
        <v>6309.5255404911813</v>
      </c>
      <c r="Q330" s="27">
        <f ca="1">G330*'Balance y flujos'!H$12</f>
        <v>-781267.03759723203</v>
      </c>
      <c r="R330" s="27">
        <f ca="1">H330*'Balance y flujos'!I$12</f>
        <v>18797.293692101339</v>
      </c>
      <c r="S330" s="27">
        <f ca="1">I330*'Balance y flujos'!J$12</f>
        <v>17672.362389551839</v>
      </c>
      <c r="T330" s="27">
        <f ca="1">J330*'Balance y flujos'!K$12</f>
        <v>16587.28846080623</v>
      </c>
      <c r="U330" s="27">
        <f ca="1">K330*'Balance y flujos'!L$12</f>
        <v>15548.832968737135</v>
      </c>
      <c r="V330" s="27">
        <f ca="1">L330*'Balance y flujos'!M$12</f>
        <v>589096.18037966825</v>
      </c>
      <c r="W330" s="16">
        <f t="shared" ca="1" si="32"/>
        <v>-96310.179255542695</v>
      </c>
      <c r="X330" s="16">
        <f ca="1">'Metrics and Escenarios'!$N$13-W330</f>
        <v>99218.22601134947</v>
      </c>
    </row>
    <row r="331" spans="1:24" x14ac:dyDescent="0.35">
      <c r="A331">
        <v>326</v>
      </c>
      <c r="B331" s="16">
        <f t="shared" ca="1" si="31"/>
        <v>-22.290847779199503</v>
      </c>
      <c r="C331" s="26">
        <f t="shared" ca="1" si="33"/>
        <v>0.99576717740123721</v>
      </c>
      <c r="D331" s="26">
        <f t="shared" ca="1" si="30"/>
        <v>0.98472831444498632</v>
      </c>
      <c r="E331" s="26">
        <f t="shared" ca="1" si="30"/>
        <v>0.96843355581127522</v>
      </c>
      <c r="F331" s="26">
        <f t="shared" ca="1" si="30"/>
        <v>0.94822915181888112</v>
      </c>
      <c r="G331" s="26">
        <f t="shared" ca="1" si="30"/>
        <v>0.92522881404809842</v>
      </c>
      <c r="H331" s="26">
        <f t="shared" ca="1" si="30"/>
        <v>0.90033132236941271</v>
      </c>
      <c r="I331" s="26">
        <f t="shared" ca="1" si="30"/>
        <v>0.87424143256957887</v>
      </c>
      <c r="J331" s="26">
        <f t="shared" ca="1" si="30"/>
        <v>0.84750431412709126</v>
      </c>
      <c r="K331" s="26">
        <f t="shared" ca="1" si="30"/>
        <v>0.82052924087596069</v>
      </c>
      <c r="L331" s="26">
        <f t="shared" ca="1" si="30"/>
        <v>0.79362281382240729</v>
      </c>
      <c r="M331" s="27">
        <f ca="1">C331*'Balance y flujos'!D$12</f>
        <v>7539.8061872429962</v>
      </c>
      <c r="N331" s="27">
        <f ca="1">D331*'Balance y flujos'!E$12</f>
        <v>7456.2215008759631</v>
      </c>
      <c r="O331" s="27">
        <f ca="1">E331*'Balance y flujos'!F$12</f>
        <v>7332.8399265939852</v>
      </c>
      <c r="P331" s="27">
        <f ca="1">F331*'Balance y flujos'!G$12</f>
        <v>7179.8550786408905</v>
      </c>
      <c r="Q331" s="27">
        <f ca="1">G331*'Balance y flujos'!H$12</f>
        <v>-918223.11422679946</v>
      </c>
      <c r="R331" s="27">
        <f ca="1">H331*'Balance y flujos'!I$12</f>
        <v>22817.801117335854</v>
      </c>
      <c r="S331" s="27">
        <f ca="1">I331*'Balance y flujos'!J$12</f>
        <v>22156.584627545049</v>
      </c>
      <c r="T331" s="27">
        <f ca="1">J331*'Balance y flujos'!K$12</f>
        <v>21478.964915875156</v>
      </c>
      <c r="U331" s="27">
        <f ca="1">K331*'Balance y flujos'!L$12</f>
        <v>20795.314529315223</v>
      </c>
      <c r="V331" s="27">
        <f ca="1">L331*'Balance y flujos'!M$12</f>
        <v>813736.21771945618</v>
      </c>
      <c r="W331" s="16">
        <f t="shared" ca="1" si="32"/>
        <v>12270.491376081947</v>
      </c>
      <c r="X331" s="16">
        <f ca="1">'Metrics and Escenarios'!$N$13-W331</f>
        <v>-9362.4446202751715</v>
      </c>
    </row>
    <row r="332" spans="1:24" x14ac:dyDescent="0.35">
      <c r="A332">
        <v>327</v>
      </c>
      <c r="B332" s="16">
        <f t="shared" ca="1" si="31"/>
        <v>43.933229452515654</v>
      </c>
      <c r="C332" s="26">
        <f t="shared" ca="1" si="33"/>
        <v>0.98919458835811491</v>
      </c>
      <c r="D332" s="26">
        <f t="shared" ca="1" si="30"/>
        <v>0.97177176263234877</v>
      </c>
      <c r="E332" s="26">
        <f t="shared" ca="1" si="30"/>
        <v>0.94938333433370914</v>
      </c>
      <c r="F332" s="26">
        <f t="shared" ca="1" si="30"/>
        <v>0.92344067981250977</v>
      </c>
      <c r="G332" s="26">
        <f t="shared" ca="1" si="30"/>
        <v>0.89509426329393094</v>
      </c>
      <c r="H332" s="26">
        <f t="shared" ca="1" si="30"/>
        <v>0.86525856834531356</v>
      </c>
      <c r="I332" s="26">
        <f t="shared" ca="1" si="30"/>
        <v>0.8346393555953332</v>
      </c>
      <c r="J332" s="26">
        <f t="shared" ca="1" si="30"/>
        <v>0.80377282065107958</v>
      </c>
      <c r="K332" s="26">
        <f t="shared" ca="1" si="30"/>
        <v>0.77305320716877612</v>
      </c>
      <c r="L332" s="26">
        <f t="shared" ca="1" si="30"/>
        <v>0.74276835449961731</v>
      </c>
      <c r="M332" s="27">
        <f ca="1">C332*'Balance y flujos'!D$12</f>
        <v>7490.0394860921597</v>
      </c>
      <c r="N332" s="27">
        <f ca="1">D332*'Balance y flujos'!E$12</f>
        <v>7358.1163496525505</v>
      </c>
      <c r="O332" s="27">
        <f ca="1">E332*'Balance y flujos'!F$12</f>
        <v>7188.594383032525</v>
      </c>
      <c r="P332" s="27">
        <f ca="1">F332*'Balance y flujos'!G$12</f>
        <v>6992.1603254419424</v>
      </c>
      <c r="Q332" s="27">
        <f ca="1">G332*'Balance y flujos'!H$12</f>
        <v>-888316.73796701431</v>
      </c>
      <c r="R332" s="27">
        <f ca="1">H332*'Balance y flujos'!I$12</f>
        <v>21928.924871363404</v>
      </c>
      <c r="S332" s="27">
        <f ca="1">I332*'Balance y flujos'!J$12</f>
        <v>21152.918206328399</v>
      </c>
      <c r="T332" s="27">
        <f ca="1">J332*'Balance y flujos'!K$12</f>
        <v>20370.643461420328</v>
      </c>
      <c r="U332" s="27">
        <f ca="1">K332*'Balance y flujos'!L$12</f>
        <v>19592.092262073049</v>
      </c>
      <c r="V332" s="27">
        <f ca="1">L332*'Balance y flujos'!M$12</f>
        <v>761592.9140457852</v>
      </c>
      <c r="W332" s="16">
        <f t="shared" ca="1" si="32"/>
        <v>-14650.334575824672</v>
      </c>
      <c r="X332" s="16">
        <f ca="1">'Metrics and Escenarios'!$N$13-W332</f>
        <v>17558.381331631448</v>
      </c>
    </row>
    <row r="333" spans="1:24" x14ac:dyDescent="0.35">
      <c r="A333">
        <v>328</v>
      </c>
      <c r="B333" s="16">
        <f t="shared" ca="1" si="31"/>
        <v>286.76017070169803</v>
      </c>
      <c r="C333" s="26">
        <f t="shared" ca="1" si="33"/>
        <v>0.965463571322836</v>
      </c>
      <c r="D333" s="26">
        <f t="shared" ca="1" si="30"/>
        <v>0.92570496959502202</v>
      </c>
      <c r="E333" s="26">
        <f t="shared" ca="1" si="30"/>
        <v>0.88268162031970399</v>
      </c>
      <c r="F333" s="26">
        <f t="shared" ca="1" si="30"/>
        <v>0.83796454203602433</v>
      </c>
      <c r="G333" s="26">
        <f t="shared" ca="1" si="30"/>
        <v>0.79275606519644515</v>
      </c>
      <c r="H333" s="26">
        <f t="shared" ca="1" si="30"/>
        <v>0.74794707524888804</v>
      </c>
      <c r="I333" s="26">
        <f t="shared" ca="1" si="30"/>
        <v>0.70417074566725668</v>
      </c>
      <c r="J333" s="26">
        <f t="shared" ca="1" si="30"/>
        <v>0.66186070267266783</v>
      </c>
      <c r="K333" s="26">
        <f t="shared" ca="1" si="30"/>
        <v>0.62129352240165348</v>
      </c>
      <c r="L333" s="26">
        <f t="shared" ca="1" si="30"/>
        <v>0.58263288275966929</v>
      </c>
      <c r="M333" s="27">
        <f ca="1">C333*'Balance y flujos'!D$12</f>
        <v>7310.3516302028629</v>
      </c>
      <c r="N333" s="27">
        <f ca="1">D333*'Balance y flujos'!E$12</f>
        <v>7009.3052027780814</v>
      </c>
      <c r="O333" s="27">
        <f ca="1">E333*'Balance y flujos'!F$12</f>
        <v>6683.5385753737219</v>
      </c>
      <c r="P333" s="27">
        <f ca="1">F333*'Balance y flujos'!G$12</f>
        <v>6344.9472749468132</v>
      </c>
      <c r="Q333" s="27">
        <f ca="1">G333*'Balance y flujos'!H$12</f>
        <v>-786753.43002128112</v>
      </c>
      <c r="R333" s="27">
        <f ca="1">H333*'Balance y flujos'!I$12</f>
        <v>18955.807917920738</v>
      </c>
      <c r="S333" s="27">
        <f ca="1">I333*'Balance y flujos'!J$12</f>
        <v>17846.350146961657</v>
      </c>
      <c r="T333" s="27">
        <f ca="1">J333*'Balance y flujos'!K$12</f>
        <v>16774.053624192966</v>
      </c>
      <c r="U333" s="27">
        <f ca="1">K333*'Balance y flujos'!L$12</f>
        <v>15745.927835034525</v>
      </c>
      <c r="V333" s="27">
        <f ca="1">L333*'Balance y flujos'!M$12</f>
        <v>597399.00375637435</v>
      </c>
      <c r="W333" s="16">
        <f t="shared" ca="1" si="32"/>
        <v>-92684.144057495403</v>
      </c>
      <c r="X333" s="16">
        <f ca="1">'Metrics and Escenarios'!$N$13-W333</f>
        <v>95592.190813302179</v>
      </c>
    </row>
    <row r="334" spans="1:24" x14ac:dyDescent="0.35">
      <c r="A334">
        <v>329</v>
      </c>
      <c r="B334" s="16">
        <f t="shared" ca="1" si="31"/>
        <v>71.948757889434887</v>
      </c>
      <c r="C334" s="26">
        <f t="shared" ca="1" si="33"/>
        <v>0.98642718576847499</v>
      </c>
      <c r="D334" s="26">
        <f t="shared" ca="1" si="30"/>
        <v>0.96634204857854078</v>
      </c>
      <c r="E334" s="26">
        <f t="shared" ca="1" si="30"/>
        <v>0.94143752925587221</v>
      </c>
      <c r="F334" s="26">
        <f t="shared" ca="1" si="30"/>
        <v>0.91315017483861716</v>
      </c>
      <c r="G334" s="26">
        <f t="shared" ca="1" si="30"/>
        <v>0.88264340185512258</v>
      </c>
      <c r="H334" s="26">
        <f t="shared" ca="1" si="30"/>
        <v>0.85083572143272457</v>
      </c>
      <c r="I334" s="26">
        <f t="shared" ca="1" si="30"/>
        <v>0.81843080314336647</v>
      </c>
      <c r="J334" s="26">
        <f t="shared" ca="1" si="30"/>
        <v>0.78595869890182413</v>
      </c>
      <c r="K334" s="26">
        <f t="shared" ca="1" si="30"/>
        <v>0.75380514231657048</v>
      </c>
      <c r="L334" s="26">
        <f t="shared" ca="1" si="30"/>
        <v>0.7222480916725218</v>
      </c>
      <c r="M334" s="27">
        <f ca="1">C334*'Balance y flujos'!D$12</f>
        <v>7469.0851107707967</v>
      </c>
      <c r="N334" s="27">
        <f ca="1">D334*'Balance y flujos'!E$12</f>
        <v>7317.0033339326465</v>
      </c>
      <c r="O334" s="27">
        <f ca="1">E334*'Balance y flujos'!F$12</f>
        <v>7128.4298871060228</v>
      </c>
      <c r="P334" s="27">
        <f ca="1">F334*'Balance y flujos'!G$12</f>
        <v>6914.2420983373886</v>
      </c>
      <c r="Q334" s="27">
        <f ca="1">G334*'Balance y flujos'!H$12</f>
        <v>-875960.15266447887</v>
      </c>
      <c r="R334" s="27">
        <f ca="1">H334*'Balance y flujos'!I$12</f>
        <v>21563.39537769751</v>
      </c>
      <c r="S334" s="27">
        <f ca="1">I334*'Balance y flujos'!J$12</f>
        <v>20742.132180051358</v>
      </c>
      <c r="T334" s="27">
        <f ca="1">J334*'Balance y flujos'!K$12</f>
        <v>19919.166236253062</v>
      </c>
      <c r="U334" s="27">
        <f ca="1">K334*'Balance y flujos'!L$12</f>
        <v>19104.273494938116</v>
      </c>
      <c r="V334" s="27">
        <f ca="1">L334*'Balance y flujos'!M$12</f>
        <v>740552.59014291607</v>
      </c>
      <c r="W334" s="16">
        <f t="shared" ca="1" si="32"/>
        <v>-25249.834802475758</v>
      </c>
      <c r="X334" s="16">
        <f ca="1">'Metrics and Escenarios'!$N$13-W334</f>
        <v>28157.881558282534</v>
      </c>
    </row>
    <row r="335" spans="1:24" x14ac:dyDescent="0.35">
      <c r="A335">
        <v>330</v>
      </c>
      <c r="B335" s="16">
        <f t="shared" ca="1" si="31"/>
        <v>169.09901324772284</v>
      </c>
      <c r="C335" s="26">
        <f t="shared" ca="1" si="33"/>
        <v>0.9768904204367711</v>
      </c>
      <c r="D335" s="26">
        <f t="shared" ca="1" si="30"/>
        <v>0.9477472075778115</v>
      </c>
      <c r="E335" s="26">
        <f t="shared" ca="1" si="30"/>
        <v>0.91439524920205406</v>
      </c>
      <c r="F335" s="26">
        <f t="shared" ca="1" si="30"/>
        <v>0.87834569829395726</v>
      </c>
      <c r="G335" s="26">
        <f t="shared" ca="1" si="30"/>
        <v>0.8407935455265878</v>
      </c>
      <c r="H335" s="26">
        <f t="shared" ca="1" si="30"/>
        <v>0.80265815617208669</v>
      </c>
      <c r="I335" s="26">
        <f t="shared" ca="1" si="30"/>
        <v>0.7646235899296181</v>
      </c>
      <c r="J335" s="26">
        <f t="shared" ca="1" si="30"/>
        <v>0.72718727263682637</v>
      </c>
      <c r="K335" s="26">
        <f t="shared" ca="1" si="30"/>
        <v>0.69069523194195415</v>
      </c>
      <c r="L335" s="26">
        <f t="shared" ca="1" si="30"/>
        <v>0.65538211144317704</v>
      </c>
      <c r="M335" s="27">
        <f ca="1">C335*'Balance y flujos'!D$12</f>
        <v>7396.8740920847576</v>
      </c>
      <c r="N335" s="27">
        <f ca="1">D335*'Balance y flujos'!E$12</f>
        <v>7176.2058660004359</v>
      </c>
      <c r="O335" s="27">
        <f ca="1">E335*'Balance y flujos'!F$12</f>
        <v>6923.6696227648545</v>
      </c>
      <c r="P335" s="27">
        <f ca="1">F335*'Balance y flujos'!G$12</f>
        <v>6650.7075959449276</v>
      </c>
      <c r="Q335" s="27">
        <f ca="1">G335*'Balance y flujos'!H$12</f>
        <v>-834427.17744313681</v>
      </c>
      <c r="R335" s="27">
        <f ca="1">H335*'Balance y flujos'!I$12</f>
        <v>20342.393647421541</v>
      </c>
      <c r="S335" s="27">
        <f ca="1">I335*'Balance y flujos'!J$12</f>
        <v>19378.453877092532</v>
      </c>
      <c r="T335" s="27">
        <f ca="1">J335*'Balance y flujos'!K$12</f>
        <v>18429.67599796204</v>
      </c>
      <c r="U335" s="27">
        <f ca="1">K335*'Balance y flujos'!L$12</f>
        <v>17504.829659449704</v>
      </c>
      <c r="V335" s="27">
        <f ca="1">L335*'Balance y flujos'!M$12</f>
        <v>671991.97306102503</v>
      </c>
      <c r="W335" s="16">
        <f t="shared" ca="1" si="32"/>
        <v>-58632.394023390952</v>
      </c>
      <c r="X335" s="16">
        <f ca="1">'Metrics and Escenarios'!$N$13-W335</f>
        <v>61540.440779197728</v>
      </c>
    </row>
    <row r="336" spans="1:24" x14ac:dyDescent="0.35">
      <c r="A336">
        <v>331</v>
      </c>
      <c r="B336" s="16">
        <f t="shared" ca="1" si="31"/>
        <v>121.47872028669372</v>
      </c>
      <c r="C336" s="26">
        <f t="shared" ca="1" si="33"/>
        <v>0.98155349527545677</v>
      </c>
      <c r="D336" s="26">
        <f t="shared" ca="1" si="30"/>
        <v>0.95681672828049924</v>
      </c>
      <c r="E336" s="26">
        <f t="shared" ca="1" si="30"/>
        <v>0.92755213655379831</v>
      </c>
      <c r="F336" s="26">
        <f t="shared" ca="1" si="30"/>
        <v>0.89523689208553436</v>
      </c>
      <c r="G336" s="26">
        <f t="shared" ca="1" si="30"/>
        <v>0.86105319852856921</v>
      </c>
      <c r="H336" s="26">
        <f t="shared" ca="1" si="30"/>
        <v>0.82592262161887664</v>
      </c>
      <c r="I336" s="26">
        <f t="shared" ca="1" si="30"/>
        <v>0.79054128245111166</v>
      </c>
      <c r="J336" s="26">
        <f t="shared" ca="1" si="30"/>
        <v>0.75542482657307886</v>
      </c>
      <c r="K336" s="26">
        <f t="shared" ca="1" si="30"/>
        <v>0.72094073567725958</v>
      </c>
      <c r="L336" s="26">
        <f t="shared" ca="1" si="30"/>
        <v>0.68734663943735586</v>
      </c>
      <c r="M336" s="27">
        <f ca="1">C336*'Balance y flujos'!D$12</f>
        <v>7432.1822256708201</v>
      </c>
      <c r="N336" s="27">
        <f ca="1">D336*'Balance y flujos'!E$12</f>
        <v>7244.8789753992796</v>
      </c>
      <c r="O336" s="27">
        <f ca="1">E336*'Balance y flujos'!F$12</f>
        <v>7023.2916859447587</v>
      </c>
      <c r="P336" s="27">
        <f ca="1">F336*'Balance y flujos'!G$12</f>
        <v>6778.6052916613389</v>
      </c>
      <c r="Q336" s="27">
        <f ca="1">G336*'Balance y flujos'!H$12</f>
        <v>-854533.42725959211</v>
      </c>
      <c r="R336" s="27">
        <f ca="1">H336*'Balance y flujos'!I$12</f>
        <v>20932.003197235888</v>
      </c>
      <c r="S336" s="27">
        <f ca="1">I336*'Balance y flujos'!J$12</f>
        <v>20035.306236532109</v>
      </c>
      <c r="T336" s="27">
        <f ca="1">J336*'Balance y flujos'!K$12</f>
        <v>19145.322420283315</v>
      </c>
      <c r="U336" s="27">
        <f ca="1">K336*'Balance y flujos'!L$12</f>
        <v>18271.365124537821</v>
      </c>
      <c r="V336" s="27">
        <f ca="1">L336*'Balance y flujos'!M$12</f>
        <v>704766.60309704021</v>
      </c>
      <c r="W336" s="16">
        <f t="shared" ca="1" si="32"/>
        <v>-42903.869005286484</v>
      </c>
      <c r="X336" s="16">
        <f ca="1">'Metrics and Escenarios'!$N$13-W336</f>
        <v>45811.91576109326</v>
      </c>
    </row>
    <row r="337" spans="1:24" x14ac:dyDescent="0.35">
      <c r="A337">
        <v>332</v>
      </c>
      <c r="B337" s="16">
        <f t="shared" ca="1" si="31"/>
        <v>161.46159189121235</v>
      </c>
      <c r="C337" s="26">
        <f t="shared" ca="1" si="33"/>
        <v>0.97763679779641155</v>
      </c>
      <c r="D337" s="26">
        <f t="shared" ca="1" si="30"/>
        <v>0.94919598273950201</v>
      </c>
      <c r="E337" s="26">
        <f t="shared" ca="1" si="30"/>
        <v>0.91649273773637541</v>
      </c>
      <c r="F337" s="26">
        <f t="shared" ca="1" si="30"/>
        <v>0.88103311967556353</v>
      </c>
      <c r="G337" s="26">
        <f t="shared" ca="1" si="30"/>
        <v>0.84401043108551665</v>
      </c>
      <c r="H337" s="26">
        <f t="shared" ca="1" si="30"/>
        <v>0.80634473964467324</v>
      </c>
      <c r="I337" s="26">
        <f t="shared" ca="1" si="30"/>
        <v>0.76872236336280375</v>
      </c>
      <c r="J337" s="26">
        <f t="shared" ca="1" si="30"/>
        <v>0.7316439422428106</v>
      </c>
      <c r="K337" s="26">
        <f t="shared" ca="1" si="30"/>
        <v>0.6954592036552697</v>
      </c>
      <c r="L337" s="26">
        <f t="shared" ca="1" si="30"/>
        <v>0.66040670381857758</v>
      </c>
      <c r="M337" s="27">
        <f ca="1">C337*'Balance y flujos'!D$12</f>
        <v>7402.5255543562116</v>
      </c>
      <c r="N337" s="27">
        <f ca="1">D337*'Balance y flujos'!E$12</f>
        <v>7187.175783643781</v>
      </c>
      <c r="O337" s="27">
        <f ca="1">E337*'Balance y flujos'!F$12</f>
        <v>6939.5515049835685</v>
      </c>
      <c r="P337" s="27">
        <f ca="1">F337*'Balance y flujos'!G$12</f>
        <v>6671.0563650353542</v>
      </c>
      <c r="Q337" s="27">
        <f ca="1">G337*'Balance y flujos'!H$12</f>
        <v>-837619.70520619606</v>
      </c>
      <c r="R337" s="27">
        <f ca="1">H337*'Balance y flujos'!I$12</f>
        <v>20435.82561673097</v>
      </c>
      <c r="S337" s="27">
        <f ca="1">I337*'Balance y flujos'!J$12</f>
        <v>19482.332299068697</v>
      </c>
      <c r="T337" s="27">
        <f ca="1">J337*'Balance y flujos'!K$12</f>
        <v>18542.624862661538</v>
      </c>
      <c r="U337" s="27">
        <f ca="1">K337*'Balance y flujos'!L$12</f>
        <v>17625.566721886866</v>
      </c>
      <c r="V337" s="27">
        <f ca="1">L337*'Balance y flujos'!M$12</f>
        <v>677143.90761221026</v>
      </c>
      <c r="W337" s="16">
        <f t="shared" ca="1" si="32"/>
        <v>-56189.13888561877</v>
      </c>
      <c r="X337" s="16">
        <f ca="1">'Metrics and Escenarios'!$N$13-W337</f>
        <v>59097.185641425545</v>
      </c>
    </row>
    <row r="338" spans="1:24" x14ac:dyDescent="0.35">
      <c r="A338">
        <v>333</v>
      </c>
      <c r="B338" s="16">
        <f t="shared" ca="1" si="31"/>
        <v>-116.88816057856901</v>
      </c>
      <c r="C338" s="26">
        <f t="shared" ca="1" si="33"/>
        <v>1.0052315620065875</v>
      </c>
      <c r="D338" s="26">
        <f t="shared" ca="1" si="30"/>
        <v>1.0035362014648472</v>
      </c>
      <c r="E338" s="26">
        <f t="shared" ca="1" si="30"/>
        <v>0.99631061267238785</v>
      </c>
      <c r="F338" s="26">
        <f t="shared" ca="1" si="30"/>
        <v>0.98479659715018242</v>
      </c>
      <c r="G338" s="26">
        <f t="shared" ca="1" si="30"/>
        <v>0.97004234953666424</v>
      </c>
      <c r="H338" s="26">
        <f t="shared" ca="1" si="30"/>
        <v>0.9529107229205217</v>
      </c>
      <c r="I338" s="26">
        <f t="shared" ca="1" si="30"/>
        <v>0.93409177643220009</v>
      </c>
      <c r="J338" s="26">
        <f t="shared" ca="1" si="30"/>
        <v>0.91413090188929591</v>
      </c>
      <c r="K338" s="26">
        <f t="shared" ca="1" si="30"/>
        <v>0.89344710162101648</v>
      </c>
      <c r="L338" s="26">
        <f t="shared" ca="1" si="30"/>
        <v>0.87236299469826606</v>
      </c>
      <c r="M338" s="27">
        <f ca="1">C338*'Balance y flujos'!D$12</f>
        <v>7611.4691494548078</v>
      </c>
      <c r="N338" s="27">
        <f ca="1">D338*'Balance y flujos'!E$12</f>
        <v>7598.6321226956197</v>
      </c>
      <c r="O338" s="27">
        <f ca="1">E338*'Balance y flujos'!F$12</f>
        <v>7543.9210011400364</v>
      </c>
      <c r="P338" s="27">
        <f ca="1">F338*'Balance y flujos'!G$12</f>
        <v>7456.7385277220001</v>
      </c>
      <c r="Q338" s="27">
        <f ca="1">G338*'Balance y flujos'!H$12</f>
        <v>-962697.32805482333</v>
      </c>
      <c r="R338" s="27">
        <f ca="1">H338*'Balance y flujos'!I$12</f>
        <v>24150.362003351191</v>
      </c>
      <c r="S338" s="27">
        <f ca="1">I338*'Balance y flujos'!J$12</f>
        <v>23673.418718652138</v>
      </c>
      <c r="T338" s="27">
        <f ca="1">J338*'Balance y flujos'!K$12</f>
        <v>23167.534657827251</v>
      </c>
      <c r="U338" s="27">
        <f ca="1">K338*'Balance y flujos'!L$12</f>
        <v>22643.328924730864</v>
      </c>
      <c r="V338" s="27">
        <f ca="1">L338*'Balance y flujos'!M$12</f>
        <v>894471.97260515846</v>
      </c>
      <c r="W338" s="16">
        <f t="shared" ca="1" si="32"/>
        <v>55620.049655909068</v>
      </c>
      <c r="X338" s="16">
        <f ca="1">'Metrics and Escenarios'!$N$13-W338</f>
        <v>-52712.002900102292</v>
      </c>
    </row>
    <row r="339" spans="1:24" x14ac:dyDescent="0.35">
      <c r="A339">
        <v>334</v>
      </c>
      <c r="B339" s="16">
        <f t="shared" ca="1" si="31"/>
        <v>-152.9647601166306</v>
      </c>
      <c r="C339" s="26">
        <f t="shared" ca="1" si="33"/>
        <v>1.008864645181035</v>
      </c>
      <c r="D339" s="26">
        <f t="shared" ca="1" si="30"/>
        <v>1.0108032216076008</v>
      </c>
      <c r="E339" s="26">
        <f t="shared" ca="1" si="30"/>
        <v>1.0071522258202408</v>
      </c>
      <c r="F339" s="26">
        <f t="shared" ca="1" si="30"/>
        <v>0.99911087583124436</v>
      </c>
      <c r="G339" s="26">
        <f t="shared" ca="1" si="30"/>
        <v>0.98769903374885837</v>
      </c>
      <c r="H339" s="26">
        <f t="shared" ca="1" si="30"/>
        <v>0.9737622515682165</v>
      </c>
      <c r="I339" s="26">
        <f t="shared" ca="1" si="30"/>
        <v>0.9579813544473198</v>
      </c>
      <c r="J339" s="26">
        <f t="shared" ca="1" si="30"/>
        <v>0.94089830216095649</v>
      </c>
      <c r="K339" s="26">
        <f t="shared" ca="1" si="30"/>
        <v>0.92293247059431249</v>
      </c>
      <c r="L339" s="26">
        <f t="shared" ca="1" si="30"/>
        <v>0.90440947341093136</v>
      </c>
      <c r="M339" s="27">
        <f ca="1">C339*'Balance y flujos'!D$12</f>
        <v>7638.9783339500809</v>
      </c>
      <c r="N339" s="27">
        <f ca="1">D339*'Balance y flujos'!E$12</f>
        <v>7653.6569564907541</v>
      </c>
      <c r="O339" s="27">
        <f ca="1">E339*'Balance y flujos'!F$12</f>
        <v>7626.012140260741</v>
      </c>
      <c r="P339" s="27">
        <f ca="1">F339*'Balance y flujos'!G$12</f>
        <v>7565.1241919764298</v>
      </c>
      <c r="Q339" s="27">
        <f ca="1">G339*'Balance y flujos'!H$12</f>
        <v>-980220.3183876744</v>
      </c>
      <c r="R339" s="27">
        <f ca="1">H339*'Balance y flujos'!I$12</f>
        <v>24678.818607996909</v>
      </c>
      <c r="S339" s="27">
        <f ca="1">I339*'Balance y flujos'!J$12</f>
        <v>24278.870985370479</v>
      </c>
      <c r="T339" s="27">
        <f ca="1">J339*'Balance y flujos'!K$12</f>
        <v>23845.921825586222</v>
      </c>
      <c r="U339" s="27">
        <f ca="1">K339*'Balance y flujos'!L$12</f>
        <v>23390.599699819908</v>
      </c>
      <c r="V339" s="27">
        <f ca="1">L339*'Balance y flujos'!M$12</f>
        <v>927330.63030083652</v>
      </c>
      <c r="W339" s="16">
        <f t="shared" ca="1" si="32"/>
        <v>73788.29465461371</v>
      </c>
      <c r="X339" s="16">
        <f ca="1">'Metrics and Escenarios'!$N$13-W339</f>
        <v>-70880.247898806934</v>
      </c>
    </row>
    <row r="340" spans="1:24" x14ac:dyDescent="0.35">
      <c r="A340">
        <v>335</v>
      </c>
      <c r="B340" s="16">
        <f t="shared" ca="1" si="31"/>
        <v>-145.70264103764057</v>
      </c>
      <c r="C340" s="26">
        <f t="shared" ca="1" si="33"/>
        <v>1.0081322616272625</v>
      </c>
      <c r="D340" s="26">
        <f t="shared" ca="1" si="30"/>
        <v>1.0093361725818237</v>
      </c>
      <c r="E340" s="26">
        <f t="shared" ca="1" si="30"/>
        <v>1.004960396467683</v>
      </c>
      <c r="F340" s="26">
        <f t="shared" ca="1" si="30"/>
        <v>0.99621282220983154</v>
      </c>
      <c r="G340" s="26">
        <f t="shared" ca="1" si="30"/>
        <v>0.98411914308157611</v>
      </c>
      <c r="H340" s="26">
        <f t="shared" ca="1" si="30"/>
        <v>0.96952853553627616</v>
      </c>
      <c r="I340" s="26">
        <f t="shared" ca="1" si="30"/>
        <v>0.95312382921224237</v>
      </c>
      <c r="J340" s="26">
        <f t="shared" ca="1" si="30"/>
        <v>0.93544781790865861</v>
      </c>
      <c r="K340" s="26">
        <f t="shared" ca="1" si="30"/>
        <v>0.91691993971679575</v>
      </c>
      <c r="L340" s="26">
        <f t="shared" ca="1" si="30"/>
        <v>0.89786533503550625</v>
      </c>
      <c r="M340" s="27">
        <f ca="1">C340*'Balance y flujos'!D$12</f>
        <v>7633.4328307687247</v>
      </c>
      <c r="N340" s="27">
        <f ca="1">D340*'Balance y flujos'!E$12</f>
        <v>7642.5486717706144</v>
      </c>
      <c r="O340" s="27">
        <f ca="1">E340*'Balance y flujos'!F$12</f>
        <v>7609.4159229030602</v>
      </c>
      <c r="P340" s="27">
        <f ca="1">F340*'Balance y flujos'!G$12</f>
        <v>7543.1805457892588</v>
      </c>
      <c r="Q340" s="27">
        <f ca="1">G340*'Balance y flujos'!H$12</f>
        <v>-976667.53413885552</v>
      </c>
      <c r="R340" s="27">
        <f ca="1">H340*'Balance y flujos'!I$12</f>
        <v>24571.520230162118</v>
      </c>
      <c r="S340" s="27">
        <f ca="1">I340*'Balance y flujos'!J$12</f>
        <v>24155.762922835518</v>
      </c>
      <c r="T340" s="27">
        <f ca="1">J340*'Balance y flujos'!K$12</f>
        <v>23707.785938749803</v>
      </c>
      <c r="U340" s="27">
        <f ca="1">K340*'Balance y flujos'!L$12</f>
        <v>23238.219425618219</v>
      </c>
      <c r="V340" s="27">
        <f ca="1">L340*'Balance y flujos'!M$12</f>
        <v>920620.63870646327</v>
      </c>
      <c r="W340" s="16">
        <f t="shared" ca="1" si="32"/>
        <v>70054.971056204988</v>
      </c>
      <c r="X340" s="16">
        <f ca="1">'Metrics and Escenarios'!$N$13-W340</f>
        <v>-67146.924300398212</v>
      </c>
    </row>
    <row r="341" spans="1:24" x14ac:dyDescent="0.35">
      <c r="A341">
        <v>336</v>
      </c>
      <c r="B341" s="16">
        <f t="shared" ca="1" si="31"/>
        <v>-102.73143646440397</v>
      </c>
      <c r="C341" s="26">
        <f t="shared" ca="1" si="33"/>
        <v>1.0038094902485484</v>
      </c>
      <c r="D341" s="26">
        <f t="shared" ca="1" si="30"/>
        <v>1.0006988630734499</v>
      </c>
      <c r="E341" s="26">
        <f t="shared" ca="1" si="30"/>
        <v>0.99208823692761661</v>
      </c>
      <c r="F341" s="26">
        <f t="shared" ca="1" si="30"/>
        <v>0.97923575916575378</v>
      </c>
      <c r="G341" s="26">
        <f t="shared" ca="1" si="30"/>
        <v>0.96320028245737987</v>
      </c>
      <c r="H341" s="26">
        <f t="shared" ca="1" si="30"/>
        <v>0.94485094486935151</v>
      </c>
      <c r="I341" s="26">
        <f t="shared" ca="1" si="30"/>
        <v>0.92488091457655541</v>
      </c>
      <c r="J341" s="26">
        <f t="shared" ca="1" si="30"/>
        <v>0.9038364271531274</v>
      </c>
      <c r="K341" s="26">
        <f t="shared" ca="1" si="30"/>
        <v>0.88213585749529344</v>
      </c>
      <c r="L341" s="26">
        <f t="shared" ca="1" si="30"/>
        <v>0.8601001977725321</v>
      </c>
      <c r="M341" s="27">
        <f ca="1">C341*'Balance y flujos'!D$12</f>
        <v>7600.7014261523091</v>
      </c>
      <c r="N341" s="27">
        <f ca="1">D341*'Balance y flujos'!E$12</f>
        <v>7577.1482035182562</v>
      </c>
      <c r="O341" s="27">
        <f ca="1">E341*'Balance y flujos'!F$12</f>
        <v>7511.9497778583291</v>
      </c>
      <c r="P341" s="27">
        <f ca="1">F341*'Balance y flujos'!G$12</f>
        <v>7414.6326604140677</v>
      </c>
      <c r="Q341" s="27">
        <f ca="1">G341*'Balance y flujos'!H$12</f>
        <v>-955907.06812571292</v>
      </c>
      <c r="R341" s="27">
        <f ca="1">H341*'Balance y flujos'!I$12</f>
        <v>23946.096742272101</v>
      </c>
      <c r="S341" s="27">
        <f ca="1">I341*'Balance y flujos'!J$12</f>
        <v>23439.980640114292</v>
      </c>
      <c r="T341" s="27">
        <f ca="1">J341*'Balance y flujos'!K$12</f>
        <v>22906.633730245227</v>
      </c>
      <c r="U341" s="27">
        <f ca="1">K341*'Balance y flujos'!L$12</f>
        <v>22356.659214994295</v>
      </c>
      <c r="V341" s="27">
        <f ca="1">L341*'Balance y flujos'!M$12</f>
        <v>881898.39002258726</v>
      </c>
      <c r="W341" s="16">
        <f t="shared" ca="1" si="32"/>
        <v>48745.124292443157</v>
      </c>
      <c r="X341" s="16">
        <f ca="1">'Metrics and Escenarios'!$N$13-W341</f>
        <v>-45837.077536636381</v>
      </c>
    </row>
    <row r="342" spans="1:24" x14ac:dyDescent="0.35">
      <c r="A342">
        <v>337</v>
      </c>
      <c r="B342" s="16">
        <f t="shared" ca="1" si="31"/>
        <v>150.47876290046597</v>
      </c>
      <c r="C342" s="26">
        <f t="shared" ca="1" si="33"/>
        <v>0.97871110941398787</v>
      </c>
      <c r="D342" s="26">
        <f t="shared" ca="1" si="30"/>
        <v>0.95128324573694778</v>
      </c>
      <c r="E342" s="26">
        <f t="shared" ca="1" si="30"/>
        <v>0.9195174228428743</v>
      </c>
      <c r="F342" s="26">
        <f t="shared" ca="1" si="30"/>
        <v>0.88491212837021582</v>
      </c>
      <c r="G342" s="26">
        <f t="shared" ca="1" si="30"/>
        <v>0.84865799136178943</v>
      </c>
      <c r="H342" s="26">
        <f t="shared" ca="1" si="30"/>
        <v>0.81167585339617609</v>
      </c>
      <c r="I342" s="26">
        <f t="shared" ca="1" si="30"/>
        <v>0.77465506175669385</v>
      </c>
      <c r="J342" s="26">
        <f t="shared" ca="1" si="30"/>
        <v>0.73810068225371861</v>
      </c>
      <c r="K342" s="26">
        <f t="shared" ca="1" si="30"/>
        <v>0.70236758908766295</v>
      </c>
      <c r="L342" s="26">
        <f t="shared" ca="1" si="30"/>
        <v>0.66769981389203004</v>
      </c>
      <c r="M342" s="27">
        <f ca="1">C342*'Balance y flujos'!D$12</f>
        <v>7410.6600877743231</v>
      </c>
      <c r="N342" s="27">
        <f ca="1">D342*'Balance y flujos'!E$12</f>
        <v>7202.9802395645083</v>
      </c>
      <c r="O342" s="27">
        <f ca="1">E342*'Balance y flujos'!F$12</f>
        <v>6962.4539866057885</v>
      </c>
      <c r="P342" s="27">
        <f ca="1">F342*'Balance y flujos'!G$12</f>
        <v>6700.4276622824054</v>
      </c>
      <c r="Q342" s="27">
        <f ca="1">G342*'Balance y flujos'!H$12</f>
        <v>-842232.07482292317</v>
      </c>
      <c r="R342" s="27">
        <f ca="1">H342*'Balance y flujos'!I$12</f>
        <v>20570.936203570884</v>
      </c>
      <c r="S342" s="27">
        <f ca="1">I342*'Balance y flujos'!J$12</f>
        <v>19632.689316177315</v>
      </c>
      <c r="T342" s="27">
        <f ca="1">J342*'Balance y flujos'!K$12</f>
        <v>18706.263076477666</v>
      </c>
      <c r="U342" s="27">
        <f ca="1">K342*'Balance y flujos'!L$12</f>
        <v>17800.651338984717</v>
      </c>
      <c r="V342" s="27">
        <f ca="1">L342*'Balance y flujos'!M$12</f>
        <v>684621.85268034542</v>
      </c>
      <c r="W342" s="16">
        <f t="shared" ca="1" si="32"/>
        <v>-52623.160231140093</v>
      </c>
      <c r="X342" s="16">
        <f ca="1">'Metrics and Escenarios'!$N$13-W342</f>
        <v>55531.206986946869</v>
      </c>
    </row>
    <row r="343" spans="1:24" x14ac:dyDescent="0.35">
      <c r="A343">
        <v>338</v>
      </c>
      <c r="B343" s="16">
        <f t="shared" ca="1" si="31"/>
        <v>-322.26895304509003</v>
      </c>
      <c r="C343" s="26">
        <f t="shared" ca="1" si="33"/>
        <v>1.0260905561147515</v>
      </c>
      <c r="D343" s="26">
        <f t="shared" ca="1" si="30"/>
        <v>1.0456159339891011</v>
      </c>
      <c r="E343" s="26">
        <f t="shared" ca="1" si="30"/>
        <v>1.059628132140171</v>
      </c>
      <c r="F343" s="26">
        <f t="shared" ca="1" si="30"/>
        <v>1.0691160200061731</v>
      </c>
      <c r="G343" s="26">
        <f t="shared" ca="1" si="30"/>
        <v>1.0749507505751137</v>
      </c>
      <c r="H343" s="26">
        <f t="shared" ca="1" si="30"/>
        <v>1.0778781316970145</v>
      </c>
      <c r="I343" s="26">
        <f t="shared" ca="1" si="30"/>
        <v>1.0785159446656829</v>
      </c>
      <c r="J343" s="26">
        <f t="shared" ca="1" si="30"/>
        <v>1.0773702680740731</v>
      </c>
      <c r="K343" s="26">
        <f t="shared" ca="1" si="30"/>
        <v>1.0748429560653063</v>
      </c>
      <c r="L343" s="26">
        <f t="shared" ca="1" si="30"/>
        <v>1.0712552900249177</v>
      </c>
      <c r="M343" s="27">
        <f ca="1">C343*'Balance y flujos'!D$12</f>
        <v>7769.4104598390804</v>
      </c>
      <c r="N343" s="27">
        <f ca="1">D343*'Balance y flujos'!E$12</f>
        <v>7917.2538194580311</v>
      </c>
      <c r="O343" s="27">
        <f ca="1">E343*'Balance y flujos'!F$12</f>
        <v>8023.35217328411</v>
      </c>
      <c r="P343" s="27">
        <f ca="1">F343*'Balance y flujos'!G$12</f>
        <v>8095.1930988131553</v>
      </c>
      <c r="Q343" s="27">
        <f ca="1">G343*'Balance y flujos'!H$12</f>
        <v>-1066811.3777336429</v>
      </c>
      <c r="R343" s="27">
        <f ca="1">H343*'Balance y flujos'!I$12</f>
        <v>27317.508817822276</v>
      </c>
      <c r="S343" s="27">
        <f ca="1">I343*'Balance y flujos'!J$12</f>
        <v>27333.673410908777</v>
      </c>
      <c r="T343" s="27">
        <f ca="1">J343*'Balance y flujos'!K$12</f>
        <v>27304.637632676222</v>
      </c>
      <c r="U343" s="27">
        <f ca="1">K343*'Balance y flujos'!L$12</f>
        <v>27240.585987082322</v>
      </c>
      <c r="V343" s="27">
        <f ca="1">L343*'Balance y flujos'!M$12</f>
        <v>1098404.9509845672</v>
      </c>
      <c r="W343" s="16">
        <f t="shared" ca="1" si="32"/>
        <v>172595.18865080818</v>
      </c>
      <c r="X343" s="16">
        <f ca="1">'Metrics and Escenarios'!$N$13-W343</f>
        <v>-169687.1418950014</v>
      </c>
    </row>
    <row r="344" spans="1:24" x14ac:dyDescent="0.35">
      <c r="A344">
        <v>339</v>
      </c>
      <c r="B344" s="16">
        <f t="shared" ca="1" si="31"/>
        <v>32.298446679350505</v>
      </c>
      <c r="C344" s="26">
        <f t="shared" ca="1" si="33"/>
        <v>0.9903461645607512</v>
      </c>
      <c r="D344" s="26">
        <f t="shared" ca="1" si="30"/>
        <v>0.97403566628620175</v>
      </c>
      <c r="E344" s="26">
        <f t="shared" ca="1" si="30"/>
        <v>0.9527028849600957</v>
      </c>
      <c r="F344" s="26">
        <f t="shared" ca="1" si="30"/>
        <v>0.92774830838759192</v>
      </c>
      <c r="G344" s="26">
        <f t="shared" ca="1" si="30"/>
        <v>0.9003165522731239</v>
      </c>
      <c r="H344" s="26">
        <f t="shared" ca="1" si="30"/>
        <v>0.87131995790620098</v>
      </c>
      <c r="I344" s="26">
        <f t="shared" ca="1" si="30"/>
        <v>0.8414647051964117</v>
      </c>
      <c r="J344" s="26">
        <f t="shared" ca="1" si="30"/>
        <v>0.8112891243442738</v>
      </c>
      <c r="K344" s="26">
        <f t="shared" ca="1" si="30"/>
        <v>0.78119061296528247</v>
      </c>
      <c r="L344" s="26">
        <f t="shared" ca="1" si="30"/>
        <v>0.7514607720940768</v>
      </c>
      <c r="M344" s="27">
        <f ca="1">C344*'Balance y flujos'!D$12</f>
        <v>7498.7590558618513</v>
      </c>
      <c r="N344" s="27">
        <f ca="1">D344*'Balance y flujos'!E$12</f>
        <v>7375.2583032778857</v>
      </c>
      <c r="O344" s="27">
        <f ca="1">E344*'Balance y flujos'!F$12</f>
        <v>7213.7295440618491</v>
      </c>
      <c r="P344" s="27">
        <f ca="1">F344*'Balance y flujos'!G$12</f>
        <v>7024.7770709220576</v>
      </c>
      <c r="Q344" s="27">
        <f ca="1">G344*'Balance y flujos'!H$12</f>
        <v>-893499.48452338937</v>
      </c>
      <c r="R344" s="27">
        <f ca="1">H344*'Balance y flujos'!I$12</f>
        <v>22082.543409404534</v>
      </c>
      <c r="S344" s="27">
        <f ca="1">I344*'Balance y flujos'!J$12</f>
        <v>21325.898381386436</v>
      </c>
      <c r="T344" s="27">
        <f ca="1">J344*'Balance y flujos'!K$12</f>
        <v>20561.135026633732</v>
      </c>
      <c r="U344" s="27">
        <f ca="1">K344*'Balance y flujos'!L$12</f>
        <v>19798.324903837736</v>
      </c>
      <c r="V344" s="27">
        <f ca="1">L344*'Balance y flujos'!M$12</f>
        <v>770505.63038024318</v>
      </c>
      <c r="W344" s="16">
        <f t="shared" ca="1" si="32"/>
        <v>-10113.428447760059</v>
      </c>
      <c r="X344" s="16">
        <f ca="1">'Metrics and Escenarios'!$N$13-W344</f>
        <v>13021.475203566835</v>
      </c>
    </row>
    <row r="345" spans="1:24" x14ac:dyDescent="0.35">
      <c r="A345">
        <v>340</v>
      </c>
      <c r="B345" s="16">
        <f t="shared" ca="1" si="31"/>
        <v>-195.19030878512132</v>
      </c>
      <c r="C345" s="26">
        <f t="shared" ca="1" si="33"/>
        <v>1.0131336381841276</v>
      </c>
      <c r="D345" s="26">
        <f t="shared" ca="1" si="30"/>
        <v>1.0193757125977803</v>
      </c>
      <c r="E345" s="26">
        <f t="shared" ca="1" si="30"/>
        <v>1.0199916434423173</v>
      </c>
      <c r="F345" s="26">
        <f t="shared" ca="1" si="30"/>
        <v>1.0161293964863836</v>
      </c>
      <c r="G345" s="26">
        <f t="shared" ca="1" si="30"/>
        <v>1.0087737910235237</v>
      </c>
      <c r="H345" s="26">
        <f t="shared" ca="1" si="30"/>
        <v>0.9987480135561152</v>
      </c>
      <c r="I345" s="26">
        <f t="shared" ca="1" si="30"/>
        <v>0.98671988910016983</v>
      </c>
      <c r="J345" s="26">
        <f t="shared" ca="1" si="30"/>
        <v>0.97322519409216524</v>
      </c>
      <c r="K345" s="26">
        <f t="shared" ca="1" si="30"/>
        <v>0.95868165314243881</v>
      </c>
      <c r="L345" s="26">
        <f t="shared" ca="1" si="30"/>
        <v>0.94341640866992238</v>
      </c>
      <c r="M345" s="27">
        <f ca="1">C345*'Balance y flujos'!D$12</f>
        <v>7671.3025364228088</v>
      </c>
      <c r="N345" s="27">
        <f ca="1">D345*'Balance y flujos'!E$12</f>
        <v>7718.5666282239845</v>
      </c>
      <c r="O345" s="27">
        <f ca="1">E345*'Balance y flujos'!F$12</f>
        <v>7723.2303682005058</v>
      </c>
      <c r="P345" s="27">
        <f ca="1">F345*'Balance y flujos'!G$12</f>
        <v>7693.985988433933</v>
      </c>
      <c r="Q345" s="27">
        <f ca="1">G345*'Balance y flujos'!H$12</f>
        <v>-1001135.500624218</v>
      </c>
      <c r="R345" s="27">
        <f ca="1">H345*'Balance y flujos'!I$12</f>
        <v>25312.052322786007</v>
      </c>
      <c r="S345" s="27">
        <f ca="1">I345*'Balance y flujos'!J$12</f>
        <v>25007.214153957182</v>
      </c>
      <c r="T345" s="27">
        <f ca="1">J345*'Balance y flujos'!K$12</f>
        <v>24665.207540190378</v>
      </c>
      <c r="U345" s="27">
        <f ca="1">K345*'Balance y flujos'!L$12</f>
        <v>24296.619203110924</v>
      </c>
      <c r="V345" s="27">
        <f ca="1">L345*'Balance y flujos'!M$12</f>
        <v>967326.14883891866</v>
      </c>
      <c r="W345" s="16">
        <f t="shared" ca="1" si="32"/>
        <v>96278.826956026372</v>
      </c>
      <c r="X345" s="16">
        <f ca="1">'Metrics and Escenarios'!$N$13-W345</f>
        <v>-93370.780200219597</v>
      </c>
    </row>
    <row r="346" spans="1:24" x14ac:dyDescent="0.35">
      <c r="A346">
        <v>341</v>
      </c>
      <c r="B346" s="16">
        <f t="shared" ca="1" si="31"/>
        <v>-72.243182649592669</v>
      </c>
      <c r="C346" s="26">
        <f t="shared" ca="1" si="33"/>
        <v>1.0007537110321654</v>
      </c>
      <c r="D346" s="26">
        <f t="shared" ca="1" si="30"/>
        <v>0.99461551679697136</v>
      </c>
      <c r="E346" s="26">
        <f t="shared" ca="1" si="30"/>
        <v>0.98305549737546705</v>
      </c>
      <c r="F346" s="26">
        <f t="shared" ca="1" si="30"/>
        <v>0.96736620730797029</v>
      </c>
      <c r="G346" s="26">
        <f t="shared" ca="1" si="30"/>
        <v>0.94862848446916148</v>
      </c>
      <c r="H346" s="26">
        <f t="shared" ca="1" si="30"/>
        <v>0.9277239607668295</v>
      </c>
      <c r="I346" s="26">
        <f t="shared" ca="1" si="30"/>
        <v>0.90535144972838644</v>
      </c>
      <c r="J346" s="26">
        <f t="shared" ca="1" si="30"/>
        <v>0.8820579859501404</v>
      </c>
      <c r="K346" s="26">
        <f t="shared" ca="1" si="30"/>
        <v>0.85825962688555357</v>
      </c>
      <c r="L346" s="26">
        <f t="shared" ca="1" si="30"/>
        <v>0.83427295891965858</v>
      </c>
      <c r="M346" s="27">
        <f ca="1">C346*'Balance y flujos'!D$12</f>
        <v>7577.5635043916591</v>
      </c>
      <c r="N346" s="27">
        <f ca="1">D346*'Balance y flujos'!E$12</f>
        <v>7531.085978396276</v>
      </c>
      <c r="O346" s="27">
        <f ca="1">E346*'Balance y flujos'!F$12</f>
        <v>7443.555170053728</v>
      </c>
      <c r="P346" s="27">
        <f ca="1">F346*'Balance y flujos'!G$12</f>
        <v>7324.7581168780171</v>
      </c>
      <c r="Q346" s="27">
        <f ca="1">G346*'Balance y flujos'!H$12</f>
        <v>-941445.60570099193</v>
      </c>
      <c r="R346" s="27">
        <f ca="1">H346*'Balance y flujos'!I$12</f>
        <v>23512.034184098909</v>
      </c>
      <c r="S346" s="27">
        <f ca="1">I346*'Balance y flujos'!J$12</f>
        <v>22945.030132715772</v>
      </c>
      <c r="T346" s="27">
        <f ca="1">J346*'Balance y flujos'!K$12</f>
        <v>22354.68565549919</v>
      </c>
      <c r="U346" s="27">
        <f ca="1">K346*'Balance y flujos'!L$12</f>
        <v>21751.545222013436</v>
      </c>
      <c r="V346" s="27">
        <f ca="1">L346*'Balance y flujos'!M$12</f>
        <v>855416.5912483685</v>
      </c>
      <c r="W346" s="16">
        <f t="shared" ca="1" si="32"/>
        <v>34411.243511423701</v>
      </c>
      <c r="X346" s="16">
        <f ca="1">'Metrics and Escenarios'!$N$13-W346</f>
        <v>-31503.196755616926</v>
      </c>
    </row>
    <row r="347" spans="1:24" x14ac:dyDescent="0.35">
      <c r="A347">
        <v>342</v>
      </c>
      <c r="B347" s="16">
        <f t="shared" ca="1" si="31"/>
        <v>-194.86049974279621</v>
      </c>
      <c r="C347" s="26">
        <f t="shared" ca="1" si="33"/>
        <v>1.013100224671639</v>
      </c>
      <c r="D347" s="26">
        <f t="shared" ca="1" si="30"/>
        <v>1.0193084749498547</v>
      </c>
      <c r="E347" s="26">
        <f t="shared" ca="1" si="30"/>
        <v>1.0198907276947076</v>
      </c>
      <c r="F347" s="26">
        <f t="shared" ca="1" si="30"/>
        <v>1.0159953538630182</v>
      </c>
      <c r="G347" s="26">
        <f t="shared" ca="1" si="30"/>
        <v>1.0086074533798455</v>
      </c>
      <c r="H347" s="26">
        <f t="shared" ca="1" si="30"/>
        <v>0.99855039543410806</v>
      </c>
      <c r="I347" s="26">
        <f t="shared" ca="1" si="30"/>
        <v>0.98649211499470035</v>
      </c>
      <c r="J347" s="26">
        <f t="shared" ca="1" si="30"/>
        <v>0.97296844518951442</v>
      </c>
      <c r="K347" s="26">
        <f t="shared" ca="1" si="30"/>
        <v>0.95839713168138985</v>
      </c>
      <c r="L347" s="26">
        <f t="shared" ca="1" si="30"/>
        <v>0.94310531271161513</v>
      </c>
      <c r="M347" s="27">
        <f ca="1">C347*'Balance y flujos'!D$12</f>
        <v>7671.0495341006626</v>
      </c>
      <c r="N347" s="27">
        <f ca="1">D347*'Balance y flujos'!E$12</f>
        <v>7718.0575144016466</v>
      </c>
      <c r="O347" s="27">
        <f ca="1">E347*'Balance y flujos'!F$12</f>
        <v>7722.4662486397428</v>
      </c>
      <c r="P347" s="27">
        <f ca="1">F347*'Balance y flujos'!G$12</f>
        <v>7692.971036923238</v>
      </c>
      <c r="Q347" s="27">
        <f ca="1">G347*'Balance y flujos'!H$12</f>
        <v>-1000970.4224653103</v>
      </c>
      <c r="R347" s="27">
        <f ca="1">H347*'Balance y flujos'!I$12</f>
        <v>25307.043932104592</v>
      </c>
      <c r="S347" s="27">
        <f ca="1">I347*'Balance y flujos'!J$12</f>
        <v>25001.441496593001</v>
      </c>
      <c r="T347" s="27">
        <f ca="1">J347*'Balance y flujos'!K$12</f>
        <v>24658.700551871498</v>
      </c>
      <c r="U347" s="27">
        <f ca="1">K347*'Balance y flujos'!L$12</f>
        <v>24289.408353115454</v>
      </c>
      <c r="V347" s="27">
        <f ca="1">L347*'Balance y flujos'!M$12</f>
        <v>967007.16853234021</v>
      </c>
      <c r="W347" s="16">
        <f t="shared" ca="1" si="32"/>
        <v>96097.884734779596</v>
      </c>
      <c r="X347" s="16">
        <f ca="1">'Metrics and Escenarios'!$N$13-W347</f>
        <v>-93189.837978972821</v>
      </c>
    </row>
    <row r="348" spans="1:24" x14ac:dyDescent="0.35">
      <c r="A348">
        <v>343</v>
      </c>
      <c r="B348" s="16">
        <f t="shared" ca="1" si="31"/>
        <v>-114.0763333543205</v>
      </c>
      <c r="C348" s="26">
        <f t="shared" ca="1" si="33"/>
        <v>1.0049489479942659</v>
      </c>
      <c r="D348" s="26">
        <f t="shared" ca="1" si="30"/>
        <v>1.0029720060393625</v>
      </c>
      <c r="E348" s="26">
        <f t="shared" ca="1" si="30"/>
        <v>0.99547053105550098</v>
      </c>
      <c r="F348" s="26">
        <f t="shared" ca="1" si="30"/>
        <v>0.98368958865731926</v>
      </c>
      <c r="G348" s="26">
        <f t="shared" ca="1" si="30"/>
        <v>0.96867951203349334</v>
      </c>
      <c r="H348" s="26">
        <f t="shared" ca="1" si="30"/>
        <v>0.95130442610246635</v>
      </c>
      <c r="I348" s="26">
        <f t="shared" ca="1" si="30"/>
        <v>0.93225503135776966</v>
      </c>
      <c r="J348" s="26">
        <f t="shared" ca="1" si="30"/>
        <v>0.91207691041789662</v>
      </c>
      <c r="K348" s="26">
        <f t="shared" ca="1" si="30"/>
        <v>0.89118896310366413</v>
      </c>
      <c r="L348" s="26">
        <f t="shared" ca="1" si="30"/>
        <v>0.86991350606364126</v>
      </c>
      <c r="M348" s="27">
        <f ca="1">C348*'Balance y flujos'!D$12</f>
        <v>7609.3292367050572</v>
      </c>
      <c r="N348" s="27">
        <f ca="1">D348*'Balance y flujos'!E$12</f>
        <v>7594.3601158887823</v>
      </c>
      <c r="O348" s="27">
        <f ca="1">E348*'Balance y flujos'!F$12</f>
        <v>7537.5600236780929</v>
      </c>
      <c r="P348" s="27">
        <f ca="1">F348*'Balance y flujos'!G$12</f>
        <v>7448.3564182558066</v>
      </c>
      <c r="Q348" s="27">
        <f ca="1">G348*'Balance y flujos'!H$12</f>
        <v>-961344.80976167647</v>
      </c>
      <c r="R348" s="27">
        <f ca="1">H348*'Balance y flujos'!I$12</f>
        <v>24109.652366332968</v>
      </c>
      <c r="S348" s="27">
        <f ca="1">I348*'Balance y flujos'!J$12</f>
        <v>23626.868651171088</v>
      </c>
      <c r="T348" s="27">
        <f ca="1">J348*'Balance y flujos'!K$12</f>
        <v>23115.478744935372</v>
      </c>
      <c r="U348" s="27">
        <f ca="1">K348*'Balance y flujos'!L$12</f>
        <v>22586.099153529813</v>
      </c>
      <c r="V348" s="27">
        <f ca="1">L348*'Balance y flujos'!M$12</f>
        <v>891960.40466359921</v>
      </c>
      <c r="W348" s="16">
        <f t="shared" ca="1" si="32"/>
        <v>54243.29961241968</v>
      </c>
      <c r="X348" s="16">
        <f ca="1">'Metrics and Escenarios'!$N$13-W348</f>
        <v>-51335.252856612904</v>
      </c>
    </row>
    <row r="349" spans="1:24" x14ac:dyDescent="0.35">
      <c r="A349">
        <v>344</v>
      </c>
      <c r="B349" s="16">
        <f t="shared" ca="1" si="31"/>
        <v>-207.2747883692515</v>
      </c>
      <c r="C349" s="26">
        <f t="shared" ca="1" si="33"/>
        <v>1.0143586975219345</v>
      </c>
      <c r="D349" s="26">
        <f t="shared" ca="1" si="30"/>
        <v>1.0218424172787575</v>
      </c>
      <c r="E349" s="26">
        <f t="shared" ca="1" si="30"/>
        <v>1.0236961749425346</v>
      </c>
      <c r="F349" s="26">
        <f t="shared" ca="1" si="30"/>
        <v>1.0210530448236426</v>
      </c>
      <c r="G349" s="26">
        <f t="shared" ca="1" si="30"/>
        <v>1.0148874957997227</v>
      </c>
      <c r="H349" s="26">
        <f t="shared" ca="1" si="30"/>
        <v>1.006015940436978</v>
      </c>
      <c r="I349" s="26">
        <f t="shared" ca="1" si="30"/>
        <v>0.99510208965104507</v>
      </c>
      <c r="J349" s="26">
        <f t="shared" ca="1" si="30"/>
        <v>0.98267955686943786</v>
      </c>
      <c r="K349" s="26">
        <f t="shared" ca="1" si="30"/>
        <v>0.96916521153755675</v>
      </c>
      <c r="L349" s="26">
        <f t="shared" ca="1" si="30"/>
        <v>0.95488626906396523</v>
      </c>
      <c r="M349" s="27">
        <f ca="1">C349*'Balance y flujos'!D$12</f>
        <v>7680.5785099481081</v>
      </c>
      <c r="N349" s="27">
        <f ca="1">D349*'Balance y flujos'!E$12</f>
        <v>7737.2441621273128</v>
      </c>
      <c r="O349" s="27">
        <f ca="1">E349*'Balance y flujos'!F$12</f>
        <v>7751.2805491665731</v>
      </c>
      <c r="P349" s="27">
        <f ca="1">F349*'Balance y flujos'!G$12</f>
        <v>7731.2671471621807</v>
      </c>
      <c r="Q349" s="27">
        <f ca="1">G349*'Balance y flujos'!H$12</f>
        <v>-1007202.9133050912</v>
      </c>
      <c r="R349" s="27">
        <f ca="1">H349*'Balance y flujos'!I$12</f>
        <v>25496.249080115773</v>
      </c>
      <c r="S349" s="27">
        <f ca="1">I349*'Balance y flujos'!J$12</f>
        <v>25219.650820707979</v>
      </c>
      <c r="T349" s="27">
        <f ca="1">J349*'Balance y flujos'!K$12</f>
        <v>24904.816853098891</v>
      </c>
      <c r="U349" s="27">
        <f ca="1">K349*'Balance y flujos'!L$12</f>
        <v>24562.312225799771</v>
      </c>
      <c r="V349" s="27">
        <f ca="1">L349*'Balance y flujos'!M$12</f>
        <v>979086.69887888664</v>
      </c>
      <c r="W349" s="16">
        <f t="shared" ca="1" si="32"/>
        <v>102967.18492192216</v>
      </c>
      <c r="X349" s="16">
        <f ca="1">'Metrics and Escenarios'!$N$13-W349</f>
        <v>-100059.13816611539</v>
      </c>
    </row>
    <row r="350" spans="1:24" x14ac:dyDescent="0.35">
      <c r="A350">
        <v>345</v>
      </c>
      <c r="B350" s="16">
        <f t="shared" ca="1" si="31"/>
        <v>-337.11167808172189</v>
      </c>
      <c r="C350" s="26">
        <f t="shared" ca="1" si="33"/>
        <v>1.0276146849449057</v>
      </c>
      <c r="D350" s="26">
        <f t="shared" ca="1" si="30"/>
        <v>1.0487245036311776</v>
      </c>
      <c r="E350" s="26">
        <f t="shared" ca="1" si="30"/>
        <v>1.0643569833844437</v>
      </c>
      <c r="F350" s="26">
        <f t="shared" ca="1" si="30"/>
        <v>1.0754823380541756</v>
      </c>
      <c r="G350" s="26">
        <f t="shared" ca="1" si="30"/>
        <v>1.0829580254782838</v>
      </c>
      <c r="H350" s="26">
        <f t="shared" ca="1" si="30"/>
        <v>1.0875201915428387</v>
      </c>
      <c r="I350" s="26">
        <f t="shared" ca="1" si="30"/>
        <v>1.0897800407239771</v>
      </c>
      <c r="J350" s="26">
        <f t="shared" ca="1" si="30"/>
        <v>1.0902394106453202</v>
      </c>
      <c r="K350" s="26">
        <f t="shared" ca="1" si="30"/>
        <v>1.089297525062473</v>
      </c>
      <c r="L350" s="26">
        <f t="shared" ca="1" si="30"/>
        <v>1.0872742259811388</v>
      </c>
      <c r="M350" s="27">
        <f ca="1">C350*'Balance y flujos'!D$12</f>
        <v>7780.9509446477314</v>
      </c>
      <c r="N350" s="27">
        <f ca="1">D350*'Balance y flujos'!E$12</f>
        <v>7940.7914627472719</v>
      </c>
      <c r="O350" s="27">
        <f ca="1">E350*'Balance y flujos'!F$12</f>
        <v>8059.1583563751919</v>
      </c>
      <c r="P350" s="27">
        <f ca="1">F350*'Balance y flujos'!G$12</f>
        <v>8143.3979455862318</v>
      </c>
      <c r="Q350" s="27">
        <f ca="1">G350*'Balance y flujos'!H$12</f>
        <v>-1074758.0227001891</v>
      </c>
      <c r="R350" s="27">
        <f ca="1">H350*'Balance y flujos'!I$12</f>
        <v>27561.875084392301</v>
      </c>
      <c r="S350" s="27">
        <f ca="1">I350*'Balance y flujos'!J$12</f>
        <v>27619.148210284093</v>
      </c>
      <c r="T350" s="27">
        <f ca="1">J350*'Balance y flujos'!K$12</f>
        <v>27630.79038160932</v>
      </c>
      <c r="U350" s="27">
        <f ca="1">K350*'Balance y flujos'!L$12</f>
        <v>27606.919438356861</v>
      </c>
      <c r="V350" s="27">
        <f ca="1">L350*'Balance y flujos'!M$12</f>
        <v>1114829.8673678588</v>
      </c>
      <c r="W350" s="16">
        <f t="shared" ca="1" si="32"/>
        <v>182414.87649166863</v>
      </c>
      <c r="X350" s="16">
        <f ca="1">'Metrics and Escenarios'!$N$13-W350</f>
        <v>-179506.82973586186</v>
      </c>
    </row>
    <row r="351" spans="1:24" x14ac:dyDescent="0.35">
      <c r="A351">
        <v>346</v>
      </c>
      <c r="B351" s="16">
        <f t="shared" ca="1" si="31"/>
        <v>149.70339803237849</v>
      </c>
      <c r="C351" s="26">
        <f t="shared" ca="1" si="33"/>
        <v>0.97878699817704862</v>
      </c>
      <c r="D351" s="26">
        <f t="shared" ca="1" si="30"/>
        <v>0.95143077549726041</v>
      </c>
      <c r="E351" s="26">
        <f t="shared" ca="1" si="30"/>
        <v>0.91973133617262193</v>
      </c>
      <c r="F351" s="26">
        <f t="shared" ca="1" si="30"/>
        <v>0.88518662284496297</v>
      </c>
      <c r="G351" s="26">
        <f t="shared" ca="1" si="30"/>
        <v>0.84898706494145282</v>
      </c>
      <c r="H351" s="26">
        <f t="shared" ca="1" si="30"/>
        <v>0.81205354820934972</v>
      </c>
      <c r="I351" s="26">
        <f t="shared" ca="1" si="30"/>
        <v>0.7750756241014537</v>
      </c>
      <c r="J351" s="26">
        <f t="shared" ca="1" si="30"/>
        <v>0.73855866215014765</v>
      </c>
      <c r="K351" s="26">
        <f t="shared" ca="1" si="30"/>
        <v>0.70285789217922834</v>
      </c>
      <c r="L351" s="26">
        <f t="shared" ca="1" si="30"/>
        <v>0.66821772562948645</v>
      </c>
      <c r="M351" s="27">
        <f ca="1">C351*'Balance y flujos'!D$12</f>
        <v>7411.234706599138</v>
      </c>
      <c r="N351" s="27">
        <f ca="1">D351*'Balance y flujos'!E$12</f>
        <v>7204.0973137409346</v>
      </c>
      <c r="O351" s="27">
        <f ca="1">E351*'Balance y flujos'!F$12</f>
        <v>6964.0737076447713</v>
      </c>
      <c r="P351" s="27">
        <f ca="1">F351*'Balance y flujos'!G$12</f>
        <v>6702.506095058694</v>
      </c>
      <c r="Q351" s="27">
        <f ca="1">G351*'Balance y flujos'!H$12</f>
        <v>-842558.65670465922</v>
      </c>
      <c r="R351" s="27">
        <f ca="1">H351*'Balance y flujos'!I$12</f>
        <v>20580.508418727593</v>
      </c>
      <c r="S351" s="27">
        <f ca="1">I351*'Balance y flujos'!J$12</f>
        <v>19643.347956726349</v>
      </c>
      <c r="T351" s="27">
        <f ca="1">J351*'Balance y flujos'!K$12</f>
        <v>18717.870019313948</v>
      </c>
      <c r="U351" s="27">
        <f ca="1">K351*'Balance y flujos'!L$12</f>
        <v>17813.077473844838</v>
      </c>
      <c r="V351" s="27">
        <f ca="1">L351*'Balance y flujos'!M$12</f>
        <v>685152.89026017569</v>
      </c>
      <c r="W351" s="16">
        <f t="shared" ca="1" si="32"/>
        <v>-52369.050752827316</v>
      </c>
      <c r="X351" s="16">
        <f ca="1">'Metrics and Escenarios'!$N$13-W351</f>
        <v>55277.097508634091</v>
      </c>
    </row>
    <row r="352" spans="1:24" x14ac:dyDescent="0.35">
      <c r="A352">
        <v>347</v>
      </c>
      <c r="B352" s="16">
        <f t="shared" ca="1" si="31"/>
        <v>71.339452241666947</v>
      </c>
      <c r="C352" s="26">
        <f t="shared" ca="1" si="33"/>
        <v>0.98648729116512435</v>
      </c>
      <c r="D352" s="26">
        <f t="shared" ca="1" si="30"/>
        <v>0.96645981528756197</v>
      </c>
      <c r="E352" s="26">
        <f t="shared" ca="1" si="30"/>
        <v>0.94160963194594305</v>
      </c>
      <c r="F352" s="26">
        <f t="shared" ca="1" si="30"/>
        <v>0.91337275698514298</v>
      </c>
      <c r="G352" s="26">
        <f t="shared" ca="1" si="30"/>
        <v>0.88291234262468266</v>
      </c>
      <c r="H352" s="26">
        <f t="shared" ca="1" si="30"/>
        <v>0.85114682970350253</v>
      </c>
      <c r="I352" s="26">
        <f t="shared" ca="1" si="30"/>
        <v>0.81877994975348778</v>
      </c>
      <c r="J352" s="26">
        <f t="shared" ca="1" si="30"/>
        <v>0.78634190354906153</v>
      </c>
      <c r="K352" s="26">
        <f t="shared" ca="1" si="30"/>
        <v>0.75421862363511194</v>
      </c>
      <c r="L352" s="26">
        <f t="shared" ca="1" si="30"/>
        <v>0.722688295609621</v>
      </c>
      <c r="M352" s="27">
        <f ca="1">C352*'Balance y flujos'!D$12</f>
        <v>7469.5402202098594</v>
      </c>
      <c r="N352" s="27">
        <f ca="1">D352*'Balance y flujos'!E$12</f>
        <v>7317.8950465553162</v>
      </c>
      <c r="O352" s="27">
        <f ca="1">E352*'Balance y flujos'!F$12</f>
        <v>7129.7330239806724</v>
      </c>
      <c r="P352" s="27">
        <f ca="1">F352*'Balance y flujos'!G$12</f>
        <v>6915.9274584131499</v>
      </c>
      <c r="Q352" s="27">
        <f ca="1">G352*'Balance y flujos'!H$12</f>
        <v>-876227.05705312151</v>
      </c>
      <c r="R352" s="27">
        <f ca="1">H352*'Balance y flujos'!I$12</f>
        <v>21571.280038013323</v>
      </c>
      <c r="S352" s="27">
        <f ca="1">I352*'Balance y flujos'!J$12</f>
        <v>20750.980875762147</v>
      </c>
      <c r="T352" s="27">
        <f ca="1">J352*'Balance y flujos'!K$12</f>
        <v>19928.878091445316</v>
      </c>
      <c r="U352" s="27">
        <f ca="1">K352*'Balance y flujos'!L$12</f>
        <v>19114.752675499538</v>
      </c>
      <c r="V352" s="27">
        <f ca="1">L352*'Balance y flujos'!M$12</f>
        <v>741003.95051280642</v>
      </c>
      <c r="W352" s="16">
        <f t="shared" ca="1" si="32"/>
        <v>-25024.119110435713</v>
      </c>
      <c r="X352" s="16">
        <f ca="1">'Metrics and Escenarios'!$N$13-W352</f>
        <v>27932.165866242489</v>
      </c>
    </row>
    <row r="353" spans="1:24" x14ac:dyDescent="0.35">
      <c r="A353">
        <v>348</v>
      </c>
      <c r="B353" s="16">
        <f t="shared" ca="1" si="31"/>
        <v>67.03577083474795</v>
      </c>
      <c r="C353" s="26">
        <f t="shared" ca="1" si="33"/>
        <v>0.98691193523652476</v>
      </c>
      <c r="D353" s="26">
        <f t="shared" ca="1" si="30"/>
        <v>0.96729204042688466</v>
      </c>
      <c r="E353" s="26">
        <f t="shared" ca="1" si="30"/>
        <v>0.94282613345186705</v>
      </c>
      <c r="F353" s="26">
        <f t="shared" ca="1" si="30"/>
        <v>0.91494645727817636</v>
      </c>
      <c r="G353" s="26">
        <f t="shared" ca="1" si="30"/>
        <v>0.88481427493491427</v>
      </c>
      <c r="H353" s="26">
        <f t="shared" ca="1" si="30"/>
        <v>0.85334750865835685</v>
      </c>
      <c r="I353" s="26">
        <f t="shared" ca="1" si="30"/>
        <v>0.82125030658750287</v>
      </c>
      <c r="J353" s="26">
        <f t="shared" ca="1" si="30"/>
        <v>0.78905390152402166</v>
      </c>
      <c r="K353" s="26">
        <f t="shared" ca="1" si="30"/>
        <v>0.75714561355074872</v>
      </c>
      <c r="L353" s="26">
        <f t="shared" ca="1" si="30"/>
        <v>0.72580521810023535</v>
      </c>
      <c r="M353" s="27">
        <f ca="1">C353*'Balance y flujos'!D$12</f>
        <v>7472.7555641874314</v>
      </c>
      <c r="N353" s="27">
        <f ca="1">D353*'Balance y flujos'!E$12</f>
        <v>7324.1965358964499</v>
      </c>
      <c r="O353" s="27">
        <f ca="1">E353*'Balance y flujos'!F$12</f>
        <v>7138.9441988308954</v>
      </c>
      <c r="P353" s="27">
        <f ca="1">F353*'Balance y flujos'!G$12</f>
        <v>6927.8432912258413</v>
      </c>
      <c r="Q353" s="27">
        <f ca="1">G353*'Balance y flujos'!H$12</f>
        <v>-878114.58820480329</v>
      </c>
      <c r="R353" s="27">
        <f ca="1">H353*'Balance y flujos'!I$12</f>
        <v>21627.053566565926</v>
      </c>
      <c r="S353" s="27">
        <f ca="1">I353*'Balance y flujos'!J$12</f>
        <v>20813.589061800885</v>
      </c>
      <c r="T353" s="27">
        <f ca="1">J353*'Balance y flujos'!K$12</f>
        <v>19997.610377977791</v>
      </c>
      <c r="U353" s="27">
        <f ca="1">K353*'Balance y flujos'!L$12</f>
        <v>19188.933670993152</v>
      </c>
      <c r="V353" s="27">
        <f ca="1">L353*'Balance y flujos'!M$12</f>
        <v>744199.86760876433</v>
      </c>
      <c r="W353" s="16">
        <f t="shared" ca="1" si="32"/>
        <v>-23423.794328560471</v>
      </c>
      <c r="X353" s="16">
        <f ca="1">'Metrics and Escenarios'!$N$13-W353</f>
        <v>26331.841084367246</v>
      </c>
    </row>
    <row r="354" spans="1:24" x14ac:dyDescent="0.35">
      <c r="A354">
        <v>349</v>
      </c>
      <c r="B354" s="16">
        <f t="shared" ca="1" si="31"/>
        <v>58.125950887054387</v>
      </c>
      <c r="C354" s="26">
        <f t="shared" ca="1" si="33"/>
        <v>0.98779164784709517</v>
      </c>
      <c r="D354" s="26">
        <f t="shared" ca="1" si="30"/>
        <v>0.9690172566904004</v>
      </c>
      <c r="E354" s="26">
        <f t="shared" ca="1" si="30"/>
        <v>0.94534962785884402</v>
      </c>
      <c r="F354" s="26">
        <f t="shared" ca="1" si="30"/>
        <v>0.91821307809969543</v>
      </c>
      <c r="G354" s="26">
        <f t="shared" ca="1" si="30"/>
        <v>0.8887648360367103</v>
      </c>
      <c r="H354" s="26">
        <f t="shared" ca="1" si="30"/>
        <v>0.85792162773106606</v>
      </c>
      <c r="I354" s="26">
        <f t="shared" ca="1" si="30"/>
        <v>0.82638834724287036</v>
      </c>
      <c r="J354" s="26">
        <f t="shared" ca="1" si="30"/>
        <v>0.79469825625365731</v>
      </c>
      <c r="K354" s="26">
        <f t="shared" ref="D354:L383" ca="1" si="34">EXP(-(K$4+($B354/10000))*K$3)</f>
        <v>0.7632414496290475</v>
      </c>
      <c r="L354" s="26">
        <f t="shared" ca="1" si="34"/>
        <v>0.73230090664672698</v>
      </c>
      <c r="M354" s="27">
        <f ca="1">C354*'Balance y flujos'!D$12</f>
        <v>7479.4166218469982</v>
      </c>
      <c r="N354" s="27">
        <f ca="1">D354*'Balance y flujos'!E$12</f>
        <v>7337.2596258970016</v>
      </c>
      <c r="O354" s="27">
        <f ca="1">E354*'Balance y flujos'!F$12</f>
        <v>7158.0517363908839</v>
      </c>
      <c r="P354" s="27">
        <f ca="1">F354*'Balance y flujos'!G$12</f>
        <v>6952.5776753674691</v>
      </c>
      <c r="Q354" s="27">
        <f ca="1">G354*'Balance y flujos'!H$12</f>
        <v>-882035.23622479232</v>
      </c>
      <c r="R354" s="27">
        <f ca="1">H354*'Balance y flujos'!I$12</f>
        <v>21742.979044992484</v>
      </c>
      <c r="S354" s="27">
        <f ca="1">I354*'Balance y flujos'!J$12</f>
        <v>20943.806446106057</v>
      </c>
      <c r="T354" s="27">
        <f ca="1">J354*'Balance y flujos'!K$12</f>
        <v>20140.65967600463</v>
      </c>
      <c r="U354" s="27">
        <f ca="1">K354*'Balance y flujos'!L$12</f>
        <v>19343.425214075814</v>
      </c>
      <c r="V354" s="27">
        <f ca="1">L354*'Balance y flujos'!M$12</f>
        <v>750860.18147228251</v>
      </c>
      <c r="W354" s="16">
        <f t="shared" ca="1" si="32"/>
        <v>-20076.87871182838</v>
      </c>
      <c r="X354" s="16">
        <f ca="1">'Metrics and Escenarios'!$N$13-W354</f>
        <v>22984.925467635156</v>
      </c>
    </row>
    <row r="355" spans="1:24" x14ac:dyDescent="0.35">
      <c r="A355">
        <v>350</v>
      </c>
      <c r="B355" s="16">
        <f t="shared" ca="1" si="31"/>
        <v>-68.842466775821549</v>
      </c>
      <c r="C355" s="26">
        <f t="shared" ca="1" si="33"/>
        <v>1.000413440990447</v>
      </c>
      <c r="D355" s="26">
        <f t="shared" ca="1" si="34"/>
        <v>0.99393926584152237</v>
      </c>
      <c r="E355" s="26">
        <f t="shared" ca="1" si="34"/>
        <v>0.98205308107195166</v>
      </c>
      <c r="F355" s="26">
        <f t="shared" ca="1" si="34"/>
        <v>0.96605120685254886</v>
      </c>
      <c r="G355" s="26">
        <f t="shared" ca="1" si="34"/>
        <v>0.94701684706496381</v>
      </c>
      <c r="H355" s="26">
        <f t="shared" ca="1" si="34"/>
        <v>0.92583293531508015</v>
      </c>
      <c r="I355" s="26">
        <f t="shared" ca="1" si="34"/>
        <v>0.90319882277784713</v>
      </c>
      <c r="J355" s="26">
        <f t="shared" ca="1" si="34"/>
        <v>0.87966154439945154</v>
      </c>
      <c r="K355" s="26">
        <f t="shared" ca="1" si="34"/>
        <v>0.85563681525643853</v>
      </c>
      <c r="L355" s="26">
        <f t="shared" ca="1" si="34"/>
        <v>0.83144065228986408</v>
      </c>
      <c r="M355" s="27">
        <f ca="1">C355*'Balance y flujos'!D$12</f>
        <v>7574.9870284602293</v>
      </c>
      <c r="N355" s="27">
        <f ca="1">D355*'Balance y flujos'!E$12</f>
        <v>7525.9655031951042</v>
      </c>
      <c r="O355" s="27">
        <f ca="1">E355*'Balance y flujos'!F$12</f>
        <v>7435.9650176376144</v>
      </c>
      <c r="P355" s="27">
        <f ca="1">F355*'Balance y flujos'!G$12</f>
        <v>7314.8011221155575</v>
      </c>
      <c r="Q355" s="27">
        <f ca="1">G355*'Balance y flujos'!H$12</f>
        <v>-939846.17138396925</v>
      </c>
      <c r="R355" s="27">
        <f ca="1">H355*'Balance y flujos'!I$12</f>
        <v>23464.108446546783</v>
      </c>
      <c r="S355" s="27">
        <f ca="1">I355*'Balance y flujos'!J$12</f>
        <v>22890.474423704163</v>
      </c>
      <c r="T355" s="27">
        <f ca="1">J355*'Balance y flujos'!K$12</f>
        <v>22293.950762316719</v>
      </c>
      <c r="U355" s="27">
        <f ca="1">K355*'Balance y flujos'!L$12</f>
        <v>21685.073254822644</v>
      </c>
      <c r="V355" s="27">
        <f ca="1">L355*'Balance y flujos'!M$12</f>
        <v>852512.50325567322</v>
      </c>
      <c r="W355" s="16">
        <f t="shared" ca="1" si="32"/>
        <v>32851.657430502819</v>
      </c>
      <c r="X355" s="16">
        <f ca="1">'Metrics and Escenarios'!$N$13-W355</f>
        <v>-29943.610674696043</v>
      </c>
    </row>
    <row r="356" spans="1:24" x14ac:dyDescent="0.35">
      <c r="A356">
        <v>351</v>
      </c>
      <c r="B356" s="16">
        <f t="shared" ca="1" si="31"/>
        <v>102.62072927636827</v>
      </c>
      <c r="C356" s="26">
        <f t="shared" ca="1" si="33"/>
        <v>0.98340625439112883</v>
      </c>
      <c r="D356" s="26">
        <f t="shared" ca="1" si="34"/>
        <v>0.96043227043281965</v>
      </c>
      <c r="E356" s="26">
        <f t="shared" ca="1" si="34"/>
        <v>0.93281453922519997</v>
      </c>
      <c r="F356" s="26">
        <f t="shared" ca="1" si="34"/>
        <v>0.90201537335737425</v>
      </c>
      <c r="G356" s="26">
        <f t="shared" ca="1" si="34"/>
        <v>0.86921046223291443</v>
      </c>
      <c r="H356" s="26">
        <f t="shared" ca="1" si="34"/>
        <v>0.83532083560692427</v>
      </c>
      <c r="I356" s="26">
        <f t="shared" ca="1" si="34"/>
        <v>0.80104607896197455</v>
      </c>
      <c r="J356" s="26">
        <f t="shared" ca="1" si="34"/>
        <v>0.76690786325146998</v>
      </c>
      <c r="K356" s="26">
        <f t="shared" ca="1" si="34"/>
        <v>0.73328110553682369</v>
      </c>
      <c r="L356" s="26">
        <f t="shared" ca="1" si="34"/>
        <v>0.70043160650564351</v>
      </c>
      <c r="M356" s="27">
        <f ca="1">C356*'Balance y flujos'!D$12</f>
        <v>7446.2110518471081</v>
      </c>
      <c r="N356" s="27">
        <f ca="1">D356*'Balance y flujos'!E$12</f>
        <v>7272.2553417919216</v>
      </c>
      <c r="O356" s="27">
        <f ca="1">E356*'Balance y flujos'!F$12</f>
        <v>7063.1378438841566</v>
      </c>
      <c r="P356" s="27">
        <f ca="1">F356*'Balance y flujos'!G$12</f>
        <v>6829.9309792250851</v>
      </c>
      <c r="Q356" s="27">
        <f ca="1">G356*'Balance y flujos'!H$12</f>
        <v>-862628.92533363251</v>
      </c>
      <c r="R356" s="27">
        <f ca="1">H356*'Balance y flujos'!I$12</f>
        <v>21170.189487448555</v>
      </c>
      <c r="S356" s="27">
        <f ca="1">I356*'Balance y flujos'!J$12</f>
        <v>20301.537513404874</v>
      </c>
      <c r="T356" s="27">
        <f ca="1">J356*'Balance y flujos'!K$12</f>
        <v>19436.346003091749</v>
      </c>
      <c r="U356" s="27">
        <f ca="1">K356*'Balance y flujos'!L$12</f>
        <v>18584.11677292973</v>
      </c>
      <c r="V356" s="27">
        <f ca="1">L356*'Balance y flujos'!M$12</f>
        <v>718183.19272334944</v>
      </c>
      <c r="W356" s="16">
        <f t="shared" ca="1" si="32"/>
        <v>-36342.007616659859</v>
      </c>
      <c r="X356" s="16">
        <f ca="1">'Metrics and Escenarios'!$N$13-W356</f>
        <v>39250.054372466635</v>
      </c>
    </row>
    <row r="357" spans="1:24" x14ac:dyDescent="0.35">
      <c r="A357">
        <v>352</v>
      </c>
      <c r="B357" s="16">
        <f t="shared" ca="1" si="31"/>
        <v>-2.1195973047739547</v>
      </c>
      <c r="C357" s="26">
        <f t="shared" ca="1" si="33"/>
        <v>0.99376061491036716</v>
      </c>
      <c r="D357" s="26">
        <f t="shared" ca="1" si="34"/>
        <v>0.98076367669620357</v>
      </c>
      <c r="E357" s="26">
        <f t="shared" ca="1" si="34"/>
        <v>0.96259089695434708</v>
      </c>
      <c r="F357" s="26">
        <f t="shared" ca="1" si="34"/>
        <v>0.94060914707128329</v>
      </c>
      <c r="G357" s="26">
        <f t="shared" ca="1" si="34"/>
        <v>0.9159442022308687</v>
      </c>
      <c r="H357" s="26">
        <f t="shared" ca="1" si="34"/>
        <v>0.88950051071045055</v>
      </c>
      <c r="I357" s="26">
        <f t="shared" ca="1" si="34"/>
        <v>0.86198399293864791</v>
      </c>
      <c r="J357" s="26">
        <f t="shared" ca="1" si="34"/>
        <v>0.83393789176301125</v>
      </c>
      <c r="K357" s="26">
        <f t="shared" ca="1" si="34"/>
        <v>0.80576764744534002</v>
      </c>
      <c r="L357" s="26">
        <f t="shared" ca="1" si="34"/>
        <v>0.77777482350173155</v>
      </c>
      <c r="M357" s="27">
        <f ca="1">C357*'Balance y flujos'!D$12</f>
        <v>7524.612783978554</v>
      </c>
      <c r="N357" s="27">
        <f ca="1">D357*'Balance y flujos'!E$12</f>
        <v>7426.2018327177257</v>
      </c>
      <c r="O357" s="27">
        <f ca="1">E357*'Balance y flujos'!F$12</f>
        <v>7288.6001520772297</v>
      </c>
      <c r="P357" s="27">
        <f ca="1">F357*'Balance y flujos'!G$12</f>
        <v>7122.1574960667176</v>
      </c>
      <c r="Q357" s="27">
        <f ca="1">G357*'Balance y flujos'!H$12</f>
        <v>-909008.80415802496</v>
      </c>
      <c r="R357" s="27">
        <f ca="1">H357*'Balance y flujos'!I$12</f>
        <v>22543.307383492262</v>
      </c>
      <c r="S357" s="27">
        <f ca="1">I357*'Balance y flujos'!J$12</f>
        <v>21845.93474482157</v>
      </c>
      <c r="T357" s="27">
        <f ca="1">J357*'Balance y flujos'!K$12</f>
        <v>21135.140459604219</v>
      </c>
      <c r="U357" s="27">
        <f ca="1">K357*'Balance y flujos'!L$12</f>
        <v>20421.199917609345</v>
      </c>
      <c r="V357" s="27">
        <f ca="1">L357*'Balance y flujos'!M$12</f>
        <v>797486.57938069862</v>
      </c>
      <c r="W357" s="16">
        <f t="shared" ca="1" si="32"/>
        <v>3784.9299930413254</v>
      </c>
      <c r="X357" s="16">
        <f ca="1">'Metrics and Escenarios'!$N$13-W357</f>
        <v>-876.8832372345496</v>
      </c>
    </row>
    <row r="358" spans="1:24" x14ac:dyDescent="0.35">
      <c r="A358">
        <v>353</v>
      </c>
      <c r="B358" s="16">
        <f t="shared" ca="1" si="31"/>
        <v>316.2229842596123</v>
      </c>
      <c r="C358" s="26">
        <f t="shared" ca="1" si="33"/>
        <v>0.96262323027953067</v>
      </c>
      <c r="D358" s="26">
        <f t="shared" ca="1" si="34"/>
        <v>0.92026623478932046</v>
      </c>
      <c r="E358" s="26">
        <f t="shared" ca="1" si="34"/>
        <v>0.87491411357675342</v>
      </c>
      <c r="F358" s="26">
        <f t="shared" ca="1" si="34"/>
        <v>0.82814698898405958</v>
      </c>
      <c r="G358" s="26">
        <f t="shared" ca="1" si="34"/>
        <v>0.78116325199683478</v>
      </c>
      <c r="H358" s="26">
        <f t="shared" ca="1" si="34"/>
        <v>0.73484128147454508</v>
      </c>
      <c r="I358" s="26">
        <f t="shared" ca="1" si="34"/>
        <v>0.6897966842888632</v>
      </c>
      <c r="J358" s="26">
        <f t="shared" ca="1" si="34"/>
        <v>0.64644289447106029</v>
      </c>
      <c r="K358" s="26">
        <f t="shared" ca="1" si="34"/>
        <v>0.6050354787870299</v>
      </c>
      <c r="L358" s="26">
        <f t="shared" ca="1" si="34"/>
        <v>0.56571729282267025</v>
      </c>
      <c r="M358" s="27">
        <f ca="1">C358*'Balance y flujos'!D$12</f>
        <v>7288.8449753760951</v>
      </c>
      <c r="N358" s="27">
        <f ca="1">D358*'Balance y flujos'!E$12</f>
        <v>6968.123883219203</v>
      </c>
      <c r="O358" s="27">
        <f ca="1">E358*'Balance y flujos'!F$12</f>
        <v>6624.7241288554151</v>
      </c>
      <c r="P358" s="27">
        <f ca="1">F358*'Balance y flujos'!G$12</f>
        <v>6270.610171932457</v>
      </c>
      <c r="Q358" s="27">
        <f ca="1">G358*'Balance y flujos'!H$12</f>
        <v>-775248.39593979565</v>
      </c>
      <c r="R358" s="27">
        <f ca="1">H358*'Balance y flujos'!I$12</f>
        <v>18623.657532392914</v>
      </c>
      <c r="S358" s="27">
        <f ca="1">I358*'Balance y flujos'!J$12</f>
        <v>17482.057063258428</v>
      </c>
      <c r="T358" s="27">
        <f ca="1">J358*'Balance y flujos'!K$12</f>
        <v>16383.308048126955</v>
      </c>
      <c r="U358" s="27">
        <f ca="1">K358*'Balance y flujos'!L$12</f>
        <v>15333.887515500646</v>
      </c>
      <c r="V358" s="27">
        <f ca="1">L358*'Balance y flujos'!M$12</f>
        <v>580054.70878893265</v>
      </c>
      <c r="W358" s="16">
        <f t="shared" ca="1" si="32"/>
        <v>-100218.47383220086</v>
      </c>
      <c r="X358" s="16">
        <f ca="1">'Metrics and Escenarios'!$N$13-W358</f>
        <v>103126.52058800764</v>
      </c>
    </row>
    <row r="359" spans="1:24" x14ac:dyDescent="0.35">
      <c r="A359">
        <v>354</v>
      </c>
      <c r="B359" s="16">
        <f t="shared" ca="1" si="31"/>
        <v>380.56296062898679</v>
      </c>
      <c r="C359" s="26">
        <f t="shared" ca="1" si="33"/>
        <v>0.95644959656016315</v>
      </c>
      <c r="D359" s="26">
        <f t="shared" ca="1" si="34"/>
        <v>0.90850011874968195</v>
      </c>
      <c r="E359" s="26">
        <f t="shared" ca="1" si="34"/>
        <v>0.85818846600638132</v>
      </c>
      <c r="F359" s="26">
        <f t="shared" ca="1" si="34"/>
        <v>0.80710572613610565</v>
      </c>
      <c r="G359" s="26">
        <f t="shared" ca="1" si="34"/>
        <v>0.75643315560880708</v>
      </c>
      <c r="H359" s="26">
        <f t="shared" ca="1" si="34"/>
        <v>0.70701405572633669</v>
      </c>
      <c r="I359" s="26">
        <f t="shared" ca="1" si="34"/>
        <v>0.65941884567288334</v>
      </c>
      <c r="J359" s="26">
        <f t="shared" ca="1" si="34"/>
        <v>0.61401102433597998</v>
      </c>
      <c r="K359" s="26">
        <f t="shared" ca="1" si="34"/>
        <v>0.57099538094054747</v>
      </c>
      <c r="L359" s="26">
        <f t="shared" ca="1" si="34"/>
        <v>0.53046527267106702</v>
      </c>
      <c r="M359" s="27">
        <f ca="1">C359*'Balance y flujos'!D$12</f>
        <v>7242.0991066916695</v>
      </c>
      <c r="N359" s="27">
        <f ca="1">D359*'Balance y flujos'!E$12</f>
        <v>6879.0325408564104</v>
      </c>
      <c r="O359" s="27">
        <f ca="1">E359*'Balance y flujos'!F$12</f>
        <v>6498.0799253721716</v>
      </c>
      <c r="P359" s="27">
        <f ca="1">F359*'Balance y flujos'!G$12</f>
        <v>6111.2887488037613</v>
      </c>
      <c r="Q359" s="27">
        <f ca="1">G359*'Balance y flujos'!H$12</f>
        <v>-750705.55229316093</v>
      </c>
      <c r="R359" s="27">
        <f ca="1">H359*'Balance y flujos'!I$12</f>
        <v>17918.410378379871</v>
      </c>
      <c r="S359" s="27">
        <f ca="1">I359*'Balance y flujos'!J$12</f>
        <v>16712.167731751255</v>
      </c>
      <c r="T359" s="27">
        <f ca="1">J359*'Balance y flujos'!K$12</f>
        <v>15561.361788767681</v>
      </c>
      <c r="U359" s="27">
        <f ca="1">K359*'Balance y flujos'!L$12</f>
        <v>14471.18268298234</v>
      </c>
      <c r="V359" s="27">
        <f ca="1">L359*'Balance y flujos'!M$12</f>
        <v>543909.26910963072</v>
      </c>
      <c r="W359" s="16">
        <f t="shared" ca="1" si="32"/>
        <v>-115402.6602799251</v>
      </c>
      <c r="X359" s="16">
        <f ca="1">'Metrics and Escenarios'!$N$13-W359</f>
        <v>118310.70703573187</v>
      </c>
    </row>
    <row r="360" spans="1:24" x14ac:dyDescent="0.35">
      <c r="A360">
        <v>355</v>
      </c>
      <c r="B360" s="16">
        <f t="shared" ca="1" si="31"/>
        <v>215.73878698964162</v>
      </c>
      <c r="C360" s="26">
        <f t="shared" ca="1" si="33"/>
        <v>0.97234483411455808</v>
      </c>
      <c r="D360" s="26">
        <f t="shared" ca="1" si="34"/>
        <v>0.93894776870016416</v>
      </c>
      <c r="E360" s="26">
        <f t="shared" ca="1" si="34"/>
        <v>0.90169018442031013</v>
      </c>
      <c r="F360" s="26">
        <f t="shared" ca="1" si="34"/>
        <v>0.86211126534952365</v>
      </c>
      <c r="G360" s="26">
        <f t="shared" ca="1" si="34"/>
        <v>0.82141318731649182</v>
      </c>
      <c r="H360" s="26">
        <f t="shared" ca="1" si="34"/>
        <v>0.78050804756478143</v>
      </c>
      <c r="I360" s="26">
        <f t="shared" ca="1" si="34"/>
        <v>0.74006338046565756</v>
      </c>
      <c r="J360" s="26">
        <f t="shared" ca="1" si="34"/>
        <v>0.70055454029662445</v>
      </c>
      <c r="K360" s="26">
        <f t="shared" ca="1" si="34"/>
        <v>0.66230281543444891</v>
      </c>
      <c r="L360" s="26">
        <f t="shared" ca="1" si="34"/>
        <v>0.62551710023888663</v>
      </c>
      <c r="M360" s="27">
        <f ca="1">C360*'Balance y flujos'!D$12</f>
        <v>7362.455564687305</v>
      </c>
      <c r="N360" s="27">
        <f ca="1">D360*'Balance y flujos'!E$12</f>
        <v>7109.5777774274602</v>
      </c>
      <c r="O360" s="27">
        <f ca="1">E360*'Balance y flujos'!F$12</f>
        <v>6827.4686952541497</v>
      </c>
      <c r="P360" s="27">
        <f ca="1">F360*'Balance y flujos'!G$12</f>
        <v>6527.7827991261829</v>
      </c>
      <c r="Q360" s="27">
        <f ca="1">G360*'Balance y flujos'!H$12</f>
        <v>-815193.5645245706</v>
      </c>
      <c r="R360" s="27">
        <f ca="1">H360*'Balance y flujos'!I$12</f>
        <v>19781.026114857228</v>
      </c>
      <c r="S360" s="27">
        <f ca="1">I360*'Balance y flujos'!J$12</f>
        <v>18756.005272867675</v>
      </c>
      <c r="T360" s="27">
        <f ca="1">J360*'Balance y flujos'!K$12</f>
        <v>17754.701824953514</v>
      </c>
      <c r="U360" s="27">
        <f ca="1">K360*'Balance y flujos'!L$12</f>
        <v>16785.258433821502</v>
      </c>
      <c r="V360" s="27">
        <f ca="1">L360*'Balance y flujos'!M$12</f>
        <v>641370.06951155537</v>
      </c>
      <c r="W360" s="16">
        <f t="shared" ca="1" si="32"/>
        <v>-72919.218530020327</v>
      </c>
      <c r="X360" s="16">
        <f ca="1">'Metrics and Escenarios'!$N$13-W360</f>
        <v>75827.265285827103</v>
      </c>
    </row>
    <row r="361" spans="1:24" x14ac:dyDescent="0.35">
      <c r="A361">
        <v>356</v>
      </c>
      <c r="B361" s="16">
        <f t="shared" ca="1" si="31"/>
        <v>-155.40334385449628</v>
      </c>
      <c r="C361" s="26">
        <f t="shared" ca="1" si="33"/>
        <v>1.0091106952722479</v>
      </c>
      <c r="D361" s="26">
        <f t="shared" ca="1" si="34"/>
        <v>1.0112963275055076</v>
      </c>
      <c r="E361" s="26">
        <f t="shared" ca="1" si="34"/>
        <v>1.0078893029128309</v>
      </c>
      <c r="F361" s="26">
        <f t="shared" ca="1" si="34"/>
        <v>1.000085917511742</v>
      </c>
      <c r="G361" s="26">
        <f t="shared" ca="1" si="34"/>
        <v>0.9889040616407262</v>
      </c>
      <c r="H361" s="26">
        <f t="shared" ca="1" si="34"/>
        <v>0.97518805487080928</v>
      </c>
      <c r="I361" s="26">
        <f t="shared" ca="1" si="34"/>
        <v>0.95961803338891782</v>
      </c>
      <c r="J361" s="26">
        <f t="shared" ca="1" si="34"/>
        <v>0.94273566123872077</v>
      </c>
      <c r="K361" s="26">
        <f t="shared" ca="1" si="34"/>
        <v>0.92496027832342109</v>
      </c>
      <c r="L361" s="26">
        <f t="shared" ca="1" si="34"/>
        <v>0.90661764295405711</v>
      </c>
      <c r="M361" s="27">
        <f ca="1">C361*'Balance y flujos'!D$12</f>
        <v>7640.8413899356583</v>
      </c>
      <c r="N361" s="27">
        <f ca="1">D361*'Balance y flujos'!E$12</f>
        <v>7657.390683595223</v>
      </c>
      <c r="O361" s="27">
        <f ca="1">E361*'Balance y flujos'!F$12</f>
        <v>7631.5931822445609</v>
      </c>
      <c r="P361" s="27">
        <f ca="1">F361*'Balance y flujos'!G$12</f>
        <v>7572.5070676749665</v>
      </c>
      <c r="Q361" s="27">
        <f ca="1">G361*'Balance y flujos'!H$12</f>
        <v>-981416.22198125126</v>
      </c>
      <c r="R361" s="27">
        <f ca="1">H361*'Balance y flujos'!I$12</f>
        <v>24714.953856635584</v>
      </c>
      <c r="S361" s="27">
        <f ca="1">I361*'Balance y flujos'!J$12</f>
        <v>24320.350620316458</v>
      </c>
      <c r="T361" s="27">
        <f ca="1">J361*'Balance y flujos'!K$12</f>
        <v>23892.487454234153</v>
      </c>
      <c r="U361" s="27">
        <f ca="1">K361*'Balance y flujos'!L$12</f>
        <v>23441.99201764489</v>
      </c>
      <c r="V361" s="27">
        <f ca="1">L361*'Balance y flujos'!M$12</f>
        <v>929594.76321235404</v>
      </c>
      <c r="W361" s="16">
        <f t="shared" ca="1" si="32"/>
        <v>75050.657503384282</v>
      </c>
      <c r="X361" s="16">
        <f ca="1">'Metrics and Escenarios'!$N$13-W361</f>
        <v>-72142.610747577506</v>
      </c>
    </row>
    <row r="362" spans="1:24" x14ac:dyDescent="0.35">
      <c r="A362">
        <v>357</v>
      </c>
      <c r="B362" s="16">
        <f t="shared" ca="1" si="31"/>
        <v>129.34425513681015</v>
      </c>
      <c r="C362" s="26">
        <f t="shared" ca="1" si="33"/>
        <v>0.98078175450050797</v>
      </c>
      <c r="D362" s="26">
        <f t="shared" ca="1" si="34"/>
        <v>0.95531273649634196</v>
      </c>
      <c r="E362" s="26">
        <f t="shared" ca="1" si="34"/>
        <v>0.9253660087312382</v>
      </c>
      <c r="F362" s="26">
        <f t="shared" ca="1" si="34"/>
        <v>0.8924247114766628</v>
      </c>
      <c r="G362" s="26">
        <f t="shared" ca="1" si="34"/>
        <v>0.85767352664591601</v>
      </c>
      <c r="H362" s="26">
        <f t="shared" ca="1" si="34"/>
        <v>0.82203401073914473</v>
      </c>
      <c r="I362" s="26">
        <f t="shared" ca="1" si="34"/>
        <v>0.78620062197695284</v>
      </c>
      <c r="J362" s="26">
        <f t="shared" ca="1" si="34"/>
        <v>0.75068629440403423</v>
      </c>
      <c r="K362" s="26">
        <f t="shared" ca="1" si="34"/>
        <v>0.71585523097759607</v>
      </c>
      <c r="L362" s="26">
        <f t="shared" ca="1" si="34"/>
        <v>0.68196149676778206</v>
      </c>
      <c r="M362" s="27">
        <f ca="1">C362*'Balance y flujos'!D$12</f>
        <v>7426.3387152579817</v>
      </c>
      <c r="N362" s="27">
        <f ca="1">D362*'Balance y flujos'!E$12</f>
        <v>7233.4909654135054</v>
      </c>
      <c r="O362" s="27">
        <f ca="1">E362*'Balance y flujos'!F$12</f>
        <v>7006.7386397541213</v>
      </c>
      <c r="P362" s="27">
        <f ca="1">F362*'Balance y flujos'!G$12</f>
        <v>6757.311863603436</v>
      </c>
      <c r="Q362" s="27">
        <f ca="1">G362*'Balance y flujos'!H$12</f>
        <v>-851179.34576749406</v>
      </c>
      <c r="R362" s="27">
        <f ca="1">H362*'Balance y flujos'!I$12</f>
        <v>20833.451089281985</v>
      </c>
      <c r="S362" s="27">
        <f ca="1">I362*'Balance y flujos'!J$12</f>
        <v>19925.297482025402</v>
      </c>
      <c r="T362" s="27">
        <f ca="1">J362*'Balance y flujos'!K$12</f>
        <v>19025.230092120379</v>
      </c>
      <c r="U362" s="27">
        <f ca="1">K362*'Balance y flujos'!L$12</f>
        <v>18142.479200061913</v>
      </c>
      <c r="V362" s="27">
        <f ca="1">L362*'Balance y flujos'!M$12</f>
        <v>699244.98054348386</v>
      </c>
      <c r="W362" s="16">
        <f t="shared" ca="1" si="32"/>
        <v>-45584.027176491567</v>
      </c>
      <c r="X362" s="16">
        <f ca="1">'Metrics and Escenarios'!$N$13-W362</f>
        <v>48492.073932298343</v>
      </c>
    </row>
    <row r="363" spans="1:24" x14ac:dyDescent="0.35">
      <c r="A363">
        <v>358</v>
      </c>
      <c r="B363" s="16">
        <f t="shared" ca="1" si="31"/>
        <v>159.3597693831201</v>
      </c>
      <c r="C363" s="26">
        <f t="shared" ca="1" si="33"/>
        <v>0.9778423012948837</v>
      </c>
      <c r="D363" s="26">
        <f t="shared" ca="1" si="34"/>
        <v>0.94959507491193873</v>
      </c>
      <c r="E363" s="26">
        <f t="shared" ca="1" si="34"/>
        <v>0.91707081148788905</v>
      </c>
      <c r="F363" s="26">
        <f t="shared" ca="1" si="34"/>
        <v>0.88177414122759479</v>
      </c>
      <c r="G363" s="26">
        <f t="shared" ca="1" si="34"/>
        <v>0.84489787737804911</v>
      </c>
      <c r="H363" s="26">
        <f t="shared" ca="1" si="34"/>
        <v>0.80736225721606225</v>
      </c>
      <c r="I363" s="26">
        <f t="shared" ca="1" si="34"/>
        <v>0.76985419835537949</v>
      </c>
      <c r="J363" s="26">
        <f t="shared" ca="1" si="34"/>
        <v>0.73287520567616582</v>
      </c>
      <c r="K363" s="26">
        <f t="shared" ca="1" si="34"/>
        <v>0.69677600734898082</v>
      </c>
      <c r="L363" s="26">
        <f t="shared" ca="1" si="34"/>
        <v>0.66179622124112125</v>
      </c>
      <c r="M363" s="27">
        <f ca="1">C363*'Balance y flujos'!D$12</f>
        <v>7404.0815973594808</v>
      </c>
      <c r="N363" s="27">
        <f ca="1">D363*'Balance y flujos'!E$12</f>
        <v>7190.1976523087751</v>
      </c>
      <c r="O363" s="27">
        <f ca="1">E363*'Balance y flujos'!F$12</f>
        <v>6943.9285964837327</v>
      </c>
      <c r="P363" s="27">
        <f ca="1">F363*'Balance y flujos'!G$12</f>
        <v>6676.6672739000824</v>
      </c>
      <c r="Q363" s="27">
        <f ca="1">G363*'Balance y flujos'!H$12</f>
        <v>-838500.43188273883</v>
      </c>
      <c r="R363" s="27">
        <f ca="1">H363*'Balance y flujos'!I$12</f>
        <v>20461.613360643121</v>
      </c>
      <c r="S363" s="27">
        <f ca="1">I363*'Balance y flujos'!J$12</f>
        <v>19511.017278827338</v>
      </c>
      <c r="T363" s="27">
        <f ca="1">J363*'Balance y flujos'!K$12</f>
        <v>18573.829735187144</v>
      </c>
      <c r="U363" s="27">
        <f ca="1">K363*'Balance y flujos'!L$12</f>
        <v>17658.939508156924</v>
      </c>
      <c r="V363" s="27">
        <f ca="1">L363*'Balance y flujos'!M$12</f>
        <v>678568.64066194464</v>
      </c>
      <c r="W363" s="16">
        <f t="shared" ca="1" si="32"/>
        <v>-55511.516217927565</v>
      </c>
      <c r="X363" s="16">
        <f ca="1">'Metrics and Escenarios'!$N$13-W363</f>
        <v>58419.562973734341</v>
      </c>
    </row>
    <row r="364" spans="1:24" x14ac:dyDescent="0.35">
      <c r="A364">
        <v>359</v>
      </c>
      <c r="B364" s="16">
        <f t="shared" ca="1" si="31"/>
        <v>222.53013452945157</v>
      </c>
      <c r="C364" s="26">
        <f t="shared" ca="1" si="33"/>
        <v>0.97168470512849758</v>
      </c>
      <c r="D364" s="26">
        <f t="shared" ca="1" si="34"/>
        <v>0.93767329031487445</v>
      </c>
      <c r="E364" s="26">
        <f t="shared" ca="1" si="34"/>
        <v>0.89985494719053838</v>
      </c>
      <c r="F364" s="26">
        <f t="shared" ca="1" si="34"/>
        <v>0.85977248459398914</v>
      </c>
      <c r="G364" s="26">
        <f t="shared" ca="1" si="34"/>
        <v>0.81862866643991761</v>
      </c>
      <c r="H364" s="26">
        <f t="shared" ca="1" si="34"/>
        <v>0.77733409773022744</v>
      </c>
      <c r="I364" s="26">
        <f t="shared" ca="1" si="34"/>
        <v>0.73655351060425989</v>
      </c>
      <c r="J364" s="26">
        <f t="shared" ca="1" si="34"/>
        <v>0.69675869371621357</v>
      </c>
      <c r="K364" s="26">
        <f t="shared" ca="1" si="34"/>
        <v>0.65826702606401766</v>
      </c>
      <c r="L364" s="26">
        <f t="shared" ca="1" si="34"/>
        <v>0.62128338879437084</v>
      </c>
      <c r="M364" s="27">
        <f ca="1">C364*'Balance y flujos'!D$12</f>
        <v>7357.4571627250434</v>
      </c>
      <c r="N364" s="27">
        <f ca="1">D364*'Balance y flujos'!E$12</f>
        <v>7099.9276099656308</v>
      </c>
      <c r="O364" s="27">
        <f ca="1">E364*'Balance y flujos'!F$12</f>
        <v>6813.5725422837286</v>
      </c>
      <c r="P364" s="27">
        <f ca="1">F364*'Balance y flujos'!G$12</f>
        <v>6510.0738868308354</v>
      </c>
      <c r="Q364" s="27">
        <f ca="1">G364*'Balance y flujos'!H$12</f>
        <v>-812430.12764053012</v>
      </c>
      <c r="R364" s="27">
        <f ca="1">H364*'Balance y flujos'!I$12</f>
        <v>19700.586220918343</v>
      </c>
      <c r="S364" s="27">
        <f ca="1">I364*'Balance y flujos'!J$12</f>
        <v>18667.05189486641</v>
      </c>
      <c r="T364" s="27">
        <f ca="1">J364*'Balance y flujos'!K$12</f>
        <v>17658.500715215607</v>
      </c>
      <c r="U364" s="27">
        <f ca="1">K364*'Balance y flujos'!L$12</f>
        <v>16682.976266226124</v>
      </c>
      <c r="V364" s="27">
        <f ca="1">L364*'Balance y flujos'!M$12</f>
        <v>637029.05980546749</v>
      </c>
      <c r="W364" s="16">
        <f t="shared" ca="1" si="32"/>
        <v>-74910.921536030946</v>
      </c>
      <c r="X364" s="16">
        <f ca="1">'Metrics and Escenarios'!$N$13-W364</f>
        <v>77818.968291837722</v>
      </c>
    </row>
    <row r="365" spans="1:24" x14ac:dyDescent="0.35">
      <c r="A365">
        <v>360</v>
      </c>
      <c r="B365" s="16">
        <f t="shared" ca="1" si="31"/>
        <v>-59.983949996430987</v>
      </c>
      <c r="C365" s="26">
        <f t="shared" ca="1" si="33"/>
        <v>0.99952761547804925</v>
      </c>
      <c r="D365" s="26">
        <f t="shared" ca="1" si="34"/>
        <v>0.99217985934211317</v>
      </c>
      <c r="E365" s="26">
        <f t="shared" ca="1" si="34"/>
        <v>0.97944668581628269</v>
      </c>
      <c r="F365" s="26">
        <f t="shared" ca="1" si="34"/>
        <v>0.96263415210495185</v>
      </c>
      <c r="G365" s="26">
        <f t="shared" ca="1" si="34"/>
        <v>0.94283154049443052</v>
      </c>
      <c r="H365" s="26">
        <f t="shared" ca="1" si="34"/>
        <v>0.92092508579389165</v>
      </c>
      <c r="I365" s="26">
        <f t="shared" ca="1" si="34"/>
        <v>0.8976154504591749</v>
      </c>
      <c r="J365" s="26">
        <f t="shared" ca="1" si="34"/>
        <v>0.87344958465684264</v>
      </c>
      <c r="K365" s="26">
        <f t="shared" ca="1" si="34"/>
        <v>0.84884223094307243</v>
      </c>
      <c r="L365" s="26">
        <f t="shared" ca="1" si="34"/>
        <v>0.82410784815710603</v>
      </c>
      <c r="M365" s="27">
        <f ca="1">C365*'Balance y flujos'!D$12</f>
        <v>7568.2796847851496</v>
      </c>
      <c r="N365" s="27">
        <f ca="1">D365*'Balance y flujos'!E$12</f>
        <v>7512.6435296342352</v>
      </c>
      <c r="O365" s="27">
        <f ca="1">E365*'Balance y flujos'!F$12</f>
        <v>7416.2297667465573</v>
      </c>
      <c r="P365" s="27">
        <f ca="1">F365*'Balance y flujos'!G$12</f>
        <v>7288.9276738710396</v>
      </c>
      <c r="Q365" s="27">
        <f ca="1">G365*'Balance y flujos'!H$12</f>
        <v>-935692.55535424931</v>
      </c>
      <c r="R365" s="27">
        <f ca="1">H365*'Balance y flujos'!I$12</f>
        <v>23339.724976255449</v>
      </c>
      <c r="S365" s="27">
        <f ca="1">I365*'Balance y flujos'!J$12</f>
        <v>22748.97065063069</v>
      </c>
      <c r="T365" s="27">
        <f ca="1">J365*'Balance y flujos'!K$12</f>
        <v>22136.5162063549</v>
      </c>
      <c r="U365" s="27">
        <f ca="1">K365*'Balance y flujos'!L$12</f>
        <v>21512.872788521701</v>
      </c>
      <c r="V365" s="27">
        <f ca="1">L365*'Balance y flujos'!M$12</f>
        <v>844993.85813063092</v>
      </c>
      <c r="W365" s="16">
        <f t="shared" ca="1" si="32"/>
        <v>28825.468053181306</v>
      </c>
      <c r="X365" s="16">
        <f ca="1">'Metrics and Escenarios'!$N$13-W365</f>
        <v>-25917.421297374531</v>
      </c>
    </row>
    <row r="366" spans="1:24" x14ac:dyDescent="0.35">
      <c r="A366">
        <v>361</v>
      </c>
      <c r="B366" s="16">
        <f t="shared" ca="1" si="31"/>
        <v>-124.74948640522676</v>
      </c>
      <c r="C366" s="26">
        <f t="shared" ca="1" si="33"/>
        <v>1.0060221179907998</v>
      </c>
      <c r="D366" s="26">
        <f t="shared" ca="1" si="34"/>
        <v>1.0051152675065351</v>
      </c>
      <c r="E366" s="26">
        <f t="shared" ca="1" si="34"/>
        <v>0.99866308231679857</v>
      </c>
      <c r="F366" s="26">
        <f t="shared" ca="1" si="34"/>
        <v>0.98789819389624201</v>
      </c>
      <c r="G366" s="26">
        <f t="shared" ca="1" si="34"/>
        <v>0.97386276248327208</v>
      </c>
      <c r="H366" s="26">
        <f t="shared" ca="1" si="34"/>
        <v>0.9574160248675575</v>
      </c>
      <c r="I366" s="26">
        <f t="shared" ca="1" si="34"/>
        <v>0.93924618546062233</v>
      </c>
      <c r="J366" s="26">
        <f t="shared" ca="1" si="34"/>
        <v>0.91989804252369711</v>
      </c>
      <c r="K366" s="26">
        <f t="shared" ca="1" si="34"/>
        <v>0.89979082759883888</v>
      </c>
      <c r="L366" s="26">
        <f t="shared" ca="1" si="34"/>
        <v>0.87924795142502865</v>
      </c>
      <c r="M366" s="27">
        <f ca="1">C366*'Balance y flujos'!D$12</f>
        <v>7617.4551259324435</v>
      </c>
      <c r="N366" s="27">
        <f ca="1">D366*'Balance y flujos'!E$12</f>
        <v>7610.5885841872059</v>
      </c>
      <c r="O366" s="27">
        <f ca="1">E366*'Balance y flujos'!F$12</f>
        <v>7561.733563737771</v>
      </c>
      <c r="P366" s="27">
        <f ca="1">F366*'Balance y flujos'!G$12</f>
        <v>7480.2233732431232</v>
      </c>
      <c r="Q366" s="27">
        <f ca="1">G366*'Balance y flujos'!H$12</f>
        <v>-966488.81338278053</v>
      </c>
      <c r="R366" s="27">
        <f ca="1">H366*'Balance y flujos'!I$12</f>
        <v>24264.543395519649</v>
      </c>
      <c r="S366" s="27">
        <f ca="1">I366*'Balance y flujos'!J$12</f>
        <v>23804.050939442168</v>
      </c>
      <c r="T366" s="27">
        <f ca="1">J366*'Balance y flujos'!K$12</f>
        <v>23313.695815105613</v>
      </c>
      <c r="U366" s="27">
        <f ca="1">K366*'Balance y flujos'!L$12</f>
        <v>22804.102935484912</v>
      </c>
      <c r="V366" s="27">
        <f ca="1">L366*'Balance y flujos'!M$12</f>
        <v>901531.42017700151</v>
      </c>
      <c r="W366" s="16">
        <f t="shared" ca="1" si="32"/>
        <v>59499.000526873744</v>
      </c>
      <c r="X366" s="16">
        <f ca="1">'Metrics and Escenarios'!$N$13-W366</f>
        <v>-56590.953771066968</v>
      </c>
    </row>
    <row r="367" spans="1:24" x14ac:dyDescent="0.35">
      <c r="A367">
        <v>362</v>
      </c>
      <c r="B367" s="16">
        <f t="shared" ca="1" si="31"/>
        <v>-143.86680304919653</v>
      </c>
      <c r="C367" s="26">
        <f t="shared" ca="1" si="33"/>
        <v>1.0079472018644422</v>
      </c>
      <c r="D367" s="26">
        <f t="shared" ca="1" si="34"/>
        <v>1.0089656450710871</v>
      </c>
      <c r="E367" s="26">
        <f t="shared" ca="1" si="34"/>
        <v>1.0044070655137523</v>
      </c>
      <c r="F367" s="26">
        <f t="shared" ca="1" si="34"/>
        <v>0.99548153660963545</v>
      </c>
      <c r="G367" s="26">
        <f t="shared" ca="1" si="34"/>
        <v>0.98321621589796881</v>
      </c>
      <c r="H367" s="26">
        <f t="shared" ca="1" si="34"/>
        <v>0.96846118509908796</v>
      </c>
      <c r="I367" s="26">
        <f t="shared" ca="1" si="34"/>
        <v>0.95189976923887665</v>
      </c>
      <c r="J367" s="26">
        <f t="shared" ca="1" si="34"/>
        <v>0.93407496177974325</v>
      </c>
      <c r="K367" s="26">
        <f t="shared" ca="1" si="34"/>
        <v>0.91540620578585319</v>
      </c>
      <c r="L367" s="26">
        <f t="shared" ca="1" si="34"/>
        <v>0.89621851185774015</v>
      </c>
      <c r="M367" s="27">
        <f ca="1">C367*'Balance y flujos'!D$12</f>
        <v>7632.031584798392</v>
      </c>
      <c r="N367" s="27">
        <f ca="1">D367*'Balance y flujos'!E$12</f>
        <v>7639.7430906253439</v>
      </c>
      <c r="O367" s="27">
        <f ca="1">E367*'Balance y flujos'!F$12</f>
        <v>7605.2261803159136</v>
      </c>
      <c r="P367" s="27">
        <f ca="1">F367*'Balance y flujos'!G$12</f>
        <v>7537.6433561548411</v>
      </c>
      <c r="Q367" s="27">
        <f ca="1">G367*'Balance y flujos'!H$12</f>
        <v>-975771.44379032392</v>
      </c>
      <c r="R367" s="27">
        <f ca="1">H367*'Balance y flujos'!I$12</f>
        <v>24544.469532943047</v>
      </c>
      <c r="S367" s="27">
        <f ca="1">I367*'Balance y flujos'!J$12</f>
        <v>24124.740613232378</v>
      </c>
      <c r="T367" s="27">
        <f ca="1">J367*'Balance y flujos'!K$12</f>
        <v>23672.99257175923</v>
      </c>
      <c r="U367" s="27">
        <f ca="1">K367*'Balance y flujos'!L$12</f>
        <v>23199.855682268815</v>
      </c>
      <c r="V367" s="27">
        <f ca="1">L367*'Balance y flujos'!M$12</f>
        <v>918932.07880043716</v>
      </c>
      <c r="W367" s="16">
        <f t="shared" ca="1" si="32"/>
        <v>69117.337622211315</v>
      </c>
      <c r="X367" s="16">
        <f ca="1">'Metrics and Escenarios'!$N$13-W367</f>
        <v>-66209.290866404539</v>
      </c>
    </row>
    <row r="368" spans="1:24" x14ac:dyDescent="0.35">
      <c r="A368">
        <v>363</v>
      </c>
      <c r="B368" s="16">
        <f t="shared" ca="1" si="31"/>
        <v>-74.564656933654376</v>
      </c>
      <c r="C368" s="26">
        <f t="shared" ca="1" si="33"/>
        <v>1.0009860604012601</v>
      </c>
      <c r="D368" s="26">
        <f t="shared" ca="1" si="34"/>
        <v>0.99507741888701073</v>
      </c>
      <c r="E368" s="26">
        <f t="shared" ca="1" si="34"/>
        <v>0.98374037725452756</v>
      </c>
      <c r="F368" s="26">
        <f t="shared" ca="1" si="34"/>
        <v>0.96826491081622357</v>
      </c>
      <c r="G368" s="26">
        <f t="shared" ca="1" si="34"/>
        <v>0.94973023208106067</v>
      </c>
      <c r="H368" s="26">
        <f t="shared" ca="1" si="34"/>
        <v>0.9290170735267449</v>
      </c>
      <c r="I368" s="26">
        <f t="shared" ca="1" si="34"/>
        <v>0.90682387084608806</v>
      </c>
      <c r="J368" s="26">
        <f t="shared" ca="1" si="34"/>
        <v>0.88369764799731687</v>
      </c>
      <c r="K368" s="26">
        <f t="shared" ca="1" si="34"/>
        <v>0.86005468635311122</v>
      </c>
      <c r="L368" s="26">
        <f t="shared" ca="1" si="34"/>
        <v>0.83621195193007536</v>
      </c>
      <c r="M368" s="27">
        <f ca="1">C368*'Balance y flujos'!D$12</f>
        <v>7579.3228204752386</v>
      </c>
      <c r="N368" s="27">
        <f ca="1">D368*'Balance y flujos'!E$12</f>
        <v>7534.5834347449263</v>
      </c>
      <c r="O368" s="27">
        <f ca="1">E368*'Balance y flujos'!F$12</f>
        <v>7448.7409822263444</v>
      </c>
      <c r="P368" s="27">
        <f ca="1">F368*'Balance y flujos'!G$12</f>
        <v>7331.562970889885</v>
      </c>
      <c r="Q368" s="27">
        <f ca="1">G368*'Balance y flujos'!H$12</f>
        <v>-942539.01103806077</v>
      </c>
      <c r="R368" s="27">
        <f ca="1">H368*'Balance y flujos'!I$12</f>
        <v>23544.806552498121</v>
      </c>
      <c r="S368" s="27">
        <f ca="1">I368*'Balance y flujos'!J$12</f>
        <v>22982.346853116283</v>
      </c>
      <c r="T368" s="27">
        <f ca="1">J368*'Balance y flujos'!K$12</f>
        <v>22396.24089362381</v>
      </c>
      <c r="U368" s="27">
        <f ca="1">K368*'Balance y flujos'!L$12</f>
        <v>21797.038818544908</v>
      </c>
      <c r="V368" s="27">
        <f ca="1">L368*'Balance y flujos'!M$12</f>
        <v>857404.72567570629</v>
      </c>
      <c r="W368" s="16">
        <f t="shared" ca="1" si="32"/>
        <v>35480.35796376504</v>
      </c>
      <c r="X368" s="16">
        <f ca="1">'Metrics and Escenarios'!$N$13-W368</f>
        <v>-32572.311207958264</v>
      </c>
    </row>
    <row r="369" spans="1:24" x14ac:dyDescent="0.35">
      <c r="A369">
        <v>364</v>
      </c>
      <c r="B369" s="16">
        <f t="shared" ca="1" si="31"/>
        <v>95.169050107760853</v>
      </c>
      <c r="C369" s="26">
        <f t="shared" ca="1" si="33"/>
        <v>0.98413933027953615</v>
      </c>
      <c r="D369" s="26">
        <f t="shared" ca="1" si="34"/>
        <v>0.9618647041998627</v>
      </c>
      <c r="E369" s="26">
        <f t="shared" ca="1" si="34"/>
        <v>0.93490218222369981</v>
      </c>
      <c r="F369" s="26">
        <f t="shared" ca="1" si="34"/>
        <v>0.90470799594273565</v>
      </c>
      <c r="G369" s="26">
        <f t="shared" ca="1" si="34"/>
        <v>0.87245504161794196</v>
      </c>
      <c r="H369" s="26">
        <f t="shared" ca="1" si="34"/>
        <v>0.83906392277888486</v>
      </c>
      <c r="I369" s="26">
        <f t="shared" ca="1" si="34"/>
        <v>0.80523539242598074</v>
      </c>
      <c r="J369" s="26">
        <f t="shared" ca="1" si="34"/>
        <v>0.77149331848736946</v>
      </c>
      <c r="K369" s="26">
        <f t="shared" ca="1" si="34"/>
        <v>0.73821539094789435</v>
      </c>
      <c r="L369" s="26">
        <f t="shared" ca="1" si="34"/>
        <v>0.70567049312618058</v>
      </c>
      <c r="M369" s="27">
        <f ca="1">C369*'Balance y flujos'!D$12</f>
        <v>7451.7617972869784</v>
      </c>
      <c r="N369" s="27">
        <f ca="1">D369*'Balance y flujos'!E$12</f>
        <v>7283.1015247397809</v>
      </c>
      <c r="O369" s="27">
        <f ca="1">E369*'Balance y flujos'!F$12</f>
        <v>7078.9451771183403</v>
      </c>
      <c r="P369" s="27">
        <f ca="1">F369*'Balance y flujos'!G$12</f>
        <v>6850.3191310840393</v>
      </c>
      <c r="Q369" s="27">
        <f ca="1">G369*'Balance y flujos'!H$12</f>
        <v>-865848.93722911295</v>
      </c>
      <c r="R369" s="27">
        <f ca="1">H369*'Balance y flujos'!I$12</f>
        <v>21265.053474219421</v>
      </c>
      <c r="S369" s="27">
        <f ca="1">I369*'Balance y flujos'!J$12</f>
        <v>20407.710562220171</v>
      </c>
      <c r="T369" s="27">
        <f ca="1">J369*'Balance y flujos'!K$12</f>
        <v>19552.558782771397</v>
      </c>
      <c r="U369" s="27">
        <f ca="1">K369*'Balance y flujos'!L$12</f>
        <v>18709.170228661646</v>
      </c>
      <c r="V369" s="27">
        <f ca="1">L369*'Balance y flujos'!M$12</f>
        <v>723554.85254638828</v>
      </c>
      <c r="W369" s="16">
        <f t="shared" ca="1" si="32"/>
        <v>-33695.464004623005</v>
      </c>
      <c r="X369" s="16">
        <f ca="1">'Metrics and Escenarios'!$N$13-W369</f>
        <v>36603.510760429781</v>
      </c>
    </row>
    <row r="370" spans="1:24" x14ac:dyDescent="0.35">
      <c r="A370">
        <v>365</v>
      </c>
      <c r="B370" s="16">
        <f t="shared" ca="1" si="31"/>
        <v>74.106477552181872</v>
      </c>
      <c r="C370" s="26">
        <f t="shared" ca="1" si="33"/>
        <v>0.98621436539617569</v>
      </c>
      <c r="D370" s="26">
        <f t="shared" ca="1" si="34"/>
        <v>0.96592511949878712</v>
      </c>
      <c r="E370" s="26">
        <f t="shared" ca="1" si="34"/>
        <v>0.94082831897245878</v>
      </c>
      <c r="F370" s="26">
        <f t="shared" ca="1" si="34"/>
        <v>0.91236238601809005</v>
      </c>
      <c r="G370" s="26">
        <f t="shared" ca="1" si="34"/>
        <v>0.88169166683009204</v>
      </c>
      <c r="H370" s="26">
        <f t="shared" ca="1" si="34"/>
        <v>0.8497349151763266</v>
      </c>
      <c r="I370" s="26">
        <f t="shared" ca="1" si="34"/>
        <v>0.8171955752590403</v>
      </c>
      <c r="J370" s="26">
        <f t="shared" ca="1" si="34"/>
        <v>0.78460316635112548</v>
      </c>
      <c r="K370" s="26">
        <f t="shared" ca="1" si="34"/>
        <v>0.75234271259746011</v>
      </c>
      <c r="L370" s="26">
        <f t="shared" ca="1" si="34"/>
        <v>0.72069136285990154</v>
      </c>
      <c r="M370" s="27">
        <f ca="1">C370*'Balance y flujos'!D$12</f>
        <v>7467.4736654487879</v>
      </c>
      <c r="N370" s="27">
        <f ca="1">D370*'Balance y flujos'!E$12</f>
        <v>7313.8464067648192</v>
      </c>
      <c r="O370" s="27">
        <f ca="1">E370*'Balance y flujos'!F$12</f>
        <v>7123.8170342540134</v>
      </c>
      <c r="P370" s="27">
        <f ca="1">F370*'Balance y flujos'!G$12</f>
        <v>6908.2770744261234</v>
      </c>
      <c r="Q370" s="27">
        <f ca="1">G370*'Balance y flujos'!H$12</f>
        <v>-875015.62404049584</v>
      </c>
      <c r="R370" s="27">
        <f ca="1">H370*'Balance y flujos'!I$12</f>
        <v>21535.496783476545</v>
      </c>
      <c r="S370" s="27">
        <f ca="1">I370*'Balance y flujos'!J$12</f>
        <v>20710.826833343028</v>
      </c>
      <c r="T370" s="27">
        <f ca="1">J370*'Balance y flujos'!K$12</f>
        <v>19884.811914259113</v>
      </c>
      <c r="U370" s="27">
        <f ca="1">K370*'Balance y flujos'!L$12</f>
        <v>19067.209994369321</v>
      </c>
      <c r="V370" s="27">
        <f ca="1">L370*'Balance y flujos'!M$12</f>
        <v>738956.40793402109</v>
      </c>
      <c r="W370" s="16">
        <f t="shared" ca="1" si="32"/>
        <v>-26047.456400133087</v>
      </c>
      <c r="X370" s="16">
        <f ca="1">'Metrics and Escenarios'!$N$13-W370</f>
        <v>28955.503155939863</v>
      </c>
    </row>
    <row r="371" spans="1:24" x14ac:dyDescent="0.35">
      <c r="A371">
        <v>366</v>
      </c>
      <c r="B371" s="16">
        <f t="shared" ca="1" si="31"/>
        <v>-286.60727818502568</v>
      </c>
      <c r="C371" s="26">
        <f t="shared" ca="1" si="33"/>
        <v>1.022437862265966</v>
      </c>
      <c r="D371" s="26">
        <f t="shared" ca="1" si="34"/>
        <v>1.0381847831263926</v>
      </c>
      <c r="E371" s="26">
        <f t="shared" ca="1" si="34"/>
        <v>1.0483521237179938</v>
      </c>
      <c r="F371" s="26">
        <f t="shared" ca="1" si="34"/>
        <v>1.0539736897839123</v>
      </c>
      <c r="G371" s="26">
        <f t="shared" ca="1" si="34"/>
        <v>1.0559533515941901</v>
      </c>
      <c r="H371" s="26">
        <f t="shared" ca="1" si="34"/>
        <v>1.0550597609840688</v>
      </c>
      <c r="I371" s="26">
        <f t="shared" ca="1" si="34"/>
        <v>1.0519260303086237</v>
      </c>
      <c r="J371" s="26">
        <f t="shared" ca="1" si="34"/>
        <v>1.0470679138799766</v>
      </c>
      <c r="K371" s="26">
        <f t="shared" ca="1" si="34"/>
        <v>1.0408930599403943</v>
      </c>
      <c r="L371" s="26">
        <f t="shared" ca="1" si="34"/>
        <v>1.033725693599461</v>
      </c>
      <c r="M371" s="27">
        <f ca="1">C371*'Balance y flujos'!D$12</f>
        <v>7741.7527861316048</v>
      </c>
      <c r="N371" s="27">
        <f ca="1">D371*'Balance y flujos'!E$12</f>
        <v>7860.986211402088</v>
      </c>
      <c r="O371" s="27">
        <f ca="1">E371*'Balance y flujos'!F$12</f>
        <v>7937.9718554764677</v>
      </c>
      <c r="P371" s="27">
        <f ca="1">F371*'Balance y flujos'!G$12</f>
        <v>7980.5375471037269</v>
      </c>
      <c r="Q371" s="27">
        <f ca="1">G371*'Balance y flujos'!H$12</f>
        <v>-1047957.8243319156</v>
      </c>
      <c r="R371" s="27">
        <f ca="1">H371*'Balance y flujos'!I$12</f>
        <v>26739.204995869935</v>
      </c>
      <c r="S371" s="27">
        <f ca="1">I371*'Balance y flujos'!J$12</f>
        <v>26659.784407547606</v>
      </c>
      <c r="T371" s="27">
        <f ca="1">J371*'Balance y flujos'!K$12</f>
        <v>26536.661361931459</v>
      </c>
      <c r="U371" s="27">
        <f ca="1">K371*'Balance y flujos'!L$12</f>
        <v>26380.167207367129</v>
      </c>
      <c r="V371" s="27">
        <f ca="1">L371*'Balance y flujos'!M$12</f>
        <v>1059924.2126339397</v>
      </c>
      <c r="W371" s="16">
        <f t="shared" ca="1" si="32"/>
        <v>149803.45467485406</v>
      </c>
      <c r="X371" s="16">
        <f ca="1">'Metrics and Escenarios'!$N$13-W371</f>
        <v>-146895.40791904728</v>
      </c>
    </row>
    <row r="372" spans="1:24" x14ac:dyDescent="0.35">
      <c r="A372">
        <v>367</v>
      </c>
      <c r="B372" s="16">
        <f t="shared" ca="1" si="31"/>
        <v>9.5229291481321461</v>
      </c>
      <c r="C372" s="26">
        <f t="shared" ca="1" si="33"/>
        <v>0.9926042997377853</v>
      </c>
      <c r="D372" s="26">
        <f t="shared" ca="1" si="34"/>
        <v>0.97848262004309439</v>
      </c>
      <c r="E372" s="26">
        <f t="shared" ca="1" si="34"/>
        <v>0.95923466462555163</v>
      </c>
      <c r="F372" s="26">
        <f t="shared" ca="1" si="34"/>
        <v>0.93623890435231694</v>
      </c>
      <c r="G372" s="26">
        <f t="shared" ca="1" si="34"/>
        <v>0.91062773920757223</v>
      </c>
      <c r="H372" s="26">
        <f t="shared" ca="1" si="34"/>
        <v>0.88330854299864581</v>
      </c>
      <c r="I372" s="26">
        <f t="shared" ca="1" si="34"/>
        <v>0.85498757126376679</v>
      </c>
      <c r="J372" s="26">
        <f t="shared" ca="1" si="34"/>
        <v>0.82620663701730856</v>
      </c>
      <c r="K372" s="26">
        <f t="shared" ca="1" si="34"/>
        <v>0.79736867363018427</v>
      </c>
      <c r="L372" s="26">
        <f t="shared" ca="1" si="34"/>
        <v>0.76877206864271075</v>
      </c>
      <c r="M372" s="27">
        <f ca="1">C372*'Balance y flujos'!D$12</f>
        <v>7515.8573314084169</v>
      </c>
      <c r="N372" s="27">
        <f ca="1">D372*'Balance y flujos'!E$12</f>
        <v>7408.9299990432619</v>
      </c>
      <c r="O372" s="27">
        <f ca="1">E372*'Balance y flujos'!F$12</f>
        <v>7263.1872424606272</v>
      </c>
      <c r="P372" s="27">
        <f ca="1">F372*'Balance y flujos'!G$12</f>
        <v>7089.0666452734513</v>
      </c>
      <c r="Q372" s="27">
        <f ca="1">G372*'Balance y flujos'!H$12</f>
        <v>-903732.5966298955</v>
      </c>
      <c r="R372" s="27">
        <f ca="1">H372*'Balance y flujos'!I$12</f>
        <v>22386.379501208768</v>
      </c>
      <c r="S372" s="27">
        <f ca="1">I372*'Balance y flujos'!J$12</f>
        <v>21668.618956351253</v>
      </c>
      <c r="T372" s="27">
        <f ca="1">J372*'Balance y flujos'!K$12</f>
        <v>20939.201221690513</v>
      </c>
      <c r="U372" s="27">
        <f ca="1">K372*'Balance y flujos'!L$12</f>
        <v>20208.338152898574</v>
      </c>
      <c r="V372" s="27">
        <f ca="1">L372*'Balance y flujos'!M$12</f>
        <v>788255.66066157725</v>
      </c>
      <c r="W372" s="16">
        <f t="shared" ca="1" si="32"/>
        <v>-997.35691798327025</v>
      </c>
      <c r="X372" s="16">
        <f ca="1">'Metrics and Escenarios'!$N$13-W372</f>
        <v>3905.403673790046</v>
      </c>
    </row>
    <row r="373" spans="1:24" x14ac:dyDescent="0.35">
      <c r="A373">
        <v>368</v>
      </c>
      <c r="B373" s="16">
        <f t="shared" ca="1" si="31"/>
        <v>-125.96616515501641</v>
      </c>
      <c r="C373" s="26">
        <f t="shared" ca="1" si="33"/>
        <v>1.0061445260104884</v>
      </c>
      <c r="D373" s="26">
        <f t="shared" ca="1" si="34"/>
        <v>1.0053598777439487</v>
      </c>
      <c r="E373" s="26">
        <f t="shared" ca="1" si="34"/>
        <v>0.99902766449479552</v>
      </c>
      <c r="F373" s="26">
        <f t="shared" ca="1" si="34"/>
        <v>0.98837909280243397</v>
      </c>
      <c r="G373" s="26">
        <f t="shared" ca="1" si="34"/>
        <v>0.97445538178598645</v>
      </c>
      <c r="H373" s="26">
        <f t="shared" ca="1" si="34"/>
        <v>0.95811520067751144</v>
      </c>
      <c r="I373" s="26">
        <f t="shared" ca="1" si="34"/>
        <v>0.94004645881097149</v>
      </c>
      <c r="J373" s="26">
        <f t="shared" ca="1" si="34"/>
        <v>0.92079385473949704</v>
      </c>
      <c r="K373" s="26">
        <f t="shared" ca="1" si="34"/>
        <v>0.90077664798363166</v>
      </c>
      <c r="L373" s="26">
        <f t="shared" ca="1" si="34"/>
        <v>0.88031836476586112</v>
      </c>
      <c r="M373" s="27">
        <f ca="1">C373*'Balance y flujos'!D$12</f>
        <v>7618.3819818935181</v>
      </c>
      <c r="N373" s="27">
        <f ca="1">D373*'Balance y flujos'!E$12</f>
        <v>7612.4407378064161</v>
      </c>
      <c r="O373" s="27">
        <f ca="1">E373*'Balance y flujos'!F$12</f>
        <v>7564.4941276766167</v>
      </c>
      <c r="P373" s="27">
        <f ca="1">F373*'Balance y flujos'!G$12</f>
        <v>7483.8646707578773</v>
      </c>
      <c r="Q373" s="27">
        <f ca="1">G373*'Balance y flujos'!H$12</f>
        <v>-967076.94545716816</v>
      </c>
      <c r="R373" s="27">
        <f ca="1">H373*'Balance y flujos'!I$12</f>
        <v>24282.263155102817</v>
      </c>
      <c r="S373" s="27">
        <f ca="1">I373*'Balance y flujos'!J$12</f>
        <v>23824.332893089759</v>
      </c>
      <c r="T373" s="27">
        <f ca="1">J373*'Balance y flujos'!K$12</f>
        <v>23336.399084969435</v>
      </c>
      <c r="U373" s="27">
        <f ca="1">K373*'Balance y flujos'!L$12</f>
        <v>22829.08735279744</v>
      </c>
      <c r="V373" s="27">
        <f ca="1">L373*'Balance y flujos'!M$12</f>
        <v>902628.96184061654</v>
      </c>
      <c r="W373" s="16">
        <f t="shared" ca="1" si="32"/>
        <v>60103.280387542211</v>
      </c>
      <c r="X373" s="16">
        <f ca="1">'Metrics and Escenarios'!$N$13-W373</f>
        <v>-57195.233631735435</v>
      </c>
    </row>
    <row r="374" spans="1:24" x14ac:dyDescent="0.35">
      <c r="A374">
        <v>369</v>
      </c>
      <c r="B374" s="16">
        <f t="shared" ca="1" si="31"/>
        <v>-111.03932317074603</v>
      </c>
      <c r="C374" s="26">
        <f t="shared" ca="1" si="33"/>
        <v>1.004643790316057</v>
      </c>
      <c r="D374" s="26">
        <f t="shared" ca="1" si="34"/>
        <v>1.0023629837795309</v>
      </c>
      <c r="E374" s="26">
        <f t="shared" ca="1" si="34"/>
        <v>0.99456396786238144</v>
      </c>
      <c r="F374" s="26">
        <f t="shared" ca="1" si="34"/>
        <v>0.98249532408363183</v>
      </c>
      <c r="G374" s="26">
        <f t="shared" ca="1" si="34"/>
        <v>0.9672096835156393</v>
      </c>
      <c r="H374" s="26">
        <f t="shared" ca="1" si="34"/>
        <v>0.94957253177804501</v>
      </c>
      <c r="I374" s="26">
        <f t="shared" ca="1" si="34"/>
        <v>0.93027524890347291</v>
      </c>
      <c r="J374" s="26">
        <f t="shared" ca="1" si="34"/>
        <v>0.90986361074000532</v>
      </c>
      <c r="K374" s="26">
        <f t="shared" ca="1" si="34"/>
        <v>0.88875639413886842</v>
      </c>
      <c r="L374" s="26">
        <f t="shared" ca="1" si="34"/>
        <v>0.86727557762222929</v>
      </c>
      <c r="M374" s="27">
        <f ca="1">C374*'Balance y flujos'!D$12</f>
        <v>7607.0186265519396</v>
      </c>
      <c r="N374" s="27">
        <f ca="1">D374*'Balance y flujos'!E$12</f>
        <v>7589.7486867243551</v>
      </c>
      <c r="O374" s="27">
        <f ca="1">E374*'Balance y flujos'!F$12</f>
        <v>7530.695657260183</v>
      </c>
      <c r="P374" s="27">
        <f ca="1">F374*'Balance y flujos'!G$12</f>
        <v>7439.313618265759</v>
      </c>
      <c r="Q374" s="27">
        <f ca="1">G374*'Balance y flujos'!H$12</f>
        <v>-959886.11057445768</v>
      </c>
      <c r="R374" s="27">
        <f ca="1">H374*'Balance y flujos'!I$12</f>
        <v>24065.759613444076</v>
      </c>
      <c r="S374" s="27">
        <f ca="1">I374*'Balance y flujos'!J$12</f>
        <v>23576.693475460386</v>
      </c>
      <c r="T374" s="27">
        <f ca="1">J374*'Balance y flujos'!K$12</f>
        <v>23059.385359524455</v>
      </c>
      <c r="U374" s="27">
        <f ca="1">K374*'Balance y flujos'!L$12</f>
        <v>22524.448655025732</v>
      </c>
      <c r="V374" s="27">
        <f ca="1">L374*'Balance y flujos'!M$12</f>
        <v>889255.62113779504</v>
      </c>
      <c r="W374" s="16">
        <f t="shared" ca="1" si="32"/>
        <v>52762.574255594169</v>
      </c>
      <c r="X374" s="16">
        <f ca="1">'Metrics and Escenarios'!$N$13-W374</f>
        <v>-49854.527499787393</v>
      </c>
    </row>
    <row r="375" spans="1:24" x14ac:dyDescent="0.35">
      <c r="A375">
        <v>370</v>
      </c>
      <c r="B375" s="16">
        <f t="shared" ca="1" si="31"/>
        <v>174.93594807720402</v>
      </c>
      <c r="C375" s="26">
        <f t="shared" ca="1" si="33"/>
        <v>0.97632038224478079</v>
      </c>
      <c r="D375" s="26">
        <f t="shared" ca="1" si="34"/>
        <v>0.94664146538080962</v>
      </c>
      <c r="E375" s="26">
        <f t="shared" ca="1" si="34"/>
        <v>0.91279547063792432</v>
      </c>
      <c r="F375" s="26">
        <f t="shared" ca="1" si="34"/>
        <v>0.87629735179796975</v>
      </c>
      <c r="G375" s="26">
        <f t="shared" ca="1" si="34"/>
        <v>0.83834329418994413</v>
      </c>
      <c r="H375" s="26">
        <f t="shared" ca="1" si="34"/>
        <v>0.79985203477576394</v>
      </c>
      <c r="I375" s="26">
        <f t="shared" ca="1" si="34"/>
        <v>0.76150582299339875</v>
      </c>
      <c r="J375" s="26">
        <f t="shared" ca="1" si="34"/>
        <v>0.72379955257761763</v>
      </c>
      <c r="K375" s="26">
        <f t="shared" ca="1" si="34"/>
        <v>0.68707635692596114</v>
      </c>
      <c r="L375" s="26">
        <f t="shared" ca="1" si="34"/>
        <v>0.65156783145145136</v>
      </c>
      <c r="M375" s="27">
        <f ca="1">C375*'Balance y flujos'!D$12</f>
        <v>7392.5578446883028</v>
      </c>
      <c r="N375" s="27">
        <f ca="1">D375*'Balance y flujos'!E$12</f>
        <v>7167.8333447448058</v>
      </c>
      <c r="O375" s="27">
        <f ca="1">E375*'Balance y flujos'!F$12</f>
        <v>6911.5563290253249</v>
      </c>
      <c r="P375" s="27">
        <f ca="1">F375*'Balance y flujos'!G$12</f>
        <v>6635.1978101892146</v>
      </c>
      <c r="Q375" s="27">
        <f ca="1">G375*'Balance y flujos'!H$12</f>
        <v>-831995.47905803402</v>
      </c>
      <c r="R375" s="27">
        <f ca="1">H375*'Balance y flujos'!I$12</f>
        <v>20271.275917379797</v>
      </c>
      <c r="S375" s="27">
        <f ca="1">I375*'Balance y flujos'!J$12</f>
        <v>19299.437870303347</v>
      </c>
      <c r="T375" s="27">
        <f ca="1">J375*'Balance y flujos'!K$12</f>
        <v>18343.818357967019</v>
      </c>
      <c r="U375" s="27">
        <f ca="1">K375*'Balance y flujos'!L$12</f>
        <v>17413.113678530466</v>
      </c>
      <c r="V375" s="27">
        <f ca="1">L375*'Balance y flujos'!M$12</f>
        <v>668081.02478719631</v>
      </c>
      <c r="W375" s="16">
        <f t="shared" ca="1" si="32"/>
        <v>-60479.663118009339</v>
      </c>
      <c r="X375" s="16">
        <f ca="1">'Metrics and Escenarios'!$N$13-W375</f>
        <v>63387.709873816115</v>
      </c>
    </row>
    <row r="376" spans="1:24" x14ac:dyDescent="0.35">
      <c r="A376">
        <v>371</v>
      </c>
      <c r="B376" s="16">
        <f t="shared" ca="1" si="31"/>
        <v>-49.222848604996337</v>
      </c>
      <c r="C376" s="26">
        <f t="shared" ca="1" si="33"/>
        <v>0.99845259220214377</v>
      </c>
      <c r="D376" s="26">
        <f t="shared" ca="1" si="34"/>
        <v>0.99004676599589003</v>
      </c>
      <c r="E376" s="26">
        <f t="shared" ca="1" si="34"/>
        <v>0.97628980675434029</v>
      </c>
      <c r="F376" s="26">
        <f t="shared" ca="1" si="34"/>
        <v>0.95849945578080253</v>
      </c>
      <c r="G376" s="26">
        <f t="shared" ca="1" si="34"/>
        <v>0.93777221078902651</v>
      </c>
      <c r="H376" s="26">
        <f t="shared" ca="1" si="34"/>
        <v>0.91499813959174081</v>
      </c>
      <c r="I376" s="26">
        <f t="shared" ca="1" si="34"/>
        <v>0.89087932155838256</v>
      </c>
      <c r="J376" s="26">
        <f t="shared" ca="1" si="34"/>
        <v>0.86596243525484073</v>
      </c>
      <c r="K376" s="26">
        <f t="shared" ca="1" si="34"/>
        <v>0.84066088345138024</v>
      </c>
      <c r="L376" s="26">
        <f t="shared" ca="1" si="34"/>
        <v>0.81528708572619579</v>
      </c>
      <c r="M376" s="27">
        <f ca="1">C376*'Balance y flujos'!D$12</f>
        <v>7560.1397627922834</v>
      </c>
      <c r="N376" s="27">
        <f ca="1">D376*'Balance y flujos'!E$12</f>
        <v>7496.4920528886432</v>
      </c>
      <c r="O376" s="27">
        <f ca="1">E376*'Balance y flujos'!F$12</f>
        <v>7392.3263314618844</v>
      </c>
      <c r="P376" s="27">
        <f ca="1">F376*'Balance y flujos'!G$12</f>
        <v>7257.6203465813896</v>
      </c>
      <c r="Q376" s="27">
        <f ca="1">G376*'Balance y flujos'!H$12</f>
        <v>-930671.53416742454</v>
      </c>
      <c r="R376" s="27">
        <f ca="1">H376*'Balance y flujos'!I$12</f>
        <v>23189.513741442566</v>
      </c>
      <c r="S376" s="27">
        <f ca="1">I376*'Balance y flujos'!J$12</f>
        <v>22578.251665585813</v>
      </c>
      <c r="T376" s="27">
        <f ca="1">J376*'Balance y flujos'!K$12</f>
        <v>21946.763521153349</v>
      </c>
      <c r="U376" s="27">
        <f ca="1">K376*'Balance y flujos'!L$12</f>
        <v>21305.526497996165</v>
      </c>
      <c r="V376" s="27">
        <f ca="1">L376*'Balance y flujos'!M$12</f>
        <v>835949.54421611573</v>
      </c>
      <c r="W376" s="16">
        <f t="shared" ca="1" si="32"/>
        <v>24004.643968593329</v>
      </c>
      <c r="X376" s="16">
        <f ca="1">'Metrics and Escenarios'!$N$13-W376</f>
        <v>-21096.597212786553</v>
      </c>
    </row>
    <row r="377" spans="1:24" x14ac:dyDescent="0.35">
      <c r="A377">
        <v>372</v>
      </c>
      <c r="B377" s="16">
        <f t="shared" ca="1" si="31"/>
        <v>-109.78192044203283</v>
      </c>
      <c r="C377" s="26">
        <f t="shared" ca="1" si="33"/>
        <v>1.0045174740734102</v>
      </c>
      <c r="D377" s="26">
        <f t="shared" ca="1" si="34"/>
        <v>1.0021109406826338</v>
      </c>
      <c r="E377" s="26">
        <f t="shared" ca="1" si="34"/>
        <v>0.99418886838037512</v>
      </c>
      <c r="F377" s="26">
        <f t="shared" ca="1" si="34"/>
        <v>0.9820012914130718</v>
      </c>
      <c r="G377" s="26">
        <f t="shared" ca="1" si="34"/>
        <v>0.96660178858020507</v>
      </c>
      <c r="H377" s="26">
        <f t="shared" ca="1" si="34"/>
        <v>0.94885640489444023</v>
      </c>
      <c r="I377" s="26">
        <f t="shared" ca="1" si="34"/>
        <v>0.92945679770378431</v>
      </c>
      <c r="J377" s="26">
        <f t="shared" ca="1" si="34"/>
        <v>0.90894881893230861</v>
      </c>
      <c r="K377" s="26">
        <f t="shared" ca="1" si="34"/>
        <v>0.88775119077796105</v>
      </c>
      <c r="L377" s="26">
        <f t="shared" ca="1" si="34"/>
        <v>0.86618574826517514</v>
      </c>
      <c r="M377" s="27">
        <f ca="1">C377*'Balance y flujos'!D$12</f>
        <v>7606.0621780874071</v>
      </c>
      <c r="N377" s="27">
        <f ca="1">D377*'Balance y flujos'!E$12</f>
        <v>7587.8402525596575</v>
      </c>
      <c r="O377" s="27">
        <f ca="1">E377*'Balance y flujos'!F$12</f>
        <v>7527.8554578044796</v>
      </c>
      <c r="P377" s="27">
        <f ca="1">F377*'Balance y flujos'!G$12</f>
        <v>7435.5728737717391</v>
      </c>
      <c r="Q377" s="27">
        <f ca="1">G377*'Balance y flujos'!H$12</f>
        <v>-959282.81853224931</v>
      </c>
      <c r="R377" s="27">
        <f ca="1">H377*'Balance y flujos'!I$12</f>
        <v>24047.610249538942</v>
      </c>
      <c r="S377" s="27">
        <f ca="1">I377*'Balance y flujos'!J$12</f>
        <v>23555.950826354732</v>
      </c>
      <c r="T377" s="27">
        <f ca="1">J377*'Balance y flujos'!K$12</f>
        <v>23036.201075013661</v>
      </c>
      <c r="U377" s="27">
        <f ca="1">K377*'Balance y flujos'!L$12</f>
        <v>22498.972999784393</v>
      </c>
      <c r="V377" s="27">
        <f ca="1">L377*'Balance y flujos'!M$12</f>
        <v>888138.17138266831</v>
      </c>
      <c r="W377" s="16">
        <f t="shared" ca="1" si="32"/>
        <v>52151.418763333932</v>
      </c>
      <c r="X377" s="16">
        <f ca="1">'Metrics and Escenarios'!$N$13-W377</f>
        <v>-49243.372007527156</v>
      </c>
    </row>
    <row r="378" spans="1:24" x14ac:dyDescent="0.35">
      <c r="A378">
        <v>373</v>
      </c>
      <c r="B378" s="16">
        <f t="shared" ca="1" si="31"/>
        <v>-5.5132407575079201</v>
      </c>
      <c r="C378" s="26">
        <f t="shared" ca="1" si="33"/>
        <v>0.99409791906206879</v>
      </c>
      <c r="D378" s="26">
        <f t="shared" ca="1" si="34"/>
        <v>0.98142957509883544</v>
      </c>
      <c r="E378" s="26">
        <f t="shared" ca="1" si="34"/>
        <v>0.96357140308141764</v>
      </c>
      <c r="F378" s="26">
        <f t="shared" ca="1" si="34"/>
        <v>0.94188685091875757</v>
      </c>
      <c r="G378" s="26">
        <f t="shared" ca="1" si="34"/>
        <v>0.91749971559456955</v>
      </c>
      <c r="H378" s="26">
        <f t="shared" ca="1" si="34"/>
        <v>0.89131354447171107</v>
      </c>
      <c r="I378" s="26">
        <f t="shared" ca="1" si="34"/>
        <v>0.86403411349070236</v>
      </c>
      <c r="J378" s="26">
        <f t="shared" ca="1" si="34"/>
        <v>0.83620503821824599</v>
      </c>
      <c r="K378" s="26">
        <f t="shared" ca="1" si="34"/>
        <v>0.80823244891611845</v>
      </c>
      <c r="L378" s="26">
        <f t="shared" ca="1" si="34"/>
        <v>0.78041879775465262</v>
      </c>
      <c r="M378" s="27">
        <f ca="1">C378*'Balance y flujos'!D$12</f>
        <v>7527.1668026163443</v>
      </c>
      <c r="N378" s="27">
        <f ca="1">D378*'Balance y flujos'!E$12</f>
        <v>7431.2439198744269</v>
      </c>
      <c r="O378" s="27">
        <f ca="1">E378*'Balance y flujos'!F$12</f>
        <v>7296.0244037811372</v>
      </c>
      <c r="P378" s="27">
        <f ca="1">F378*'Balance y flujos'!G$12</f>
        <v>7131.8320862653954</v>
      </c>
      <c r="Q378" s="27">
        <f ca="1">G378*'Balance y flujos'!H$12</f>
        <v>-910552.53939773247</v>
      </c>
      <c r="R378" s="27">
        <f ca="1">H378*'Balance y flujos'!I$12</f>
        <v>22589.256516612037</v>
      </c>
      <c r="S378" s="27">
        <f ca="1">I378*'Balance y flujos'!J$12</f>
        <v>21897.892553975904</v>
      </c>
      <c r="T378" s="27">
        <f ca="1">J378*'Balance y flujos'!K$12</f>
        <v>21192.59852602279</v>
      </c>
      <c r="U378" s="27">
        <f ca="1">K378*'Balance y flujos'!L$12</f>
        <v>20483.667309731089</v>
      </c>
      <c r="V378" s="27">
        <f ca="1">L378*'Balance y flujos'!M$12</f>
        <v>800197.56194174313</v>
      </c>
      <c r="W378" s="16">
        <f t="shared" ca="1" si="32"/>
        <v>5194.7046628898242</v>
      </c>
      <c r="X378" s="16">
        <f ca="1">'Metrics and Escenarios'!$N$13-W378</f>
        <v>-2286.6579070830485</v>
      </c>
    </row>
    <row r="379" spans="1:24" x14ac:dyDescent="0.35">
      <c r="A379">
        <v>374</v>
      </c>
      <c r="B379" s="16">
        <f t="shared" ca="1" si="31"/>
        <v>154.08090066324567</v>
      </c>
      <c r="C379" s="26">
        <f t="shared" ca="1" si="33"/>
        <v>0.97835862767758064</v>
      </c>
      <c r="D379" s="26">
        <f t="shared" ca="1" si="34"/>
        <v>0.95059816188270707</v>
      </c>
      <c r="E379" s="26">
        <f t="shared" ca="1" si="34"/>
        <v>0.9185242910194612</v>
      </c>
      <c r="F379" s="26">
        <f t="shared" ca="1" si="34"/>
        <v>0.88363801633831907</v>
      </c>
      <c r="G379" s="26">
        <f t="shared" ca="1" si="34"/>
        <v>0.8471308754958482</v>
      </c>
      <c r="H379" s="26">
        <f t="shared" ca="1" si="34"/>
        <v>0.80992348681246629</v>
      </c>
      <c r="I379" s="26">
        <f t="shared" ca="1" si="34"/>
        <v>0.77270423231927643</v>
      </c>
      <c r="J379" s="26">
        <f t="shared" ca="1" si="34"/>
        <v>0.73597675172744126</v>
      </c>
      <c r="K379" s="26">
        <f t="shared" ca="1" si="34"/>
        <v>0.7000942537345396</v>
      </c>
      <c r="L379" s="26">
        <f t="shared" ca="1" si="34"/>
        <v>0.66529899381650182</v>
      </c>
      <c r="M379" s="27">
        <f ca="1">C379*'Balance y flujos'!D$12</f>
        <v>7407.9911466429339</v>
      </c>
      <c r="N379" s="27">
        <f ca="1">D379*'Balance y flujos'!E$12</f>
        <v>7197.792882921096</v>
      </c>
      <c r="O379" s="27">
        <f ca="1">E379*'Balance y flujos'!F$12</f>
        <v>6954.9341349408041</v>
      </c>
      <c r="P379" s="27">
        <f ca="1">F379*'Balance y flujos'!G$12</f>
        <v>6690.7802687959011</v>
      </c>
      <c r="Q379" s="27">
        <f ca="1">G379*'Balance y flujos'!H$12</f>
        <v>-840716.52205919696</v>
      </c>
      <c r="R379" s="27">
        <f ca="1">H379*'Balance y flujos'!I$12</f>
        <v>20526.524606197458</v>
      </c>
      <c r="S379" s="27">
        <f ca="1">I379*'Balance y flujos'!J$12</f>
        <v>19583.247919426078</v>
      </c>
      <c r="T379" s="27">
        <f ca="1">J379*'Balance y flujos'!K$12</f>
        <v>18652.434643398061</v>
      </c>
      <c r="U379" s="27">
        <f ca="1">K379*'Balance y flujos'!L$12</f>
        <v>17743.036422484794</v>
      </c>
      <c r="V379" s="27">
        <f ca="1">L379*'Balance y flujos'!M$12</f>
        <v>682160.18674325396</v>
      </c>
      <c r="W379" s="16">
        <f t="shared" ca="1" si="32"/>
        <v>-53799.593291135854</v>
      </c>
      <c r="X379" s="16">
        <f ca="1">'Metrics and Escenarios'!$N$13-W379</f>
        <v>56707.64004694263</v>
      </c>
    </row>
    <row r="380" spans="1:24" x14ac:dyDescent="0.35">
      <c r="A380">
        <v>375</v>
      </c>
      <c r="B380" s="16">
        <f t="shared" ca="1" si="31"/>
        <v>-79.345589955844218</v>
      </c>
      <c r="C380" s="26">
        <f t="shared" ca="1" si="33"/>
        <v>1.0014647395498824</v>
      </c>
      <c r="D380" s="26">
        <f t="shared" ca="1" si="34"/>
        <v>0.99602935362642331</v>
      </c>
      <c r="E380" s="26">
        <f t="shared" ca="1" si="34"/>
        <v>0.98515234865003742</v>
      </c>
      <c r="F380" s="26">
        <f t="shared" ca="1" si="34"/>
        <v>0.9701183663752736</v>
      </c>
      <c r="G380" s="26">
        <f t="shared" ca="1" si="34"/>
        <v>0.95200324609496867</v>
      </c>
      <c r="H380" s="26">
        <f t="shared" ca="1" si="34"/>
        <v>0.93168584049856384</v>
      </c>
      <c r="I380" s="26">
        <f t="shared" ca="1" si="34"/>
        <v>0.90986377970164611</v>
      </c>
      <c r="J380" s="26">
        <f t="shared" ca="1" si="34"/>
        <v>0.8870840393267202</v>
      </c>
      <c r="K380" s="26">
        <f t="shared" ca="1" si="34"/>
        <v>0.86376333696151031</v>
      </c>
      <c r="L380" s="26">
        <f t="shared" ca="1" si="34"/>
        <v>0.84021939729526252</v>
      </c>
      <c r="M380" s="27">
        <f ca="1">C380*'Balance y flujos'!D$12</f>
        <v>7582.947310304181</v>
      </c>
      <c r="N380" s="27">
        <f ca="1">D380*'Balance y flujos'!E$12</f>
        <v>7541.7913480011212</v>
      </c>
      <c r="O380" s="27">
        <f ca="1">E380*'Balance y flujos'!F$12</f>
        <v>7459.4322270330458</v>
      </c>
      <c r="P380" s="27">
        <f ca="1">F380*'Balance y flujos'!G$12</f>
        <v>7345.5970704355004</v>
      </c>
      <c r="Q380" s="27">
        <f ca="1">G380*'Balance y flujos'!H$12</f>
        <v>-944794.81411600427</v>
      </c>
      <c r="R380" s="27">
        <f ca="1">H380*'Balance y flujos'!I$12</f>
        <v>23612.443201894279</v>
      </c>
      <c r="S380" s="27">
        <f ca="1">I380*'Balance y flujos'!J$12</f>
        <v>23059.389641651513</v>
      </c>
      <c r="T380" s="27">
        <f ca="1">J380*'Balance y flujos'!K$12</f>
        <v>22482.064858579783</v>
      </c>
      <c r="U380" s="27">
        <f ca="1">K380*'Balance y flujos'!L$12</f>
        <v>21891.030052542446</v>
      </c>
      <c r="V380" s="27">
        <f ca="1">L380*'Balance y flujos'!M$12</f>
        <v>861513.73486418766</v>
      </c>
      <c r="W380" s="16">
        <f t="shared" ca="1" si="32"/>
        <v>37693.6164586253</v>
      </c>
      <c r="X380" s="16">
        <f ca="1">'Metrics and Escenarios'!$N$13-W380</f>
        <v>-34785.569702818524</v>
      </c>
    </row>
    <row r="381" spans="1:24" x14ac:dyDescent="0.35">
      <c r="A381">
        <v>376</v>
      </c>
      <c r="B381" s="16">
        <f t="shared" ca="1" si="31"/>
        <v>-83.244742970366019</v>
      </c>
      <c r="C381" s="26">
        <f t="shared" ca="1" si="33"/>
        <v>1.0018553021139094</v>
      </c>
      <c r="D381" s="26">
        <f t="shared" ca="1" si="34"/>
        <v>0.99680639073705279</v>
      </c>
      <c r="E381" s="26">
        <f t="shared" ca="1" si="34"/>
        <v>0.98630540083259477</v>
      </c>
      <c r="F381" s="26">
        <f t="shared" ca="1" si="34"/>
        <v>0.97163260289737785</v>
      </c>
      <c r="G381" s="26">
        <f t="shared" ca="1" si="34"/>
        <v>0.95386105964477841</v>
      </c>
      <c r="H381" s="26">
        <f t="shared" ca="1" si="34"/>
        <v>0.93386806354185559</v>
      </c>
      <c r="I381" s="26">
        <f t="shared" ca="1" si="34"/>
        <v>0.91235056054609831</v>
      </c>
      <c r="J381" s="26">
        <f t="shared" ca="1" si="34"/>
        <v>0.88985546068275378</v>
      </c>
      <c r="K381" s="26">
        <f t="shared" ca="1" si="34"/>
        <v>0.86679981258000105</v>
      </c>
      <c r="L381" s="26">
        <f t="shared" ca="1" si="34"/>
        <v>0.84350193669397122</v>
      </c>
      <c r="M381" s="27">
        <f ca="1">C381*'Balance y flujos'!D$12</f>
        <v>7585.9045939981888</v>
      </c>
      <c r="N381" s="27">
        <f ca="1">D381*'Balance y flujos'!E$12</f>
        <v>7547.6749615077761</v>
      </c>
      <c r="O381" s="27">
        <f ca="1">E381*'Balance y flujos'!F$12</f>
        <v>7468.1629727109157</v>
      </c>
      <c r="P381" s="27">
        <f ca="1">F381*'Balance y flujos'!G$12</f>
        <v>7357.0626521070189</v>
      </c>
      <c r="Q381" s="27">
        <f ca="1">G381*'Balance y flujos'!H$12</f>
        <v>-946638.56056818774</v>
      </c>
      <c r="R381" s="27">
        <f ca="1">H381*'Balance y flujos'!I$12</f>
        <v>23667.748987840339</v>
      </c>
      <c r="S381" s="27">
        <f ca="1">I381*'Balance y flujos'!J$12</f>
        <v>23122.414074236818</v>
      </c>
      <c r="T381" s="27">
        <f ca="1">J381*'Balance y flujos'!K$12</f>
        <v>22552.303158351348</v>
      </c>
      <c r="U381" s="27">
        <f ca="1">K381*'Balance y flujos'!L$12</f>
        <v>21967.985829864534</v>
      </c>
      <c r="V381" s="27">
        <f ca="1">L381*'Balance y flujos'!M$12</f>
        <v>864879.46622711956</v>
      </c>
      <c r="W381" s="16">
        <f t="shared" ca="1" si="32"/>
        <v>39510.16288954881</v>
      </c>
      <c r="X381" s="16">
        <f ca="1">'Metrics and Escenarios'!$N$13-W381</f>
        <v>-36602.116133742034</v>
      </c>
    </row>
    <row r="382" spans="1:24" x14ac:dyDescent="0.35">
      <c r="A382">
        <v>377</v>
      </c>
      <c r="B382" s="16">
        <f t="shared" ca="1" si="31"/>
        <v>170.51293803087918</v>
      </c>
      <c r="C382" s="26">
        <f t="shared" ca="1" si="33"/>
        <v>0.97675230524363754</v>
      </c>
      <c r="D382" s="26">
        <f t="shared" ca="1" si="34"/>
        <v>0.94747923681565516</v>
      </c>
      <c r="E382" s="26">
        <f t="shared" ca="1" si="34"/>
        <v>0.91400746562105661</v>
      </c>
      <c r="F382" s="26">
        <f t="shared" ca="1" si="34"/>
        <v>0.87784907284500258</v>
      </c>
      <c r="G382" s="26">
        <f t="shared" ca="1" si="34"/>
        <v>0.84019934617386483</v>
      </c>
      <c r="H382" s="26">
        <f t="shared" ca="1" si="34"/>
        <v>0.80197750597371564</v>
      </c>
      <c r="I382" s="26">
        <f t="shared" ca="1" si="34"/>
        <v>0.76386718014814281</v>
      </c>
      <c r="J382" s="26">
        <f t="shared" ca="1" si="34"/>
        <v>0.72636518718585519</v>
      </c>
      <c r="K382" s="26">
        <f t="shared" ca="1" si="34"/>
        <v>0.68981685894404832</v>
      </c>
      <c r="L382" s="26">
        <f t="shared" ca="1" si="34"/>
        <v>0.65445610523920195</v>
      </c>
      <c r="M382" s="27">
        <f ca="1">C382*'Balance y flujos'!D$12</f>
        <v>7395.8283036601397</v>
      </c>
      <c r="N382" s="27">
        <f ca="1">D382*'Balance y flujos'!E$12</f>
        <v>7174.1768298398147</v>
      </c>
      <c r="O382" s="27">
        <f ca="1">E382*'Balance y flujos'!F$12</f>
        <v>6920.7333811315984</v>
      </c>
      <c r="P382" s="27">
        <f ca="1">F382*'Balance y flujos'!G$12</f>
        <v>6646.9472193049351</v>
      </c>
      <c r="Q382" s="27">
        <f ca="1">G382*'Balance y flujos'!H$12</f>
        <v>-833837.47728265263</v>
      </c>
      <c r="R382" s="27">
        <f ca="1">H382*'Balance y flujos'!I$12</f>
        <v>20325.14339690706</v>
      </c>
      <c r="S382" s="27">
        <f ca="1">I382*'Balance y flujos'!J$12</f>
        <v>19359.283592189538</v>
      </c>
      <c r="T382" s="27">
        <f ca="1">J382*'Balance y flujos'!K$12</f>
        <v>18408.841243182709</v>
      </c>
      <c r="U382" s="27">
        <f ca="1">K382*'Balance y flujos'!L$12</f>
        <v>17482.568365329327</v>
      </c>
      <c r="V382" s="27">
        <f ca="1">L382*'Balance y flujos'!M$12</f>
        <v>671042.4983573202</v>
      </c>
      <c r="W382" s="16">
        <f t="shared" ca="1" si="32"/>
        <v>-59081.456593787414</v>
      </c>
      <c r="X382" s="16">
        <f ca="1">'Metrics and Escenarios'!$N$13-W382</f>
        <v>61989.50334959419</v>
      </c>
    </row>
    <row r="383" spans="1:24" x14ac:dyDescent="0.35">
      <c r="A383">
        <v>378</v>
      </c>
      <c r="B383" s="16">
        <f t="shared" ca="1" si="31"/>
        <v>-91.529221347086931</v>
      </c>
      <c r="C383" s="26">
        <f t="shared" ca="1" si="33"/>
        <v>1.0026856308671463</v>
      </c>
      <c r="D383" s="26">
        <f t="shared" ca="1" si="34"/>
        <v>0.99845936395895252</v>
      </c>
      <c r="E383" s="26">
        <f t="shared" ref="D383:L411" ca="1" si="35">EXP(-(E$4+($B383/10000))*E$3)</f>
        <v>0.98875975725845178</v>
      </c>
      <c r="F383" s="26">
        <f t="shared" ca="1" si="35"/>
        <v>0.97485773136299503</v>
      </c>
      <c r="G383" s="26">
        <f t="shared" ca="1" si="35"/>
        <v>0.95782037486040539</v>
      </c>
      <c r="H383" s="26">
        <f t="shared" ca="1" si="35"/>
        <v>0.93852158542826958</v>
      </c>
      <c r="I383" s="26">
        <f t="shared" ca="1" si="35"/>
        <v>0.91765677534666046</v>
      </c>
      <c r="J383" s="26">
        <f t="shared" ca="1" si="35"/>
        <v>0.89577263797237749</v>
      </c>
      <c r="K383" s="26">
        <f t="shared" ca="1" si="35"/>
        <v>0.87328685218406144</v>
      </c>
      <c r="L383" s="26">
        <f t="shared" ca="1" si="35"/>
        <v>0.85051893620674757</v>
      </c>
      <c r="M383" s="27">
        <f ca="1">C383*'Balance y flujos'!D$12</f>
        <v>7592.1917241759884</v>
      </c>
      <c r="N383" s="27">
        <f ca="1">D383*'Balance y flujos'!E$12</f>
        <v>7560.1910375631778</v>
      </c>
      <c r="O383" s="27">
        <f ca="1">E383*'Balance y flujos'!F$12</f>
        <v>7486.7470073982922</v>
      </c>
      <c r="P383" s="27">
        <f ca="1">F383*'Balance y flujos'!G$12</f>
        <v>7381.4828620833869</v>
      </c>
      <c r="Q383" s="27">
        <f ca="1">G383*'Balance y flujos'!H$12</f>
        <v>-950567.89641711372</v>
      </c>
      <c r="R383" s="27">
        <f ca="1">H383*'Balance y flujos'!I$12</f>
        <v>23785.686833898966</v>
      </c>
      <c r="S383" s="27">
        <f ca="1">I383*'Balance y flujos'!J$12</f>
        <v>23256.893627482234</v>
      </c>
      <c r="T383" s="27">
        <f ca="1">J383*'Balance y flujos'!K$12</f>
        <v>22702.266811970909</v>
      </c>
      <c r="U383" s="27">
        <f ca="1">K383*'Balance y flujos'!L$12</f>
        <v>22132.391949976169</v>
      </c>
      <c r="V383" s="27">
        <f ca="1">L383*'Balance y flujos'!M$12</f>
        <v>872074.30304861197</v>
      </c>
      <c r="W383" s="16">
        <f t="shared" ca="1" si="32"/>
        <v>43404.258486047387</v>
      </c>
      <c r="X383" s="16">
        <f ca="1">'Metrics and Escenarios'!$N$13-W383</f>
        <v>-40496.211730240611</v>
      </c>
    </row>
    <row r="384" spans="1:24" x14ac:dyDescent="0.35">
      <c r="A384">
        <v>379</v>
      </c>
      <c r="B384" s="16">
        <f t="shared" ca="1" si="31"/>
        <v>268.16964143607322</v>
      </c>
      <c r="C384" s="26">
        <f t="shared" ca="1" si="33"/>
        <v>0.96726008859352952</v>
      </c>
      <c r="D384" s="26">
        <f t="shared" ca="1" si="35"/>
        <v>0.92915324521512133</v>
      </c>
      <c r="E384" s="26">
        <f t="shared" ca="1" si="35"/>
        <v>0.88761822919794076</v>
      </c>
      <c r="F384" s="26">
        <f t="shared" ca="1" si="35"/>
        <v>0.84421904987374063</v>
      </c>
      <c r="G384" s="26">
        <f t="shared" ca="1" si="35"/>
        <v>0.80015929680579612</v>
      </c>
      <c r="H384" s="26">
        <f t="shared" ca="1" si="35"/>
        <v>0.7563366172671957</v>
      </c>
      <c r="I384" s="26">
        <f t="shared" ca="1" si="35"/>
        <v>0.71339426483719004</v>
      </c>
      <c r="J384" s="26">
        <f t="shared" ca="1" si="35"/>
        <v>0.6717777376603481</v>
      </c>
      <c r="K384" s="26">
        <f t="shared" ca="1" si="35"/>
        <v>0.63177613048322945</v>
      </c>
      <c r="L384" s="26">
        <f t="shared" ca="1" si="35"/>
        <v>0.59356564446211002</v>
      </c>
      <c r="M384" s="27">
        <f ca="1">C384*'Balance y flujos'!D$12</f>
        <v>7323.9546011989696</v>
      </c>
      <c r="N384" s="27">
        <f ca="1">D384*'Balance y flujos'!E$12</f>
        <v>7035.4150509893843</v>
      </c>
      <c r="O384" s="27">
        <f ca="1">E384*'Balance y flujos'!F$12</f>
        <v>6720.917869458578</v>
      </c>
      <c r="P384" s="27">
        <f ca="1">F384*'Balance y flujos'!G$12</f>
        <v>6392.3055108509589</v>
      </c>
      <c r="Q384" s="27">
        <f ca="1">G384*'Balance y flujos'!H$12</f>
        <v>-794100.60542315652</v>
      </c>
      <c r="R384" s="27">
        <f ca="1">H384*'Balance y flujos'!I$12</f>
        <v>19168.430645224598</v>
      </c>
      <c r="S384" s="27">
        <f ca="1">I384*'Balance y flujos'!J$12</f>
        <v>18080.109009718541</v>
      </c>
      <c r="T384" s="27">
        <f ca="1">J384*'Balance y flujos'!K$12</f>
        <v>17025.388800922166</v>
      </c>
      <c r="U384" s="27">
        <f ca="1">K384*'Balance y flujos'!L$12</f>
        <v>16011.596773183759</v>
      </c>
      <c r="V384" s="27">
        <f ca="1">L384*'Balance y flujos'!M$12</f>
        <v>608608.84299237572</v>
      </c>
      <c r="W384" s="16">
        <f t="shared" ca="1" si="32"/>
        <v>-87733.644169233739</v>
      </c>
      <c r="X384" s="16">
        <f ca="1">'Metrics and Escenarios'!$N$13-W384</f>
        <v>90641.690925040515</v>
      </c>
    </row>
    <row r="385" spans="1:24" x14ac:dyDescent="0.35">
      <c r="A385">
        <v>380</v>
      </c>
      <c r="B385" s="16">
        <f t="shared" ca="1" si="31"/>
        <v>-44.546798415602701</v>
      </c>
      <c r="C385" s="26">
        <f t="shared" ca="1" si="33"/>
        <v>0.99798581989989787</v>
      </c>
      <c r="D385" s="26">
        <f t="shared" ca="1" si="35"/>
        <v>0.98912129714369401</v>
      </c>
      <c r="E385" s="26">
        <f t="shared" ca="1" si="35"/>
        <v>0.97492121288009093</v>
      </c>
      <c r="F385" s="26">
        <f t="shared" ca="1" si="35"/>
        <v>0.95670833475265415</v>
      </c>
      <c r="G385" s="26">
        <f t="shared" ca="1" si="35"/>
        <v>0.93558223693160913</v>
      </c>
      <c r="H385" s="26">
        <f t="shared" ca="1" si="35"/>
        <v>0.91243459112336511</v>
      </c>
      <c r="I385" s="26">
        <f t="shared" ca="1" si="35"/>
        <v>0.88796803133221036</v>
      </c>
      <c r="J385" s="26">
        <f t="shared" ca="1" si="35"/>
        <v>0.86272905974841829</v>
      </c>
      <c r="K385" s="26">
        <f t="shared" ca="1" si="35"/>
        <v>0.8371304422611564</v>
      </c>
      <c r="L385" s="26">
        <f t="shared" ca="1" si="35"/>
        <v>0.81148366182539544</v>
      </c>
      <c r="M385" s="27">
        <f ca="1">C385*'Balance y flujos'!D$12</f>
        <v>7556.6054298956196</v>
      </c>
      <c r="N385" s="27">
        <f ca="1">D385*'Balance y flujos'!E$12</f>
        <v>7489.4845355329298</v>
      </c>
      <c r="O385" s="27">
        <f ca="1">E385*'Balance y flujos'!F$12</f>
        <v>7381.9635350220397</v>
      </c>
      <c r="P385" s="27">
        <f ca="1">F385*'Balance y flujos'!G$12</f>
        <v>7244.0582351595422</v>
      </c>
      <c r="Q385" s="27">
        <f ca="1">G385*'Balance y flujos'!H$12</f>
        <v>-928498.14247782191</v>
      </c>
      <c r="R385" s="27">
        <f ca="1">H385*'Balance y flujos'!I$12</f>
        <v>23124.543726901578</v>
      </c>
      <c r="S385" s="27">
        <f ca="1">I385*'Balance y flujos'!J$12</f>
        <v>22504.468559605652</v>
      </c>
      <c r="T385" s="27">
        <f ca="1">J385*'Balance y flujos'!K$12</f>
        <v>21864.817555917962</v>
      </c>
      <c r="U385" s="27">
        <f ca="1">K385*'Balance y flujos'!L$12</f>
        <v>21216.05176471356</v>
      </c>
      <c r="V385" s="27">
        <f ca="1">L385*'Balance y flujos'!M$12</f>
        <v>832049.72716761834</v>
      </c>
      <c r="W385" s="16">
        <f t="shared" ca="1" si="32"/>
        <v>21933.578032545396</v>
      </c>
      <c r="X385" s="16">
        <f ca="1">'Metrics and Escenarios'!$N$13-W385</f>
        <v>-19025.53127673862</v>
      </c>
    </row>
    <row r="386" spans="1:24" x14ac:dyDescent="0.35">
      <c r="A386">
        <v>381</v>
      </c>
      <c r="B386" s="16">
        <f t="shared" ca="1" si="31"/>
        <v>158.7875656342292</v>
      </c>
      <c r="C386" s="26">
        <f t="shared" ca="1" si="33"/>
        <v>0.97789825539878839</v>
      </c>
      <c r="D386" s="26">
        <f t="shared" ca="1" si="35"/>
        <v>0.94970375350280845</v>
      </c>
      <c r="E386" s="26">
        <f t="shared" ca="1" si="35"/>
        <v>0.91722825040747291</v>
      </c>
      <c r="F386" s="26">
        <f t="shared" ca="1" si="35"/>
        <v>0.88197598611370787</v>
      </c>
      <c r="G386" s="26">
        <f t="shared" ca="1" si="35"/>
        <v>0.84513963882703469</v>
      </c>
      <c r="H386" s="26">
        <f t="shared" ca="1" si="35"/>
        <v>0.80763949022964532</v>
      </c>
      <c r="I386" s="26">
        <f t="shared" ca="1" si="35"/>
        <v>0.77016261954005028</v>
      </c>
      <c r="J386" s="26">
        <f t="shared" ca="1" si="35"/>
        <v>0.73321076562589638</v>
      </c>
      <c r="K386" s="26">
        <f t="shared" ca="1" si="35"/>
        <v>0.69713492781927389</v>
      </c>
      <c r="L386" s="26">
        <f t="shared" ca="1" si="35"/>
        <v>0.66217501188229444</v>
      </c>
      <c r="M386" s="27">
        <f ca="1">C386*'Balance y flujos'!D$12</f>
        <v>7404.5052738055383</v>
      </c>
      <c r="N386" s="27">
        <f ca="1">D386*'Balance y flujos'!E$12</f>
        <v>7191.0205510048327</v>
      </c>
      <c r="O386" s="27">
        <f ca="1">E386*'Balance y flujos'!F$12</f>
        <v>6945.1207013923213</v>
      </c>
      <c r="P386" s="27">
        <f ca="1">F386*'Balance y flujos'!G$12</f>
        <v>6678.1956144155338</v>
      </c>
      <c r="Q386" s="27">
        <f ca="1">G386*'Balance y flujos'!H$12</f>
        <v>-838740.36274872243</v>
      </c>
      <c r="R386" s="27">
        <f ca="1">H386*'Balance y flujos'!I$12</f>
        <v>20468.639493812017</v>
      </c>
      <c r="S386" s="27">
        <f ca="1">I386*'Balance y flujos'!J$12</f>
        <v>19518.833838217575</v>
      </c>
      <c r="T386" s="27">
        <f ca="1">J386*'Balance y flujos'!K$12</f>
        <v>18582.334093533518</v>
      </c>
      <c r="U386" s="27">
        <f ca="1">K386*'Balance y flujos'!L$12</f>
        <v>17668.035910453065</v>
      </c>
      <c r="V386" s="27">
        <f ca="1">L386*'Balance y flujos'!M$12</f>
        <v>678957.03129070089</v>
      </c>
      <c r="W386" s="16">
        <f t="shared" ca="1" si="32"/>
        <v>-55326.645981387119</v>
      </c>
      <c r="X386" s="16">
        <f ca="1">'Metrics and Escenarios'!$N$13-W386</f>
        <v>58234.692737193895</v>
      </c>
    </row>
    <row r="387" spans="1:24" x14ac:dyDescent="0.35">
      <c r="A387">
        <v>382</v>
      </c>
      <c r="B387" s="16">
        <f t="shared" ca="1" si="31"/>
        <v>-149.74192659334574</v>
      </c>
      <c r="C387" s="26">
        <f t="shared" ca="1" si="33"/>
        <v>1.008539557289162</v>
      </c>
      <c r="D387" s="26">
        <f t="shared" ca="1" si="35"/>
        <v>1.0101519014381903</v>
      </c>
      <c r="E387" s="26">
        <f t="shared" ca="1" si="35"/>
        <v>1.006178931224101</v>
      </c>
      <c r="F387" s="26">
        <f t="shared" ca="1" si="35"/>
        <v>0.99782371845864426</v>
      </c>
      <c r="G387" s="26">
        <f t="shared" ca="1" si="35"/>
        <v>0.98610872064314048</v>
      </c>
      <c r="H387" s="26">
        <f t="shared" ca="1" si="35"/>
        <v>0.97188110676250505</v>
      </c>
      <c r="I387" s="26">
        <f t="shared" ca="1" si="35"/>
        <v>0.95582260032304422</v>
      </c>
      <c r="J387" s="26">
        <f t="shared" ca="1" si="35"/>
        <v>0.93847553989467303</v>
      </c>
      <c r="K387" s="26">
        <f t="shared" ca="1" si="35"/>
        <v>0.92025933731168053</v>
      </c>
      <c r="L387" s="26">
        <f t="shared" ca="1" si="35"/>
        <v>0.90149940409454377</v>
      </c>
      <c r="M387" s="27">
        <f ca="1">C387*'Balance y flujos'!D$12</f>
        <v>7636.5168150788331</v>
      </c>
      <c r="N387" s="27">
        <f ca="1">D387*'Balance y flujos'!E$12</f>
        <v>7648.7252536242122</v>
      </c>
      <c r="O387" s="27">
        <f ca="1">E387*'Balance y flujos'!F$12</f>
        <v>7618.6424932342779</v>
      </c>
      <c r="P387" s="27">
        <f ca="1">F387*'Balance y flujos'!G$12</f>
        <v>7555.3780210419609</v>
      </c>
      <c r="Q387" s="27">
        <f ca="1">G387*'Balance y flujos'!H$12</f>
        <v>-978642.04690460302</v>
      </c>
      <c r="R387" s="27">
        <f ca="1">H387*'Balance y flujos'!I$12</f>
        <v>24631.143283387886</v>
      </c>
      <c r="S387" s="27">
        <f ca="1">I387*'Balance y flujos'!J$12</f>
        <v>24224.159990601001</v>
      </c>
      <c r="T387" s="27">
        <f ca="1">J387*'Balance y flujos'!K$12</f>
        <v>23784.519865915245</v>
      </c>
      <c r="U387" s="27">
        <f ca="1">K387*'Balance y flujos'!L$12</f>
        <v>23322.852391592634</v>
      </c>
      <c r="V387" s="27">
        <f ca="1">L387*'Balance y flujos'!M$12</f>
        <v>924346.80882094067</v>
      </c>
      <c r="W387" s="16">
        <f t="shared" ca="1" si="32"/>
        <v>72126.700030813809</v>
      </c>
      <c r="X387" s="16">
        <f ca="1">'Metrics and Escenarios'!$N$13-W387</f>
        <v>-69218.653275007033</v>
      </c>
    </row>
    <row r="388" spans="1:24" x14ac:dyDescent="0.35">
      <c r="A388">
        <v>383</v>
      </c>
      <c r="B388" s="16">
        <f t="shared" ca="1" si="31"/>
        <v>424.82043398823481</v>
      </c>
      <c r="C388" s="26">
        <f t="shared" ca="1" si="33"/>
        <v>0.95222594560635532</v>
      </c>
      <c r="D388" s="26">
        <f t="shared" ca="1" si="35"/>
        <v>0.90049402003165624</v>
      </c>
      <c r="E388" s="26">
        <f t="shared" ca="1" si="35"/>
        <v>0.84686939933017868</v>
      </c>
      <c r="F388" s="26">
        <f t="shared" ca="1" si="35"/>
        <v>0.7929432708339994</v>
      </c>
      <c r="G388" s="26">
        <f t="shared" ca="1" si="35"/>
        <v>0.7398780923630387</v>
      </c>
      <c r="H388" s="26">
        <f t="shared" ca="1" si="35"/>
        <v>0.68848674258902476</v>
      </c>
      <c r="I388" s="26">
        <f t="shared" ca="1" si="35"/>
        <v>0.6393031013392434</v>
      </c>
      <c r="J388" s="26">
        <f t="shared" ca="1" si="35"/>
        <v>0.59265171792749882</v>
      </c>
      <c r="K388" s="26">
        <f t="shared" ca="1" si="35"/>
        <v>0.54869865574915999</v>
      </c>
      <c r="L388" s="26">
        <f t="shared" ca="1" si="35"/>
        <v>0.50750015739107524</v>
      </c>
      <c r="M388" s="27">
        <f ca="1">C388*'Balance y flujos'!D$12</f>
        <v>7210.1182277101134</v>
      </c>
      <c r="N388" s="27">
        <f ca="1">D388*'Balance y flujos'!E$12</f>
        <v>6818.4115101377756</v>
      </c>
      <c r="O388" s="27">
        <f ca="1">E388*'Balance y flujos'!F$12</f>
        <v>6412.3735766433656</v>
      </c>
      <c r="P388" s="27">
        <f ca="1">F388*'Balance y flujos'!G$12</f>
        <v>6004.0526693900438</v>
      </c>
      <c r="Q388" s="27">
        <f ca="1">G388*'Balance y flujos'!H$12</f>
        <v>-734275.84161084658</v>
      </c>
      <c r="R388" s="27">
        <f ca="1">H388*'Balance y flujos'!I$12</f>
        <v>17448.85818586787</v>
      </c>
      <c r="S388" s="27">
        <f ca="1">I388*'Balance y flujos'!J$12</f>
        <v>16202.358684650435</v>
      </c>
      <c r="T388" s="27">
        <f ca="1">J388*'Balance y flujos'!K$12</f>
        <v>15020.036175047682</v>
      </c>
      <c r="U388" s="27">
        <f ca="1">K388*'Balance y flujos'!L$12</f>
        <v>13906.099331615584</v>
      </c>
      <c r="V388" s="27">
        <f ca="1">L388*'Balance y flujos'!M$12</f>
        <v>520362.13094531174</v>
      </c>
      <c r="W388" s="16">
        <f t="shared" ca="1" si="32"/>
        <v>-124891.40230447205</v>
      </c>
      <c r="X388" s="16">
        <f ca="1">'Metrics and Escenarios'!$N$13-W388</f>
        <v>127799.44906027883</v>
      </c>
    </row>
    <row r="389" spans="1:24" x14ac:dyDescent="0.35">
      <c r="A389">
        <v>384</v>
      </c>
      <c r="B389" s="16">
        <f t="shared" ca="1" si="31"/>
        <v>-44.766127861133896</v>
      </c>
      <c r="C389" s="26">
        <f t="shared" ca="1" si="33"/>
        <v>0.99800770890759483</v>
      </c>
      <c r="D389" s="26">
        <f t="shared" ca="1" si="35"/>
        <v>0.98916468678048275</v>
      </c>
      <c r="E389" s="26">
        <f t="shared" ca="1" si="35"/>
        <v>0.97498536366930855</v>
      </c>
      <c r="F389" s="26">
        <f t="shared" ca="1" si="35"/>
        <v>0.95679227215802787</v>
      </c>
      <c r="G389" s="26">
        <f t="shared" ca="1" si="35"/>
        <v>0.93568484292427268</v>
      </c>
      <c r="H389" s="26">
        <f t="shared" ca="1" si="35"/>
        <v>0.91255467328823092</v>
      </c>
      <c r="I389" s="26">
        <f t="shared" ca="1" si="35"/>
        <v>0.88810437207335435</v>
      </c>
      <c r="J389" s="26">
        <f t="shared" ca="1" si="35"/>
        <v>0.86288045053886775</v>
      </c>
      <c r="K389" s="26">
        <f t="shared" ca="1" si="35"/>
        <v>0.8372957051919464</v>
      </c>
      <c r="L389" s="26">
        <f t="shared" ca="1" si="35"/>
        <v>0.8116616636068037</v>
      </c>
      <c r="M389" s="27">
        <f ca="1">C389*'Balance y flujos'!D$12</f>
        <v>7556.7711703211044</v>
      </c>
      <c r="N389" s="27">
        <f ca="1">D389*'Balance y flujos'!E$12</f>
        <v>7489.8130756368282</v>
      </c>
      <c r="O389" s="27">
        <f ca="1">E389*'Balance y flujos'!F$12</f>
        <v>7382.449275593166</v>
      </c>
      <c r="P389" s="27">
        <f ca="1">F389*'Balance y flujos'!G$12</f>
        <v>7244.6937971490725</v>
      </c>
      <c r="Q389" s="27">
        <f ca="1">G389*'Balance y flujos'!H$12</f>
        <v>-928599.97155263158</v>
      </c>
      <c r="R389" s="27">
        <f ca="1">H389*'Balance y flujos'!I$12</f>
        <v>23127.587063157429</v>
      </c>
      <c r="S389" s="27">
        <f ca="1">I389*'Balance y flujos'!J$12</f>
        <v>22507.92394968075</v>
      </c>
      <c r="T389" s="27">
        <f ca="1">J389*'Balance y flujos'!K$12</f>
        <v>21868.65437116769</v>
      </c>
      <c r="U389" s="27">
        <f ca="1">K389*'Balance y flujos'!L$12</f>
        <v>21220.240152469425</v>
      </c>
      <c r="V389" s="27">
        <f ca="1">L389*'Balance y flujos'!M$12</f>
        <v>832232.24018744042</v>
      </c>
      <c r="W389" s="16">
        <f t="shared" ca="1" si="32"/>
        <v>22030.401489984244</v>
      </c>
      <c r="X389" s="16">
        <f ca="1">'Metrics and Escenarios'!$N$13-W389</f>
        <v>-19122.354734177468</v>
      </c>
    </row>
    <row r="390" spans="1:24" x14ac:dyDescent="0.35">
      <c r="A390">
        <v>385</v>
      </c>
      <c r="B390" s="16">
        <f t="shared" ca="1" si="31"/>
        <v>68.53894753977211</v>
      </c>
      <c r="C390" s="26">
        <f t="shared" ca="1" si="33"/>
        <v>0.98676359608270625</v>
      </c>
      <c r="D390" s="26">
        <f t="shared" ca="1" si="35"/>
        <v>0.96700128196278468</v>
      </c>
      <c r="E390" s="26">
        <f t="shared" ca="1" si="35"/>
        <v>0.9424010590191606</v>
      </c>
      <c r="F390" s="26">
        <f t="shared" ca="1" si="35"/>
        <v>0.91439649215332808</v>
      </c>
      <c r="G390" s="26">
        <f t="shared" ca="1" si="35"/>
        <v>0.88414950867831765</v>
      </c>
      <c r="H390" s="26">
        <f t="shared" ca="1" si="35"/>
        <v>0.85257821636739628</v>
      </c>
      <c r="I390" s="26">
        <f t="shared" ca="1" si="35"/>
        <v>0.82038662203096802</v>
      </c>
      <c r="J390" s="26">
        <f t="shared" ca="1" si="35"/>
        <v>0.78810560186805756</v>
      </c>
      <c r="K390" s="26">
        <f t="shared" ca="1" si="35"/>
        <v>0.75612199482904707</v>
      </c>
      <c r="L390" s="26">
        <f t="shared" ca="1" si="35"/>
        <v>0.72471502418632783</v>
      </c>
      <c r="M390" s="27">
        <f ca="1">C390*'Balance y flujos'!D$12</f>
        <v>7471.6323613995164</v>
      </c>
      <c r="N390" s="27">
        <f ca="1">D390*'Balance y flujos'!E$12</f>
        <v>7321.994954526459</v>
      </c>
      <c r="O390" s="27">
        <f ca="1">E390*'Balance y flujos'!F$12</f>
        <v>7135.7255962192658</v>
      </c>
      <c r="P390" s="27">
        <f ca="1">F390*'Balance y flujos'!G$12</f>
        <v>6923.6790342135537</v>
      </c>
      <c r="Q390" s="27">
        <f ca="1">G390*'Balance y flujos'!H$12</f>
        <v>-877454.85546291608</v>
      </c>
      <c r="R390" s="27">
        <f ca="1">H390*'Balance y flujos'!I$12</f>
        <v>21607.556790145838</v>
      </c>
      <c r="S390" s="27">
        <f ca="1">I390*'Balance y flujos'!J$12</f>
        <v>20791.700028342333</v>
      </c>
      <c r="T390" s="27">
        <f ca="1">J390*'Balance y flujos'!K$12</f>
        <v>19973.576877851992</v>
      </c>
      <c r="U390" s="27">
        <f ca="1">K390*'Balance y flujos'!L$12</f>
        <v>19162.991300855123</v>
      </c>
      <c r="V390" s="27">
        <f ca="1">L390*'Balance y flujos'!M$12</f>
        <v>743082.04405753454</v>
      </c>
      <c r="W390" s="16">
        <f t="shared" ca="1" si="32"/>
        <v>-23983.954461827409</v>
      </c>
      <c r="X390" s="16">
        <f ca="1">'Metrics and Escenarios'!$N$13-W390</f>
        <v>26892.001217634184</v>
      </c>
    </row>
    <row r="391" spans="1:24" x14ac:dyDescent="0.35">
      <c r="A391">
        <v>386</v>
      </c>
      <c r="B391" s="16">
        <f t="shared" ref="B391:B454" ca="1" si="36">_xlfn.NORM.INV(RAND(),0,1.6)*100</f>
        <v>-262.80063111118699</v>
      </c>
      <c r="C391" s="26">
        <f t="shared" ca="1" si="33"/>
        <v>1.0200066756001647</v>
      </c>
      <c r="D391" s="26">
        <f t="shared" ca="1" si="35"/>
        <v>1.0332533926840339</v>
      </c>
      <c r="E391" s="26">
        <f t="shared" ca="1" si="35"/>
        <v>1.0408914726881195</v>
      </c>
      <c r="F391" s="26">
        <f t="shared" ca="1" si="35"/>
        <v>1.043984694303054</v>
      </c>
      <c r="G391" s="26">
        <f t="shared" ca="1" si="35"/>
        <v>1.043458509813967</v>
      </c>
      <c r="H391" s="26">
        <f t="shared" ca="1" si="35"/>
        <v>1.0400964222545834</v>
      </c>
      <c r="I391" s="26">
        <f t="shared" ca="1" si="35"/>
        <v>1.0345413056096515</v>
      </c>
      <c r="J391" s="26">
        <f t="shared" ca="1" si="35"/>
        <v>1.0273148714056506</v>
      </c>
      <c r="K391" s="26">
        <f t="shared" ca="1" si="35"/>
        <v>1.0188281291130183</v>
      </c>
      <c r="L391" s="26">
        <f t="shared" ca="1" si="35"/>
        <v>1.0094067753571405</v>
      </c>
      <c r="M391" s="27">
        <f ca="1">C391*'Balance y flujos'!D$12</f>
        <v>7723.3441895428004</v>
      </c>
      <c r="N391" s="27">
        <f ca="1">D391*'Balance y flujos'!E$12</f>
        <v>7823.6464305649206</v>
      </c>
      <c r="O391" s="27">
        <f ca="1">E391*'Balance y flujos'!F$12</f>
        <v>7881.4808763876481</v>
      </c>
      <c r="P391" s="27">
        <f ca="1">F391*'Balance y flujos'!G$12</f>
        <v>7904.9023066176169</v>
      </c>
      <c r="Q391" s="27">
        <f ca="1">G391*'Balance y flujos'!H$12</f>
        <v>-1035557.5917008</v>
      </c>
      <c r="R391" s="27">
        <f ca="1">H391*'Balance y flujos'!I$12</f>
        <v>26359.977395210459</v>
      </c>
      <c r="S391" s="27">
        <f ca="1">I391*'Balance y flujos'!J$12</f>
        <v>26219.189727783676</v>
      </c>
      <c r="T391" s="27">
        <f ca="1">J391*'Balance y flujos'!K$12</f>
        <v>26036.044551827275</v>
      </c>
      <c r="U391" s="27">
        <f ca="1">K391*'Balance y flujos'!L$12</f>
        <v>25820.958401922217</v>
      </c>
      <c r="V391" s="27">
        <f ca="1">L391*'Balance y flujos'!M$12</f>
        <v>1034988.9610196095</v>
      </c>
      <c r="W391" s="16">
        <f t="shared" ref="W391:W454" ca="1" si="37">SUM(M391:V391)</f>
        <v>135200.91319866606</v>
      </c>
      <c r="X391" s="16">
        <f ca="1">'Metrics and Escenarios'!$N$13-W391</f>
        <v>-132292.86644285929</v>
      </c>
    </row>
    <row r="392" spans="1:24" x14ac:dyDescent="0.35">
      <c r="A392">
        <v>387</v>
      </c>
      <c r="B392" s="16">
        <f t="shared" ca="1" si="36"/>
        <v>-70.041127361990704</v>
      </c>
      <c r="C392" s="26">
        <f t="shared" ref="C392:C455" ca="1" si="38">EXP(-(C$4+($B392/10000))*C$3)</f>
        <v>1.0005333637937992</v>
      </c>
      <c r="D392" s="26">
        <f t="shared" ca="1" si="35"/>
        <v>0.99417757356999126</v>
      </c>
      <c r="E392" s="26">
        <f t="shared" ca="1" si="35"/>
        <v>0.98240628907116379</v>
      </c>
      <c r="F392" s="26">
        <f t="shared" ca="1" si="35"/>
        <v>0.96651450491344848</v>
      </c>
      <c r="G392" s="26">
        <f t="shared" ca="1" si="35"/>
        <v>0.9475845930661656</v>
      </c>
      <c r="H392" s="26">
        <f t="shared" ca="1" si="35"/>
        <v>0.92649903048233984</v>
      </c>
      <c r="I392" s="26">
        <f t="shared" ca="1" si="35"/>
        <v>0.90395698098563027</v>
      </c>
      <c r="J392" s="26">
        <f t="shared" ca="1" si="35"/>
        <v>0.88050548147037577</v>
      </c>
      <c r="K392" s="26">
        <f t="shared" ca="1" si="35"/>
        <v>0.8565603696434495</v>
      </c>
      <c r="L392" s="26">
        <f t="shared" ca="1" si="35"/>
        <v>0.83243786496987193</v>
      </c>
      <c r="M392" s="27">
        <f ca="1">C392*'Balance y flujos'!D$12</f>
        <v>7575.8950667198014</v>
      </c>
      <c r="N392" s="27">
        <f ca="1">D392*'Balance y flujos'!E$12</f>
        <v>7527.7699351209158</v>
      </c>
      <c r="O392" s="27">
        <f ca="1">E392*'Balance y flujos'!F$12</f>
        <v>7438.6394579267526</v>
      </c>
      <c r="P392" s="27">
        <f ca="1">F392*'Balance y flujos'!G$12</f>
        <v>7318.3091485552568</v>
      </c>
      <c r="Q392" s="27">
        <f ca="1">G392*'Balance y flujos'!H$12</f>
        <v>-940409.61849391425</v>
      </c>
      <c r="R392" s="27">
        <f ca="1">H392*'Balance y flujos'!I$12</f>
        <v>23480.989817520025</v>
      </c>
      <c r="S392" s="27">
        <f ca="1">I392*'Balance y flujos'!J$12</f>
        <v>22909.689020343034</v>
      </c>
      <c r="T392" s="27">
        <f ca="1">J392*'Balance y flujos'!K$12</f>
        <v>22315.339319797113</v>
      </c>
      <c r="U392" s="27">
        <f ca="1">K392*'Balance y flujos'!L$12</f>
        <v>21708.479616236797</v>
      </c>
      <c r="V392" s="27">
        <f ca="1">L392*'Balance y flujos'!M$12</f>
        <v>853534.98907684442</v>
      </c>
      <c r="W392" s="16">
        <f t="shared" ca="1" si="37"/>
        <v>33400.481965149753</v>
      </c>
      <c r="X392" s="16">
        <f ca="1">'Metrics and Escenarios'!$N$13-W392</f>
        <v>-30492.435209342977</v>
      </c>
    </row>
    <row r="393" spans="1:24" x14ac:dyDescent="0.35">
      <c r="A393">
        <v>388</v>
      </c>
      <c r="B393" s="16">
        <f t="shared" ca="1" si="36"/>
        <v>178.63059978814215</v>
      </c>
      <c r="C393" s="26">
        <f t="shared" ca="1" si="38"/>
        <v>0.97595973249557555</v>
      </c>
      <c r="D393" s="26">
        <f t="shared" ca="1" si="35"/>
        <v>0.94594222165688546</v>
      </c>
      <c r="E393" s="26">
        <f t="shared" ca="1" si="35"/>
        <v>0.91178429272977668</v>
      </c>
      <c r="F393" s="26">
        <f t="shared" ca="1" si="35"/>
        <v>0.87500326287103092</v>
      </c>
      <c r="G393" s="26">
        <f t="shared" ca="1" si="35"/>
        <v>0.83679603053692131</v>
      </c>
      <c r="H393" s="26">
        <f t="shared" ca="1" si="35"/>
        <v>0.79808089381249825</v>
      </c>
      <c r="I393" s="26">
        <f t="shared" ca="1" si="35"/>
        <v>0.75953891839507381</v>
      </c>
      <c r="J393" s="26">
        <f t="shared" ca="1" si="35"/>
        <v>0.72166336132164188</v>
      </c>
      <c r="K393" s="26">
        <f t="shared" ca="1" si="35"/>
        <v>0.68479549412081409</v>
      </c>
      <c r="L393" s="26">
        <f t="shared" ca="1" si="35"/>
        <v>0.6491649568738812</v>
      </c>
      <c r="M393" s="27">
        <f ca="1">C393*'Balance y flujos'!D$12</f>
        <v>7389.8270565360135</v>
      </c>
      <c r="N393" s="27">
        <f ca="1">D393*'Balance y flujos'!E$12</f>
        <v>7162.5387715999132</v>
      </c>
      <c r="O393" s="27">
        <f ca="1">E393*'Balance y flujos'!F$12</f>
        <v>6903.8998349961157</v>
      </c>
      <c r="P393" s="27">
        <f ca="1">F393*'Balance y flujos'!G$12</f>
        <v>6625.3991545198842</v>
      </c>
      <c r="Q393" s="27">
        <f ca="1">G393*'Balance y flujos'!H$12</f>
        <v>-830459.93106337916</v>
      </c>
      <c r="R393" s="27">
        <f ca="1">H393*'Balance y flujos'!I$12</f>
        <v>20226.38850621631</v>
      </c>
      <c r="S393" s="27">
        <f ca="1">I393*'Balance y flujos'!J$12</f>
        <v>19249.589068172103</v>
      </c>
      <c r="T393" s="27">
        <f ca="1">J393*'Balance y flujos'!K$12</f>
        <v>18289.679191621937</v>
      </c>
      <c r="U393" s="27">
        <f ca="1">K393*'Balance y flujos'!L$12</f>
        <v>17355.307987924472</v>
      </c>
      <c r="V393" s="27">
        <f ca="1">L393*'Balance y flujos'!M$12</f>
        <v>665617.25227921025</v>
      </c>
      <c r="W393" s="16">
        <f t="shared" ca="1" si="37"/>
        <v>-61640.04921258206</v>
      </c>
      <c r="X393" s="16">
        <f ca="1">'Metrics and Escenarios'!$N$13-W393</f>
        <v>64548.095968388836</v>
      </c>
    </row>
    <row r="394" spans="1:24" x14ac:dyDescent="0.35">
      <c r="A394">
        <v>389</v>
      </c>
      <c r="B394" s="16">
        <f t="shared" ca="1" si="36"/>
        <v>-77.403086235690495</v>
      </c>
      <c r="C394" s="26">
        <f t="shared" ca="1" si="38"/>
        <v>1.0012702235446793</v>
      </c>
      <c r="D394" s="26">
        <f t="shared" ca="1" si="35"/>
        <v>0.99564247063849343</v>
      </c>
      <c r="E394" s="26">
        <f t="shared" ca="1" si="35"/>
        <v>0.9845784172652059</v>
      </c>
      <c r="F394" s="26">
        <f t="shared" ca="1" si="35"/>
        <v>0.96936487573058916</v>
      </c>
      <c r="G394" s="26">
        <f t="shared" ca="1" si="35"/>
        <v>0.951079060052757</v>
      </c>
      <c r="H394" s="26">
        <f t="shared" ca="1" si="35"/>
        <v>0.9306005911249875</v>
      </c>
      <c r="I394" s="26">
        <f t="shared" ca="1" si="35"/>
        <v>0.90862743081261754</v>
      </c>
      <c r="J394" s="26">
        <f t="shared" ca="1" si="35"/>
        <v>0.88570657865573166</v>
      </c>
      <c r="K394" s="26">
        <f t="shared" ca="1" si="35"/>
        <v>0.86225457904548664</v>
      </c>
      <c r="L394" s="26">
        <f t="shared" ca="1" si="35"/>
        <v>0.83858885217296819</v>
      </c>
      <c r="M394" s="27">
        <f ca="1">C394*'Balance y flujos'!D$12</f>
        <v>7581.474463023379</v>
      </c>
      <c r="N394" s="27">
        <f ca="1">D394*'Balance y flujos'!E$12</f>
        <v>7538.8619255293488</v>
      </c>
      <c r="O394" s="27">
        <f ca="1">E394*'Balance y flujos'!F$12</f>
        <v>7455.0865009390218</v>
      </c>
      <c r="P394" s="27">
        <f ca="1">F394*'Balance y flujos'!G$12</f>
        <v>7339.8917473903603</v>
      </c>
      <c r="Q394" s="27">
        <f ca="1">G394*'Balance y flujos'!H$12</f>
        <v>-943877.62587789516</v>
      </c>
      <c r="R394" s="27">
        <f ca="1">H394*'Balance y flujos'!I$12</f>
        <v>23584.938877926288</v>
      </c>
      <c r="S394" s="27">
        <f ca="1">I394*'Balance y flujos'!J$12</f>
        <v>23028.055884443944</v>
      </c>
      <c r="T394" s="27">
        <f ca="1">J394*'Balance y flujos'!K$12</f>
        <v>22447.15479507688</v>
      </c>
      <c r="U394" s="27">
        <f ca="1">K394*'Balance y flujos'!L$12</f>
        <v>21852.792420232341</v>
      </c>
      <c r="V394" s="27">
        <f ca="1">L394*'Balance y flujos'!M$12</f>
        <v>859841.86556112906</v>
      </c>
      <c r="W394" s="16">
        <f t="shared" ca="1" si="37"/>
        <v>36792.496297795558</v>
      </c>
      <c r="X394" s="16">
        <f ca="1">'Metrics and Escenarios'!$N$13-W394</f>
        <v>-33884.449541988783</v>
      </c>
    </row>
    <row r="395" spans="1:24" x14ac:dyDescent="0.35">
      <c r="A395">
        <v>390</v>
      </c>
      <c r="B395" s="16">
        <f t="shared" ca="1" si="36"/>
        <v>0.223091189823167</v>
      </c>
      <c r="C395" s="26">
        <f t="shared" ca="1" si="38"/>
        <v>0.99352783502207664</v>
      </c>
      <c r="D395" s="26">
        <f t="shared" ca="1" si="35"/>
        <v>0.98030425957546541</v>
      </c>
      <c r="E395" s="26">
        <f t="shared" ca="1" si="35"/>
        <v>0.96191461944252588</v>
      </c>
      <c r="F395" s="26">
        <f t="shared" ca="1" si="35"/>
        <v>0.93972813823090395</v>
      </c>
      <c r="G395" s="26">
        <f t="shared" ca="1" si="35"/>
        <v>0.914871944372875</v>
      </c>
      <c r="H395" s="26">
        <f t="shared" ca="1" si="35"/>
        <v>0.88825109544596315</v>
      </c>
      <c r="I395" s="26">
        <f t="shared" ca="1" si="35"/>
        <v>0.86057159934659411</v>
      </c>
      <c r="J395" s="26">
        <f t="shared" ca="1" si="35"/>
        <v>0.83237643006400586</v>
      </c>
      <c r="K395" s="26">
        <f t="shared" ca="1" si="35"/>
        <v>0.80407054084319785</v>
      </c>
      <c r="L395" s="26">
        <f t="shared" ca="1" si="35"/>
        <v>0.77595487199340951</v>
      </c>
      <c r="M395" s="27">
        <f ca="1">C395*'Balance y flujos'!D$12</f>
        <v>7522.8502080653989</v>
      </c>
      <c r="N395" s="27">
        <f ca="1">D395*'Balance y flujos'!E$12</f>
        <v>7422.7231922000628</v>
      </c>
      <c r="O395" s="27">
        <f ca="1">E395*'Balance y flujos'!F$12</f>
        <v>7283.4794757950185</v>
      </c>
      <c r="P395" s="27">
        <f ca="1">F395*'Balance y flujos'!G$12</f>
        <v>7115.48662354103</v>
      </c>
      <c r="Q395" s="27">
        <f ca="1">G395*'Balance y flujos'!H$12</f>
        <v>-907944.66528267646</v>
      </c>
      <c r="R395" s="27">
        <f ca="1">H395*'Balance y flujos'!I$12</f>
        <v>22511.642474908374</v>
      </c>
      <c r="S395" s="27">
        <f ca="1">I395*'Balance y flujos'!J$12</f>
        <v>21810.139348968773</v>
      </c>
      <c r="T395" s="27">
        <f ca="1">J395*'Balance y flujos'!K$12</f>
        <v>21095.567114086844</v>
      </c>
      <c r="U395" s="27">
        <f ca="1">K395*'Balance y flujos'!L$12</f>
        <v>20378.188817183905</v>
      </c>
      <c r="V395" s="27">
        <f ca="1">L395*'Balance y flujos'!M$12</f>
        <v>795620.50341738062</v>
      </c>
      <c r="W395" s="16">
        <f t="shared" ca="1" si="37"/>
        <v>2815.9153894535266</v>
      </c>
      <c r="X395" s="16">
        <f ca="1">'Metrics and Escenarios'!$N$13-W395</f>
        <v>92.131366353249177</v>
      </c>
    </row>
    <row r="396" spans="1:24" x14ac:dyDescent="0.35">
      <c r="A396">
        <v>391</v>
      </c>
      <c r="B396" s="16">
        <f t="shared" ca="1" si="36"/>
        <v>77.191027324786404</v>
      </c>
      <c r="C396" s="26">
        <f t="shared" ca="1" si="38"/>
        <v>0.98591020957812303</v>
      </c>
      <c r="D396" s="26">
        <f t="shared" ca="1" si="35"/>
        <v>0.96532941444432818</v>
      </c>
      <c r="E396" s="26">
        <f t="shared" ca="1" si="35"/>
        <v>0.93995811213079872</v>
      </c>
      <c r="F396" s="26">
        <f t="shared" ca="1" si="35"/>
        <v>0.91123738930634668</v>
      </c>
      <c r="G396" s="26">
        <f t="shared" ca="1" si="35"/>
        <v>0.88033290397712105</v>
      </c>
      <c r="H396" s="26">
        <f t="shared" ca="1" si="35"/>
        <v>0.84816373975180326</v>
      </c>
      <c r="I396" s="26">
        <f t="shared" ca="1" si="35"/>
        <v>0.815433002505909</v>
      </c>
      <c r="J396" s="26">
        <f t="shared" ca="1" si="35"/>
        <v>0.7826694351936907</v>
      </c>
      <c r="K396" s="26">
        <f t="shared" ca="1" si="35"/>
        <v>0.75025703426855506</v>
      </c>
      <c r="L396" s="26">
        <f t="shared" ca="1" si="35"/>
        <v>0.71847177944807028</v>
      </c>
      <c r="M396" s="27">
        <f ca="1">C396*'Balance y flujos'!D$12</f>
        <v>7465.1706412370195</v>
      </c>
      <c r="N396" s="27">
        <f ca="1">D396*'Balance y flujos'!E$12</f>
        <v>7309.3358135686231</v>
      </c>
      <c r="O396" s="27">
        <f ca="1">E396*'Balance y flujos'!F$12</f>
        <v>7117.2279529126772</v>
      </c>
      <c r="P396" s="27">
        <f ca="1">F396*'Balance y flujos'!G$12</f>
        <v>6899.7587607476516</v>
      </c>
      <c r="Q396" s="27">
        <f ca="1">G396*'Balance y flujos'!H$12</f>
        <v>-873667.14954488224</v>
      </c>
      <c r="R396" s="27">
        <f ca="1">H396*'Balance y flujos'!I$12</f>
        <v>21495.677255413397</v>
      </c>
      <c r="S396" s="27">
        <f ca="1">I396*'Balance y flujos'!J$12</f>
        <v>20666.156573032698</v>
      </c>
      <c r="T396" s="27">
        <f ca="1">J396*'Balance y flujos'!K$12</f>
        <v>19835.80385259508</v>
      </c>
      <c r="U396" s="27">
        <f ca="1">K396*'Balance y flujos'!L$12</f>
        <v>19014.351016656041</v>
      </c>
      <c r="V396" s="27">
        <f ca="1">L396*'Balance y flujos'!M$12</f>
        <v>736680.57188319322</v>
      </c>
      <c r="W396" s="16">
        <f t="shared" ca="1" si="37"/>
        <v>-27183.09579552582</v>
      </c>
      <c r="X396" s="16">
        <f ca="1">'Metrics and Escenarios'!$N$13-W396</f>
        <v>30091.142551332596</v>
      </c>
    </row>
    <row r="397" spans="1:24" x14ac:dyDescent="0.35">
      <c r="A397">
        <v>392</v>
      </c>
      <c r="B397" s="16">
        <f t="shared" ca="1" si="36"/>
        <v>86.190344038950357</v>
      </c>
      <c r="C397" s="26">
        <f t="shared" ca="1" si="38"/>
        <v>0.98502335686862497</v>
      </c>
      <c r="D397" s="26">
        <f t="shared" ca="1" si="35"/>
        <v>0.96359351607605293</v>
      </c>
      <c r="E397" s="26">
        <f t="shared" ca="1" si="35"/>
        <v>0.93742384045242211</v>
      </c>
      <c r="F397" s="26">
        <f t="shared" ca="1" si="35"/>
        <v>0.90796308060300823</v>
      </c>
      <c r="G397" s="26">
        <f t="shared" ca="1" si="35"/>
        <v>0.87638060533402473</v>
      </c>
      <c r="H397" s="26">
        <f t="shared" ca="1" si="35"/>
        <v>0.84359634540566708</v>
      </c>
      <c r="I397" s="26">
        <f t="shared" ca="1" si="35"/>
        <v>0.81031231050110375</v>
      </c>
      <c r="J397" s="26">
        <f t="shared" ca="1" si="35"/>
        <v>0.77705487821162667</v>
      </c>
      <c r="K397" s="26">
        <f t="shared" ca="1" si="35"/>
        <v>0.74420495580854107</v>
      </c>
      <c r="L397" s="26">
        <f t="shared" ca="1" si="35"/>
        <v>0.71203503096512855</v>
      </c>
      <c r="M397" s="27">
        <f ca="1">C397*'Balance y flujos'!D$12</f>
        <v>7458.455519772886</v>
      </c>
      <c r="N397" s="27">
        <f ca="1">D397*'Balance y flujos'!E$12</f>
        <v>7296.191840203579</v>
      </c>
      <c r="O397" s="27">
        <f ca="1">E397*'Balance y flujos'!F$12</f>
        <v>7098.0388114000525</v>
      </c>
      <c r="P397" s="27">
        <f ca="1">F397*'Balance y flujos'!G$12</f>
        <v>6874.9661650680018</v>
      </c>
      <c r="Q397" s="27">
        <f ca="1">G397*'Balance y flujos'!H$12</f>
        <v>-869744.77714000642</v>
      </c>
      <c r="R397" s="27">
        <f ca="1">H397*'Balance y flujos'!I$12</f>
        <v>21379.922206993771</v>
      </c>
      <c r="S397" s="27">
        <f ca="1">I397*'Balance y flujos'!J$12</f>
        <v>20536.37886915222</v>
      </c>
      <c r="T397" s="27">
        <f ca="1">J397*'Balance y flujos'!K$12</f>
        <v>19693.509742198548</v>
      </c>
      <c r="U397" s="27">
        <f ca="1">K397*'Balance y flujos'!L$12</f>
        <v>18860.968457129304</v>
      </c>
      <c r="V397" s="27">
        <f ca="1">L397*'Balance y flujos'!M$12</f>
        <v>730080.69184736989</v>
      </c>
      <c r="W397" s="16">
        <f t="shared" ca="1" si="37"/>
        <v>-30465.653680718155</v>
      </c>
      <c r="X397" s="16">
        <f ca="1">'Metrics and Escenarios'!$N$13-W397</f>
        <v>33373.70043652493</v>
      </c>
    </row>
    <row r="398" spans="1:24" x14ac:dyDescent="0.35">
      <c r="A398">
        <v>393</v>
      </c>
      <c r="B398" s="16">
        <f t="shared" ca="1" si="36"/>
        <v>-98.682116188139318</v>
      </c>
      <c r="C398" s="26">
        <f t="shared" ca="1" si="38"/>
        <v>1.0034030979224986</v>
      </c>
      <c r="D398" s="26">
        <f t="shared" ca="1" si="35"/>
        <v>0.99988876111462055</v>
      </c>
      <c r="E398" s="26">
        <f t="shared" ca="1" si="35"/>
        <v>0.99088378375414543</v>
      </c>
      <c r="F398" s="26">
        <f t="shared" ca="1" si="35"/>
        <v>0.97765094730846003</v>
      </c>
      <c r="G398" s="26">
        <f t="shared" ca="1" si="35"/>
        <v>0.961252102107505</v>
      </c>
      <c r="H398" s="26">
        <f t="shared" ca="1" si="35"/>
        <v>0.94255812884766765</v>
      </c>
      <c r="I398" s="26">
        <f t="shared" ca="1" si="35"/>
        <v>0.92226302923065118</v>
      </c>
      <c r="J398" s="26">
        <f t="shared" ca="1" si="35"/>
        <v>0.90091322596390566</v>
      </c>
      <c r="K398" s="26">
        <f t="shared" ca="1" si="35"/>
        <v>0.87892686290532729</v>
      </c>
      <c r="L398" s="26">
        <f t="shared" ca="1" si="35"/>
        <v>0.85662441862292549</v>
      </c>
      <c r="M398" s="27">
        <f ca="1">C398*'Balance y flujos'!D$12</f>
        <v>7597.6242817716366</v>
      </c>
      <c r="N398" s="27">
        <f ca="1">D398*'Balance y flujos'!E$12</f>
        <v>7571.0142277254208</v>
      </c>
      <c r="O398" s="27">
        <f ca="1">E398*'Balance y flujos'!F$12</f>
        <v>7502.829831252654</v>
      </c>
      <c r="P398" s="27">
        <f ca="1">F398*'Balance y flujos'!G$12</f>
        <v>7402.6326924311661</v>
      </c>
      <c r="Q398" s="27">
        <f ca="1">G398*'Balance y flujos'!H$12</f>
        <v>-953973.63911790797</v>
      </c>
      <c r="R398" s="27">
        <f ca="1">H398*'Balance y flujos'!I$12</f>
        <v>23887.988111947278</v>
      </c>
      <c r="S398" s="27">
        <f ca="1">I398*'Balance y flujos'!J$12</f>
        <v>23373.633523573208</v>
      </c>
      <c r="T398" s="27">
        <f ca="1">J398*'Balance y flujos'!K$12</f>
        <v>22832.548755409425</v>
      </c>
      <c r="U398" s="27">
        <f ca="1">K398*'Balance y flujos'!L$12</f>
        <v>22275.331154400163</v>
      </c>
      <c r="V398" s="27">
        <f ca="1">L398*'Balance y flujos'!M$12</f>
        <v>878334.52148256067</v>
      </c>
      <c r="W398" s="16">
        <f t="shared" ca="1" si="37"/>
        <v>46804.484943163581</v>
      </c>
      <c r="X398" s="16">
        <f ca="1">'Metrics and Escenarios'!$N$13-W398</f>
        <v>-43896.438187356805</v>
      </c>
    </row>
    <row r="399" spans="1:24" x14ac:dyDescent="0.35">
      <c r="A399">
        <v>394</v>
      </c>
      <c r="B399" s="16">
        <f t="shared" ca="1" si="36"/>
        <v>-105.2717775533595</v>
      </c>
      <c r="C399" s="26">
        <f t="shared" ca="1" si="38"/>
        <v>1.0040645244902311</v>
      </c>
      <c r="D399" s="26">
        <f t="shared" ca="1" si="35"/>
        <v>1.0012074155400905</v>
      </c>
      <c r="E399" s="26">
        <f t="shared" ca="1" si="35"/>
        <v>0.99284459785686174</v>
      </c>
      <c r="F399" s="26">
        <f t="shared" ca="1" si="35"/>
        <v>0.98023130201768871</v>
      </c>
      <c r="G399" s="26">
        <f t="shared" ca="1" si="35"/>
        <v>0.96442448839516348</v>
      </c>
      <c r="H399" s="26">
        <f t="shared" ca="1" si="35"/>
        <v>0.94629218917287772</v>
      </c>
      <c r="I399" s="26">
        <f t="shared" ca="1" si="35"/>
        <v>0.92652703683477011</v>
      </c>
      <c r="J399" s="26">
        <f t="shared" ca="1" si="35"/>
        <v>0.90567513715138148</v>
      </c>
      <c r="K399" s="26">
        <f t="shared" ca="1" si="35"/>
        <v>0.88415499817181975</v>
      </c>
      <c r="L399" s="26">
        <f t="shared" ca="1" si="35"/>
        <v>0.86228792325350789</v>
      </c>
      <c r="M399" s="27">
        <f ca="1">C399*'Balance y flujos'!D$12</f>
        <v>7602.6325088361309</v>
      </c>
      <c r="N399" s="27">
        <f ca="1">D399*'Balance y flujos'!E$12</f>
        <v>7580.9988898247893</v>
      </c>
      <c r="O399" s="27">
        <f ca="1">E399*'Balance y flujos'!F$12</f>
        <v>7517.6768342863124</v>
      </c>
      <c r="P399" s="27">
        <f ca="1">F399*'Balance y flujos'!G$12</f>
        <v>7422.1707680410682</v>
      </c>
      <c r="Q399" s="27">
        <f ca="1">G399*'Balance y flujos'!H$12</f>
        <v>-957122.00455179368</v>
      </c>
      <c r="R399" s="27">
        <f ca="1">H399*'Balance y flujos'!I$12</f>
        <v>23982.623324278386</v>
      </c>
      <c r="S399" s="27">
        <f ca="1">I399*'Balance y flujos'!J$12</f>
        <v>23481.69960442169</v>
      </c>
      <c r="T399" s="27">
        <f ca="1">J399*'Balance y flujos'!K$12</f>
        <v>22953.233596328086</v>
      </c>
      <c r="U399" s="27">
        <f ca="1">K399*'Balance y flujos'!L$12</f>
        <v>22407.831876924629</v>
      </c>
      <c r="V399" s="27">
        <f ca="1">L399*'Balance y flujos'!M$12</f>
        <v>884141.56074209244</v>
      </c>
      <c r="W399" s="16">
        <f t="shared" ca="1" si="37"/>
        <v>49968.423593239859</v>
      </c>
      <c r="X399" s="16">
        <f ca="1">'Metrics and Escenarios'!$N$13-W399</f>
        <v>-47060.376837433083</v>
      </c>
    </row>
    <row r="400" spans="1:24" x14ac:dyDescent="0.35">
      <c r="A400">
        <v>395</v>
      </c>
      <c r="B400" s="16">
        <f t="shared" ca="1" si="36"/>
        <v>-112.85890997283879</v>
      </c>
      <c r="C400" s="26">
        <f t="shared" ca="1" si="38"/>
        <v>1.0048266106065884</v>
      </c>
      <c r="D400" s="26">
        <f t="shared" ca="1" si="35"/>
        <v>1.0027278274532161</v>
      </c>
      <c r="E400" s="26">
        <f t="shared" ca="1" si="35"/>
        <v>0.99510702471068535</v>
      </c>
      <c r="F400" s="26">
        <f t="shared" ca="1" si="35"/>
        <v>0.98321067859190492</v>
      </c>
      <c r="G400" s="26">
        <f t="shared" ca="1" si="35"/>
        <v>0.96809004491590156</v>
      </c>
      <c r="H400" s="26">
        <f t="shared" ca="1" si="35"/>
        <v>0.95060979568040083</v>
      </c>
      <c r="I400" s="26">
        <f t="shared" ca="1" si="35"/>
        <v>0.93146090543056992</v>
      </c>
      <c r="J400" s="26">
        <f t="shared" ca="1" si="35"/>
        <v>0.91118903585062128</v>
      </c>
      <c r="K400" s="26">
        <f t="shared" ca="1" si="35"/>
        <v>0.89021303899916837</v>
      </c>
      <c r="L400" s="26">
        <f t="shared" ca="1" si="35"/>
        <v>0.86885509741793288</v>
      </c>
      <c r="M400" s="27">
        <f ca="1">C400*'Balance y flujos'!D$12</f>
        <v>7608.4029155594362</v>
      </c>
      <c r="N400" s="27">
        <f ca="1">D400*'Balance y flujos'!E$12</f>
        <v>7592.5112306710307</v>
      </c>
      <c r="O400" s="27">
        <f ca="1">E400*'Balance y flujos'!F$12</f>
        <v>7534.8076057937278</v>
      </c>
      <c r="P400" s="27">
        <f ca="1">F400*'Balance y flujos'!G$12</f>
        <v>7444.7301799580473</v>
      </c>
      <c r="Q400" s="27">
        <f ca="1">G400*'Balance y flujos'!H$12</f>
        <v>-960759.80600451794</v>
      </c>
      <c r="R400" s="27">
        <f ca="1">H400*'Balance y flujos'!I$12</f>
        <v>24092.047804071342</v>
      </c>
      <c r="S400" s="27">
        <f ca="1">I400*'Balance y flujos'!J$12</f>
        <v>23606.742496478084</v>
      </c>
      <c r="T400" s="27">
        <f ca="1">J400*'Balance y flujos'!K$12</f>
        <v>23092.976645108483</v>
      </c>
      <c r="U400" s="27">
        <f ca="1">K400*'Balance y flujos'!L$12</f>
        <v>22561.365545391651</v>
      </c>
      <c r="V400" s="27">
        <f ca="1">L400*'Balance y flujos'!M$12</f>
        <v>890875.1719394892</v>
      </c>
      <c r="W400" s="16">
        <f t="shared" ca="1" si="37"/>
        <v>53648.950358003145</v>
      </c>
      <c r="X400" s="16">
        <f ca="1">'Metrics and Escenarios'!$N$13-W400</f>
        <v>-50740.903602196369</v>
      </c>
    </row>
    <row r="401" spans="1:24" x14ac:dyDescent="0.35">
      <c r="A401">
        <v>396</v>
      </c>
      <c r="B401" s="16">
        <f t="shared" ca="1" si="36"/>
        <v>84.066246673079519</v>
      </c>
      <c r="C401" s="26">
        <f t="shared" ca="1" si="38"/>
        <v>0.98523260764305376</v>
      </c>
      <c r="D401" s="26">
        <f t="shared" ca="1" si="35"/>
        <v>0.96400295632884492</v>
      </c>
      <c r="E401" s="26">
        <f t="shared" ca="1" si="35"/>
        <v>0.93802138467158025</v>
      </c>
      <c r="F401" s="26">
        <f t="shared" ca="1" si="35"/>
        <v>0.90873484921404235</v>
      </c>
      <c r="G401" s="26">
        <f t="shared" ca="1" si="35"/>
        <v>0.87731185863230554</v>
      </c>
      <c r="H401" s="26">
        <f t="shared" ca="1" si="35"/>
        <v>0.84467215926514794</v>
      </c>
      <c r="I401" s="26">
        <f t="shared" ca="1" si="35"/>
        <v>0.81151803422606517</v>
      </c>
      <c r="J401" s="26">
        <f t="shared" ca="1" si="35"/>
        <v>0.77837643291392444</v>
      </c>
      <c r="K401" s="26">
        <f t="shared" ca="1" si="35"/>
        <v>0.74562900395013187</v>
      </c>
      <c r="L401" s="26">
        <f t="shared" ca="1" si="35"/>
        <v>0.71354907011283997</v>
      </c>
      <c r="M401" s="27">
        <f ca="1">C401*'Balance y flujos'!D$12</f>
        <v>7460.0399366120118</v>
      </c>
      <c r="N401" s="27">
        <f ca="1">D401*'Balance y flujos'!E$12</f>
        <v>7299.2920630482049</v>
      </c>
      <c r="O401" s="27">
        <f ca="1">E401*'Balance y flujos'!F$12</f>
        <v>7102.5633304874546</v>
      </c>
      <c r="P401" s="27">
        <f ca="1">F401*'Balance y flujos'!G$12</f>
        <v>6880.8098862516836</v>
      </c>
      <c r="Q401" s="27">
        <f ca="1">G401*'Balance y flujos'!H$12</f>
        <v>-870668.97912193579</v>
      </c>
      <c r="R401" s="27">
        <f ca="1">H401*'Balance y flujos'!I$12</f>
        <v>21407.187399345741</v>
      </c>
      <c r="S401" s="27">
        <f ca="1">I401*'Balance y flujos'!J$12</f>
        <v>20566.936468865868</v>
      </c>
      <c r="T401" s="27">
        <f ca="1">J401*'Balance y flujos'!K$12</f>
        <v>19727.002936996381</v>
      </c>
      <c r="U401" s="27">
        <f ca="1">K401*'Balance y flujos'!L$12</f>
        <v>18897.059223349475</v>
      </c>
      <c r="V401" s="27">
        <f ca="1">L401*'Balance y flujos'!M$12</f>
        <v>731633.10247377807</v>
      </c>
      <c r="W401" s="16">
        <f t="shared" ca="1" si="37"/>
        <v>-29694.985403200961</v>
      </c>
      <c r="X401" s="16">
        <f ca="1">'Metrics and Escenarios'!$N$13-W401</f>
        <v>32603.032159007736</v>
      </c>
    </row>
    <row r="402" spans="1:24" x14ac:dyDescent="0.35">
      <c r="A402">
        <v>397</v>
      </c>
      <c r="B402" s="16">
        <f t="shared" ca="1" si="36"/>
        <v>-64.977944247983984</v>
      </c>
      <c r="C402" s="26">
        <f t="shared" ca="1" si="38"/>
        <v>1.0000269036563836</v>
      </c>
      <c r="D402" s="26">
        <f t="shared" ca="1" si="35"/>
        <v>0.99317134250862349</v>
      </c>
      <c r="E402" s="26">
        <f t="shared" ca="1" si="35"/>
        <v>0.98091519093311652</v>
      </c>
      <c r="F402" s="26">
        <f t="shared" ca="1" si="35"/>
        <v>0.96455902979927877</v>
      </c>
      <c r="G402" s="26">
        <f t="shared" ca="1" si="35"/>
        <v>0.94518872986392177</v>
      </c>
      <c r="H402" s="26">
        <f t="shared" ca="1" si="35"/>
        <v>0.92368868089031875</v>
      </c>
      <c r="I402" s="26">
        <f t="shared" ca="1" si="35"/>
        <v>0.90075882203065527</v>
      </c>
      <c r="J402" s="26">
        <f t="shared" ca="1" si="35"/>
        <v>0.87694616653368307</v>
      </c>
      <c r="K402" s="26">
        <f t="shared" ca="1" si="35"/>
        <v>0.85266601959589583</v>
      </c>
      <c r="L402" s="26">
        <f t="shared" ca="1" si="35"/>
        <v>0.82823373175800452</v>
      </c>
      <c r="M402" s="27">
        <f ca="1">C402*'Balance y flujos'!D$12</f>
        <v>7572.060223229937</v>
      </c>
      <c r="N402" s="27">
        <f ca="1">D402*'Balance y flujos'!E$12</f>
        <v>7520.1508979057135</v>
      </c>
      <c r="O402" s="27">
        <f ca="1">E402*'Balance y flujos'!F$12</f>
        <v>7427.3490767792473</v>
      </c>
      <c r="P402" s="27">
        <f ca="1">F402*'Balance y flujos'!G$12</f>
        <v>7303.5025715767952</v>
      </c>
      <c r="Q402" s="27">
        <f ca="1">G402*'Balance y flujos'!H$12</f>
        <v>-938031.89642406174</v>
      </c>
      <c r="R402" s="27">
        <f ca="1">H402*'Balance y flujos'!I$12</f>
        <v>23409.764929006582</v>
      </c>
      <c r="S402" s="27">
        <f ca="1">I402*'Balance y flujos'!J$12</f>
        <v>22828.635575724227</v>
      </c>
      <c r="T402" s="27">
        <f ca="1">J402*'Balance y flujos'!K$12</f>
        <v>22225.132816567078</v>
      </c>
      <c r="U402" s="27">
        <f ca="1">K402*'Balance y flujos'!L$12</f>
        <v>21609.78205606249</v>
      </c>
      <c r="V402" s="27">
        <f ca="1">L402*'Balance y flujos'!M$12</f>
        <v>849224.30722769676</v>
      </c>
      <c r="W402" s="16">
        <f t="shared" ca="1" si="37"/>
        <v>31088.78895048704</v>
      </c>
      <c r="X402" s="16">
        <f ca="1">'Metrics and Escenarios'!$N$13-W402</f>
        <v>-28180.742194680264</v>
      </c>
    </row>
    <row r="403" spans="1:24" x14ac:dyDescent="0.35">
      <c r="A403">
        <v>398</v>
      </c>
      <c r="B403" s="16">
        <f t="shared" ca="1" si="36"/>
        <v>78.231540268561062</v>
      </c>
      <c r="C403" s="26">
        <f t="shared" ca="1" si="38"/>
        <v>0.98580762968155455</v>
      </c>
      <c r="D403" s="26">
        <f t="shared" ca="1" si="35"/>
        <v>0.96512854779534074</v>
      </c>
      <c r="E403" s="26">
        <f t="shared" ca="1" si="35"/>
        <v>0.93966474634613195</v>
      </c>
      <c r="F403" s="26">
        <f t="shared" ca="1" si="35"/>
        <v>0.91085820650137383</v>
      </c>
      <c r="G403" s="26">
        <f t="shared" ca="1" si="35"/>
        <v>0.87987502420419694</v>
      </c>
      <c r="H403" s="26">
        <f t="shared" ca="1" si="35"/>
        <v>0.847634389797849</v>
      </c>
      <c r="I403" s="26">
        <f t="shared" ca="1" si="35"/>
        <v>0.81483929073410866</v>
      </c>
      <c r="J403" s="26">
        <f t="shared" ca="1" si="35"/>
        <v>0.78201820413462009</v>
      </c>
      <c r="K403" s="26">
        <f t="shared" ca="1" si="35"/>
        <v>0.74955477619896815</v>
      </c>
      <c r="L403" s="26">
        <f t="shared" ca="1" si="35"/>
        <v>0.71772458905986614</v>
      </c>
      <c r="M403" s="27">
        <f ca="1">C403*'Balance y flujos'!D$12</f>
        <v>7464.3939209791251</v>
      </c>
      <c r="N403" s="27">
        <f ca="1">D403*'Balance y flujos'!E$12</f>
        <v>7307.8148801243224</v>
      </c>
      <c r="O403" s="27">
        <f ca="1">E403*'Balance y flujos'!F$12</f>
        <v>7115.0066292854726</v>
      </c>
      <c r="P403" s="27">
        <f ca="1">F403*'Balance y flujos'!G$12</f>
        <v>6896.8876429563506</v>
      </c>
      <c r="Q403" s="27">
        <f ca="1">G403*'Balance y flujos'!H$12</f>
        <v>-873212.73677189869</v>
      </c>
      <c r="R403" s="27">
        <f ca="1">H403*'Balance y flujos'!I$12</f>
        <v>21482.261525369693</v>
      </c>
      <c r="S403" s="27">
        <f ca="1">I403*'Balance y flujos'!J$12</f>
        <v>20651.109671082973</v>
      </c>
      <c r="T403" s="27">
        <f ca="1">J403*'Balance y flujos'!K$12</f>
        <v>19819.299194345269</v>
      </c>
      <c r="U403" s="27">
        <f ca="1">K403*'Balance y flujos'!L$12</f>
        <v>18996.55314095545</v>
      </c>
      <c r="V403" s="27">
        <f ca="1">L403*'Balance y flujos'!M$12</f>
        <v>735914.44486438297</v>
      </c>
      <c r="W403" s="16">
        <f t="shared" ca="1" si="37"/>
        <v>-27564.965302417171</v>
      </c>
      <c r="X403" s="16">
        <f ca="1">'Metrics and Escenarios'!$N$13-W403</f>
        <v>30473.012058223947</v>
      </c>
    </row>
    <row r="404" spans="1:24" x14ac:dyDescent="0.35">
      <c r="A404">
        <v>399</v>
      </c>
      <c r="B404" s="16">
        <f t="shared" ca="1" si="36"/>
        <v>-181.62636789854537</v>
      </c>
      <c r="C404" s="26">
        <f t="shared" ca="1" si="38"/>
        <v>1.0117603612691661</v>
      </c>
      <c r="D404" s="26">
        <f t="shared" ca="1" si="35"/>
        <v>1.0166141097318087</v>
      </c>
      <c r="E404" s="26">
        <f t="shared" ca="1" si="35"/>
        <v>1.0158495447281857</v>
      </c>
      <c r="F404" s="26">
        <f t="shared" ca="1" si="35"/>
        <v>1.0106312376871294</v>
      </c>
      <c r="G404" s="26">
        <f t="shared" ca="1" si="35"/>
        <v>1.0019554639692454</v>
      </c>
      <c r="H404" s="26">
        <f t="shared" ca="1" si="35"/>
        <v>0.99065282363018681</v>
      </c>
      <c r="I404" s="26">
        <f t="shared" ca="1" si="35"/>
        <v>0.97739555811230383</v>
      </c>
      <c r="J404" s="26">
        <f t="shared" ca="1" si="35"/>
        <v>0.96272166962800076</v>
      </c>
      <c r="K404" s="26">
        <f t="shared" ca="1" si="35"/>
        <v>0.94704964558953308</v>
      </c>
      <c r="L404" s="26">
        <f t="shared" ca="1" si="35"/>
        <v>0.93070635832326076</v>
      </c>
      <c r="M404" s="27">
        <f ca="1">C404*'Balance y flujos'!D$12</f>
        <v>7660.9042806706484</v>
      </c>
      <c r="N404" s="27">
        <f ca="1">D404*'Balance y flujos'!E$12</f>
        <v>7697.6561675780513</v>
      </c>
      <c r="O404" s="27">
        <f ca="1">E404*'Balance y flujos'!F$12</f>
        <v>7691.8669910760591</v>
      </c>
      <c r="P404" s="27">
        <f ca="1">F404*'Balance y flujos'!G$12</f>
        <v>7652.3547189224691</v>
      </c>
      <c r="Q404" s="27">
        <f ca="1">G404*'Balance y flujos'!H$12</f>
        <v>-994368.80096405069</v>
      </c>
      <c r="R404" s="27">
        <f ca="1">H404*'Balance y flujos'!I$12</f>
        <v>25106.889590858853</v>
      </c>
      <c r="S404" s="27">
        <f ca="1">I404*'Balance y flujos'!J$12</f>
        <v>24770.900338423795</v>
      </c>
      <c r="T404" s="27">
        <f ca="1">J404*'Balance y flujos'!K$12</f>
        <v>24399.008501792334</v>
      </c>
      <c r="U404" s="27">
        <f ca="1">K404*'Balance y flujos'!L$12</f>
        <v>24001.82013487563</v>
      </c>
      <c r="V404" s="27">
        <f ca="1">L404*'Balance y flujos'!M$12</f>
        <v>954293.9777420446</v>
      </c>
      <c r="W404" s="16">
        <f t="shared" ca="1" si="37"/>
        <v>88906.577502191649</v>
      </c>
      <c r="X404" s="16">
        <f ca="1">'Metrics and Escenarios'!$N$13-W404</f>
        <v>-85998.530746384873</v>
      </c>
    </row>
    <row r="405" spans="1:24" x14ac:dyDescent="0.35">
      <c r="A405">
        <v>400</v>
      </c>
      <c r="B405" s="16">
        <f t="shared" ca="1" si="36"/>
        <v>237.72073140853016</v>
      </c>
      <c r="C405" s="26">
        <f t="shared" ca="1" si="38"/>
        <v>0.97020977859791913</v>
      </c>
      <c r="D405" s="26">
        <f t="shared" ca="1" si="35"/>
        <v>0.93482884998591087</v>
      </c>
      <c r="E405" s="26">
        <f t="shared" ca="1" si="35"/>
        <v>0.89576347692705405</v>
      </c>
      <c r="F405" s="26">
        <f t="shared" ca="1" si="35"/>
        <v>0.85456414129881397</v>
      </c>
      <c r="G405" s="26">
        <f t="shared" ca="1" si="35"/>
        <v>0.81243449049232697</v>
      </c>
      <c r="H405" s="26">
        <f t="shared" ca="1" si="35"/>
        <v>0.77028138567379156</v>
      </c>
      <c r="I405" s="26">
        <f t="shared" ca="1" si="35"/>
        <v>0.72876292307514667</v>
      </c>
      <c r="J405" s="26">
        <f t="shared" ca="1" si="35"/>
        <v>0.68834259118974728</v>
      </c>
      <c r="K405" s="26">
        <f t="shared" ca="1" si="35"/>
        <v>0.64932874319029155</v>
      </c>
      <c r="L405" s="26">
        <f t="shared" ca="1" si="35"/>
        <v>0.61191704358431065</v>
      </c>
      <c r="M405" s="27">
        <f ca="1">C405*'Balance y flujos'!D$12</f>
        <v>7346.2892306688709</v>
      </c>
      <c r="N405" s="27">
        <f ca="1">D405*'Balance y flujos'!E$12</f>
        <v>7078.3899159360535</v>
      </c>
      <c r="O405" s="27">
        <f ca="1">E405*'Balance y flujos'!F$12</f>
        <v>6782.5925165230383</v>
      </c>
      <c r="P405" s="27">
        <f ca="1">F405*'Balance y flujos'!G$12</f>
        <v>6470.6370587313859</v>
      </c>
      <c r="Q405" s="27">
        <f ca="1">G405*'Balance y flujos'!H$12</f>
        <v>-806282.8531044285</v>
      </c>
      <c r="R405" s="27">
        <f ca="1">H405*'Balance y flujos'!I$12</f>
        <v>19521.843821266983</v>
      </c>
      <c r="S405" s="27">
        <f ca="1">I405*'Balance y flujos'!J$12</f>
        <v>18469.60893980107</v>
      </c>
      <c r="T405" s="27">
        <f ca="1">J405*'Balance y flujos'!K$12</f>
        <v>17445.20484417268</v>
      </c>
      <c r="U405" s="27">
        <f ca="1">K405*'Balance y flujos'!L$12</f>
        <v>16456.446370091409</v>
      </c>
      <c r="V405" s="27">
        <f ca="1">L405*'Balance y flujos'!M$12</f>
        <v>627425.33598056913</v>
      </c>
      <c r="W405" s="16">
        <f t="shared" ca="1" si="37"/>
        <v>-79286.504426667816</v>
      </c>
      <c r="X405" s="16">
        <f ca="1">'Metrics and Escenarios'!$N$13-W405</f>
        <v>82194.551182474592</v>
      </c>
    </row>
    <row r="406" spans="1:24" x14ac:dyDescent="0.35">
      <c r="A406">
        <v>401</v>
      </c>
      <c r="B406" s="16">
        <f t="shared" ca="1" si="36"/>
        <v>-267.26055017253861</v>
      </c>
      <c r="C406" s="26">
        <f t="shared" ca="1" si="38"/>
        <v>1.0204616917809108</v>
      </c>
      <c r="D406" s="26">
        <f t="shared" ca="1" si="35"/>
        <v>1.0341754491528685</v>
      </c>
      <c r="E406" s="26">
        <f t="shared" ca="1" si="35"/>
        <v>1.0422850923107772</v>
      </c>
      <c r="F406" s="26">
        <f t="shared" ca="1" si="35"/>
        <v>1.0458487914483043</v>
      </c>
      <c r="G406" s="26">
        <f t="shared" ca="1" si="35"/>
        <v>1.04578797640559</v>
      </c>
      <c r="H406" s="26">
        <f t="shared" ca="1" si="35"/>
        <v>1.0428833970116291</v>
      </c>
      <c r="I406" s="26">
        <f t="shared" ca="1" si="35"/>
        <v>1.0377761317963816</v>
      </c>
      <c r="J406" s="26">
        <f t="shared" ca="1" si="35"/>
        <v>1.030986811073366</v>
      </c>
      <c r="K406" s="26">
        <f t="shared" ca="1" si="35"/>
        <v>1.0229258494807545</v>
      </c>
      <c r="L406" s="26">
        <f t="shared" ca="1" si="35"/>
        <v>1.0139187018097622</v>
      </c>
      <c r="M406" s="27">
        <f ca="1">C406*'Balance y flujos'!D$12</f>
        <v>7726.7895067743239</v>
      </c>
      <c r="N406" s="27">
        <f ca="1">D406*'Balance y flujos'!E$12</f>
        <v>7830.6281098434547</v>
      </c>
      <c r="O406" s="27">
        <f ca="1">E406*'Balance y flujos'!F$12</f>
        <v>7892.0331642035608</v>
      </c>
      <c r="P406" s="27">
        <f ca="1">F406*'Balance y flujos'!G$12</f>
        <v>7919.0169827270074</v>
      </c>
      <c r="Q406" s="27">
        <f ca="1">G406*'Balance y flujos'!H$12</f>
        <v>-1037869.4199056403</v>
      </c>
      <c r="R406" s="27">
        <f ca="1">H406*'Balance y flujos'!I$12</f>
        <v>26430.60987699277</v>
      </c>
      <c r="S406" s="27">
        <f ca="1">I406*'Balance y flujos'!J$12</f>
        <v>26301.172458745103</v>
      </c>
      <c r="T406" s="27">
        <f ca="1">J406*'Balance y flujos'!K$12</f>
        <v>26129.105391732617</v>
      </c>
      <c r="U406" s="27">
        <f ca="1">K406*'Balance y flujos'!L$12</f>
        <v>25924.810135236785</v>
      </c>
      <c r="V406" s="27">
        <f ca="1">L406*'Balance y flujos'!M$12</f>
        <v>1039615.2367544277</v>
      </c>
      <c r="W406" s="16">
        <f t="shared" ca="1" si="37"/>
        <v>137899.98247504304</v>
      </c>
      <c r="X406" s="16">
        <f ca="1">'Metrics and Escenarios'!$N$13-W406</f>
        <v>-134991.93571923627</v>
      </c>
    </row>
    <row r="407" spans="1:24" x14ac:dyDescent="0.35">
      <c r="A407">
        <v>402</v>
      </c>
      <c r="B407" s="16">
        <f t="shared" ca="1" si="36"/>
        <v>-163.7520732383984</v>
      </c>
      <c r="C407" s="26">
        <f t="shared" ca="1" si="38"/>
        <v>1.0099535262630084</v>
      </c>
      <c r="D407" s="26">
        <f t="shared" ca="1" si="35"/>
        <v>1.0129863459365618</v>
      </c>
      <c r="E407" s="26">
        <f t="shared" ca="1" si="35"/>
        <v>1.0104168453684137</v>
      </c>
      <c r="F407" s="26">
        <f t="shared" ca="1" si="35"/>
        <v>1.0034312789806312</v>
      </c>
      <c r="G407" s="26">
        <f t="shared" ca="1" si="35"/>
        <v>0.993040735825792</v>
      </c>
      <c r="H407" s="26">
        <f t="shared" ca="1" si="35"/>
        <v>0.98008525896119614</v>
      </c>
      <c r="I407" s="26">
        <f t="shared" ca="1" si="35"/>
        <v>0.96524256646822248</v>
      </c>
      <c r="J407" s="26">
        <f t="shared" ca="1" si="35"/>
        <v>0.9490532512263733</v>
      </c>
      <c r="K407" s="26">
        <f t="shared" ca="1" si="35"/>
        <v>0.9319364733145673</v>
      </c>
      <c r="L407" s="26">
        <f t="shared" ca="1" si="35"/>
        <v>0.91421843262912128</v>
      </c>
      <c r="M407" s="27">
        <f ca="1">C407*'Balance y flujos'!D$12</f>
        <v>7647.2231852620725</v>
      </c>
      <c r="N407" s="27">
        <f ca="1">D407*'Balance y flujos'!E$12</f>
        <v>7670.1872606588213</v>
      </c>
      <c r="O407" s="27">
        <f ca="1">E407*'Balance y flujos'!F$12</f>
        <v>7650.7313710477492</v>
      </c>
      <c r="P407" s="27">
        <f ca="1">F407*'Balance y flujos'!G$12</f>
        <v>7597.8376647001896</v>
      </c>
      <c r="Q407" s="27">
        <f ca="1">G407*'Balance y flujos'!H$12</f>
        <v>-985521.57386294834</v>
      </c>
      <c r="R407" s="27">
        <f ca="1">H407*'Balance y flujos'!I$12</f>
        <v>24839.06753144518</v>
      </c>
      <c r="S407" s="27">
        <f ca="1">I407*'Balance y flujos'!J$12</f>
        <v>24462.897562750604</v>
      </c>
      <c r="T407" s="27">
        <f ca="1">J407*'Balance y flujos'!K$12</f>
        <v>24052.599080140666</v>
      </c>
      <c r="U407" s="27">
        <f ca="1">K407*'Balance y flujos'!L$12</f>
        <v>23618.795185444062</v>
      </c>
      <c r="V407" s="27">
        <f ca="1">L407*'Balance y flujos'!M$12</f>
        <v>937388.18564697145</v>
      </c>
      <c r="W407" s="16">
        <f t="shared" ca="1" si="37"/>
        <v>79405.950625472469</v>
      </c>
      <c r="X407" s="16">
        <f ca="1">'Metrics and Escenarios'!$N$13-W407</f>
        <v>-76497.903869665693</v>
      </c>
    </row>
    <row r="408" spans="1:24" x14ac:dyDescent="0.35">
      <c r="A408">
        <v>403</v>
      </c>
      <c r="B408" s="16">
        <f t="shared" ca="1" si="36"/>
        <v>144.54227146999165</v>
      </c>
      <c r="C408" s="26">
        <f t="shared" ca="1" si="38"/>
        <v>0.97929229291785869</v>
      </c>
      <c r="D408" s="26">
        <f t="shared" ca="1" si="35"/>
        <v>0.95241337347080324</v>
      </c>
      <c r="E408" s="26">
        <f t="shared" ca="1" si="35"/>
        <v>0.92115649414982281</v>
      </c>
      <c r="F408" s="26">
        <f t="shared" ca="1" si="35"/>
        <v>0.88701593453382266</v>
      </c>
      <c r="G408" s="26">
        <f t="shared" ca="1" si="35"/>
        <v>0.85118075905331314</v>
      </c>
      <c r="H408" s="26">
        <f t="shared" ca="1" si="35"/>
        <v>0.81457211246803762</v>
      </c>
      <c r="I408" s="26">
        <f t="shared" ca="1" si="35"/>
        <v>0.77788087280947571</v>
      </c>
      <c r="J408" s="26">
        <f t="shared" ca="1" si="35"/>
        <v>0.7416144020163653</v>
      </c>
      <c r="K408" s="26">
        <f t="shared" ca="1" si="35"/>
        <v>0.70613027110146964</v>
      </c>
      <c r="L408" s="26">
        <f t="shared" ca="1" si="35"/>
        <v>0.67167539694710321</v>
      </c>
      <c r="M408" s="27">
        <f ca="1">C408*'Balance y flujos'!D$12</f>
        <v>7415.0607258731252</v>
      </c>
      <c r="N408" s="27">
        <f ca="1">D408*'Balance y flujos'!E$12</f>
        <v>7211.5374046061761</v>
      </c>
      <c r="O408" s="27">
        <f ca="1">E408*'Balance y flujos'!F$12</f>
        <v>6974.8647993559298</v>
      </c>
      <c r="P408" s="27">
        <f ca="1">F408*'Balance y flujos'!G$12</f>
        <v>6716.3573806835684</v>
      </c>
      <c r="Q408" s="27">
        <f ca="1">G408*'Balance y flujos'!H$12</f>
        <v>-844735.74047947209</v>
      </c>
      <c r="R408" s="27">
        <f ca="1">H408*'Balance y flujos'!I$12</f>
        <v>20644.338363247054</v>
      </c>
      <c r="S408" s="27">
        <f ca="1">I408*'Balance y flujos'!J$12</f>
        <v>19714.4435695457</v>
      </c>
      <c r="T408" s="27">
        <f ca="1">J408*'Balance y flujos'!K$12</f>
        <v>18795.314025538428</v>
      </c>
      <c r="U408" s="27">
        <f ca="1">K408*'Balance y flujos'!L$12</f>
        <v>17896.01193316339</v>
      </c>
      <c r="V408" s="27">
        <f ca="1">L408*'Balance y flujos'!M$12</f>
        <v>688698.19204725872</v>
      </c>
      <c r="W408" s="16">
        <f t="shared" ca="1" si="37"/>
        <v>-50669.620230199886</v>
      </c>
      <c r="X408" s="16">
        <f ca="1">'Metrics and Escenarios'!$N$13-W408</f>
        <v>53577.666986006661</v>
      </c>
    </row>
    <row r="409" spans="1:24" x14ac:dyDescent="0.35">
      <c r="A409">
        <v>404</v>
      </c>
      <c r="B409" s="16">
        <f t="shared" ca="1" si="36"/>
        <v>-318.9726730536226</v>
      </c>
      <c r="C409" s="26">
        <f t="shared" ca="1" si="38"/>
        <v>1.0257523836764102</v>
      </c>
      <c r="D409" s="26">
        <f t="shared" ca="1" si="35"/>
        <v>1.0449268325847827</v>
      </c>
      <c r="E409" s="26">
        <f t="shared" ca="1" si="35"/>
        <v>1.0585808007670257</v>
      </c>
      <c r="F409" s="26">
        <f t="shared" ca="1" si="35"/>
        <v>1.067707306614889</v>
      </c>
      <c r="G409" s="26">
        <f t="shared" ca="1" si="35"/>
        <v>1.0731805404274308</v>
      </c>
      <c r="H409" s="26">
        <f t="shared" ca="1" si="35"/>
        <v>1.075748445532531</v>
      </c>
      <c r="I409" s="26">
        <f t="shared" ca="1" si="35"/>
        <v>1.076030250139099</v>
      </c>
      <c r="J409" s="26">
        <f t="shared" ca="1" si="35"/>
        <v>1.0745329594972215</v>
      </c>
      <c r="K409" s="26">
        <f t="shared" ca="1" si="35"/>
        <v>1.0716589962537979</v>
      </c>
      <c r="L409" s="26">
        <f t="shared" ca="1" si="35"/>
        <v>1.0677299460990184</v>
      </c>
      <c r="M409" s="27">
        <f ca="1">C409*'Balance y flujos'!D$12</f>
        <v>7766.8498666594423</v>
      </c>
      <c r="N409" s="27">
        <f ca="1">D409*'Balance y flujos'!E$12</f>
        <v>7912.036042501898</v>
      </c>
      <c r="O409" s="27">
        <f ca="1">E409*'Balance y flujos'!F$12</f>
        <v>8015.4219304055041</v>
      </c>
      <c r="P409" s="27">
        <f ca="1">F409*'Balance y flujos'!G$12</f>
        <v>8084.5265231469684</v>
      </c>
      <c r="Q409" s="27">
        <f ca="1">G409*'Balance y flujos'!H$12</f>
        <v>-1065054.5713631955</v>
      </c>
      <c r="R409" s="27">
        <f ca="1">H409*'Balance y flujos'!I$12</f>
        <v>27263.534515100429</v>
      </c>
      <c r="S409" s="27">
        <f ca="1">I409*'Balance y flujos'!J$12</f>
        <v>27270.676509727135</v>
      </c>
      <c r="T409" s="27">
        <f ca="1">J409*'Balance y flujos'!K$12</f>
        <v>27232.72950151765</v>
      </c>
      <c r="U409" s="27">
        <f ca="1">K409*'Balance y flujos'!L$12</f>
        <v>27159.892402465724</v>
      </c>
      <c r="V409" s="27">
        <f ca="1">L409*'Balance y flujos'!M$12</f>
        <v>1094790.2615093433</v>
      </c>
      <c r="W409" s="16">
        <f t="shared" ca="1" si="37"/>
        <v>170441.35743767244</v>
      </c>
      <c r="X409" s="16">
        <f ca="1">'Metrics and Escenarios'!$N$13-W409</f>
        <v>-167533.31068186567</v>
      </c>
    </row>
    <row r="410" spans="1:24" x14ac:dyDescent="0.35">
      <c r="A410">
        <v>405</v>
      </c>
      <c r="B410" s="16">
        <f t="shared" ca="1" si="36"/>
        <v>-80.640304615463904</v>
      </c>
      <c r="C410" s="26">
        <f t="shared" ca="1" si="38"/>
        <v>1.0015944090518902</v>
      </c>
      <c r="D410" s="26">
        <f t="shared" ca="1" si="35"/>
        <v>0.99628730178301828</v>
      </c>
      <c r="E410" s="26">
        <f t="shared" ca="1" si="35"/>
        <v>0.98553507032885779</v>
      </c>
      <c r="F410" s="26">
        <f t="shared" ca="1" si="35"/>
        <v>0.97062090708161042</v>
      </c>
      <c r="G410" s="26">
        <f t="shared" ca="1" si="35"/>
        <v>0.95261973189610272</v>
      </c>
      <c r="H410" s="26">
        <f t="shared" ca="1" si="35"/>
        <v>0.93240988207983977</v>
      </c>
      <c r="I410" s="26">
        <f t="shared" ca="1" si="35"/>
        <v>0.91068876326827419</v>
      </c>
      <c r="J410" s="26">
        <f t="shared" ca="1" si="35"/>
        <v>0.88800333190118741</v>
      </c>
      <c r="K410" s="26">
        <f t="shared" ca="1" si="35"/>
        <v>0.86477041794401543</v>
      </c>
      <c r="L410" s="26">
        <f t="shared" ca="1" si="35"/>
        <v>0.84130794619428617</v>
      </c>
      <c r="M410" s="27">
        <f ca="1">C410*'Balance y flujos'!D$12</f>
        <v>7583.9291491674458</v>
      </c>
      <c r="N410" s="27">
        <f ca="1">D410*'Balance y flujos'!E$12</f>
        <v>7543.7444944305489</v>
      </c>
      <c r="O410" s="27">
        <f ca="1">E410*'Balance y flujos'!F$12</f>
        <v>7462.3301406693372</v>
      </c>
      <c r="P410" s="27">
        <f ca="1">F410*'Balance y flujos'!G$12</f>
        <v>7349.4022365556257</v>
      </c>
      <c r="Q410" s="27">
        <f ca="1">G410*'Balance y flujos'!H$12</f>
        <v>-945406.63197511004</v>
      </c>
      <c r="R410" s="27">
        <f ca="1">H410*'Balance y flujos'!I$12</f>
        <v>23630.793154174909</v>
      </c>
      <c r="S410" s="27">
        <f ca="1">I410*'Balance y flujos'!J$12</f>
        <v>23080.297845643407</v>
      </c>
      <c r="T410" s="27">
        <f ca="1">J410*'Balance y flujos'!K$12</f>
        <v>22505.363209544219</v>
      </c>
      <c r="U410" s="27">
        <f ca="1">K410*'Balance y flujos'!L$12</f>
        <v>21916.553293816978</v>
      </c>
      <c r="V410" s="27">
        <f ca="1">L410*'Balance y flujos'!M$12</f>
        <v>862629.87170963432</v>
      </c>
      <c r="W410" s="16">
        <f t="shared" ca="1" si="37"/>
        <v>38295.653258526698</v>
      </c>
      <c r="X410" s="16">
        <f ca="1">'Metrics and Escenarios'!$N$13-W410</f>
        <v>-35387.606502719922</v>
      </c>
    </row>
    <row r="411" spans="1:24" x14ac:dyDescent="0.35">
      <c r="A411">
        <v>406</v>
      </c>
      <c r="B411" s="16">
        <f t="shared" ca="1" si="36"/>
        <v>4.4932479576780509</v>
      </c>
      <c r="C411" s="26">
        <f t="shared" ca="1" si="38"/>
        <v>0.99310367362942675</v>
      </c>
      <c r="D411" s="26">
        <f t="shared" ca="1" si="35"/>
        <v>0.97946740640203767</v>
      </c>
      <c r="E411" s="26">
        <f t="shared" ca="1" si="35"/>
        <v>0.96068315052904163</v>
      </c>
      <c r="F411" s="26">
        <f t="shared" ca="1" si="35"/>
        <v>0.93812439368117584</v>
      </c>
      <c r="G411" s="26">
        <f t="shared" ca="1" si="35"/>
        <v>0.91292070482630838</v>
      </c>
      <c r="H411" s="26">
        <f t="shared" ref="D411:L439" ca="1" si="39">EXP(-(H$4+($B411/10000))*H$3)</f>
        <v>0.88597822548653271</v>
      </c>
      <c r="I411" s="26">
        <f t="shared" ca="1" si="39"/>
        <v>0.85800309707915778</v>
      </c>
      <c r="J411" s="26">
        <f t="shared" ca="1" si="39"/>
        <v>0.82953777914135962</v>
      </c>
      <c r="K411" s="26">
        <f t="shared" ca="1" si="39"/>
        <v>0.80098631466184977</v>
      </c>
      <c r="L411" s="26">
        <f t="shared" ca="1" si="39"/>
        <v>0.77264848745947978</v>
      </c>
      <c r="M411" s="27">
        <f ca="1">C411*'Balance y flujos'!D$12</f>
        <v>7519.638518862067</v>
      </c>
      <c r="N411" s="27">
        <f ca="1">D411*'Balance y flujos'!E$12</f>
        <v>7416.3866600487509</v>
      </c>
      <c r="O411" s="27">
        <f ca="1">E411*'Balance y flujos'!F$12</f>
        <v>7274.1549698823828</v>
      </c>
      <c r="P411" s="27">
        <f ca="1">F411*'Balance y flujos'!G$12</f>
        <v>7103.3432999276174</v>
      </c>
      <c r="Q411" s="27">
        <f ca="1">G411*'Balance y flujos'!H$12</f>
        <v>-906008.20024197816</v>
      </c>
      <c r="R411" s="27">
        <f ca="1">H411*'Balance y flujos'!I$12</f>
        <v>22454.039353244934</v>
      </c>
      <c r="S411" s="27">
        <f ca="1">I411*'Balance y flujos'!J$12</f>
        <v>21745.043786422368</v>
      </c>
      <c r="T411" s="27">
        <f ca="1">J411*'Balance y flujos'!K$12</f>
        <v>21023.624962808553</v>
      </c>
      <c r="U411" s="27">
        <f ca="1">K411*'Balance y flujos'!L$12</f>
        <v>20300.022859987534</v>
      </c>
      <c r="V411" s="27">
        <f ca="1">L411*'Balance y flujos'!M$12</f>
        <v>792230.32259330957</v>
      </c>
      <c r="W411" s="16">
        <f t="shared" ca="1" si="37"/>
        <v>1058.3767625156324</v>
      </c>
      <c r="X411" s="16">
        <f ca="1">'Metrics and Escenarios'!$N$13-W411</f>
        <v>1849.6699932911433</v>
      </c>
    </row>
    <row r="412" spans="1:24" x14ac:dyDescent="0.35">
      <c r="A412">
        <v>407</v>
      </c>
      <c r="B412" s="16">
        <f t="shared" ca="1" si="36"/>
        <v>-90.476223823700934</v>
      </c>
      <c r="C412" s="26">
        <f t="shared" ca="1" si="38"/>
        <v>1.0025800538772556</v>
      </c>
      <c r="D412" s="26">
        <f t="shared" ca="1" si="39"/>
        <v>0.99824911105181857</v>
      </c>
      <c r="E412" s="26">
        <f t="shared" ca="1" si="39"/>
        <v>0.98844745811589729</v>
      </c>
      <c r="F412" s="26">
        <f t="shared" ca="1" si="39"/>
        <v>0.97444720871421919</v>
      </c>
      <c r="G412" s="26">
        <f t="shared" ca="1" si="39"/>
        <v>0.95731621635017883</v>
      </c>
      <c r="H412" s="26">
        <f t="shared" ca="1" si="39"/>
        <v>0.93792881616029877</v>
      </c>
      <c r="I412" s="26">
        <f t="shared" ca="1" si="39"/>
        <v>0.91698062135501079</v>
      </c>
      <c r="J412" s="26">
        <f t="shared" ca="1" si="39"/>
        <v>0.89501835862325596</v>
      </c>
      <c r="K412" s="26">
        <f t="shared" ca="1" si="39"/>
        <v>0.87245963221993239</v>
      </c>
      <c r="L412" s="26">
        <f t="shared" ca="1" si="39"/>
        <v>0.84962381323717362</v>
      </c>
      <c r="M412" s="27">
        <f ca="1">C412*'Balance y flujos'!D$12</f>
        <v>7591.3923103575025</v>
      </c>
      <c r="N412" s="27">
        <f ca="1">D412*'Balance y flujos'!E$12</f>
        <v>7558.599032719002</v>
      </c>
      <c r="O412" s="27">
        <f ca="1">E412*'Balance y flujos'!F$12</f>
        <v>7484.3823231018605</v>
      </c>
      <c r="P412" s="27">
        <f ca="1">F412*'Balance y flujos'!G$12</f>
        <v>7378.3744434916825</v>
      </c>
      <c r="Q412" s="27">
        <f ca="1">G412*'Balance y flujos'!H$12</f>
        <v>-950067.55532278621</v>
      </c>
      <c r="R412" s="27">
        <f ca="1">H412*'Balance y flujos'!I$12</f>
        <v>23770.663818561203</v>
      </c>
      <c r="S412" s="27">
        <f ca="1">I412*'Balance y flujos'!J$12</f>
        <v>23239.757327852501</v>
      </c>
      <c r="T412" s="27">
        <f ca="1">J412*'Balance y flujos'!K$12</f>
        <v>22683.150520281895</v>
      </c>
      <c r="U412" s="27">
        <f ca="1">K412*'Balance y flujos'!L$12</f>
        <v>22111.427067212662</v>
      </c>
      <c r="V412" s="27">
        <f ca="1">L412*'Balance y flujos'!M$12</f>
        <v>871156.49427728064</v>
      </c>
      <c r="W412" s="16">
        <f t="shared" ca="1" si="37"/>
        <v>42906.685798072722</v>
      </c>
      <c r="X412" s="16">
        <f ca="1">'Metrics and Escenarios'!$N$13-W412</f>
        <v>-39998.639042265946</v>
      </c>
    </row>
    <row r="413" spans="1:24" x14ac:dyDescent="0.35">
      <c r="A413">
        <v>408</v>
      </c>
      <c r="B413" s="16">
        <f t="shared" ca="1" si="36"/>
        <v>-53.031905012765343</v>
      </c>
      <c r="C413" s="26">
        <f t="shared" ca="1" si="38"/>
        <v>0.99883298086805705</v>
      </c>
      <c r="D413" s="26">
        <f t="shared" ca="1" si="39"/>
        <v>0.99080128215446173</v>
      </c>
      <c r="E413" s="26">
        <f t="shared" ca="1" si="39"/>
        <v>0.97740606730105772</v>
      </c>
      <c r="F413" s="26">
        <f t="shared" ca="1" si="39"/>
        <v>0.95996096028624567</v>
      </c>
      <c r="G413" s="26">
        <f t="shared" ca="1" si="39"/>
        <v>0.93955992625018059</v>
      </c>
      <c r="H413" s="26">
        <f t="shared" ca="1" si="39"/>
        <v>0.91709169874197705</v>
      </c>
      <c r="I413" s="26">
        <f t="shared" ca="1" si="39"/>
        <v>0.89325787788036515</v>
      </c>
      <c r="J413" s="26">
        <f t="shared" ca="1" si="39"/>
        <v>0.86860525968705182</v>
      </c>
      <c r="K413" s="26">
        <f t="shared" ca="1" si="39"/>
        <v>0.8435477411682647</v>
      </c>
      <c r="L413" s="26">
        <f t="shared" ca="1" si="39"/>
        <v>0.8183984822046857</v>
      </c>
      <c r="M413" s="27">
        <f ca="1">C413*'Balance y flujos'!D$12</f>
        <v>7563.0200111896002</v>
      </c>
      <c r="N413" s="27">
        <f ca="1">D413*'Balance y flujos'!E$12</f>
        <v>7502.2051409777887</v>
      </c>
      <c r="O413" s="27">
        <f ca="1">E413*'Balance y flujos'!F$12</f>
        <v>7400.7784961523103</v>
      </c>
      <c r="P413" s="27">
        <f ca="1">F413*'Balance y flujos'!G$12</f>
        <v>7268.686648989129</v>
      </c>
      <c r="Q413" s="27">
        <f ca="1">G413*'Balance y flujos'!H$12</f>
        <v>-932445.71330362139</v>
      </c>
      <c r="R413" s="27">
        <f ca="1">H413*'Balance y flujos'!I$12</f>
        <v>23242.572448976756</v>
      </c>
      <c r="S413" s="27">
        <f ca="1">I413*'Balance y flujos'!J$12</f>
        <v>22638.533279423871</v>
      </c>
      <c r="T413" s="27">
        <f ca="1">J413*'Balance y flujos'!K$12</f>
        <v>22013.742688470917</v>
      </c>
      <c r="U413" s="27">
        <f ca="1">K413*'Balance y flujos'!L$12</f>
        <v>21378.690391777578</v>
      </c>
      <c r="V413" s="27">
        <f ca="1">L413*'Balance y flujos'!M$12</f>
        <v>839139.79524990031</v>
      </c>
      <c r="W413" s="16">
        <f t="shared" ca="1" si="37"/>
        <v>25702.311052236822</v>
      </c>
      <c r="X413" s="16">
        <f ca="1">'Metrics and Escenarios'!$N$13-W413</f>
        <v>-22794.264296430047</v>
      </c>
    </row>
    <row r="414" spans="1:24" x14ac:dyDescent="0.35">
      <c r="A414">
        <v>409</v>
      </c>
      <c r="B414" s="16">
        <f t="shared" ca="1" si="36"/>
        <v>63.795308365550682</v>
      </c>
      <c r="C414" s="26">
        <f t="shared" ca="1" si="38"/>
        <v>0.9872317921665984</v>
      </c>
      <c r="D414" s="26">
        <f t="shared" ca="1" si="39"/>
        <v>0.96791913832440646</v>
      </c>
      <c r="E414" s="26">
        <f t="shared" ca="1" si="39"/>
        <v>0.94374313691707468</v>
      </c>
      <c r="F414" s="26">
        <f t="shared" ca="1" si="39"/>
        <v>0.91613316607154294</v>
      </c>
      <c r="G414" s="26">
        <f t="shared" ca="1" si="39"/>
        <v>0.88624904067224075</v>
      </c>
      <c r="H414" s="26">
        <f t="shared" ca="1" si="39"/>
        <v>0.85500826696767407</v>
      </c>
      <c r="I414" s="26">
        <f t="shared" ca="1" si="39"/>
        <v>0.82311528252985999</v>
      </c>
      <c r="J414" s="26">
        <f t="shared" ca="1" si="39"/>
        <v>0.79110207483172301</v>
      </c>
      <c r="K414" s="26">
        <f t="shared" ca="1" si="39"/>
        <v>0.75935698837804355</v>
      </c>
      <c r="L414" s="26">
        <f t="shared" ca="1" si="39"/>
        <v>0.72816097748296349</v>
      </c>
      <c r="M414" s="27">
        <f ca="1">C414*'Balance y flujos'!D$12</f>
        <v>7475.177474966511</v>
      </c>
      <c r="N414" s="27">
        <f ca="1">D414*'Balance y flujos'!E$12</f>
        <v>7328.9448311958404</v>
      </c>
      <c r="O414" s="27">
        <f ca="1">E414*'Balance y flujos'!F$12</f>
        <v>7145.8876174910083</v>
      </c>
      <c r="P414" s="27">
        <f ca="1">F414*'Balance y flujos'!G$12</f>
        <v>6936.8288799314587</v>
      </c>
      <c r="Q414" s="27">
        <f ca="1">G414*'Balance y flujos'!H$12</f>
        <v>-879538.49010183755</v>
      </c>
      <c r="R414" s="27">
        <f ca="1">H414*'Balance y flujos'!I$12</f>
        <v>21669.143463767585</v>
      </c>
      <c r="S414" s="27">
        <f ca="1">I414*'Balance y flujos'!J$12</f>
        <v>20860.854606255485</v>
      </c>
      <c r="T414" s="27">
        <f ca="1">J414*'Balance y flujos'!K$12</f>
        <v>20049.518836594973</v>
      </c>
      <c r="U414" s="27">
        <f ca="1">K414*'Balance y flujos'!L$12</f>
        <v>19244.978273409411</v>
      </c>
      <c r="V414" s="27">
        <f ca="1">L414*'Balance y flujos'!M$12</f>
        <v>746615.33084466273</v>
      </c>
      <c r="W414" s="16">
        <f t="shared" ca="1" si="37"/>
        <v>-22211.825273562456</v>
      </c>
      <c r="X414" s="16">
        <f ca="1">'Metrics and Escenarios'!$N$13-W414</f>
        <v>25119.872029369231</v>
      </c>
    </row>
    <row r="415" spans="1:24" x14ac:dyDescent="0.35">
      <c r="A415">
        <v>410</v>
      </c>
      <c r="B415" s="16">
        <f t="shared" ca="1" si="36"/>
        <v>-329.26037555867805</v>
      </c>
      <c r="C415" s="26">
        <f t="shared" ca="1" si="38"/>
        <v>1.026808190211179</v>
      </c>
      <c r="D415" s="26">
        <f t="shared" ca="1" si="39"/>
        <v>1.0470790252159008</v>
      </c>
      <c r="E415" s="26">
        <f t="shared" ca="1" si="39"/>
        <v>1.0618529569217834</v>
      </c>
      <c r="F415" s="26">
        <f t="shared" ca="1" si="39"/>
        <v>1.072110061301164</v>
      </c>
      <c r="G415" s="26">
        <f t="shared" ca="1" si="39"/>
        <v>1.0787150436218835</v>
      </c>
      <c r="H415" s="26">
        <f t="shared" ca="1" si="39"/>
        <v>1.0824091694345892</v>
      </c>
      <c r="I415" s="26">
        <f t="shared" ca="1" si="39"/>
        <v>1.0838071340938999</v>
      </c>
      <c r="J415" s="26">
        <f t="shared" ca="1" si="39"/>
        <v>1.0834130319252424</v>
      </c>
      <c r="K415" s="26">
        <f t="shared" ca="1" si="39"/>
        <v>1.08162749189833</v>
      </c>
      <c r="L415" s="26">
        <f t="shared" ca="1" si="39"/>
        <v>1.0787711309727104</v>
      </c>
      <c r="M415" s="27">
        <f ca="1">C415*'Balance y flujos'!D$12</f>
        <v>7774.8442822457819</v>
      </c>
      <c r="N415" s="27">
        <f ca="1">D415*'Balance y flujos'!E$12</f>
        <v>7928.3321362922088</v>
      </c>
      <c r="O415" s="27">
        <f ca="1">E415*'Balance y flujos'!F$12</f>
        <v>8040.1982272961641</v>
      </c>
      <c r="P415" s="27">
        <f ca="1">F415*'Balance y flujos'!G$12</f>
        <v>8117.8635498916383</v>
      </c>
      <c r="Q415" s="27">
        <f ca="1">G415*'Balance y flujos'!H$12</f>
        <v>-1070547.1680935912</v>
      </c>
      <c r="R415" s="27">
        <f ca="1">H415*'Balance y flujos'!I$12</f>
        <v>27432.342452265908</v>
      </c>
      <c r="S415" s="27">
        <f ca="1">I415*'Balance y flujos'!J$12</f>
        <v>27467.772164387075</v>
      </c>
      <c r="T415" s="27">
        <f ca="1">J415*'Balance y flujos'!K$12</f>
        <v>27457.784124783306</v>
      </c>
      <c r="U415" s="27">
        <f ca="1">K415*'Balance y flujos'!L$12</f>
        <v>27412.531786884065</v>
      </c>
      <c r="V415" s="27">
        <f ca="1">L415*'Balance y flujos'!M$12</f>
        <v>1106111.2717698545</v>
      </c>
      <c r="W415" s="16">
        <f t="shared" ca="1" si="37"/>
        <v>177195.77240030945</v>
      </c>
      <c r="X415" s="16">
        <f ca="1">'Metrics and Escenarios'!$N$13-W415</f>
        <v>-174287.72564450267</v>
      </c>
    </row>
    <row r="416" spans="1:24" x14ac:dyDescent="0.35">
      <c r="A416">
        <v>411</v>
      </c>
      <c r="B416" s="16">
        <f t="shared" ca="1" si="36"/>
        <v>223.30529972589267</v>
      </c>
      <c r="C416" s="26">
        <f t="shared" ca="1" si="38"/>
        <v>0.97160938643122396</v>
      </c>
      <c r="D416" s="26">
        <f t="shared" ca="1" si="39"/>
        <v>0.93752793124283806</v>
      </c>
      <c r="E416" s="26">
        <f t="shared" ca="1" si="39"/>
        <v>0.89964571064934173</v>
      </c>
      <c r="F416" s="26">
        <f t="shared" ca="1" si="39"/>
        <v>0.85950593963663346</v>
      </c>
      <c r="G416" s="26">
        <f t="shared" ca="1" si="39"/>
        <v>0.81831144169376779</v>
      </c>
      <c r="H416" s="26">
        <f t="shared" ca="1" si="39"/>
        <v>0.77697264438941771</v>
      </c>
      <c r="I416" s="26">
        <f t="shared" ca="1" si="39"/>
        <v>0.73615395356429647</v>
      </c>
      <c r="J416" s="26">
        <f t="shared" ca="1" si="39"/>
        <v>0.69632674519089233</v>
      </c>
      <c r="K416" s="26">
        <f t="shared" ca="1" si="39"/>
        <v>0.65780794710084067</v>
      </c>
      <c r="L416" s="26">
        <f t="shared" ca="1" si="39"/>
        <v>0.62080197814474669</v>
      </c>
      <c r="M416" s="27">
        <f ca="1">C416*'Balance y flujos'!D$12</f>
        <v>7356.8868603565716</v>
      </c>
      <c r="N416" s="27">
        <f ca="1">D416*'Balance y flujos'!E$12</f>
        <v>7098.8269719293658</v>
      </c>
      <c r="O416" s="27">
        <f ca="1">E416*'Balance y flujos'!F$12</f>
        <v>6811.9882332165944</v>
      </c>
      <c r="P416" s="27">
        <f ca="1">F416*'Balance y flujos'!G$12</f>
        <v>6508.0556466595799</v>
      </c>
      <c r="Q416" s="27">
        <f ca="1">G416*'Balance y flujos'!H$12</f>
        <v>-812115.30487464042</v>
      </c>
      <c r="R416" s="27">
        <f ca="1">H416*'Balance y flujos'!I$12</f>
        <v>19691.425626102995</v>
      </c>
      <c r="S416" s="27">
        <f ca="1">I416*'Balance y flujos'!J$12</f>
        <v>18656.925608191275</v>
      </c>
      <c r="T416" s="27">
        <f ca="1">J416*'Balance y flujos'!K$12</f>
        <v>17647.553505784119</v>
      </c>
      <c r="U416" s="27">
        <f ca="1">K416*'Balance y flujos'!L$12</f>
        <v>16671.341468881343</v>
      </c>
      <c r="V416" s="27">
        <f ca="1">L416*'Balance y flujos'!M$12</f>
        <v>636535.44838909677</v>
      </c>
      <c r="W416" s="16">
        <f t="shared" ca="1" si="37"/>
        <v>-75136.852564421832</v>
      </c>
      <c r="X416" s="16">
        <f ca="1">'Metrics and Escenarios'!$N$13-W416</f>
        <v>78044.899320228607</v>
      </c>
    </row>
    <row r="417" spans="1:24" x14ac:dyDescent="0.35">
      <c r="A417">
        <v>412</v>
      </c>
      <c r="B417" s="16">
        <f t="shared" ca="1" si="36"/>
        <v>248.10085267109926</v>
      </c>
      <c r="C417" s="26">
        <f t="shared" ca="1" si="38"/>
        <v>0.96920321158748157</v>
      </c>
      <c r="D417" s="26">
        <f t="shared" ca="1" si="39"/>
        <v>0.93289013572660262</v>
      </c>
      <c r="E417" s="26">
        <f t="shared" ca="1" si="39"/>
        <v>0.89297837557723525</v>
      </c>
      <c r="F417" s="26">
        <f t="shared" ca="1" si="39"/>
        <v>0.85102330548136895</v>
      </c>
      <c r="G417" s="26">
        <f t="shared" ca="1" si="39"/>
        <v>0.80822882948609187</v>
      </c>
      <c r="H417" s="26">
        <f t="shared" ca="1" si="39"/>
        <v>0.7654989253742388</v>
      </c>
      <c r="I417" s="26">
        <f t="shared" ca="1" si="39"/>
        <v>0.72348686118557715</v>
      </c>
      <c r="J417" s="26">
        <f t="shared" ca="1" si="39"/>
        <v>0.68265019535131366</v>
      </c>
      <c r="K417" s="26">
        <f t="shared" ca="1" si="39"/>
        <v>0.6432908902593174</v>
      </c>
      <c r="L417" s="26">
        <f t="shared" ca="1" si="39"/>
        <v>0.60559812278824643</v>
      </c>
      <c r="M417" s="27">
        <f ca="1">C417*'Balance y flujos'!D$12</f>
        <v>7338.667649695517</v>
      </c>
      <c r="N417" s="27">
        <f ca="1">D417*'Balance y flujos'!E$12</f>
        <v>7063.7102497456326</v>
      </c>
      <c r="O417" s="27">
        <f ca="1">E417*'Balance y flujos'!F$12</f>
        <v>6761.5041287291506</v>
      </c>
      <c r="P417" s="27">
        <f ca="1">F417*'Balance y flujos'!G$12</f>
        <v>6443.8263579870027</v>
      </c>
      <c r="Q417" s="27">
        <f ca="1">G417*'Balance y flujos'!H$12</f>
        <v>-802109.03675987327</v>
      </c>
      <c r="R417" s="27">
        <f ca="1">H417*'Balance y flujos'!I$12</f>
        <v>19400.638188123437</v>
      </c>
      <c r="S417" s="27">
        <f ca="1">I417*'Balance y flujos'!J$12</f>
        <v>18335.893575370425</v>
      </c>
      <c r="T417" s="27">
        <f ca="1">J417*'Balance y flujos'!K$12</f>
        <v>17300.938002738461</v>
      </c>
      <c r="U417" s="27">
        <f ca="1">K417*'Balance y flujos'!L$12</f>
        <v>16303.42433927711</v>
      </c>
      <c r="V417" s="27">
        <f ca="1">L417*'Balance y flujos'!M$12</f>
        <v>620946.26983087964</v>
      </c>
      <c r="W417" s="16">
        <f t="shared" ca="1" si="37"/>
        <v>-82214.164437326835</v>
      </c>
      <c r="X417" s="16">
        <f ca="1">'Metrics and Escenarios'!$N$13-W417</f>
        <v>85122.211193133611</v>
      </c>
    </row>
    <row r="418" spans="1:24" x14ac:dyDescent="0.35">
      <c r="A418">
        <v>413</v>
      </c>
      <c r="B418" s="16">
        <f t="shared" ca="1" si="36"/>
        <v>209.76316449006913</v>
      </c>
      <c r="C418" s="26">
        <f t="shared" ca="1" si="38"/>
        <v>0.97292604431870966</v>
      </c>
      <c r="D418" s="26">
        <f t="shared" ca="1" si="39"/>
        <v>0.94007059901003709</v>
      </c>
      <c r="E418" s="26">
        <f t="shared" ca="1" si="39"/>
        <v>0.90330808222509851</v>
      </c>
      <c r="F418" s="26">
        <f t="shared" ca="1" si="39"/>
        <v>0.86417439064858859</v>
      </c>
      <c r="G418" s="26">
        <f t="shared" ca="1" si="39"/>
        <v>0.82387108491685535</v>
      </c>
      <c r="H418" s="26">
        <f t="shared" ca="1" si="39"/>
        <v>0.78331148311346199</v>
      </c>
      <c r="I418" s="26">
        <f t="shared" ca="1" si="39"/>
        <v>0.74316550150020233</v>
      </c>
      <c r="J418" s="26">
        <f t="shared" ca="1" si="39"/>
        <v>0.70391155758918744</v>
      </c>
      <c r="K418" s="26">
        <f t="shared" ca="1" si="39"/>
        <v>0.66587431514128625</v>
      </c>
      <c r="L418" s="26">
        <f t="shared" ca="1" si="39"/>
        <v>0.62926614457787378</v>
      </c>
      <c r="M418" s="27">
        <f ca="1">C418*'Balance y flujos'!D$12</f>
        <v>7366.8564049568022</v>
      </c>
      <c r="N418" s="27">
        <f ca="1">D418*'Balance y flujos'!E$12</f>
        <v>7118.0796874218204</v>
      </c>
      <c r="O418" s="27">
        <f ca="1">E418*'Balance y flujos'!F$12</f>
        <v>6839.7191852840642</v>
      </c>
      <c r="P418" s="27">
        <f ca="1">F418*'Balance y flujos'!G$12</f>
        <v>6543.4044878582263</v>
      </c>
      <c r="Q418" s="27">
        <f ca="1">G418*'Balance y flujos'!H$12</f>
        <v>-817632.85127698153</v>
      </c>
      <c r="R418" s="27">
        <f ca="1">H418*'Balance y flujos'!I$12</f>
        <v>19852.075775360783</v>
      </c>
      <c r="S418" s="27">
        <f ca="1">I418*'Balance y flujos'!J$12</f>
        <v>18834.624753329448</v>
      </c>
      <c r="T418" s="27">
        <f ca="1">J418*'Balance y flujos'!K$12</f>
        <v>17839.78134071175</v>
      </c>
      <c r="U418" s="27">
        <f ca="1">K418*'Balance y flujos'!L$12</f>
        <v>16875.773745214614</v>
      </c>
      <c r="V418" s="27">
        <f ca="1">L418*'Balance y flujos'!M$12</f>
        <v>645214.12881445826</v>
      </c>
      <c r="W418" s="16">
        <f t="shared" ca="1" si="37"/>
        <v>-71148.407082385849</v>
      </c>
      <c r="X418" s="16">
        <f ca="1">'Metrics and Escenarios'!$N$13-W418</f>
        <v>74056.453838192625</v>
      </c>
    </row>
    <row r="419" spans="1:24" x14ac:dyDescent="0.35">
      <c r="A419">
        <v>414</v>
      </c>
      <c r="B419" s="16">
        <f t="shared" ca="1" si="36"/>
        <v>80.93620844569746</v>
      </c>
      <c r="C419" s="26">
        <f t="shared" ca="1" si="38"/>
        <v>0.98554103748287369</v>
      </c>
      <c r="D419" s="26">
        <f t="shared" ca="1" si="39"/>
        <v>0.96460661847861529</v>
      </c>
      <c r="E419" s="26">
        <f t="shared" ca="1" si="39"/>
        <v>0.93890261118536744</v>
      </c>
      <c r="F419" s="26">
        <f t="shared" ca="1" si="39"/>
        <v>0.90987331167817098</v>
      </c>
      <c r="G419" s="26">
        <f t="shared" ca="1" si="39"/>
        <v>0.87868594341374595</v>
      </c>
      <c r="H419" s="26">
        <f t="shared" ca="1" si="39"/>
        <v>0.84625996345367516</v>
      </c>
      <c r="I419" s="26">
        <f t="shared" ca="1" si="39"/>
        <v>0.81329804126403571</v>
      </c>
      <c r="J419" s="26">
        <f t="shared" ca="1" si="39"/>
        <v>0.78032795362024354</v>
      </c>
      <c r="K419" s="26">
        <f t="shared" ca="1" si="39"/>
        <v>0.74773242782506277</v>
      </c>
      <c r="L419" s="26">
        <f t="shared" ca="1" si="39"/>
        <v>0.71578600499896228</v>
      </c>
      <c r="M419" s="27">
        <f ca="1">C419*'Balance y flujos'!D$12</f>
        <v>7462.3753231033343</v>
      </c>
      <c r="N419" s="27">
        <f ca="1">D419*'Balance y flujos'!E$12</f>
        <v>7303.8629062283562</v>
      </c>
      <c r="O419" s="27">
        <f ca="1">E419*'Balance y flujos'!F$12</f>
        <v>7109.2358512049532</v>
      </c>
      <c r="P419" s="27">
        <f ca="1">F419*'Balance y flujos'!G$12</f>
        <v>6889.4301606750514</v>
      </c>
      <c r="Q419" s="27">
        <f ca="1">G419*'Balance y flujos'!H$12</f>
        <v>-872032.65953057492</v>
      </c>
      <c r="R419" s="27">
        <f ca="1">H419*'Balance y flujos'!I$12</f>
        <v>21447.4283631853</v>
      </c>
      <c r="S419" s="27">
        <f ca="1">I419*'Balance y flujos'!J$12</f>
        <v>20612.048579897371</v>
      </c>
      <c r="T419" s="27">
        <f ca="1">J419*'Balance y flujos'!K$12</f>
        <v>19776.461853116245</v>
      </c>
      <c r="U419" s="27">
        <f ca="1">K419*'Balance y flujos'!L$12</f>
        <v>18950.367940319709</v>
      </c>
      <c r="V419" s="27">
        <f ca="1">L419*'Balance y flujos'!M$12</f>
        <v>733926.72975088563</v>
      </c>
      <c r="W419" s="16">
        <f t="shared" ca="1" si="37"/>
        <v>-28554.718801958952</v>
      </c>
      <c r="X419" s="16">
        <f ca="1">'Metrics and Escenarios'!$N$13-W419</f>
        <v>31462.765557765728</v>
      </c>
    </row>
    <row r="420" spans="1:24" x14ac:dyDescent="0.35">
      <c r="A420">
        <v>415</v>
      </c>
      <c r="B420" s="16">
        <f t="shared" ca="1" si="36"/>
        <v>181.91310117287065</v>
      </c>
      <c r="C420" s="26">
        <f t="shared" ca="1" si="38"/>
        <v>0.97563942615141686</v>
      </c>
      <c r="D420" s="26">
        <f t="shared" ca="1" si="39"/>
        <v>0.94532141412884707</v>
      </c>
      <c r="E420" s="26">
        <f t="shared" ca="1" si="39"/>
        <v>0.91088685471748954</v>
      </c>
      <c r="F420" s="26">
        <f t="shared" ca="1" si="39"/>
        <v>0.87385513701211337</v>
      </c>
      <c r="G420" s="26">
        <f t="shared" ca="1" si="39"/>
        <v>0.83542376489644099</v>
      </c>
      <c r="H420" s="26">
        <f t="shared" ca="1" si="39"/>
        <v>0.796510619664761</v>
      </c>
      <c r="I420" s="26">
        <f t="shared" ca="1" si="39"/>
        <v>0.75779569062771968</v>
      </c>
      <c r="J420" s="26">
        <f t="shared" ca="1" si="39"/>
        <v>0.71977075861136874</v>
      </c>
      <c r="K420" s="26">
        <f t="shared" ca="1" si="39"/>
        <v>0.68277542154903248</v>
      </c>
      <c r="L420" s="26">
        <f t="shared" ca="1" si="39"/>
        <v>0.64703756549678315</v>
      </c>
      <c r="M420" s="27">
        <f ca="1">C420*'Balance y flujos'!D$12</f>
        <v>7387.4017428579673</v>
      </c>
      <c r="N420" s="27">
        <f ca="1">D420*'Balance y flujos'!E$12</f>
        <v>7157.8381060756619</v>
      </c>
      <c r="O420" s="27">
        <f ca="1">E420*'Balance y flujos'!F$12</f>
        <v>6897.1045631381203</v>
      </c>
      <c r="P420" s="27">
        <f ca="1">F420*'Balance y flujos'!G$12</f>
        <v>6616.7057102577501</v>
      </c>
      <c r="Q420" s="27">
        <f ca="1">G420*'Balance y flujos'!H$12</f>
        <v>-829098.05602142564</v>
      </c>
      <c r="R420" s="27">
        <f ca="1">H420*'Balance y flujos'!I$12</f>
        <v>20186.591819915906</v>
      </c>
      <c r="S420" s="27">
        <f ca="1">I420*'Balance y flujos'!J$12</f>
        <v>19205.409082971742</v>
      </c>
      <c r="T420" s="27">
        <f ca="1">J420*'Balance y flujos'!K$12</f>
        <v>18241.713480373</v>
      </c>
      <c r="U420" s="27">
        <f ca="1">K420*'Balance y flujos'!L$12</f>
        <v>17304.11170824357</v>
      </c>
      <c r="V420" s="27">
        <f ca="1">L420*'Balance y flujos'!M$12</f>
        <v>663435.94475798251</v>
      </c>
      <c r="W420" s="16">
        <f t="shared" ca="1" si="37"/>
        <v>-62665.235049609328</v>
      </c>
      <c r="X420" s="16">
        <f ca="1">'Metrics and Escenarios'!$N$13-W420</f>
        <v>65573.281805416103</v>
      </c>
    </row>
    <row r="421" spans="1:24" x14ac:dyDescent="0.35">
      <c r="A421">
        <v>416</v>
      </c>
      <c r="B421" s="16">
        <f t="shared" ca="1" si="36"/>
        <v>132.73381396047134</v>
      </c>
      <c r="C421" s="26">
        <f t="shared" ca="1" si="38"/>
        <v>0.98044936909067992</v>
      </c>
      <c r="D421" s="26">
        <f t="shared" ca="1" si="39"/>
        <v>0.95466533821752075</v>
      </c>
      <c r="E421" s="26">
        <f t="shared" ca="1" si="39"/>
        <v>0.92442551223650471</v>
      </c>
      <c r="F421" s="26">
        <f t="shared" ca="1" si="39"/>
        <v>0.89121556093717069</v>
      </c>
      <c r="G421" s="26">
        <f t="shared" ca="1" si="39"/>
        <v>0.85622119025341892</v>
      </c>
      <c r="H421" s="26">
        <f t="shared" ca="1" si="39"/>
        <v>0.82036391000551689</v>
      </c>
      <c r="I421" s="26">
        <f t="shared" ca="1" si="39"/>
        <v>0.78433742197138556</v>
      </c>
      <c r="J421" s="26">
        <f t="shared" ca="1" si="39"/>
        <v>0.74865345553802831</v>
      </c>
      <c r="K421" s="26">
        <f t="shared" ca="1" si="39"/>
        <v>0.71367476845810285</v>
      </c>
      <c r="L421" s="26">
        <f t="shared" ca="1" si="39"/>
        <v>0.67965386130148309</v>
      </c>
      <c r="M421" s="27">
        <f ca="1">C421*'Balance y flujos'!D$12</f>
        <v>7423.8219406278804</v>
      </c>
      <c r="N421" s="27">
        <f ca="1">D421*'Balance y flujos'!E$12</f>
        <v>7228.5889585397645</v>
      </c>
      <c r="O421" s="27">
        <f ca="1">E421*'Balance y flujos'!F$12</f>
        <v>6999.6173352453925</v>
      </c>
      <c r="P421" s="27">
        <f ca="1">F421*'Balance y flujos'!G$12</f>
        <v>6748.1563492162641</v>
      </c>
      <c r="Q421" s="27">
        <f ca="1">G421*'Balance y flujos'!H$12</f>
        <v>-849738.00625776895</v>
      </c>
      <c r="R421" s="27">
        <f ca="1">H421*'Balance y flujos'!I$12</f>
        <v>20791.124419711556</v>
      </c>
      <c r="S421" s="27">
        <f ca="1">I421*'Balance y flujos'!J$12</f>
        <v>19878.076946526347</v>
      </c>
      <c r="T421" s="27">
        <f ca="1">J421*'Balance y flujos'!K$12</f>
        <v>18973.710266256672</v>
      </c>
      <c r="U421" s="27">
        <f ca="1">K421*'Balance y flujos'!L$12</f>
        <v>18087.218032447901</v>
      </c>
      <c r="V421" s="27">
        <f ca="1">L421*'Balance y flujos'!M$12</f>
        <v>696878.8608660805</v>
      </c>
      <c r="W421" s="16">
        <f t="shared" ca="1" si="37"/>
        <v>-46728.831143116811</v>
      </c>
      <c r="X421" s="16">
        <f ca="1">'Metrics and Escenarios'!$N$13-W421</f>
        <v>49636.877898923587</v>
      </c>
    </row>
    <row r="422" spans="1:24" x14ac:dyDescent="0.35">
      <c r="A422">
        <v>417</v>
      </c>
      <c r="B422" s="16">
        <f t="shared" ca="1" si="36"/>
        <v>60.13887214997213</v>
      </c>
      <c r="C422" s="26">
        <f t="shared" ca="1" si="38"/>
        <v>0.987592833176552</v>
      </c>
      <c r="D422" s="26">
        <f t="shared" ca="1" si="39"/>
        <v>0.96862722411812874</v>
      </c>
      <c r="E422" s="26">
        <f t="shared" ca="1" si="39"/>
        <v>0.94477892588286572</v>
      </c>
      <c r="F422" s="26">
        <f t="shared" ca="1" si="39"/>
        <v>0.91747405940539095</v>
      </c>
      <c r="G422" s="26">
        <f t="shared" ca="1" si="39"/>
        <v>0.88787077921058388</v>
      </c>
      <c r="H422" s="26">
        <f t="shared" ca="1" si="39"/>
        <v>0.85688609597827969</v>
      </c>
      <c r="I422" s="26">
        <f t="shared" ca="1" si="39"/>
        <v>0.82522474894358899</v>
      </c>
      <c r="J422" s="26">
        <f t="shared" ca="1" si="39"/>
        <v>0.79341955408660236</v>
      </c>
      <c r="K422" s="26">
        <f t="shared" ca="1" si="39"/>
        <v>0.76185999090388656</v>
      </c>
      <c r="L422" s="26">
        <f t="shared" ca="1" si="39"/>
        <v>0.73082832517338692</v>
      </c>
      <c r="M422" s="27">
        <f ca="1">C422*'Balance y flujos'!D$12</f>
        <v>7477.9112256890448</v>
      </c>
      <c r="N422" s="27">
        <f ca="1">D422*'Balance y flujos'!E$12</f>
        <v>7334.3063552245185</v>
      </c>
      <c r="O422" s="27">
        <f ca="1">E422*'Balance y flujos'!F$12</f>
        <v>7153.7304629173168</v>
      </c>
      <c r="P422" s="27">
        <f ca="1">F422*'Balance y flujos'!G$12</f>
        <v>6946.9819318540631</v>
      </c>
      <c r="Q422" s="27">
        <f ca="1">G422*'Balance y flujos'!H$12</f>
        <v>-881147.94906866737</v>
      </c>
      <c r="R422" s="27">
        <f ca="1">H422*'Balance y flujos'!I$12</f>
        <v>21716.734753586981</v>
      </c>
      <c r="S422" s="27">
        <f ca="1">I422*'Balance y flujos'!J$12</f>
        <v>20914.316464014133</v>
      </c>
      <c r="T422" s="27">
        <f ca="1">J422*'Balance y flujos'!K$12</f>
        <v>20108.252526535056</v>
      </c>
      <c r="U422" s="27">
        <f ca="1">K422*'Balance y flujos'!L$12</f>
        <v>19308.413824757961</v>
      </c>
      <c r="V422" s="27">
        <f ca="1">L422*'Balance y flujos'!M$12</f>
        <v>749350.2792145235</v>
      </c>
      <c r="W422" s="16">
        <f t="shared" ca="1" si="37"/>
        <v>-20837.022309564869</v>
      </c>
      <c r="X422" s="16">
        <f ca="1">'Metrics and Escenarios'!$N$13-W422</f>
        <v>23745.069065371645</v>
      </c>
    </row>
    <row r="423" spans="1:24" x14ac:dyDescent="0.35">
      <c r="A423">
        <v>418</v>
      </c>
      <c r="B423" s="16">
        <f t="shared" ca="1" si="36"/>
        <v>409.63052598910565</v>
      </c>
      <c r="C423" s="26">
        <f t="shared" ca="1" si="38"/>
        <v>0.95367346716480861</v>
      </c>
      <c r="D423" s="26">
        <f t="shared" ca="1" si="39"/>
        <v>0.9032338639857812</v>
      </c>
      <c r="E423" s="26">
        <f t="shared" ca="1" si="39"/>
        <v>0.85073736622478691</v>
      </c>
      <c r="F423" s="26">
        <f t="shared" ca="1" si="39"/>
        <v>0.79777583132977148</v>
      </c>
      <c r="G423" s="26">
        <f t="shared" ca="1" si="39"/>
        <v>0.74551882588095442</v>
      </c>
      <c r="H423" s="26">
        <f t="shared" ca="1" si="39"/>
        <v>0.69479025405106665</v>
      </c>
      <c r="I423" s="26">
        <f t="shared" ca="1" si="39"/>
        <v>0.64613703806224221</v>
      </c>
      <c r="J423" s="26">
        <f t="shared" ca="1" si="39"/>
        <v>0.59989751400959546</v>
      </c>
      <c r="K423" s="26">
        <f t="shared" ca="1" si="39"/>
        <v>0.55625137833226213</v>
      </c>
      <c r="L423" s="26">
        <f t="shared" ca="1" si="39"/>
        <v>0.51526788426413783</v>
      </c>
      <c r="M423" s="27">
        <f ca="1">C423*'Balance y flujos'!D$12</f>
        <v>7221.0786532496222</v>
      </c>
      <c r="N423" s="27">
        <f ca="1">D423*'Balance y flujos'!E$12</f>
        <v>6839.1572154253354</v>
      </c>
      <c r="O423" s="27">
        <f ca="1">E423*'Balance y flujos'!F$12</f>
        <v>6441.6612669648421</v>
      </c>
      <c r="P423" s="27">
        <f ca="1">F423*'Balance y flujos'!G$12</f>
        <v>6040.6441240525091</v>
      </c>
      <c r="Q423" s="27">
        <f ca="1">G423*'Balance y flujos'!H$12</f>
        <v>-739873.86430393881</v>
      </c>
      <c r="R423" s="27">
        <f ca="1">H423*'Balance y flujos'!I$12</f>
        <v>17608.613008684868</v>
      </c>
      <c r="S423" s="27">
        <f ca="1">I423*'Balance y flujos'!J$12</f>
        <v>16375.55648985782</v>
      </c>
      <c r="T423" s="27">
        <f ca="1">J423*'Balance y flujos'!K$12</f>
        <v>15203.672054229297</v>
      </c>
      <c r="U423" s="27">
        <f ca="1">K423*'Balance y flujos'!L$12</f>
        <v>14097.513889249873</v>
      </c>
      <c r="V423" s="27">
        <f ca="1">L423*'Balance y flujos'!M$12</f>
        <v>528326.7213979474</v>
      </c>
      <c r="W423" s="16">
        <f t="shared" ca="1" si="37"/>
        <v>-121719.24620427727</v>
      </c>
      <c r="X423" s="16">
        <f ca="1">'Metrics and Escenarios'!$N$13-W423</f>
        <v>124627.29296008404</v>
      </c>
    </row>
    <row r="424" spans="1:24" x14ac:dyDescent="0.35">
      <c r="A424">
        <v>419</v>
      </c>
      <c r="B424" s="16">
        <f t="shared" ca="1" si="36"/>
        <v>-73.644162065468336</v>
      </c>
      <c r="C424" s="26">
        <f t="shared" ca="1" si="38"/>
        <v>1.0008939243886892</v>
      </c>
      <c r="D424" s="26">
        <f t="shared" ca="1" si="39"/>
        <v>0.99489424301726614</v>
      </c>
      <c r="E424" s="26">
        <f t="shared" ca="1" si="39"/>
        <v>0.98346875636943121</v>
      </c>
      <c r="F424" s="26">
        <f t="shared" ca="1" si="39"/>
        <v>0.96790846328929392</v>
      </c>
      <c r="G424" s="26">
        <f t="shared" ca="1" si="39"/>
        <v>0.94929322175282016</v>
      </c>
      <c r="H424" s="26">
        <f t="shared" ca="1" si="39"/>
        <v>0.92850412192139675</v>
      </c>
      <c r="I424" s="26">
        <f t="shared" ca="1" si="39"/>
        <v>0.90623975035064552</v>
      </c>
      <c r="J424" s="26">
        <f t="shared" ca="1" si="39"/>
        <v>0.88304713622380548</v>
      </c>
      <c r="K424" s="26">
        <f t="shared" ca="1" si="39"/>
        <v>0.85934247307611245</v>
      </c>
      <c r="L424" s="26">
        <f t="shared" ca="1" si="39"/>
        <v>0.83544257727664295</v>
      </c>
      <c r="M424" s="27">
        <f ca="1">C424*'Balance y flujos'!D$12</f>
        <v>7578.6251798084077</v>
      </c>
      <c r="N424" s="27">
        <f ca="1">D424*'Balance y flujos'!E$12</f>
        <v>7533.1964533426481</v>
      </c>
      <c r="O424" s="27">
        <f ca="1">E424*'Balance y flujos'!F$12</f>
        <v>7446.684307858568</v>
      </c>
      <c r="P424" s="27">
        <f ca="1">F424*'Balance y flujos'!G$12</f>
        <v>7328.8640013617014</v>
      </c>
      <c r="Q424" s="27">
        <f ca="1">G424*'Balance y flujos'!H$12</f>
        <v>-942105.30968932016</v>
      </c>
      <c r="R424" s="27">
        <f ca="1">H424*'Balance y flujos'!I$12</f>
        <v>23531.806418633121</v>
      </c>
      <c r="S424" s="27">
        <f ca="1">I424*'Balance y flujos'!J$12</f>
        <v>22967.543030387453</v>
      </c>
      <c r="T424" s="27">
        <f ca="1">J424*'Balance y flujos'!K$12</f>
        <v>22379.754464790694</v>
      </c>
      <c r="U424" s="27">
        <f ca="1">K424*'Balance y flujos'!L$12</f>
        <v>21778.988640233976</v>
      </c>
      <c r="V424" s="27">
        <f ca="1">L424*'Balance y flujos'!M$12</f>
        <v>856615.85215847718</v>
      </c>
      <c r="W424" s="16">
        <f t="shared" ca="1" si="37"/>
        <v>35056.004965573549</v>
      </c>
      <c r="X424" s="16">
        <f ca="1">'Metrics and Escenarios'!$N$13-W424</f>
        <v>-32147.958209766774</v>
      </c>
    </row>
    <row r="425" spans="1:24" x14ac:dyDescent="0.35">
      <c r="A425">
        <v>420</v>
      </c>
      <c r="B425" s="16">
        <f t="shared" ca="1" si="36"/>
        <v>-408.29259997814898</v>
      </c>
      <c r="C425" s="26">
        <f t="shared" ca="1" si="38"/>
        <v>1.0349554360848467</v>
      </c>
      <c r="D425" s="26">
        <f t="shared" ca="1" si="39"/>
        <v>1.063761117074967</v>
      </c>
      <c r="E425" s="26">
        <f t="shared" ca="1" si="39"/>
        <v>1.0873299695491363</v>
      </c>
      <c r="F425" s="26">
        <f t="shared" ca="1" si="39"/>
        <v>1.1065439684936966</v>
      </c>
      <c r="G425" s="26">
        <f t="shared" ca="1" si="39"/>
        <v>1.1221950917811394</v>
      </c>
      <c r="H425" s="26">
        <f t="shared" ca="1" si="39"/>
        <v>1.1349727069250173</v>
      </c>
      <c r="I425" s="26">
        <f t="shared" ca="1" si="39"/>
        <v>1.1454556709153862</v>
      </c>
      <c r="J425" s="26">
        <f t="shared" ca="1" si="39"/>
        <v>1.1541245052537987</v>
      </c>
      <c r="K425" s="26">
        <f t="shared" ca="1" si="39"/>
        <v>1.1613647773750173</v>
      </c>
      <c r="L425" s="26">
        <f t="shared" ca="1" si="39"/>
        <v>1.1674884014931646</v>
      </c>
      <c r="M425" s="27">
        <f ca="1">C425*'Balance y flujos'!D$12</f>
        <v>7836.5340589740999</v>
      </c>
      <c r="N425" s="27">
        <f ca="1">D425*'Balance y flujos'!E$12</f>
        <v>8054.6465421791399</v>
      </c>
      <c r="O425" s="27">
        <f ca="1">E425*'Balance y flujos'!F$12</f>
        <v>8233.1065112802844</v>
      </c>
      <c r="P425" s="27">
        <f ca="1">F425*'Balance y flujos'!G$12</f>
        <v>8378.5921543218228</v>
      </c>
      <c r="Q425" s="27">
        <f ca="1">G425*'Balance y flujos'!H$12</f>
        <v>-1113697.991567024</v>
      </c>
      <c r="R425" s="27">
        <f ca="1">H425*'Balance y flujos'!I$12</f>
        <v>28764.501308323233</v>
      </c>
      <c r="S425" s="27">
        <f ca="1">I425*'Balance y flujos'!J$12</f>
        <v>29030.179266547471</v>
      </c>
      <c r="T425" s="27">
        <f ca="1">J425*'Balance y flujos'!K$12</f>
        <v>29249.880317636602</v>
      </c>
      <c r="U425" s="27">
        <f ca="1">K425*'Balance y flujos'!L$12</f>
        <v>29433.376198755766</v>
      </c>
      <c r="V425" s="27">
        <f ca="1">L425*'Balance y flujos'!M$12</f>
        <v>1197076.9734890379</v>
      </c>
      <c r="W425" s="16">
        <f t="shared" ca="1" si="37"/>
        <v>232359.79828003235</v>
      </c>
      <c r="X425" s="16">
        <f ca="1">'Metrics and Escenarios'!$N$13-W425</f>
        <v>-229451.75152422558</v>
      </c>
    </row>
    <row r="426" spans="1:24" x14ac:dyDescent="0.35">
      <c r="A426">
        <v>421</v>
      </c>
      <c r="B426" s="16">
        <f t="shared" ca="1" si="36"/>
        <v>101.86381359961332</v>
      </c>
      <c r="C426" s="26">
        <f t="shared" ca="1" si="38"/>
        <v>0.98348069276932881</v>
      </c>
      <c r="D426" s="26">
        <f t="shared" ca="1" si="39"/>
        <v>0.96057767468680821</v>
      </c>
      <c r="E426" s="26">
        <f t="shared" ca="1" si="39"/>
        <v>0.93302638186081477</v>
      </c>
      <c r="F426" s="26">
        <f t="shared" ca="1" si="39"/>
        <v>0.90228851453496284</v>
      </c>
      <c r="G426" s="26">
        <f t="shared" ca="1" si="39"/>
        <v>0.86953948400205283</v>
      </c>
      <c r="H426" s="26">
        <f t="shared" ca="1" si="39"/>
        <v>0.835700282224485</v>
      </c>
      <c r="I426" s="26">
        <f t="shared" ca="1" si="39"/>
        <v>0.80147061845573075</v>
      </c>
      <c r="J426" s="26">
        <f t="shared" ca="1" si="39"/>
        <v>0.76737239154823333</v>
      </c>
      <c r="K426" s="26">
        <f t="shared" ca="1" si="39"/>
        <v>0.73378080448881011</v>
      </c>
      <c r="L426" s="26">
        <f t="shared" ca="1" si="39"/>
        <v>0.70096197486584377</v>
      </c>
      <c r="M426" s="27">
        <f ca="1">C426*'Balance y flujos'!D$12</f>
        <v>7446.7746885658698</v>
      </c>
      <c r="N426" s="27">
        <f ca="1">D426*'Balance y flujos'!E$12</f>
        <v>7273.3563219394455</v>
      </c>
      <c r="O426" s="27">
        <f ca="1">E426*'Balance y flujos'!F$12</f>
        <v>7064.7418859242835</v>
      </c>
      <c r="P426" s="27">
        <f ca="1">F426*'Balance y flujos'!G$12</f>
        <v>6831.9991650294696</v>
      </c>
      <c r="Q426" s="27">
        <f ca="1">G426*'Balance y flujos'!H$12</f>
        <v>-862955.45579714549</v>
      </c>
      <c r="R426" s="27">
        <f ca="1">H426*'Balance y flujos'!I$12</f>
        <v>21179.80609995445</v>
      </c>
      <c r="S426" s="27">
        <f ca="1">I426*'Balance y flujos'!J$12</f>
        <v>20312.296949952619</v>
      </c>
      <c r="T426" s="27">
        <f ca="1">J426*'Balance y flujos'!K$12</f>
        <v>19448.118907161137</v>
      </c>
      <c r="U426" s="27">
        <f ca="1">K426*'Balance y flujos'!L$12</f>
        <v>18596.781034431773</v>
      </c>
      <c r="V426" s="27">
        <f ca="1">L426*'Balance y flujos'!M$12</f>
        <v>718727.00262385968</v>
      </c>
      <c r="W426" s="16">
        <f t="shared" ca="1" si="37"/>
        <v>-36074.57812032674</v>
      </c>
      <c r="X426" s="16">
        <f ca="1">'Metrics and Escenarios'!$N$13-W426</f>
        <v>38982.624876133515</v>
      </c>
    </row>
    <row r="427" spans="1:24" x14ac:dyDescent="0.35">
      <c r="A427">
        <v>422</v>
      </c>
      <c r="B427" s="16">
        <f t="shared" ca="1" si="36"/>
        <v>23.93664171912204</v>
      </c>
      <c r="C427" s="26">
        <f t="shared" ca="1" si="38"/>
        <v>0.99117461902833059</v>
      </c>
      <c r="D427" s="26">
        <f t="shared" ca="1" si="39"/>
        <v>0.97566596838621078</v>
      </c>
      <c r="E427" s="26">
        <f t="shared" ca="1" si="39"/>
        <v>0.95509577975592674</v>
      </c>
      <c r="F427" s="26">
        <f t="shared" ca="1" si="39"/>
        <v>0.93085656377771397</v>
      </c>
      <c r="G427" s="26">
        <f t="shared" ca="1" si="39"/>
        <v>0.90408856769918511</v>
      </c>
      <c r="H427" s="26">
        <f t="shared" ca="1" si="39"/>
        <v>0.87570242684630273</v>
      </c>
      <c r="I427" s="26">
        <f t="shared" ca="1" si="39"/>
        <v>0.846404462565851</v>
      </c>
      <c r="J427" s="26">
        <f t="shared" ca="1" si="39"/>
        <v>0.81673439007789883</v>
      </c>
      <c r="K427" s="26">
        <f t="shared" ca="1" si="39"/>
        <v>0.78709173712475966</v>
      </c>
      <c r="L427" s="26">
        <f t="shared" ca="1" si="39"/>
        <v>0.75777068486996313</v>
      </c>
      <c r="M427" s="27">
        <f ca="1">C427*'Balance y flujos'!D$12</f>
        <v>7505.0319942175884</v>
      </c>
      <c r="N427" s="27">
        <f ca="1">D427*'Balance y flujos'!E$12</f>
        <v>7387.602716851351</v>
      </c>
      <c r="O427" s="27">
        <f ca="1">E427*'Balance y flujos'!F$12</f>
        <v>7231.8482001056391</v>
      </c>
      <c r="P427" s="27">
        <f ca="1">F427*'Balance y flujos'!G$12</f>
        <v>7048.3123347405908</v>
      </c>
      <c r="Q427" s="27">
        <f ca="1">G427*'Balance y flujos'!H$12</f>
        <v>-897242.93878988118</v>
      </c>
      <c r="R427" s="27">
        <f ca="1">H427*'Balance y flujos'!I$12</f>
        <v>22193.61174857436</v>
      </c>
      <c r="S427" s="27">
        <f ca="1">I427*'Balance y flujos'!J$12</f>
        <v>21451.090517240522</v>
      </c>
      <c r="T427" s="27">
        <f ca="1">J427*'Balance y flujos'!K$12</f>
        <v>20699.138656468484</v>
      </c>
      <c r="U427" s="27">
        <f ca="1">K427*'Balance y flujos'!L$12</f>
        <v>19947.881710420108</v>
      </c>
      <c r="V427" s="27">
        <f ca="1">L427*'Balance y flujos'!M$12</f>
        <v>776975.46021245164</v>
      </c>
      <c r="W427" s="16">
        <f t="shared" ca="1" si="37"/>
        <v>-6802.9606988107553</v>
      </c>
      <c r="X427" s="16">
        <f ca="1">'Metrics and Escenarios'!$N$13-W427</f>
        <v>9711.007454617531</v>
      </c>
    </row>
    <row r="428" spans="1:24" x14ac:dyDescent="0.35">
      <c r="A428">
        <v>423</v>
      </c>
      <c r="B428" s="16">
        <f t="shared" ca="1" si="36"/>
        <v>55.772213678002721</v>
      </c>
      <c r="C428" s="26">
        <f t="shared" ca="1" si="38"/>
        <v>0.98802417540709297</v>
      </c>
      <c r="D428" s="26">
        <f t="shared" ca="1" si="39"/>
        <v>0.96947352647054741</v>
      </c>
      <c r="E428" s="26">
        <f t="shared" ca="1" si="39"/>
        <v>0.94601739497173931</v>
      </c>
      <c r="F428" s="26">
        <f t="shared" ca="1" si="39"/>
        <v>0.91907797810037439</v>
      </c>
      <c r="G428" s="26">
        <f t="shared" ca="1" si="39"/>
        <v>0.88981141118897411</v>
      </c>
      <c r="H428" s="26">
        <f t="shared" ca="1" si="39"/>
        <v>0.85913407690015575</v>
      </c>
      <c r="I428" s="26">
        <f t="shared" ca="1" si="39"/>
        <v>0.82775104023344348</v>
      </c>
      <c r="J428" s="26">
        <f t="shared" ca="1" si="39"/>
        <v>0.79619607468405462</v>
      </c>
      <c r="K428" s="26">
        <f t="shared" ca="1" si="39"/>
        <v>0.76485998616767514</v>
      </c>
      <c r="L428" s="26">
        <f t="shared" ca="1" si="39"/>
        <v>0.73402658063376325</v>
      </c>
      <c r="M428" s="27">
        <f ca="1">C428*'Balance y flujos'!D$12</f>
        <v>7481.177287166528</v>
      </c>
      <c r="N428" s="27">
        <f ca="1">D428*'Balance y flujos'!E$12</f>
        <v>7340.7144352033129</v>
      </c>
      <c r="O428" s="27">
        <f ca="1">E428*'Balance y flujos'!F$12</f>
        <v>7163.1079731535638</v>
      </c>
      <c r="P428" s="27">
        <f ca="1">F428*'Balance y flujos'!G$12</f>
        <v>6959.1265740703611</v>
      </c>
      <c r="Q428" s="27">
        <f ca="1">G428*'Balance y flujos'!H$12</f>
        <v>-883073.88686017343</v>
      </c>
      <c r="R428" s="27">
        <f ca="1">H428*'Balance y flujos'!I$12</f>
        <v>21773.707092898629</v>
      </c>
      <c r="S428" s="27">
        <f ca="1">I428*'Balance y flujos'!J$12</f>
        <v>20978.342240730035</v>
      </c>
      <c r="T428" s="27">
        <f ca="1">J428*'Balance y flujos'!K$12</f>
        <v>20178.620060371511</v>
      </c>
      <c r="U428" s="27">
        <f ca="1">K428*'Balance y flujos'!L$12</f>
        <v>19384.445051908795</v>
      </c>
      <c r="V428" s="27">
        <f ca="1">L428*'Balance y flujos'!M$12</f>
        <v>752629.59056533047</v>
      </c>
      <c r="W428" s="16">
        <f t="shared" ca="1" si="37"/>
        <v>-19185.055579340202</v>
      </c>
      <c r="X428" s="16">
        <f ca="1">'Metrics and Escenarios'!$N$13-W428</f>
        <v>22093.102335146978</v>
      </c>
    </row>
    <row r="429" spans="1:24" x14ac:dyDescent="0.35">
      <c r="A429">
        <v>424</v>
      </c>
      <c r="B429" s="16">
        <f t="shared" ca="1" si="36"/>
        <v>20.94422933617097</v>
      </c>
      <c r="C429" s="26">
        <f t="shared" ca="1" si="38"/>
        <v>0.99147126373064576</v>
      </c>
      <c r="D429" s="26">
        <f t="shared" ca="1" si="39"/>
        <v>0.97625006213879884</v>
      </c>
      <c r="E429" s="26">
        <f t="shared" ca="1" si="39"/>
        <v>0.95595357686219407</v>
      </c>
      <c r="F429" s="26">
        <f t="shared" ca="1" si="39"/>
        <v>0.93197143355791245</v>
      </c>
      <c r="G429" s="26">
        <f t="shared" ca="1" si="39"/>
        <v>0.90544228307794516</v>
      </c>
      <c r="H429" s="26">
        <f t="shared" ca="1" si="39"/>
        <v>0.87727611683389983</v>
      </c>
      <c r="I429" s="26">
        <f t="shared" ca="1" si="39"/>
        <v>0.84817927459255993</v>
      </c>
      <c r="J429" s="26">
        <f t="shared" ca="1" si="39"/>
        <v>0.81869193714021193</v>
      </c>
      <c r="K429" s="26">
        <f t="shared" ca="1" si="39"/>
        <v>0.7892143668990278</v>
      </c>
      <c r="L429" s="26">
        <f t="shared" ca="1" si="39"/>
        <v>0.76004164337837221</v>
      </c>
      <c r="M429" s="27">
        <f ca="1">C429*'Balance y flujos'!D$12</f>
        <v>7507.2781453387424</v>
      </c>
      <c r="N429" s="27">
        <f ca="1">D429*'Balance y flujos'!E$12</f>
        <v>7392.0253909358562</v>
      </c>
      <c r="O429" s="27">
        <f ca="1">E429*'Balance y flujos'!F$12</f>
        <v>7238.3433167112225</v>
      </c>
      <c r="P429" s="27">
        <f ca="1">F429*'Balance y flujos'!G$12</f>
        <v>7056.7539687464923</v>
      </c>
      <c r="Q429" s="27">
        <f ca="1">G429*'Balance y flujos'!H$12</f>
        <v>-898586.40403003432</v>
      </c>
      <c r="R429" s="27">
        <f ca="1">H429*'Balance y flujos'!I$12</f>
        <v>22233.495005176865</v>
      </c>
      <c r="S429" s="27">
        <f ca="1">I429*'Balance y flujos'!J$12</f>
        <v>21496.070967037074</v>
      </c>
      <c r="T429" s="27">
        <f ca="1">J429*'Balance y flujos'!K$12</f>
        <v>20748.750303243287</v>
      </c>
      <c r="U429" s="27">
        <f ca="1">K429*'Balance y flujos'!L$12</f>
        <v>20001.677177523845</v>
      </c>
      <c r="V429" s="27">
        <f ca="1">L429*'Balance y flujos'!M$12</f>
        <v>779303.97339912539</v>
      </c>
      <c r="W429" s="16">
        <f t="shared" ca="1" si="37"/>
        <v>-5608.0363561954582</v>
      </c>
      <c r="X429" s="16">
        <f ca="1">'Metrics and Escenarios'!$N$13-W429</f>
        <v>8516.083112002234</v>
      </c>
    </row>
    <row r="430" spans="1:24" x14ac:dyDescent="0.35">
      <c r="A430">
        <v>425</v>
      </c>
      <c r="B430" s="16">
        <f t="shared" ca="1" si="36"/>
        <v>4.8739915259493758</v>
      </c>
      <c r="C430" s="26">
        <f t="shared" ca="1" si="38"/>
        <v>0.99306586256561125</v>
      </c>
      <c r="D430" s="26">
        <f t="shared" ca="1" si="39"/>
        <v>0.97939282405868466</v>
      </c>
      <c r="E430" s="26">
        <f t="shared" ca="1" si="39"/>
        <v>0.96057342461656303</v>
      </c>
      <c r="F430" s="26">
        <f t="shared" ca="1" si="39"/>
        <v>0.93798153062863665</v>
      </c>
      <c r="G430" s="26">
        <f t="shared" ca="1" si="39"/>
        <v>0.91274692702467619</v>
      </c>
      <c r="H430" s="26">
        <f t="shared" ca="1" si="39"/>
        <v>0.88577585029673889</v>
      </c>
      <c r="I430" s="26">
        <f t="shared" ca="1" si="39"/>
        <v>0.85777445213725434</v>
      </c>
      <c r="J430" s="26">
        <f t="shared" ca="1" si="39"/>
        <v>0.82928514467965453</v>
      </c>
      <c r="K430" s="26">
        <f t="shared" ca="1" si="39"/>
        <v>0.80071188833443885</v>
      </c>
      <c r="L430" s="26">
        <f t="shared" ca="1" si="39"/>
        <v>0.77235436251398881</v>
      </c>
      <c r="M430" s="27">
        <f ca="1">C430*'Balance y flujos'!D$12</f>
        <v>7519.3522189122668</v>
      </c>
      <c r="N430" s="27">
        <f ca="1">D430*'Balance y flujos'!E$12</f>
        <v>7415.8219332465078</v>
      </c>
      <c r="O430" s="27">
        <f ca="1">E430*'Balance y flujos'!F$12</f>
        <v>7273.3241410173805</v>
      </c>
      <c r="P430" s="27">
        <f ca="1">F430*'Balance y flujos'!G$12</f>
        <v>7102.2615613928383</v>
      </c>
      <c r="Q430" s="27">
        <f ca="1">G430*'Balance y flujos'!H$12</f>
        <v>-905835.73826092505</v>
      </c>
      <c r="R430" s="27">
        <f ca="1">H430*'Balance y flujos'!I$12</f>
        <v>22448.910400472698</v>
      </c>
      <c r="S430" s="27">
        <f ca="1">I430*'Balance y flujos'!J$12</f>
        <v>21739.249058769099</v>
      </c>
      <c r="T430" s="27">
        <f ca="1">J430*'Balance y flujos'!K$12</f>
        <v>21017.222249985676</v>
      </c>
      <c r="U430" s="27">
        <f ca="1">K430*'Balance y flujos'!L$12</f>
        <v>20293.067858862232</v>
      </c>
      <c r="V430" s="27">
        <f ca="1">L430*'Balance y flujos'!M$12</f>
        <v>791928.74340920313</v>
      </c>
      <c r="W430" s="16">
        <f t="shared" ca="1" si="37"/>
        <v>902.2145709367469</v>
      </c>
      <c r="X430" s="16">
        <f ca="1">'Metrics and Escenarios'!$N$13-W430</f>
        <v>2005.8321848700289</v>
      </c>
    </row>
    <row r="431" spans="1:24" x14ac:dyDescent="0.35">
      <c r="A431">
        <v>426</v>
      </c>
      <c r="B431" s="16">
        <f t="shared" ca="1" si="36"/>
        <v>-65.945453331711278</v>
      </c>
      <c r="C431" s="26">
        <f t="shared" ca="1" si="38"/>
        <v>1.0001236618483555</v>
      </c>
      <c r="D431" s="26">
        <f t="shared" ca="1" si="39"/>
        <v>0.99336354156257178</v>
      </c>
      <c r="E431" s="26">
        <f t="shared" ca="1" si="39"/>
        <v>0.9811999455637993</v>
      </c>
      <c r="F431" s="26">
        <f t="shared" ca="1" si="39"/>
        <v>0.96493238988972352</v>
      </c>
      <c r="G431" s="26">
        <f t="shared" ca="1" si="39"/>
        <v>0.94564607981855164</v>
      </c>
      <c r="H431" s="26">
        <f t="shared" ca="1" si="39"/>
        <v>0.92422504286936114</v>
      </c>
      <c r="I431" s="26">
        <f t="shared" ca="1" si="39"/>
        <v>0.90136907329539784</v>
      </c>
      <c r="J431" s="26">
        <f t="shared" ca="1" si="39"/>
        <v>0.87762519199075151</v>
      </c>
      <c r="K431" s="26">
        <f t="shared" ca="1" si="39"/>
        <v>0.85340880885128123</v>
      </c>
      <c r="L431" s="26">
        <f t="shared" ca="1" si="39"/>
        <v>0.82903544318593581</v>
      </c>
      <c r="M431" s="27">
        <f ca="1">C431*'Balance y flujos'!D$12</f>
        <v>7572.7928623759672</v>
      </c>
      <c r="N431" s="27">
        <f ca="1">D431*'Balance y flujos'!E$12</f>
        <v>7521.6062015640682</v>
      </c>
      <c r="O431" s="27">
        <f ca="1">E431*'Balance y flujos'!F$12</f>
        <v>7429.5051979840773</v>
      </c>
      <c r="P431" s="27">
        <f ca="1">F431*'Balance y flujos'!G$12</f>
        <v>7306.3296006091759</v>
      </c>
      <c r="Q431" s="27">
        <f ca="1">G431*'Balance y flujos'!H$12</f>
        <v>-938485.78339045902</v>
      </c>
      <c r="R431" s="27">
        <f ca="1">H431*'Balance y flujos'!I$12</f>
        <v>23423.358370288268</v>
      </c>
      <c r="S431" s="27">
        <f ca="1">I431*'Balance y flujos'!J$12</f>
        <v>22844.101650984005</v>
      </c>
      <c r="T431" s="27">
        <f ca="1">J431*'Balance y flujos'!K$12</f>
        <v>22242.341889991538</v>
      </c>
      <c r="U431" s="27">
        <f ca="1">K431*'Balance y flujos'!L$12</f>
        <v>21628.607145316157</v>
      </c>
      <c r="V431" s="27">
        <f ca="1">L431*'Balance y flujos'!M$12</f>
        <v>850046.33705560095</v>
      </c>
      <c r="W431" s="16">
        <f t="shared" ca="1" si="37"/>
        <v>31529.196584255318</v>
      </c>
      <c r="X431" s="16">
        <f ca="1">'Metrics and Escenarios'!$N$13-W431</f>
        <v>-28621.149828448542</v>
      </c>
    </row>
    <row r="432" spans="1:24" x14ac:dyDescent="0.35">
      <c r="A432">
        <v>427</v>
      </c>
      <c r="B432" s="16">
        <f t="shared" ca="1" si="36"/>
        <v>59.194752710467171</v>
      </c>
      <c r="C432" s="26">
        <f t="shared" ca="1" si="38"/>
        <v>0.98768607813741349</v>
      </c>
      <c r="D432" s="26">
        <f t="shared" ca="1" si="39"/>
        <v>0.968810141345541</v>
      </c>
      <c r="E432" s="26">
        <f t="shared" ca="1" si="39"/>
        <v>0.94504655902771295</v>
      </c>
      <c r="F432" s="26">
        <f t="shared" ca="1" si="39"/>
        <v>0.91782060687560341</v>
      </c>
      <c r="G432" s="26">
        <f t="shared" ca="1" si="39"/>
        <v>0.88829000618409315</v>
      </c>
      <c r="H432" s="26">
        <f t="shared" ca="1" si="39"/>
        <v>0.85737163517978843</v>
      </c>
      <c r="I432" s="26">
        <f t="shared" ca="1" si="39"/>
        <v>0.82577030670803064</v>
      </c>
      <c r="J432" s="26">
        <f t="shared" ca="1" si="39"/>
        <v>0.79401904671491785</v>
      </c>
      <c r="K432" s="26">
        <f t="shared" ca="1" si="39"/>
        <v>0.76250762415917028</v>
      </c>
      <c r="L432" s="26">
        <f t="shared" ca="1" si="39"/>
        <v>0.73151864022077506</v>
      </c>
      <c r="M432" s="27">
        <f ca="1">C432*'Balance y flujos'!D$12</f>
        <v>7478.6172631532118</v>
      </c>
      <c r="N432" s="27">
        <f ca="1">D432*'Balance y flujos'!E$12</f>
        <v>7335.6913782241681</v>
      </c>
      <c r="O432" s="27">
        <f ca="1">E432*'Balance y flujos'!F$12</f>
        <v>7155.7569426881173</v>
      </c>
      <c r="P432" s="27">
        <f ca="1">F432*'Balance y flujos'!G$12</f>
        <v>6949.6059395733182</v>
      </c>
      <c r="Q432" s="27">
        <f ca="1">G432*'Balance y flujos'!H$12</f>
        <v>-881564.00171568699</v>
      </c>
      <c r="R432" s="27">
        <f ca="1">H432*'Balance y flujos'!I$12</f>
        <v>21729.040153454152</v>
      </c>
      <c r="S432" s="27">
        <f ca="1">I432*'Balance y flujos'!J$12</f>
        <v>20928.142961279926</v>
      </c>
      <c r="T432" s="27">
        <f ca="1">J432*'Balance y flujos'!K$12</f>
        <v>20123.445937254357</v>
      </c>
      <c r="U432" s="27">
        <f ca="1">K432*'Balance y flujos'!L$12</f>
        <v>19324.827301051497</v>
      </c>
      <c r="V432" s="27">
        <f ca="1">L432*'Balance y flujos'!M$12</f>
        <v>750058.08945625648</v>
      </c>
      <c r="W432" s="16">
        <f t="shared" ca="1" si="37"/>
        <v>-20480.784382751794</v>
      </c>
      <c r="X432" s="16">
        <f ca="1">'Metrics and Escenarios'!$N$13-W432</f>
        <v>23388.831138558569</v>
      </c>
    </row>
    <row r="433" spans="1:24" x14ac:dyDescent="0.35">
      <c r="A433">
        <v>428</v>
      </c>
      <c r="B433" s="16">
        <f t="shared" ca="1" si="36"/>
        <v>-33.547861102056558</v>
      </c>
      <c r="C433" s="26">
        <f t="shared" ca="1" si="38"/>
        <v>0.99688874499611424</v>
      </c>
      <c r="D433" s="26">
        <f t="shared" ca="1" si="39"/>
        <v>0.9869478319723175</v>
      </c>
      <c r="E433" s="26">
        <f t="shared" ca="1" si="39"/>
        <v>0.97170958527584894</v>
      </c>
      <c r="F433" s="26">
        <f t="shared" ca="1" si="39"/>
        <v>0.95250847033569708</v>
      </c>
      <c r="G433" s="26">
        <f t="shared" ca="1" si="39"/>
        <v>0.93045115379132259</v>
      </c>
      <c r="H433" s="26">
        <f t="shared" ca="1" si="39"/>
        <v>0.90643292995138625</v>
      </c>
      <c r="I433" s="26">
        <f t="shared" ca="1" si="39"/>
        <v>0.88115758934437116</v>
      </c>
      <c r="J433" s="26">
        <f t="shared" ca="1" si="39"/>
        <v>0.85517107814207061</v>
      </c>
      <c r="K433" s="26">
        <f t="shared" ca="1" si="39"/>
        <v>0.82888453217623514</v>
      </c>
      <c r="L433" s="26">
        <f t="shared" ca="1" si="39"/>
        <v>0.80260710970593263</v>
      </c>
      <c r="M433" s="27">
        <f ca="1">C433*'Balance y flujos'!D$12</f>
        <v>7548.2985361405908</v>
      </c>
      <c r="N433" s="27">
        <f ca="1">D433*'Balance y flujos'!E$12</f>
        <v>7473.0273691201246</v>
      </c>
      <c r="O433" s="27">
        <f ca="1">E433*'Balance y flujos'!F$12</f>
        <v>7357.6455516308006</v>
      </c>
      <c r="P433" s="27">
        <f ca="1">F433*'Balance y flujos'!G$12</f>
        <v>7212.2574644219512</v>
      </c>
      <c r="Q433" s="27">
        <f ca="1">G433*'Balance y flujos'!H$12</f>
        <v>-923405.91116282786</v>
      </c>
      <c r="R433" s="27">
        <f ca="1">H433*'Balance y flujos'!I$12</f>
        <v>22972.438932151737</v>
      </c>
      <c r="S433" s="27">
        <f ca="1">I433*'Balance y flujos'!J$12</f>
        <v>22331.866199853575</v>
      </c>
      <c r="T433" s="27">
        <f ca="1">J433*'Balance y flujos'!K$12</f>
        <v>21673.269714742928</v>
      </c>
      <c r="U433" s="27">
        <f ca="1">K433*'Balance y flujos'!L$12</f>
        <v>21007.069213874387</v>
      </c>
      <c r="V433" s="27">
        <f ca="1">L433*'Balance y flujos'!M$12</f>
        <v>822948.2096428239</v>
      </c>
      <c r="W433" s="16">
        <f t="shared" ca="1" si="37"/>
        <v>17118.171461932128</v>
      </c>
      <c r="X433" s="16">
        <f ca="1">'Metrics and Escenarios'!$N$13-W433</f>
        <v>-14210.124706125353</v>
      </c>
    </row>
    <row r="434" spans="1:24" x14ac:dyDescent="0.35">
      <c r="A434">
        <v>429</v>
      </c>
      <c r="B434" s="16">
        <f t="shared" ca="1" si="36"/>
        <v>-47.376594620412234</v>
      </c>
      <c r="C434" s="26">
        <f t="shared" ca="1" si="38"/>
        <v>0.99826826951031544</v>
      </c>
      <c r="D434" s="26">
        <f t="shared" ca="1" si="39"/>
        <v>0.98968125792478734</v>
      </c>
      <c r="E434" s="26">
        <f t="shared" ca="1" si="39"/>
        <v>0.97574921279547444</v>
      </c>
      <c r="F434" s="26">
        <f t="shared" ca="1" si="39"/>
        <v>0.95779186371611269</v>
      </c>
      <c r="G434" s="26">
        <f t="shared" ca="1" si="39"/>
        <v>0.93690692739330195</v>
      </c>
      <c r="H434" s="26">
        <f t="shared" ca="1" si="39"/>
        <v>0.91398510941196964</v>
      </c>
      <c r="I434" s="26">
        <f t="shared" ca="1" si="39"/>
        <v>0.88972871258122765</v>
      </c>
      <c r="J434" s="26">
        <f t="shared" ca="1" si="39"/>
        <v>0.86468435007785871</v>
      </c>
      <c r="K434" s="26">
        <f t="shared" ca="1" si="39"/>
        <v>0.83926517719004046</v>
      </c>
      <c r="L434" s="26">
        <f t="shared" ca="1" si="39"/>
        <v>0.81378324735655694</v>
      </c>
      <c r="M434" s="27">
        <f ca="1">C434*'Balance y flujos'!D$12</f>
        <v>7558.7440978177428</v>
      </c>
      <c r="N434" s="27">
        <f ca="1">D434*'Balance y flujos'!E$12</f>
        <v>7493.7244782200542</v>
      </c>
      <c r="O434" s="27">
        <f ca="1">E434*'Balance y flujos'!F$12</f>
        <v>7388.2330315737718</v>
      </c>
      <c r="P434" s="27">
        <f ca="1">F434*'Balance y flujos'!G$12</f>
        <v>7252.2625609981005</v>
      </c>
      <c r="Q434" s="27">
        <f ca="1">G434*'Balance y flujos'!H$12</f>
        <v>-929812.8025734151</v>
      </c>
      <c r="R434" s="27">
        <f ca="1">H434*'Balance y flujos'!I$12</f>
        <v>23163.839725007099</v>
      </c>
      <c r="S434" s="27">
        <f ca="1">I434*'Balance y flujos'!J$12</f>
        <v>22549.090882047316</v>
      </c>
      <c r="T434" s="27">
        <f ca="1">J434*'Balance y flujos'!K$12</f>
        <v>21914.372008545921</v>
      </c>
      <c r="U434" s="27">
        <f ca="1">K434*'Balance y flujos'!L$12</f>
        <v>21270.154022221737</v>
      </c>
      <c r="V434" s="27">
        <f ca="1">L434*'Balance y flujos'!M$12</f>
        <v>834407.59289407975</v>
      </c>
      <c r="W434" s="16">
        <f t="shared" ca="1" si="37"/>
        <v>23185.211127096321</v>
      </c>
      <c r="X434" s="16">
        <f ca="1">'Metrics and Escenarios'!$N$13-W434</f>
        <v>-20277.164371289546</v>
      </c>
    </row>
    <row r="435" spans="1:24" x14ac:dyDescent="0.35">
      <c r="A435">
        <v>430</v>
      </c>
      <c r="B435" s="16">
        <f t="shared" ca="1" si="36"/>
        <v>26.463772089555526</v>
      </c>
      <c r="C435" s="26">
        <f t="shared" ca="1" si="38"/>
        <v>0.99092416792757776</v>
      </c>
      <c r="D435" s="26">
        <f t="shared" ca="1" si="39"/>
        <v>0.9751729659648235</v>
      </c>
      <c r="E435" s="26">
        <f t="shared" ca="1" si="39"/>
        <v>0.95437195870361258</v>
      </c>
      <c r="F435" s="26">
        <f t="shared" ca="1" si="39"/>
        <v>0.92991608084525812</v>
      </c>
      <c r="G435" s="26">
        <f t="shared" ca="1" si="39"/>
        <v>0.90294691428933571</v>
      </c>
      <c r="H435" s="26">
        <f t="shared" ca="1" si="39"/>
        <v>0.87437562448226447</v>
      </c>
      <c r="I435" s="26">
        <f t="shared" ca="1" si="39"/>
        <v>0.84490850402863715</v>
      </c>
      <c r="J435" s="26">
        <f t="shared" ca="1" si="39"/>
        <v>0.81508486264269664</v>
      </c>
      <c r="K435" s="26">
        <f t="shared" ca="1" si="39"/>
        <v>0.78530359629495772</v>
      </c>
      <c r="L435" s="26">
        <f t="shared" ca="1" si="39"/>
        <v>0.75585811723015461</v>
      </c>
      <c r="M435" s="27">
        <f ca="1">C435*'Balance y flujos'!D$12</f>
        <v>7503.1356144192641</v>
      </c>
      <c r="N435" s="27">
        <f ca="1">D435*'Balance y flujos'!E$12</f>
        <v>7383.8697732562405</v>
      </c>
      <c r="O435" s="27">
        <f ca="1">E435*'Balance y flujos'!F$12</f>
        <v>7226.3675309567143</v>
      </c>
      <c r="P435" s="27">
        <f ca="1">F435*'Balance y flujos'!G$12</f>
        <v>7041.1911329234817</v>
      </c>
      <c r="Q435" s="27">
        <f ca="1">G435*'Balance y flujos'!H$12</f>
        <v>-896109.92981583823</v>
      </c>
      <c r="R435" s="27">
        <f ca="1">H435*'Balance y flujos'!I$12</f>
        <v>22159.985558179291</v>
      </c>
      <c r="S435" s="27">
        <f ca="1">I435*'Balance y flujos'!J$12</f>
        <v>21413.177269601758</v>
      </c>
      <c r="T435" s="27">
        <f ca="1">J435*'Balance y flujos'!K$12</f>
        <v>20657.333392096498</v>
      </c>
      <c r="U435" s="27">
        <f ca="1">K435*'Balance y flujos'!L$12</f>
        <v>19902.563458338387</v>
      </c>
      <c r="V435" s="27">
        <f ca="1">L435*'Balance y flujos'!M$12</f>
        <v>775014.42087456456</v>
      </c>
      <c r="W435" s="16">
        <f t="shared" ca="1" si="37"/>
        <v>-7807.8852115020854</v>
      </c>
      <c r="X435" s="16">
        <f ca="1">'Metrics and Escenarios'!$N$13-W435</f>
        <v>10715.931967308861</v>
      </c>
    </row>
    <row r="436" spans="1:24" x14ac:dyDescent="0.35">
      <c r="A436">
        <v>431</v>
      </c>
      <c r="B436" s="16">
        <f t="shared" ca="1" si="36"/>
        <v>84.609658042567858</v>
      </c>
      <c r="C436" s="26">
        <f t="shared" ca="1" si="38"/>
        <v>0.98517907043764485</v>
      </c>
      <c r="D436" s="26">
        <f t="shared" ca="1" si="39"/>
        <v>0.96389819198862359</v>
      </c>
      <c r="E436" s="26">
        <f t="shared" ca="1" si="39"/>
        <v>0.93786847769005166</v>
      </c>
      <c r="F436" s="26">
        <f t="shared" ca="1" si="39"/>
        <v>0.90853734394057695</v>
      </c>
      <c r="G436" s="26">
        <f t="shared" ca="1" si="39"/>
        <v>0.87707352039341524</v>
      </c>
      <c r="H436" s="26">
        <f t="shared" ca="1" si="39"/>
        <v>0.84439680148445095</v>
      </c>
      <c r="I436" s="26">
        <f t="shared" ca="1" si="39"/>
        <v>0.81120940124148178</v>
      </c>
      <c r="J436" s="26">
        <f t="shared" ca="1" si="39"/>
        <v>0.77803812357299973</v>
      </c>
      <c r="K436" s="26">
        <f t="shared" ca="1" si="39"/>
        <v>0.74526442815863225</v>
      </c>
      <c r="L436" s="26">
        <f t="shared" ca="1" si="39"/>
        <v>0.7131614247704352</v>
      </c>
      <c r="M436" s="27">
        <f ca="1">C436*'Balance y flujos'!D$12</f>
        <v>7459.6345605745701</v>
      </c>
      <c r="N436" s="27">
        <f ca="1">D436*'Balance y flujos'!E$12</f>
        <v>7298.4988024964114</v>
      </c>
      <c r="O436" s="27">
        <f ca="1">E436*'Balance y flujos'!F$12</f>
        <v>7101.4055407635442</v>
      </c>
      <c r="P436" s="27">
        <f ca="1">F436*'Balance y flujos'!G$12</f>
        <v>6879.3144046605212</v>
      </c>
      <c r="Q436" s="27">
        <f ca="1">G436*'Balance y flujos'!H$12</f>
        <v>-870432.44554599177</v>
      </c>
      <c r="R436" s="27">
        <f ca="1">H436*'Balance y flujos'!I$12</f>
        <v>21400.208791671048</v>
      </c>
      <c r="S436" s="27">
        <f ca="1">I436*'Balance y flujos'!J$12</f>
        <v>20559.114541664734</v>
      </c>
      <c r="T436" s="27">
        <f ca="1">J436*'Balance y flujos'!K$12</f>
        <v>19718.428898677867</v>
      </c>
      <c r="U436" s="27">
        <f ca="1">K436*'Balance y flujos'!L$12</f>
        <v>18887.819493823303</v>
      </c>
      <c r="V436" s="27">
        <f ca="1">L436*'Balance y flujos'!M$12</f>
        <v>731235.63273216912</v>
      </c>
      <c r="W436" s="16">
        <f t="shared" ca="1" si="37"/>
        <v>-29892.387779490673</v>
      </c>
      <c r="X436" s="16">
        <f ca="1">'Metrics and Escenarios'!$N$13-W436</f>
        <v>32800.434535297449</v>
      </c>
    </row>
    <row r="437" spans="1:24" x14ac:dyDescent="0.35">
      <c r="A437">
        <v>432</v>
      </c>
      <c r="B437" s="16">
        <f t="shared" ca="1" si="36"/>
        <v>134.72051675543247</v>
      </c>
      <c r="C437" s="26">
        <f t="shared" ca="1" si="38"/>
        <v>0.98025460228831907</v>
      </c>
      <c r="D437" s="26">
        <f t="shared" ca="1" si="39"/>
        <v>0.95428608630945522</v>
      </c>
      <c r="E437" s="26">
        <f t="shared" ca="1" si="39"/>
        <v>0.92387470877055955</v>
      </c>
      <c r="F437" s="26">
        <f t="shared" ca="1" si="39"/>
        <v>0.89050761009368096</v>
      </c>
      <c r="G437" s="26">
        <f t="shared" ca="1" si="39"/>
        <v>0.85537108403453177</v>
      </c>
      <c r="H437" s="26">
        <f t="shared" ca="1" si="39"/>
        <v>0.81938660104423733</v>
      </c>
      <c r="I437" s="26">
        <f t="shared" ca="1" si="39"/>
        <v>0.78324740833976036</v>
      </c>
      <c r="J437" s="26">
        <f t="shared" ca="1" si="39"/>
        <v>0.74746451908359757</v>
      </c>
      <c r="K437" s="26">
        <f t="shared" ca="1" si="39"/>
        <v>0.71239983491761538</v>
      </c>
      <c r="L437" s="26">
        <f t="shared" ca="1" si="39"/>
        <v>0.67830493148063609</v>
      </c>
      <c r="M437" s="27">
        <f ca="1">C437*'Balance y flujos'!D$12</f>
        <v>7422.3471943469858</v>
      </c>
      <c r="N437" s="27">
        <f ca="1">D437*'Balance y flujos'!E$12</f>
        <v>7225.7173175097605</v>
      </c>
      <c r="O437" s="27">
        <f ca="1">E437*'Balance y flujos'!F$12</f>
        <v>6995.4467304346108</v>
      </c>
      <c r="P437" s="27">
        <f ca="1">F437*'Balance y flujos'!G$12</f>
        <v>6742.7958470113826</v>
      </c>
      <c r="Q437" s="27">
        <f ca="1">G437*'Balance y flujos'!H$12</f>
        <v>-848894.33692119166</v>
      </c>
      <c r="R437" s="27">
        <f ca="1">H437*'Balance y flujos'!I$12</f>
        <v>20766.355714064419</v>
      </c>
      <c r="S437" s="27">
        <f ca="1">I437*'Balance y flujos'!J$12</f>
        <v>19850.451878239095</v>
      </c>
      <c r="T437" s="27">
        <f ca="1">J437*'Balance y flujos'!K$12</f>
        <v>18943.578119474358</v>
      </c>
      <c r="U437" s="27">
        <f ca="1">K437*'Balance y flujos'!L$12</f>
        <v>18054.90639422998</v>
      </c>
      <c r="V437" s="27">
        <f ca="1">L437*'Balance y flujos'!M$12</f>
        <v>695495.74406138819</v>
      </c>
      <c r="W437" s="16">
        <f t="shared" ca="1" si="37"/>
        <v>-47396.993664492969</v>
      </c>
      <c r="X437" s="16">
        <f ca="1">'Metrics and Escenarios'!$N$13-W437</f>
        <v>50305.040420299745</v>
      </c>
    </row>
    <row r="438" spans="1:24" x14ac:dyDescent="0.35">
      <c r="A438">
        <v>433</v>
      </c>
      <c r="B438" s="16">
        <f t="shared" ca="1" si="36"/>
        <v>-106.23865086026107</v>
      </c>
      <c r="C438" s="26">
        <f t="shared" ca="1" si="38"/>
        <v>1.0041616095023145</v>
      </c>
      <c r="D438" s="26">
        <f t="shared" ca="1" si="39"/>
        <v>1.0014010424057034</v>
      </c>
      <c r="E438" s="26">
        <f t="shared" ca="1" si="39"/>
        <v>0.99313262610973752</v>
      </c>
      <c r="F438" s="26">
        <f t="shared" ca="1" si="39"/>
        <v>0.98061047912841193</v>
      </c>
      <c r="G438" s="26">
        <f t="shared" ca="1" si="39"/>
        <v>0.96489083925880703</v>
      </c>
      <c r="H438" s="26">
        <f t="shared" ca="1" si="39"/>
        <v>0.94684131523302062</v>
      </c>
      <c r="I438" s="26">
        <f t="shared" ca="1" si="39"/>
        <v>0.92715433307344719</v>
      </c>
      <c r="J438" s="26">
        <f t="shared" ca="1" si="39"/>
        <v>0.90637594664590659</v>
      </c>
      <c r="K438" s="26">
        <f t="shared" ca="1" si="39"/>
        <v>0.88492471230067593</v>
      </c>
      <c r="L438" s="26">
        <f t="shared" ca="1" si="39"/>
        <v>0.86312204961163885</v>
      </c>
      <c r="M438" s="27">
        <f ca="1">C438*'Balance y flujos'!D$12</f>
        <v>7603.367622617151</v>
      </c>
      <c r="N438" s="27">
        <f ca="1">D438*'Balance y flujos'!E$12</f>
        <v>7582.4650046681954</v>
      </c>
      <c r="O438" s="27">
        <f ca="1">E438*'Balance y flujos'!F$12</f>
        <v>7519.8577428886638</v>
      </c>
      <c r="P438" s="27">
        <f ca="1">F438*'Balance y flujos'!G$12</f>
        <v>7425.0418427163277</v>
      </c>
      <c r="Q438" s="27">
        <f ca="1">G438*'Balance y flujos'!H$12</f>
        <v>-957584.82427361328</v>
      </c>
      <c r="R438" s="27">
        <f ca="1">H438*'Balance y flujos'!I$12</f>
        <v>23996.540255653952</v>
      </c>
      <c r="S438" s="27">
        <f ca="1">I438*'Balance y flujos'!J$12</f>
        <v>23497.597663791788</v>
      </c>
      <c r="T438" s="27">
        <f ca="1">J438*'Balance y flujos'!K$12</f>
        <v>22970.994759657526</v>
      </c>
      <c r="U438" s="27">
        <f ca="1">K438*'Balance y flujos'!L$12</f>
        <v>22427.339344312546</v>
      </c>
      <c r="V438" s="27">
        <f ca="1">L438*'Balance y flujos'!M$12</f>
        <v>884996.82701713359</v>
      </c>
      <c r="W438" s="16">
        <f t="shared" ca="1" si="37"/>
        <v>50435.206979826326</v>
      </c>
      <c r="X438" s="16">
        <f ca="1">'Metrics and Escenarios'!$N$13-W438</f>
        <v>-47527.16022401955</v>
      </c>
    </row>
    <row r="439" spans="1:24" x14ac:dyDescent="0.35">
      <c r="A439">
        <v>434</v>
      </c>
      <c r="B439" s="16">
        <f t="shared" ca="1" si="36"/>
        <v>-20.866276526482302</v>
      </c>
      <c r="C439" s="26">
        <f t="shared" ca="1" si="38"/>
        <v>0.99562533337529069</v>
      </c>
      <c r="D439" s="26">
        <f t="shared" ca="1" si="39"/>
        <v>0.98444779127970861</v>
      </c>
      <c r="E439" s="26">
        <f t="shared" ca="1" si="39"/>
        <v>0.96801976345794438</v>
      </c>
      <c r="F439" s="26">
        <f t="shared" ca="1" si="39"/>
        <v>0.94768897774052241</v>
      </c>
      <c r="G439" s="26">
        <f t="shared" ca="1" si="39"/>
        <v>0.92457002151483847</v>
      </c>
      <c r="H439" s="26">
        <f t="shared" ca="1" si="39"/>
        <v>0.89956209948822463</v>
      </c>
      <c r="I439" s="26">
        <f t="shared" ca="1" si="39"/>
        <v>0.87337007365234742</v>
      </c>
      <c r="J439" s="26">
        <f t="shared" ca="1" si="39"/>
        <v>0.84653900006906724</v>
      </c>
      <c r="K439" s="26">
        <f t="shared" ref="D439:L468" ca="1" si="40">EXP(-(K$4+($B439/10000))*K$3)</f>
        <v>0.81947790285593292</v>
      </c>
      <c r="L439" s="26">
        <f t="shared" ca="1" si="40"/>
        <v>0.79249304648443408</v>
      </c>
      <c r="M439" s="27">
        <f ca="1">C439*'Balance y flujos'!D$12</f>
        <v>7538.7321646313585</v>
      </c>
      <c r="N439" s="27">
        <f ca="1">D439*'Balance y flujos'!E$12</f>
        <v>7454.0974197200185</v>
      </c>
      <c r="O439" s="27">
        <f ca="1">E439*'Balance y flujos'!F$12</f>
        <v>7329.7067502685513</v>
      </c>
      <c r="P439" s="27">
        <f ca="1">F439*'Balance y flujos'!G$12</f>
        <v>7175.7649580277302</v>
      </c>
      <c r="Q439" s="27">
        <f ca="1">G439*'Balance y flujos'!H$12</f>
        <v>-917569.30997607287</v>
      </c>
      <c r="R439" s="27">
        <f ca="1">H439*'Balance y flujos'!I$12</f>
        <v>22798.306100021939</v>
      </c>
      <c r="S439" s="27">
        <f ca="1">I439*'Balance y flujos'!J$12</f>
        <v>22134.501096758981</v>
      </c>
      <c r="T439" s="27">
        <f ca="1">J439*'Balance y flujos'!K$12</f>
        <v>21454.50020644597</v>
      </c>
      <c r="U439" s="27">
        <f ca="1">K439*'Balance y flujos'!L$12</f>
        <v>20768.669647312279</v>
      </c>
      <c r="V439" s="27">
        <f ca="1">L439*'Balance y flujos'!M$12</f>
        <v>812577.81780391268</v>
      </c>
      <c r="W439" s="16">
        <f t="shared" ca="1" si="37"/>
        <v>11662.786171026528</v>
      </c>
      <c r="X439" s="16">
        <f ca="1">'Metrics and Escenarios'!$N$13-W439</f>
        <v>-8754.7394152197521</v>
      </c>
    </row>
    <row r="440" spans="1:24" x14ac:dyDescent="0.35">
      <c r="A440">
        <v>435</v>
      </c>
      <c r="B440" s="16">
        <f t="shared" ca="1" si="36"/>
        <v>65.871495485795478</v>
      </c>
      <c r="C440" s="26">
        <f t="shared" ca="1" si="38"/>
        <v>0.98702684564954124</v>
      </c>
      <c r="D440" s="26">
        <f t="shared" ca="1" si="40"/>
        <v>0.96751730550850634</v>
      </c>
      <c r="E440" s="26">
        <f t="shared" ca="1" si="40"/>
        <v>0.94315550373783208</v>
      </c>
      <c r="F440" s="26">
        <f t="shared" ca="1" si="40"/>
        <v>0.91537265635541731</v>
      </c>
      <c r="G440" s="26">
        <f t="shared" ca="1" si="40"/>
        <v>0.8853295086131856</v>
      </c>
      <c r="H440" s="26">
        <f t="shared" ca="1" si="40"/>
        <v>0.85394383580185707</v>
      </c>
      <c r="I440" s="26">
        <f t="shared" ca="1" si="40"/>
        <v>0.82191989244534402</v>
      </c>
      <c r="J440" s="26">
        <f t="shared" ca="1" si="40"/>
        <v>0.78978918470492832</v>
      </c>
      <c r="K440" s="26">
        <f t="shared" ca="1" si="40"/>
        <v>0.75793940273933325</v>
      </c>
      <c r="L440" s="26">
        <f t="shared" ca="1" si="40"/>
        <v>0.72665074734272528</v>
      </c>
      <c r="M440" s="27">
        <f ca="1">C440*'Balance y flujos'!D$12</f>
        <v>7473.6256493465962</v>
      </c>
      <c r="N440" s="27">
        <f ca="1">D440*'Balance y flujos'!E$12</f>
        <v>7325.9022107717892</v>
      </c>
      <c r="O440" s="27">
        <f ca="1">E440*'Balance y flujos'!F$12</f>
        <v>7141.438143375738</v>
      </c>
      <c r="P440" s="27">
        <f ca="1">F440*'Balance y flujos'!G$12</f>
        <v>6931.0704094845141</v>
      </c>
      <c r="Q440" s="27">
        <f ca="1">G440*'Balance y flujos'!H$12</f>
        <v>-878625.92060759233</v>
      </c>
      <c r="R440" s="27">
        <f ca="1">H440*'Balance y flujos'!I$12</f>
        <v>21642.166751926896</v>
      </c>
      <c r="S440" s="27">
        <f ca="1">I440*'Balance y flujos'!J$12</f>
        <v>20830.558900076634</v>
      </c>
      <c r="T440" s="27">
        <f ca="1">J440*'Balance y flujos'!K$12</f>
        <v>20016.245234913233</v>
      </c>
      <c r="U440" s="27">
        <f ca="1">K440*'Balance y flujos'!L$12</f>
        <v>19209.051291455969</v>
      </c>
      <c r="V440" s="27">
        <f ca="1">L440*'Balance y flujos'!M$12</f>
        <v>745066.82576038432</v>
      </c>
      <c r="W440" s="16">
        <f t="shared" ca="1" si="37"/>
        <v>-22989.036255856627</v>
      </c>
      <c r="X440" s="16">
        <f ca="1">'Metrics and Escenarios'!$N$13-W440</f>
        <v>25897.083011663402</v>
      </c>
    </row>
    <row r="441" spans="1:24" x14ac:dyDescent="0.35">
      <c r="A441">
        <v>436</v>
      </c>
      <c r="B441" s="16">
        <f t="shared" ca="1" si="36"/>
        <v>122.51640312793583</v>
      </c>
      <c r="C441" s="26">
        <f t="shared" ca="1" si="38"/>
        <v>0.98145164643790683</v>
      </c>
      <c r="D441" s="26">
        <f t="shared" ca="1" si="40"/>
        <v>0.95661817442457486</v>
      </c>
      <c r="E441" s="26">
        <f t="shared" ca="1" si="40"/>
        <v>0.92726343001306555</v>
      </c>
      <c r="F441" s="26">
        <f t="shared" ca="1" si="40"/>
        <v>0.89486538040842112</v>
      </c>
      <c r="G441" s="26">
        <f t="shared" ca="1" si="40"/>
        <v>0.86060656433999216</v>
      </c>
      <c r="H441" s="26">
        <f t="shared" ca="1" si="40"/>
        <v>0.82540855422756765</v>
      </c>
      <c r="I441" s="26">
        <f t="shared" ca="1" si="40"/>
        <v>0.78996725916842436</v>
      </c>
      <c r="J441" s="26">
        <f t="shared" ca="1" si="40"/>
        <v>0.75479797369456203</v>
      </c>
      <c r="K441" s="26">
        <f t="shared" ca="1" si="40"/>
        <v>0.72026775293249667</v>
      </c>
      <c r="L441" s="26">
        <f t="shared" ca="1" si="40"/>
        <v>0.68663376155816591</v>
      </c>
      <c r="M441" s="27">
        <f ca="1">C441*'Balance y flujos'!D$12</f>
        <v>7431.4110408869165</v>
      </c>
      <c r="N441" s="27">
        <f ca="1">D441*'Balance y flujos'!E$12</f>
        <v>7243.3755540921966</v>
      </c>
      <c r="O441" s="27">
        <f ca="1">E441*'Balance y flujos'!F$12</f>
        <v>7021.10564144408</v>
      </c>
      <c r="P441" s="27">
        <f ca="1">F441*'Balance y flujos'!G$12</f>
        <v>6775.7922585494807</v>
      </c>
      <c r="Q441" s="27">
        <f ca="1">G441*'Balance y flujos'!H$12</f>
        <v>-854090.17492100457</v>
      </c>
      <c r="R441" s="27">
        <f ca="1">H441*'Balance y flujos'!I$12</f>
        <v>20918.974785134298</v>
      </c>
      <c r="S441" s="27">
        <f ca="1">I441*'Balance y flujos'!J$12</f>
        <v>20020.758315366144</v>
      </c>
      <c r="T441" s="27">
        <f ca="1">J441*'Balance y flujos'!K$12</f>
        <v>19129.435597336644</v>
      </c>
      <c r="U441" s="27">
        <f ca="1">K441*'Balance y flujos'!L$12</f>
        <v>18254.309196299109</v>
      </c>
      <c r="V441" s="27">
        <f ca="1">L441*'Balance y flujos'!M$12</f>
        <v>704035.65819600597</v>
      </c>
      <c r="W441" s="16">
        <f t="shared" ca="1" si="37"/>
        <v>-43259.354335889802</v>
      </c>
      <c r="X441" s="16">
        <f ca="1">'Metrics and Escenarios'!$N$13-W441</f>
        <v>46167.401091696578</v>
      </c>
    </row>
    <row r="442" spans="1:24" x14ac:dyDescent="0.35">
      <c r="A442">
        <v>437</v>
      </c>
      <c r="B442" s="16">
        <f t="shared" ca="1" si="36"/>
        <v>-321.38626613724108</v>
      </c>
      <c r="C442" s="26">
        <f t="shared" ca="1" si="38"/>
        <v>1.0259999884419404</v>
      </c>
      <c r="D442" s="26">
        <f t="shared" ca="1" si="40"/>
        <v>1.0454313599825724</v>
      </c>
      <c r="E442" s="26">
        <f t="shared" ca="1" si="40"/>
        <v>1.059347573324821</v>
      </c>
      <c r="F442" s="26">
        <f t="shared" ca="1" si="40"/>
        <v>1.0687386087517561</v>
      </c>
      <c r="G442" s="26">
        <f t="shared" ca="1" si="40"/>
        <v>1.0744764327742835</v>
      </c>
      <c r="H442" s="26">
        <f t="shared" ca="1" si="40"/>
        <v>1.0773074254877606</v>
      </c>
      <c r="I442" s="26">
        <f t="shared" ca="1" si="40"/>
        <v>1.0778497561664468</v>
      </c>
      <c r="J442" s="26">
        <f t="shared" ca="1" si="40"/>
        <v>1.076609752120238</v>
      </c>
      <c r="K442" s="26">
        <f t="shared" ca="1" si="40"/>
        <v>1.0739894203175875</v>
      </c>
      <c r="L442" s="26">
        <f t="shared" ca="1" si="40"/>
        <v>1.0703101242095621</v>
      </c>
      <c r="M442" s="27">
        <f ca="1">C442*'Balance y flujos'!D$12</f>
        <v>7768.7246944158742</v>
      </c>
      <c r="N442" s="27">
        <f ca="1">D442*'Balance y flujos'!E$12</f>
        <v>7915.8562515646399</v>
      </c>
      <c r="O442" s="27">
        <f ca="1">E442*'Balance y flujos'!F$12</f>
        <v>8021.2278221909328</v>
      </c>
      <c r="P442" s="27">
        <f ca="1">F442*'Balance y flujos'!G$12</f>
        <v>8092.3353949484681</v>
      </c>
      <c r="Q442" s="27">
        <f ca="1">G442*'Balance y flujos'!H$12</f>
        <v>-1066340.6513991419</v>
      </c>
      <c r="R442" s="27">
        <f ca="1">H442*'Balance y flujos'!I$12</f>
        <v>27303.044963843593</v>
      </c>
      <c r="S442" s="27">
        <f ca="1">I442*'Balance y flujos'!J$12</f>
        <v>27316.789674550233</v>
      </c>
      <c r="T442" s="27">
        <f ca="1">J442*'Balance y flujos'!K$12</f>
        <v>27285.363281834467</v>
      </c>
      <c r="U442" s="27">
        <f ca="1">K442*'Balance y flujos'!L$12</f>
        <v>27218.954162825969</v>
      </c>
      <c r="V442" s="27">
        <f ca="1">L442*'Balance y flujos'!M$12</f>
        <v>1097435.8310924603</v>
      </c>
      <c r="W442" s="16">
        <f t="shared" ca="1" si="37"/>
        <v>172017.47593949258</v>
      </c>
      <c r="X442" s="16">
        <f ca="1">'Metrics and Escenarios'!$N$13-W442</f>
        <v>-169109.4291836858</v>
      </c>
    </row>
    <row r="443" spans="1:24" x14ac:dyDescent="0.35">
      <c r="A443">
        <v>438</v>
      </c>
      <c r="B443" s="16">
        <f t="shared" ca="1" si="36"/>
        <v>-52.561924702762774</v>
      </c>
      <c r="C443" s="26">
        <f t="shared" ca="1" si="38"/>
        <v>0.9987860387877594</v>
      </c>
      <c r="D443" s="26">
        <f t="shared" ca="1" si="40"/>
        <v>0.99070815511257027</v>
      </c>
      <c r="E443" s="26">
        <f t="shared" ca="1" si="40"/>
        <v>0.9772682685337396</v>
      </c>
      <c r="F443" s="26">
        <f t="shared" ca="1" si="40"/>
        <v>0.95978051214830917</v>
      </c>
      <c r="G443" s="26">
        <f t="shared" ca="1" si="40"/>
        <v>0.93933916485687097</v>
      </c>
      <c r="H443" s="26">
        <f t="shared" ca="1" si="40"/>
        <v>0.91683312617636947</v>
      </c>
      <c r="I443" s="26">
        <f t="shared" ca="1" si="40"/>
        <v>0.89296405668452616</v>
      </c>
      <c r="J443" s="26">
        <f t="shared" ca="1" si="40"/>
        <v>0.86827873917880816</v>
      </c>
      <c r="K443" s="26">
        <f t="shared" ca="1" si="40"/>
        <v>0.8431910108728734</v>
      </c>
      <c r="L443" s="26">
        <f t="shared" ca="1" si="40"/>
        <v>0.81801394140269434</v>
      </c>
      <c r="M443" s="27">
        <f ca="1">C443*'Balance y flujos'!D$12</f>
        <v>7562.6645724931832</v>
      </c>
      <c r="N443" s="27">
        <f ca="1">D443*'Balance y flujos'!E$12</f>
        <v>7501.4999963791433</v>
      </c>
      <c r="O443" s="27">
        <f ca="1">E443*'Balance y flujos'!F$12</f>
        <v>7399.7351036585633</v>
      </c>
      <c r="P443" s="27">
        <f ca="1">F443*'Balance y flujos'!G$12</f>
        <v>7267.320321580708</v>
      </c>
      <c r="Q443" s="27">
        <f ca="1">G443*'Balance y flujos'!H$12</f>
        <v>-932226.62348390545</v>
      </c>
      <c r="R443" s="27">
        <f ca="1">H443*'Balance y flujos'!I$12</f>
        <v>23236.019242140737</v>
      </c>
      <c r="S443" s="27">
        <f ca="1">I443*'Balance y flujos'!J$12</f>
        <v>22631.086738973554</v>
      </c>
      <c r="T443" s="27">
        <f ca="1">J443*'Balance y flujos'!K$12</f>
        <v>22005.467423762555</v>
      </c>
      <c r="U443" s="27">
        <f ca="1">K443*'Balance y flujos'!L$12</f>
        <v>21369.649496797556</v>
      </c>
      <c r="V443" s="27">
        <f ca="1">L443*'Balance y flujos'!M$12</f>
        <v>838745.50872950139</v>
      </c>
      <c r="W443" s="16">
        <f t="shared" ca="1" si="37"/>
        <v>25492.328141381848</v>
      </c>
      <c r="X443" s="16">
        <f ca="1">'Metrics and Escenarios'!$N$13-W443</f>
        <v>-22584.281385575072</v>
      </c>
    </row>
    <row r="444" spans="1:24" x14ac:dyDescent="0.35">
      <c r="A444">
        <v>439</v>
      </c>
      <c r="B444" s="16">
        <f t="shared" ca="1" si="36"/>
        <v>-188.80449953869959</v>
      </c>
      <c r="C444" s="26">
        <f t="shared" ca="1" si="38"/>
        <v>1.0124868768953592</v>
      </c>
      <c r="D444" s="26">
        <f t="shared" ca="1" si="40"/>
        <v>1.018074635847211</v>
      </c>
      <c r="E444" s="26">
        <f t="shared" ca="1" si="40"/>
        <v>1.0180394723478114</v>
      </c>
      <c r="F444" s="26">
        <f t="shared" ca="1" si="40"/>
        <v>1.0135371851709452</v>
      </c>
      <c r="G444" s="26">
        <f t="shared" ca="1" si="40"/>
        <v>1.005558009096859</v>
      </c>
      <c r="H444" s="26">
        <f t="shared" ca="1" si="40"/>
        <v>0.99492864657337354</v>
      </c>
      <c r="I444" s="26">
        <f t="shared" ca="1" si="40"/>
        <v>0.9823190290027225</v>
      </c>
      <c r="J444" s="26">
        <f t="shared" ca="1" si="40"/>
        <v>0.96826600788989359</v>
      </c>
      <c r="K444" s="26">
        <f t="shared" ca="1" si="40"/>
        <v>0.95318769343674359</v>
      </c>
      <c r="L444" s="26">
        <f t="shared" ca="1" si="40"/>
        <v>0.93741112614576427</v>
      </c>
      <c r="M444" s="27">
        <f ca="1">C444*'Balance y flujos'!D$12</f>
        <v>7666.4053527463475</v>
      </c>
      <c r="N444" s="27">
        <f ca="1">D444*'Balance y flujos'!E$12</f>
        <v>7708.7150617567886</v>
      </c>
      <c r="O444" s="27">
        <f ca="1">E444*'Balance y flujos'!F$12</f>
        <v>7708.448808784854</v>
      </c>
      <c r="P444" s="27">
        <f ca="1">F444*'Balance y flujos'!G$12</f>
        <v>7674.3581363030853</v>
      </c>
      <c r="Q444" s="27">
        <f ca="1">G444*'Balance y flujos'!H$12</f>
        <v>-997944.06813687773</v>
      </c>
      <c r="R444" s="27">
        <f ca="1">H444*'Balance y flujos'!I$12</f>
        <v>25215.255117089589</v>
      </c>
      <c r="S444" s="27">
        <f ca="1">I444*'Balance y flujos'!J$12</f>
        <v>24895.679713297603</v>
      </c>
      <c r="T444" s="27">
        <f ca="1">J444*'Balance y flujos'!K$12</f>
        <v>24539.523004224804</v>
      </c>
      <c r="U444" s="27">
        <f ca="1">K444*'Balance y flujos'!L$12</f>
        <v>24157.381483844089</v>
      </c>
      <c r="V444" s="27">
        <f ca="1">L444*'Balance y flujos'!M$12</f>
        <v>961168.66974124918</v>
      </c>
      <c r="W444" s="16">
        <f t="shared" ca="1" si="37"/>
        <v>92790.368282418698</v>
      </c>
      <c r="X444" s="16">
        <f ca="1">'Metrics and Escenarios'!$N$13-W444</f>
        <v>-89882.321526611922</v>
      </c>
    </row>
    <row r="445" spans="1:24" x14ac:dyDescent="0.35">
      <c r="A445">
        <v>440</v>
      </c>
      <c r="B445" s="16">
        <f t="shared" ca="1" si="36"/>
        <v>298.45702725152313</v>
      </c>
      <c r="C445" s="26">
        <f t="shared" ca="1" si="38"/>
        <v>0.96433494263212538</v>
      </c>
      <c r="D445" s="26">
        <f t="shared" ca="1" si="40"/>
        <v>0.92354193300699083</v>
      </c>
      <c r="E445" s="26">
        <f t="shared" ca="1" si="40"/>
        <v>0.87958966832265884</v>
      </c>
      <c r="F445" s="26">
        <f t="shared" ca="1" si="40"/>
        <v>0.83405307911870286</v>
      </c>
      <c r="G445" s="26">
        <f t="shared" ca="1" si="40"/>
        <v>0.78813321957684501</v>
      </c>
      <c r="H445" s="26">
        <f t="shared" ca="1" si="40"/>
        <v>0.74271627411019969</v>
      </c>
      <c r="I445" s="26">
        <f t="shared" ca="1" si="40"/>
        <v>0.69842867626395932</v>
      </c>
      <c r="J445" s="26">
        <f t="shared" ca="1" si="40"/>
        <v>0.65569623784217557</v>
      </c>
      <c r="K445" s="26">
        <f t="shared" ca="1" si="40"/>
        <v>0.614787365115255</v>
      </c>
      <c r="L445" s="26">
        <f t="shared" ca="1" si="40"/>
        <v>0.57585761144435543</v>
      </c>
      <c r="M445" s="27">
        <f ca="1">C445*'Balance y flujos'!D$12</f>
        <v>7301.8058157007945</v>
      </c>
      <c r="N445" s="27">
        <f ca="1">D445*'Balance y flujos'!E$12</f>
        <v>6992.9270001019959</v>
      </c>
      <c r="O445" s="27">
        <f ca="1">E445*'Balance y flujos'!F$12</f>
        <v>6660.126758508236</v>
      </c>
      <c r="P445" s="27">
        <f ca="1">F445*'Balance y flujos'!G$12</f>
        <v>6315.330238982483</v>
      </c>
      <c r="Q445" s="27">
        <f ca="1">G445*'Balance y flujos'!H$12</f>
        <v>-782165.58792539244</v>
      </c>
      <c r="R445" s="27">
        <f ca="1">H445*'Balance y flujos'!I$12</f>
        <v>18823.239632111447</v>
      </c>
      <c r="S445" s="27">
        <f ca="1">I445*'Balance y flujos'!J$12</f>
        <v>17700.824389508758</v>
      </c>
      <c r="T445" s="27">
        <f ca="1">J445*'Balance y flujos'!K$12</f>
        <v>16617.822768948688</v>
      </c>
      <c r="U445" s="27">
        <f ca="1">K445*'Balance y flujos'!L$12</f>
        <v>15581.037200541823</v>
      </c>
      <c r="V445" s="27">
        <f ca="1">L445*'Balance y flujos'!M$12</f>
        <v>590452.02143917955</v>
      </c>
      <c r="W445" s="16">
        <f t="shared" ca="1" si="37"/>
        <v>-95720.452681808616</v>
      </c>
      <c r="X445" s="16">
        <f ca="1">'Metrics and Escenarios'!$N$13-W445</f>
        <v>98628.499437615392</v>
      </c>
    </row>
    <row r="446" spans="1:24" x14ac:dyDescent="0.35">
      <c r="A446">
        <v>441</v>
      </c>
      <c r="B446" s="16">
        <f t="shared" ca="1" si="36"/>
        <v>44.289248561444587</v>
      </c>
      <c r="C446" s="26">
        <f t="shared" ca="1" si="38"/>
        <v>0.98915937176741708</v>
      </c>
      <c r="D446" s="26">
        <f t="shared" ca="1" si="40"/>
        <v>0.97170257123232118</v>
      </c>
      <c r="E446" s="26">
        <f t="shared" ca="1" si="40"/>
        <v>0.94928194016592826</v>
      </c>
      <c r="F446" s="26">
        <f t="shared" ca="1" si="40"/>
        <v>0.92330918416453445</v>
      </c>
      <c r="G446" s="26">
        <f t="shared" ca="1" si="40"/>
        <v>0.89493494214368252</v>
      </c>
      <c r="H446" s="26">
        <f t="shared" ca="1" si="40"/>
        <v>0.86507375893402361</v>
      </c>
      <c r="I446" s="26">
        <f t="shared" ca="1" si="40"/>
        <v>0.83443137822002234</v>
      </c>
      <c r="J446" s="26">
        <f t="shared" ca="1" si="40"/>
        <v>0.80354392646219741</v>
      </c>
      <c r="K446" s="26">
        <f t="shared" ca="1" si="40"/>
        <v>0.77280554730556106</v>
      </c>
      <c r="L446" s="26">
        <f t="shared" ca="1" si="40"/>
        <v>0.74250396183912004</v>
      </c>
      <c r="M446" s="27">
        <f ca="1">C446*'Balance y flujos'!D$12</f>
        <v>7489.7728311205328</v>
      </c>
      <c r="N446" s="27">
        <f ca="1">D446*'Balance y flujos'!E$12</f>
        <v>7357.592442299635</v>
      </c>
      <c r="O446" s="27">
        <f ca="1">E446*'Balance y flujos'!F$12</f>
        <v>7187.8266409428734</v>
      </c>
      <c r="P446" s="27">
        <f ca="1">F446*'Balance y flujos'!G$12</f>
        <v>6991.1646592634415</v>
      </c>
      <c r="Q446" s="27">
        <f ca="1">G446*'Balance y flujos'!H$12</f>
        <v>-888158.62317365489</v>
      </c>
      <c r="R446" s="27">
        <f ca="1">H446*'Balance y flujos'!I$12</f>
        <v>21924.241101859163</v>
      </c>
      <c r="S446" s="27">
        <f ca="1">I446*'Balance y flujos'!J$12</f>
        <v>21147.64727298548</v>
      </c>
      <c r="T446" s="27">
        <f ca="1">J446*'Balance y flujos'!K$12</f>
        <v>20364.842416905867</v>
      </c>
      <c r="U446" s="27">
        <f ca="1">K446*'Balance y flujos'!L$12</f>
        <v>19585.815624391806</v>
      </c>
      <c r="V446" s="27">
        <f ca="1">L446*'Balance y flujos'!M$12</f>
        <v>761321.8206752335</v>
      </c>
      <c r="W446" s="16">
        <f t="shared" ca="1" si="37"/>
        <v>-14787.899508652627</v>
      </c>
      <c r="X446" s="16">
        <f ca="1">'Metrics and Escenarios'!$N$13-W446</f>
        <v>17695.946264459402</v>
      </c>
    </row>
    <row r="447" spans="1:24" x14ac:dyDescent="0.35">
      <c r="A447">
        <v>442</v>
      </c>
      <c r="B447" s="16">
        <f t="shared" ca="1" si="36"/>
        <v>140.53763044105133</v>
      </c>
      <c r="C447" s="26">
        <f t="shared" ca="1" si="38"/>
        <v>0.97968454286318218</v>
      </c>
      <c r="D447" s="26">
        <f t="shared" ca="1" si="40"/>
        <v>0.95317649376667613</v>
      </c>
      <c r="E447" s="26">
        <f t="shared" ca="1" si="40"/>
        <v>0.92226382951589414</v>
      </c>
      <c r="F447" s="26">
        <f t="shared" ca="1" si="40"/>
        <v>0.88843794532020692</v>
      </c>
      <c r="G447" s="26">
        <f t="shared" ca="1" si="40"/>
        <v>0.85288680320228516</v>
      </c>
      <c r="H447" s="26">
        <f t="shared" ca="1" si="40"/>
        <v>0.81653170710874989</v>
      </c>
      <c r="I447" s="26">
        <f t="shared" ca="1" si="40"/>
        <v>0.78006452560167439</v>
      </c>
      <c r="J447" s="26">
        <f t="shared" ca="1" si="40"/>
        <v>0.74399413153551042</v>
      </c>
      <c r="K447" s="26">
        <f t="shared" ca="1" si="40"/>
        <v>0.70867988139467897</v>
      </c>
      <c r="L447" s="26">
        <f t="shared" ca="1" si="40"/>
        <v>0.67437060887602462</v>
      </c>
      <c r="M447" s="27">
        <f ca="1">C447*'Balance y flujos'!D$12</f>
        <v>7418.0307861761912</v>
      </c>
      <c r="N447" s="27">
        <f ca="1">D447*'Balance y flujos'!E$12</f>
        <v>7217.3156419883817</v>
      </c>
      <c r="O447" s="27">
        <f ca="1">E447*'Balance y flujos'!F$12</f>
        <v>6983.2493838591536</v>
      </c>
      <c r="P447" s="27">
        <f ca="1">F447*'Balance y flujos'!G$12</f>
        <v>6727.1246423174462</v>
      </c>
      <c r="Q447" s="27">
        <f ca="1">G447*'Balance y flujos'!H$12</f>
        <v>-846428.86670694384</v>
      </c>
      <c r="R447" s="27">
        <f ca="1">H447*'Balance y flujos'!I$12</f>
        <v>20694.001903403245</v>
      </c>
      <c r="S447" s="27">
        <f ca="1">I447*'Balance y flujos'!J$12</f>
        <v>19769.785590736938</v>
      </c>
      <c r="T447" s="27">
        <f ca="1">J447*'Balance y flujos'!K$12</f>
        <v>18855.625372630078</v>
      </c>
      <c r="U447" s="27">
        <f ca="1">K447*'Balance y flujos'!L$12</f>
        <v>17960.628701625981</v>
      </c>
      <c r="V447" s="27">
        <f ca="1">L447*'Balance y flujos'!M$12</f>
        <v>691461.71084081451</v>
      </c>
      <c r="W447" s="16">
        <f t="shared" ca="1" si="37"/>
        <v>-49341.393843392027</v>
      </c>
      <c r="X447" s="16">
        <f ca="1">'Metrics and Escenarios'!$N$13-W447</f>
        <v>52249.440599198802</v>
      </c>
    </row>
    <row r="448" spans="1:24" x14ac:dyDescent="0.35">
      <c r="A448">
        <v>443</v>
      </c>
      <c r="B448" s="16">
        <f t="shared" ca="1" si="36"/>
        <v>-47.455718899586245</v>
      </c>
      <c r="C448" s="26">
        <f t="shared" ca="1" si="38"/>
        <v>0.99827616826728927</v>
      </c>
      <c r="D448" s="26">
        <f t="shared" ca="1" si="40"/>
        <v>0.98969691961193806</v>
      </c>
      <c r="E448" s="26">
        <f t="shared" ca="1" si="40"/>
        <v>0.97577237470630884</v>
      </c>
      <c r="F448" s="26">
        <f t="shared" ca="1" si="40"/>
        <v>0.95782217803215597</v>
      </c>
      <c r="G448" s="26">
        <f t="shared" ca="1" si="40"/>
        <v>0.93694399416915919</v>
      </c>
      <c r="H448" s="26">
        <f t="shared" ca="1" si="40"/>
        <v>0.91402850148974635</v>
      </c>
      <c r="I448" s="26">
        <f t="shared" ca="1" si="40"/>
        <v>0.88977799334610219</v>
      </c>
      <c r="J448" s="26">
        <f t="shared" ca="1" si="40"/>
        <v>0.86473908583094161</v>
      </c>
      <c r="K448" s="26">
        <f t="shared" ca="1" si="40"/>
        <v>0.83932494494506438</v>
      </c>
      <c r="L448" s="26">
        <f t="shared" ca="1" si="40"/>
        <v>0.8138476399168818</v>
      </c>
      <c r="M448" s="27">
        <f ca="1">C448*'Balance y flujos'!D$12</f>
        <v>7558.8039060721767</v>
      </c>
      <c r="N448" s="27">
        <f ca="1">D448*'Balance y flujos'!E$12</f>
        <v>7493.8430662679048</v>
      </c>
      <c r="O448" s="27">
        <f ca="1">E448*'Balance y flujos'!F$12</f>
        <v>7388.408410239168</v>
      </c>
      <c r="P448" s="27">
        <f ca="1">F448*'Balance y flujos'!G$12</f>
        <v>7252.4920966494583</v>
      </c>
      <c r="Q448" s="27">
        <f ca="1">G448*'Balance y flujos'!H$12</f>
        <v>-929849.58868496423</v>
      </c>
      <c r="R448" s="27">
        <f ca="1">H448*'Balance y flujos'!I$12</f>
        <v>23164.93944438393</v>
      </c>
      <c r="S448" s="27">
        <f ca="1">I448*'Balance y flujos'!J$12</f>
        <v>22550.339843028545</v>
      </c>
      <c r="T448" s="27">
        <f ca="1">J448*'Balance y flujos'!K$12</f>
        <v>21915.759219561267</v>
      </c>
      <c r="U448" s="27">
        <f ca="1">K448*'Balance y flujos'!L$12</f>
        <v>21271.668763199286</v>
      </c>
      <c r="V448" s="27">
        <f ca="1">L448*'Balance y flujos'!M$12</f>
        <v>834473.61740544136</v>
      </c>
      <c r="W448" s="16">
        <f t="shared" ca="1" si="37"/>
        <v>23220.283469878836</v>
      </c>
      <c r="X448" s="16">
        <f ca="1">'Metrics and Escenarios'!$N$13-W448</f>
        <v>-20312.23671407206</v>
      </c>
    </row>
    <row r="449" spans="1:24" x14ac:dyDescent="0.35">
      <c r="A449">
        <v>444</v>
      </c>
      <c r="B449" s="16">
        <f t="shared" ca="1" si="36"/>
        <v>-150.81065618699728</v>
      </c>
      <c r="C449" s="26">
        <f t="shared" ca="1" si="38"/>
        <v>1.0086473486561749</v>
      </c>
      <c r="D449" s="26">
        <f t="shared" ca="1" si="40"/>
        <v>1.0103678403616301</v>
      </c>
      <c r="E449" s="26">
        <f t="shared" ca="1" si="40"/>
        <v>1.0065015829055393</v>
      </c>
      <c r="F449" s="26">
        <f t="shared" ca="1" si="40"/>
        <v>0.99825037114228221</v>
      </c>
      <c r="G449" s="26">
        <f t="shared" ca="1" si="40"/>
        <v>0.9866358032439464</v>
      </c>
      <c r="H449" s="26">
        <f t="shared" ca="1" si="40"/>
        <v>0.97250451347729006</v>
      </c>
      <c r="I449" s="26">
        <f t="shared" ca="1" si="40"/>
        <v>0.95653792899167533</v>
      </c>
      <c r="J449" s="26">
        <f t="shared" ca="1" si="40"/>
        <v>0.93927826426981487</v>
      </c>
      <c r="K449" s="26">
        <f t="shared" ca="1" si="40"/>
        <v>0.92114492069438747</v>
      </c>
      <c r="L449" s="26">
        <f t="shared" ca="1" si="40"/>
        <v>0.90246337820843747</v>
      </c>
      <c r="M449" s="27">
        <f ca="1">C449*'Balance y flujos'!D$12</f>
        <v>7637.3329958431523</v>
      </c>
      <c r="N449" s="27">
        <f ca="1">D449*'Balance y flujos'!E$12</f>
        <v>7650.3603121679844</v>
      </c>
      <c r="O449" s="27">
        <f ca="1">E449*'Balance y flujos'!F$12</f>
        <v>7621.0855654696788</v>
      </c>
      <c r="P449" s="27">
        <f ca="1">F449*'Balance y flujos'!G$12</f>
        <v>7558.6085739431855</v>
      </c>
      <c r="Q449" s="27">
        <f ca="1">G449*'Balance y flujos'!H$12</f>
        <v>-979165.13851158542</v>
      </c>
      <c r="R449" s="27">
        <f ca="1">H449*'Balance y flujos'!I$12</f>
        <v>24646.942767510845</v>
      </c>
      <c r="S449" s="27">
        <f ca="1">I449*'Balance y flujos'!J$12</f>
        <v>24242.289124719537</v>
      </c>
      <c r="T449" s="27">
        <f ca="1">J449*'Balance y flujos'!K$12</f>
        <v>23804.863937801827</v>
      </c>
      <c r="U449" s="27">
        <f ca="1">K449*'Balance y flujos'!L$12</f>
        <v>23345.296424136395</v>
      </c>
      <c r="V449" s="27">
        <f ca="1">L449*'Balance y flujos'!M$12</f>
        <v>925335.21368501103</v>
      </c>
      <c r="W449" s="16">
        <f t="shared" ca="1" si="37"/>
        <v>72676.854875018238</v>
      </c>
      <c r="X449" s="16">
        <f ca="1">'Metrics and Escenarios'!$N$13-W449</f>
        <v>-69768.808119211462</v>
      </c>
    </row>
    <row r="450" spans="1:24" x14ac:dyDescent="0.35">
      <c r="A450">
        <v>445</v>
      </c>
      <c r="B450" s="16">
        <f t="shared" ca="1" si="36"/>
        <v>-83.236334939920994</v>
      </c>
      <c r="C450" s="26">
        <f t="shared" ca="1" si="38"/>
        <v>1.0018544597512753</v>
      </c>
      <c r="D450" s="26">
        <f t="shared" ca="1" si="40"/>
        <v>0.99680471450276598</v>
      </c>
      <c r="E450" s="26">
        <f t="shared" ca="1" si="40"/>
        <v>0.98630291296998096</v>
      </c>
      <c r="F450" s="26">
        <f t="shared" ca="1" si="40"/>
        <v>0.97162933509627036</v>
      </c>
      <c r="G450" s="26">
        <f t="shared" ca="1" si="40"/>
        <v>0.95385704960679263</v>
      </c>
      <c r="H450" s="26">
        <f t="shared" ca="1" si="40"/>
        <v>0.93386335235907325</v>
      </c>
      <c r="I450" s="26">
        <f t="shared" ca="1" si="40"/>
        <v>0.91234519081199772</v>
      </c>
      <c r="J450" s="26">
        <f t="shared" ca="1" si="40"/>
        <v>0.88984947515744039</v>
      </c>
      <c r="K450" s="26">
        <f t="shared" ca="1" si="40"/>
        <v>0.8667932533335263</v>
      </c>
      <c r="L450" s="26">
        <f t="shared" ca="1" si="40"/>
        <v>0.84349484453382262</v>
      </c>
      <c r="M450" s="27">
        <f ca="1">C450*'Balance y flujos'!D$12</f>
        <v>7585.8982157491919</v>
      </c>
      <c r="N450" s="27">
        <f ca="1">D450*'Balance y flujos'!E$12</f>
        <v>7547.6622693022746</v>
      </c>
      <c r="O450" s="27">
        <f ca="1">E450*'Balance y flujos'!F$12</f>
        <v>7468.1441349721808</v>
      </c>
      <c r="P450" s="27">
        <f ca="1">F450*'Balance y flujos'!G$12</f>
        <v>7357.037908785921</v>
      </c>
      <c r="Q450" s="27">
        <f ca="1">G450*'Balance y flujos'!H$12</f>
        <v>-946634.58089363412</v>
      </c>
      <c r="R450" s="27">
        <f ca="1">H450*'Balance y flujos'!I$12</f>
        <v>23667.629588649084</v>
      </c>
      <c r="S450" s="27">
        <f ca="1">I450*'Balance y flujos'!J$12</f>
        <v>23122.277984864257</v>
      </c>
      <c r="T450" s="27">
        <f ca="1">J450*'Balance y flujos'!K$12</f>
        <v>22552.151462500286</v>
      </c>
      <c r="U450" s="27">
        <f ca="1">K450*'Balance y flujos'!L$12</f>
        <v>21967.819593749206</v>
      </c>
      <c r="V450" s="27">
        <f ca="1">L450*'Balance y flujos'!M$12</f>
        <v>864872.1943248075</v>
      </c>
      <c r="W450" s="16">
        <f t="shared" ca="1" si="37"/>
        <v>39506.234589745873</v>
      </c>
      <c r="X450" s="16">
        <f ca="1">'Metrics and Escenarios'!$N$13-W450</f>
        <v>-36598.187833939097</v>
      </c>
    </row>
    <row r="451" spans="1:24" x14ac:dyDescent="0.35">
      <c r="A451">
        <v>446</v>
      </c>
      <c r="B451" s="16">
        <f t="shared" ca="1" si="36"/>
        <v>79.343809773114813</v>
      </c>
      <c r="C451" s="26">
        <f t="shared" ca="1" si="38"/>
        <v>0.98569798740287062</v>
      </c>
      <c r="D451" s="26">
        <f t="shared" ca="1" si="40"/>
        <v>0.96491387506328197</v>
      </c>
      <c r="E451" s="26">
        <f t="shared" ca="1" si="40"/>
        <v>0.93935125052025825</v>
      </c>
      <c r="F451" s="26">
        <f t="shared" ca="1" si="40"/>
        <v>0.91045304871456156</v>
      </c>
      <c r="G451" s="26">
        <f t="shared" ca="1" si="40"/>
        <v>0.87938583116680924</v>
      </c>
      <c r="H451" s="26">
        <f t="shared" ca="1" si="40"/>
        <v>0.84706889978235667</v>
      </c>
      <c r="I451" s="26">
        <f t="shared" ca="1" si="40"/>
        <v>0.8142051130219935</v>
      </c>
      <c r="J451" s="26">
        <f t="shared" ca="1" si="40"/>
        <v>0.78132266163242658</v>
      </c>
      <c r="K451" s="26">
        <f t="shared" ca="1" si="40"/>
        <v>0.74880481540532662</v>
      </c>
      <c r="L451" s="26">
        <f t="shared" ca="1" si="40"/>
        <v>0.71692672968636706</v>
      </c>
      <c r="M451" s="27">
        <f ca="1">C451*'Balance y flujos'!D$12</f>
        <v>7463.5637253772156</v>
      </c>
      <c r="N451" s="27">
        <f ca="1">D451*'Balance y flujos'!E$12</f>
        <v>7306.1894090000051</v>
      </c>
      <c r="O451" s="27">
        <f ca="1">E451*'Balance y flujos'!F$12</f>
        <v>7112.6328838746567</v>
      </c>
      <c r="P451" s="27">
        <f ca="1">F451*'Balance y flujos'!G$12</f>
        <v>6893.819846329643</v>
      </c>
      <c r="Q451" s="27">
        <f ca="1">G451*'Balance y flujos'!H$12</f>
        <v>-872727.24783399713</v>
      </c>
      <c r="R451" s="27">
        <f ca="1">H451*'Balance y flujos'!I$12</f>
        <v>21467.929869470634</v>
      </c>
      <c r="S451" s="27">
        <f ca="1">I451*'Balance y flujos'!J$12</f>
        <v>20635.037209147504</v>
      </c>
      <c r="T451" s="27">
        <f ca="1">J451*'Balance y flujos'!K$12</f>
        <v>19801.671516523355</v>
      </c>
      <c r="U451" s="27">
        <f ca="1">K451*'Balance y flujos'!L$12</f>
        <v>18977.546297796784</v>
      </c>
      <c r="V451" s="27">
        <f ca="1">L451*'Balance y flujos'!M$12</f>
        <v>735096.36471654032</v>
      </c>
      <c r="W451" s="16">
        <f t="shared" ca="1" si="37"/>
        <v>-27972.492359937052</v>
      </c>
      <c r="X451" s="16">
        <f ca="1">'Metrics and Escenarios'!$N$13-W451</f>
        <v>30880.539115743828</v>
      </c>
    </row>
    <row r="452" spans="1:24" x14ac:dyDescent="0.35">
      <c r="A452">
        <v>447</v>
      </c>
      <c r="B452" s="16">
        <f t="shared" ca="1" si="36"/>
        <v>-137.9117473233685</v>
      </c>
      <c r="C452" s="26">
        <f t="shared" ca="1" si="38"/>
        <v>1.0073471423759806</v>
      </c>
      <c r="D452" s="26">
        <f t="shared" ca="1" si="40"/>
        <v>1.0077646710713934</v>
      </c>
      <c r="E452" s="26">
        <f t="shared" ca="1" si="40"/>
        <v>1.0026142773995843</v>
      </c>
      <c r="F452" s="26">
        <f t="shared" ca="1" si="40"/>
        <v>0.99311309935486713</v>
      </c>
      <c r="G452" s="26">
        <f t="shared" ca="1" si="40"/>
        <v>0.98029301633361676</v>
      </c>
      <c r="H452" s="26">
        <f t="shared" ca="1" si="40"/>
        <v>0.96500701551028789</v>
      </c>
      <c r="I452" s="26">
        <f t="shared" ca="1" si="40"/>
        <v>0.94793999688576647</v>
      </c>
      <c r="J452" s="26">
        <f t="shared" ca="1" si="40"/>
        <v>0.9296355701463811</v>
      </c>
      <c r="K452" s="26">
        <f t="shared" ca="1" si="40"/>
        <v>0.91051316427865381</v>
      </c>
      <c r="L452" s="26">
        <f t="shared" ca="1" si="40"/>
        <v>0.8908973403388144</v>
      </c>
      <c r="M452" s="27">
        <f ca="1">C452*'Balance y flujos'!D$12</f>
        <v>7627.4880204527344</v>
      </c>
      <c r="N452" s="27">
        <f ca="1">D452*'Balance y flujos'!E$12</f>
        <v>7630.6494878242956</v>
      </c>
      <c r="O452" s="27">
        <f ca="1">E452*'Balance y flujos'!F$12</f>
        <v>7591.6514459579321</v>
      </c>
      <c r="P452" s="27">
        <f ca="1">F452*'Balance y flujos'!G$12</f>
        <v>7519.7098891026289</v>
      </c>
      <c r="Q452" s="27">
        <f ca="1">G452*'Balance y flujos'!H$12</f>
        <v>-972870.37827363075</v>
      </c>
      <c r="R452" s="27">
        <f ca="1">H452*'Balance y flujos'!I$12</f>
        <v>24456.927810529829</v>
      </c>
      <c r="S452" s="27">
        <f ca="1">I452*'Balance y flujos'!J$12</f>
        <v>24024.385004382282</v>
      </c>
      <c r="T452" s="27">
        <f ca="1">J452*'Balance y flujos'!K$12</f>
        <v>23560.481596238089</v>
      </c>
      <c r="U452" s="27">
        <f ca="1">K452*'Balance y flujos'!L$12</f>
        <v>23075.847503061723</v>
      </c>
      <c r="V452" s="27">
        <f ca="1">L452*'Balance y flujos'!M$12</f>
        <v>913476.04866845044</v>
      </c>
      <c r="W452" s="16">
        <f t="shared" ca="1" si="37"/>
        <v>66092.81115236925</v>
      </c>
      <c r="X452" s="16">
        <f ca="1">'Metrics and Escenarios'!$N$13-W452</f>
        <v>-63184.764396562474</v>
      </c>
    </row>
    <row r="453" spans="1:24" x14ac:dyDescent="0.35">
      <c r="A453">
        <v>448</v>
      </c>
      <c r="B453" s="16">
        <f t="shared" ca="1" si="36"/>
        <v>-316.89097672837664</v>
      </c>
      <c r="C453" s="26">
        <f t="shared" ca="1" si="38"/>
        <v>1.0255388754033794</v>
      </c>
      <c r="D453" s="26">
        <f t="shared" ca="1" si="40"/>
        <v>1.0444918790656714</v>
      </c>
      <c r="E453" s="26">
        <f t="shared" ca="1" si="40"/>
        <v>1.0579199140244508</v>
      </c>
      <c r="F453" s="26">
        <f t="shared" ca="1" si="40"/>
        <v>1.066818619710842</v>
      </c>
      <c r="G453" s="26">
        <f t="shared" ca="1" si="40"/>
        <v>1.0720641035551903</v>
      </c>
      <c r="H453" s="26">
        <f t="shared" ca="1" si="40"/>
        <v>1.074405655339949</v>
      </c>
      <c r="I453" s="26">
        <f t="shared" ca="1" si="40"/>
        <v>1.0744634142508311</v>
      </c>
      <c r="J453" s="26">
        <f t="shared" ca="1" si="40"/>
        <v>1.0727449676823417</v>
      </c>
      <c r="K453" s="26">
        <f t="shared" ca="1" si="40"/>
        <v>1.0696530941611215</v>
      </c>
      <c r="L453" s="26">
        <f t="shared" ca="1" si="40"/>
        <v>1.0655095684716689</v>
      </c>
      <c r="M453" s="27">
        <f ca="1">C453*'Balance y flujos'!D$12</f>
        <v>7765.2332126517995</v>
      </c>
      <c r="N453" s="27">
        <f ca="1">D453*'Balance y flujos'!E$12</f>
        <v>7908.7426368655351</v>
      </c>
      <c r="O453" s="27">
        <f ca="1">E453*'Balance y flujos'!F$12</f>
        <v>8010.4177908196452</v>
      </c>
      <c r="P453" s="27">
        <f ca="1">F453*'Balance y flujos'!G$12</f>
        <v>8077.7975134248936</v>
      </c>
      <c r="Q453" s="27">
        <f ca="1">G453*'Balance y flujos'!H$12</f>
        <v>-1063946.5879907568</v>
      </c>
      <c r="R453" s="27">
        <f ca="1">H453*'Balance y flujos'!I$12</f>
        <v>27229.503132657785</v>
      </c>
      <c r="S453" s="27">
        <f ca="1">I453*'Balance y flujos'!J$12</f>
        <v>27230.966961926541</v>
      </c>
      <c r="T453" s="27">
        <f ca="1">J453*'Balance y flujos'!K$12</f>
        <v>27187.415026037688</v>
      </c>
      <c r="U453" s="27">
        <f ca="1">K453*'Balance y flujos'!L$12</f>
        <v>27109.055256323696</v>
      </c>
      <c r="V453" s="27">
        <f ca="1">L453*'Balance y flujos'!M$12</f>
        <v>1092513.6111145718</v>
      </c>
      <c r="W453" s="16">
        <f t="shared" ca="1" si="37"/>
        <v>169086.15465452254</v>
      </c>
      <c r="X453" s="16">
        <f ca="1">'Metrics and Escenarios'!$N$13-W453</f>
        <v>-166178.10789871577</v>
      </c>
    </row>
    <row r="454" spans="1:24" x14ac:dyDescent="0.35">
      <c r="A454">
        <v>449</v>
      </c>
      <c r="B454" s="16">
        <f t="shared" ca="1" si="36"/>
        <v>-160.50801011549137</v>
      </c>
      <c r="C454" s="26">
        <f t="shared" ca="1" si="38"/>
        <v>1.0096259441017017</v>
      </c>
      <c r="D454" s="26">
        <f t="shared" ca="1" si="40"/>
        <v>1.0123293207729482</v>
      </c>
      <c r="E454" s="26">
        <f t="shared" ca="1" si="40"/>
        <v>1.0094339669159063</v>
      </c>
      <c r="F454" s="26">
        <f t="shared" ca="1" si="40"/>
        <v>1.0021300456564226</v>
      </c>
      <c r="G454" s="26">
        <f t="shared" ca="1" si="40"/>
        <v>0.99143129804278096</v>
      </c>
      <c r="H454" s="26">
        <f t="shared" ca="1" si="40"/>
        <v>0.9781794392751666</v>
      </c>
      <c r="I454" s="26">
        <f t="shared" ca="1" si="40"/>
        <v>0.96305313786451063</v>
      </c>
      <c r="J454" s="26">
        <f t="shared" ca="1" si="40"/>
        <v>0.94659341363121319</v>
      </c>
      <c r="K454" s="26">
        <f t="shared" ca="1" si="40"/>
        <v>0.92921950687801425</v>
      </c>
      <c r="L454" s="26">
        <f t="shared" ca="1" si="40"/>
        <v>0.91125745572030892</v>
      </c>
      <c r="M454" s="27">
        <f ca="1">C454*'Balance y flujos'!D$12</f>
        <v>7644.7427801405693</v>
      </c>
      <c r="N454" s="27">
        <f ca="1">D454*'Balance y flujos'!E$12</f>
        <v>7665.2123603947693</v>
      </c>
      <c r="O454" s="27">
        <f ca="1">E454*'Balance y flujos'!F$12</f>
        <v>7643.2891564360325</v>
      </c>
      <c r="P454" s="27">
        <f ca="1">F454*'Balance y flujos'!G$12</f>
        <v>7587.9849126798636</v>
      </c>
      <c r="Q454" s="27">
        <f ca="1">G454*'Balance y flujos'!H$12</f>
        <v>-983924.32251189626</v>
      </c>
      <c r="R454" s="27">
        <f ca="1">H454*'Balance y flujos'!I$12</f>
        <v>24790.766852038756</v>
      </c>
      <c r="S454" s="27">
        <f ca="1">I454*'Balance y flujos'!J$12</f>
        <v>24407.409160649222</v>
      </c>
      <c r="T454" s="27">
        <f ca="1">J454*'Balance y flujos'!K$12</f>
        <v>23990.257491402426</v>
      </c>
      <c r="U454" s="27">
        <f ca="1">K454*'Balance y flujos'!L$12</f>
        <v>23549.936979302136</v>
      </c>
      <c r="V454" s="27">
        <f ca="1">L454*'Balance y flujos'!M$12</f>
        <v>934352.16638370627</v>
      </c>
      <c r="W454" s="16">
        <f t="shared" ca="1" si="37"/>
        <v>77707.443564853747</v>
      </c>
      <c r="X454" s="16">
        <f ca="1">'Metrics and Escenarios'!$N$13-W454</f>
        <v>-74799.396809046972</v>
      </c>
    </row>
    <row r="455" spans="1:24" x14ac:dyDescent="0.35">
      <c r="A455">
        <v>450</v>
      </c>
      <c r="B455" s="16">
        <f t="shared" ref="B455:B518" ca="1" si="41">_xlfn.NORM.INV(RAND(),0,1.6)*100</f>
        <v>142.3469605269691</v>
      </c>
      <c r="C455" s="26">
        <f t="shared" ca="1" si="38"/>
        <v>0.97950730162624966</v>
      </c>
      <c r="D455" s="26">
        <f t="shared" ca="1" si="40"/>
        <v>0.95283163398548476</v>
      </c>
      <c r="E455" s="26">
        <f t="shared" ca="1" si="40"/>
        <v>0.92176336144680304</v>
      </c>
      <c r="F455" s="26">
        <f t="shared" ca="1" si="40"/>
        <v>0.88779518693910264</v>
      </c>
      <c r="G455" s="26">
        <f t="shared" ca="1" si="40"/>
        <v>0.85211557522991943</v>
      </c>
      <c r="H455" s="26">
        <f t="shared" ca="1" si="40"/>
        <v>0.81564576285516988</v>
      </c>
      <c r="I455" s="26">
        <f t="shared" ca="1" si="40"/>
        <v>0.77907717503814677</v>
      </c>
      <c r="J455" s="26">
        <f t="shared" ca="1" si="40"/>
        <v>0.74291800577733513</v>
      </c>
      <c r="K455" s="26">
        <f t="shared" ca="1" si="40"/>
        <v>0.70752680823233804</v>
      </c>
      <c r="L455" s="26">
        <f t="shared" ca="1" si="40"/>
        <v>0.67315155301411633</v>
      </c>
      <c r="M455" s="27">
        <f ca="1">C455*'Balance y flujos'!D$12</f>
        <v>7416.6887409620222</v>
      </c>
      <c r="N455" s="27">
        <f ca="1">D455*'Balance y flujos'!E$12</f>
        <v>7214.7044132082328</v>
      </c>
      <c r="O455" s="27">
        <f ca="1">E455*'Balance y flujos'!F$12</f>
        <v>6979.4599114508555</v>
      </c>
      <c r="P455" s="27">
        <f ca="1">F455*'Balance y flujos'!G$12</f>
        <v>6722.2577680834502</v>
      </c>
      <c r="Q455" s="27">
        <f ca="1">G455*'Balance y flujos'!H$12</f>
        <v>-845663.47836212337</v>
      </c>
      <c r="R455" s="27">
        <f ca="1">H455*'Balance y flujos'!I$12</f>
        <v>20671.548725026605</v>
      </c>
      <c r="S455" s="27">
        <f ca="1">I455*'Balance y flujos'!J$12</f>
        <v>19744.762392907531</v>
      </c>
      <c r="T455" s="27">
        <f ca="1">J455*'Balance y flujos'!K$12</f>
        <v>18828.352275585465</v>
      </c>
      <c r="U455" s="27">
        <f ca="1">K455*'Balance y flujos'!L$12</f>
        <v>17931.405466314351</v>
      </c>
      <c r="V455" s="27">
        <f ca="1">L455*'Balance y flujos'!M$12</f>
        <v>690211.759492415</v>
      </c>
      <c r="W455" s="16">
        <f t="shared" ref="W455:W518" ca="1" si="42">SUM(M455:V455)</f>
        <v>-49942.539176169783</v>
      </c>
      <c r="X455" s="16">
        <f ca="1">'Metrics and Escenarios'!$N$13-W455</f>
        <v>52850.585931976559</v>
      </c>
    </row>
    <row r="456" spans="1:24" x14ac:dyDescent="0.35">
      <c r="A456">
        <v>451</v>
      </c>
      <c r="B456" s="16">
        <f t="shared" ca="1" si="41"/>
        <v>19.751528872676538</v>
      </c>
      <c r="C456" s="26">
        <f t="shared" ref="C456:C519" ca="1" si="43">EXP(-(C$4+($B456/10000))*C$3)</f>
        <v>0.99158952360651531</v>
      </c>
      <c r="D456" s="26">
        <f t="shared" ca="1" si="40"/>
        <v>0.97648296469631324</v>
      </c>
      <c r="E456" s="26">
        <f t="shared" ca="1" si="40"/>
        <v>0.95629568794621223</v>
      </c>
      <c r="F456" s="26">
        <f t="shared" ca="1" si="40"/>
        <v>0.93241616474000188</v>
      </c>
      <c r="G456" s="26">
        <f t="shared" ca="1" si="40"/>
        <v>0.90598240482815073</v>
      </c>
      <c r="H456" s="26">
        <f t="shared" ca="1" si="40"/>
        <v>0.87790413809817058</v>
      </c>
      <c r="I456" s="26">
        <f t="shared" ca="1" si="40"/>
        <v>0.8488877069528239</v>
      </c>
      <c r="J456" s="26">
        <f t="shared" ca="1" si="40"/>
        <v>0.81947347333866138</v>
      </c>
      <c r="K456" s="26">
        <f t="shared" ca="1" si="40"/>
        <v>0.79006198845609632</v>
      </c>
      <c r="L456" s="26">
        <f t="shared" ca="1" si="40"/>
        <v>0.76094868620638045</v>
      </c>
      <c r="M456" s="27">
        <f ca="1">C456*'Balance y flujos'!D$12</f>
        <v>7508.1735921500258</v>
      </c>
      <c r="N456" s="27">
        <f ca="1">D456*'Balance y flujos'!E$12</f>
        <v>7393.7888956827737</v>
      </c>
      <c r="O456" s="27">
        <f ca="1">E456*'Balance y flujos'!F$12</f>
        <v>7240.9337327507792</v>
      </c>
      <c r="P456" s="27">
        <f ca="1">F456*'Balance y flujos'!G$12</f>
        <v>7060.1214094439538</v>
      </c>
      <c r="Q456" s="27">
        <f ca="1">G456*'Balance y flujos'!H$12</f>
        <v>-899122.43605584803</v>
      </c>
      <c r="R456" s="27">
        <f ca="1">H456*'Balance y flujos'!I$12</f>
        <v>22249.411439437838</v>
      </c>
      <c r="S456" s="27">
        <f ca="1">I456*'Balance y flujos'!J$12</f>
        <v>21514.025322617024</v>
      </c>
      <c r="T456" s="27">
        <f ca="1">J456*'Balance y flujos'!K$12</f>
        <v>20768.557386590437</v>
      </c>
      <c r="U456" s="27">
        <f ca="1">K456*'Balance y flujos'!L$12</f>
        <v>20023.159113819314</v>
      </c>
      <c r="V456" s="27">
        <f ca="1">L456*'Balance y flujos'!M$12</f>
        <v>780234.00412318949</v>
      </c>
      <c r="W456" s="16">
        <f t="shared" ca="1" si="42"/>
        <v>-5130.2610401663696</v>
      </c>
      <c r="X456" s="16">
        <f ca="1">'Metrics and Escenarios'!$N$13-W456</f>
        <v>8038.3077959731454</v>
      </c>
    </row>
    <row r="457" spans="1:24" x14ac:dyDescent="0.35">
      <c r="A457">
        <v>452</v>
      </c>
      <c r="B457" s="16">
        <f t="shared" ca="1" si="41"/>
        <v>-83.31458634033055</v>
      </c>
      <c r="C457" s="26">
        <f t="shared" ca="1" si="43"/>
        <v>1.0018622994333968</v>
      </c>
      <c r="D457" s="26">
        <f t="shared" ca="1" si="40"/>
        <v>0.99682031489780987</v>
      </c>
      <c r="E457" s="26">
        <f t="shared" ca="1" si="40"/>
        <v>0.98632606711700699</v>
      </c>
      <c r="F457" s="26">
        <f t="shared" ca="1" si="40"/>
        <v>0.97165974811470024</v>
      </c>
      <c r="G457" s="26">
        <f t="shared" ca="1" si="40"/>
        <v>0.95389437066185523</v>
      </c>
      <c r="H457" s="26">
        <f t="shared" ca="1" si="40"/>
        <v>0.93390719905745279</v>
      </c>
      <c r="I457" s="26">
        <f t="shared" ca="1" si="40"/>
        <v>0.91239516678291321</v>
      </c>
      <c r="J457" s="26">
        <f t="shared" ca="1" si="40"/>
        <v>0.88990518247516026</v>
      </c>
      <c r="K457" s="26">
        <f t="shared" ca="1" si="40"/>
        <v>0.86685430049050749</v>
      </c>
      <c r="L457" s="26">
        <f t="shared" ca="1" si="40"/>
        <v>0.84356085176919127</v>
      </c>
      <c r="M457" s="27">
        <f ca="1">C457*'Balance y flujos'!D$12</f>
        <v>7585.9575766973203</v>
      </c>
      <c r="N457" s="27">
        <f ca="1">D457*'Balance y flujos'!E$12</f>
        <v>7547.7803932550869</v>
      </c>
      <c r="O457" s="27">
        <f ca="1">E457*'Balance y flujos'!F$12</f>
        <v>7468.3194548511337</v>
      </c>
      <c r="P457" s="27">
        <f ca="1">F457*'Balance y flujos'!G$12</f>
        <v>7357.268191797587</v>
      </c>
      <c r="Q457" s="27">
        <f ca="1">G457*'Balance y flujos'!H$12</f>
        <v>-946671.61935902294</v>
      </c>
      <c r="R457" s="27">
        <f ca="1">H457*'Balance y flujos'!I$12</f>
        <v>23668.740829831542</v>
      </c>
      <c r="S457" s="27">
        <f ca="1">I457*'Balance y flujos'!J$12</f>
        <v>23123.544564996108</v>
      </c>
      <c r="T457" s="27">
        <f ca="1">J457*'Balance y flujos'!K$12</f>
        <v>22553.563296638375</v>
      </c>
      <c r="U457" s="27">
        <f ca="1">K457*'Balance y flujos'!L$12</f>
        <v>21969.366759611556</v>
      </c>
      <c r="V457" s="27">
        <f ca="1">L457*'Balance y flujos'!M$12</f>
        <v>864939.87443318579</v>
      </c>
      <c r="W457" s="16">
        <f t="shared" ca="1" si="42"/>
        <v>39542.796141841682</v>
      </c>
      <c r="X457" s="16">
        <f ca="1">'Metrics and Escenarios'!$N$13-W457</f>
        <v>-36634.749386034906</v>
      </c>
    </row>
    <row r="458" spans="1:24" x14ac:dyDescent="0.35">
      <c r="A458">
        <v>453</v>
      </c>
      <c r="B458" s="16">
        <f t="shared" ca="1" si="41"/>
        <v>150.62185512330041</v>
      </c>
      <c r="C458" s="26">
        <f t="shared" ca="1" si="43"/>
        <v>0.97869710491936901</v>
      </c>
      <c r="D458" s="26">
        <f t="shared" ca="1" si="40"/>
        <v>0.9512560218796664</v>
      </c>
      <c r="E458" s="26">
        <f t="shared" ca="1" si="40"/>
        <v>0.91947795095250762</v>
      </c>
      <c r="F458" s="26">
        <f t="shared" ca="1" si="40"/>
        <v>0.8848614802023167</v>
      </c>
      <c r="G458" s="26">
        <f t="shared" ca="1" si="40"/>
        <v>0.84859727535460727</v>
      </c>
      <c r="H458" s="26">
        <f t="shared" ca="1" si="40"/>
        <v>0.81160616968632782</v>
      </c>
      <c r="I458" s="26">
        <f t="shared" ca="1" si="40"/>
        <v>0.7745774726622956</v>
      </c>
      <c r="J458" s="26">
        <f t="shared" ca="1" si="40"/>
        <v>0.73801619391582107</v>
      </c>
      <c r="K458" s="26">
        <f t="shared" ca="1" si="40"/>
        <v>0.70227714190620516</v>
      </c>
      <c r="L458" s="26">
        <f t="shared" ca="1" si="40"/>
        <v>0.66760427807685307</v>
      </c>
      <c r="M458" s="27">
        <f ca="1">C458*'Balance y flujos'!D$12</f>
        <v>7410.5540477505374</v>
      </c>
      <c r="N458" s="27">
        <f ca="1">D458*'Balance y flujos'!E$12</f>
        <v>7202.7741044234544</v>
      </c>
      <c r="O458" s="27">
        <f ca="1">E458*'Balance y flujos'!F$12</f>
        <v>6962.1551111156514</v>
      </c>
      <c r="P458" s="27">
        <f ca="1">F458*'Balance y flujos'!G$12</f>
        <v>6700.0441616224471</v>
      </c>
      <c r="Q458" s="27">
        <f ca="1">G458*'Balance y flujos'!H$12</f>
        <v>-842171.81854863546</v>
      </c>
      <c r="R458" s="27">
        <f ca="1">H458*'Balance y flujos'!I$12</f>
        <v>20569.170154792027</v>
      </c>
      <c r="S458" s="27">
        <f ca="1">I458*'Balance y flujos'!J$12</f>
        <v>19630.72291505268</v>
      </c>
      <c r="T458" s="27">
        <f ca="1">J458*'Balance y flujos'!K$12</f>
        <v>18704.121822427096</v>
      </c>
      <c r="U458" s="27">
        <f ca="1">K458*'Balance y flujos'!L$12</f>
        <v>17798.359065299628</v>
      </c>
      <c r="V458" s="27">
        <f ca="1">L458*'Balance y flujos'!M$12</f>
        <v>684523.89562625776</v>
      </c>
      <c r="W458" s="16">
        <f t="shared" ca="1" si="42"/>
        <v>-52670.021539894165</v>
      </c>
      <c r="X458" s="16">
        <f ca="1">'Metrics and Escenarios'!$N$13-W458</f>
        <v>55578.068295700941</v>
      </c>
    </row>
    <row r="459" spans="1:24" x14ac:dyDescent="0.35">
      <c r="A459">
        <v>454</v>
      </c>
      <c r="B459" s="16">
        <f t="shared" ca="1" si="41"/>
        <v>194.58648129936554</v>
      </c>
      <c r="C459" s="26">
        <f t="shared" ca="1" si="43"/>
        <v>0.97440374439863442</v>
      </c>
      <c r="D459" s="26">
        <f t="shared" ca="1" si="40"/>
        <v>0.9429283646879707</v>
      </c>
      <c r="E459" s="26">
        <f t="shared" ca="1" si="40"/>
        <v>0.90743022534944828</v>
      </c>
      <c r="F459" s="26">
        <f t="shared" ca="1" si="40"/>
        <v>0.86943646704091448</v>
      </c>
      <c r="G459" s="26">
        <f t="shared" ca="1" si="40"/>
        <v>0.83014668070812392</v>
      </c>
      <c r="H459" s="26">
        <f t="shared" ca="1" si="40"/>
        <v>0.79047689991035741</v>
      </c>
      <c r="I459" s="26">
        <f t="shared" ca="1" si="40"/>
        <v>0.75110273934155614</v>
      </c>
      <c r="J459" s="26">
        <f t="shared" ca="1" si="40"/>
        <v>0.71251008497552248</v>
      </c>
      <c r="K459" s="26">
        <f t="shared" ca="1" si="40"/>
        <v>0.67503190174410466</v>
      </c>
      <c r="L459" s="26">
        <f t="shared" ca="1" si="40"/>
        <v>0.63888915548436231</v>
      </c>
      <c r="M459" s="27">
        <f ca="1">C459*'Balance y flujos'!D$12</f>
        <v>7378.0453379306555</v>
      </c>
      <c r="N459" s="27">
        <f ca="1">D459*'Balance y flujos'!E$12</f>
        <v>7139.7182790817787</v>
      </c>
      <c r="O459" s="27">
        <f ca="1">E459*'Balance y flujos'!F$12</f>
        <v>6870.9314615460589</v>
      </c>
      <c r="P459" s="27">
        <f ca="1">F459*'Balance y flujos'!G$12</f>
        <v>6583.2481752592794</v>
      </c>
      <c r="Q459" s="27">
        <f ca="1">G459*'Balance y flujos'!H$12</f>
        <v>-823860.92915738747</v>
      </c>
      <c r="R459" s="27">
        <f ca="1">H459*'Balance y flujos'!I$12</f>
        <v>20033.674539429208</v>
      </c>
      <c r="S459" s="27">
        <f ca="1">I459*'Balance y flujos'!J$12</f>
        <v>19035.784381996342</v>
      </c>
      <c r="T459" s="27">
        <f ca="1">J459*'Balance y flujos'!K$12</f>
        <v>18057.70054770659</v>
      </c>
      <c r="U459" s="27">
        <f ca="1">K459*'Balance y flujos'!L$12</f>
        <v>17107.861627337803</v>
      </c>
      <c r="V459" s="27">
        <f ca="1">L459*'Balance y flujos'!M$12</f>
        <v>655081.02321534336</v>
      </c>
      <c r="W459" s="16">
        <f t="shared" ca="1" si="42"/>
        <v>-66572.941591756418</v>
      </c>
      <c r="X459" s="16">
        <f ca="1">'Metrics and Escenarios'!$N$13-W459</f>
        <v>69480.988347563194</v>
      </c>
    </row>
    <row r="460" spans="1:24" x14ac:dyDescent="0.35">
      <c r="A460">
        <v>455</v>
      </c>
      <c r="B460" s="16">
        <f t="shared" ca="1" si="41"/>
        <v>27.8123701460623</v>
      </c>
      <c r="C460" s="26">
        <f t="shared" ca="1" si="43"/>
        <v>0.99079054109752318</v>
      </c>
      <c r="D460" s="26">
        <f t="shared" ca="1" si="40"/>
        <v>0.97490997815957059</v>
      </c>
      <c r="E460" s="26">
        <f t="shared" ca="1" si="40"/>
        <v>0.95398591755042306</v>
      </c>
      <c r="F460" s="26">
        <f t="shared" ca="1" si="40"/>
        <v>0.92941458291350953</v>
      </c>
      <c r="G460" s="26">
        <f t="shared" ca="1" si="40"/>
        <v>0.9023382632919158</v>
      </c>
      <c r="H460" s="26">
        <f t="shared" ca="1" si="40"/>
        <v>0.87366840188785633</v>
      </c>
      <c r="I460" s="26">
        <f t="shared" ca="1" si="40"/>
        <v>0.84411127101273531</v>
      </c>
      <c r="J460" s="26">
        <f t="shared" ca="1" si="40"/>
        <v>0.81420595935353723</v>
      </c>
      <c r="K460" s="26">
        <f t="shared" ca="1" si="40"/>
        <v>0.78435102148678171</v>
      </c>
      <c r="L460" s="26">
        <f t="shared" ca="1" si="40"/>
        <v>0.75483945547927989</v>
      </c>
      <c r="M460" s="27">
        <f ca="1">C460*'Balance y flujos'!D$12</f>
        <v>7502.1238112358569</v>
      </c>
      <c r="N460" s="27">
        <f ca="1">D460*'Balance y flujos'!E$12</f>
        <v>7381.8784673303007</v>
      </c>
      <c r="O460" s="27">
        <f ca="1">E460*'Balance y flujos'!F$12</f>
        <v>7223.4444827368034</v>
      </c>
      <c r="P460" s="27">
        <f ca="1">F460*'Balance y flujos'!G$12</f>
        <v>7037.3938625429137</v>
      </c>
      <c r="Q460" s="27">
        <f ca="1">G460*'Balance y flujos'!H$12</f>
        <v>-895505.88743643707</v>
      </c>
      <c r="R460" s="27">
        <f ca="1">H460*'Balance y flujos'!I$12</f>
        <v>22142.061862641938</v>
      </c>
      <c r="S460" s="27">
        <f ca="1">I460*'Balance y flujos'!J$12</f>
        <v>21392.972369528808</v>
      </c>
      <c r="T460" s="27">
        <f ca="1">J460*'Balance y flujos'!K$12</f>
        <v>20635.058658389982</v>
      </c>
      <c r="U460" s="27">
        <f ca="1">K460*'Balance y flujos'!L$12</f>
        <v>19878.421609685221</v>
      </c>
      <c r="V460" s="27">
        <f ca="1">L460*'Balance y flujos'!M$12</f>
        <v>773969.94238194171</v>
      </c>
      <c r="W460" s="16">
        <f t="shared" ca="1" si="42"/>
        <v>-8342.589930403512</v>
      </c>
      <c r="X460" s="16">
        <f ca="1">'Metrics and Escenarios'!$N$13-W460</f>
        <v>11250.636686210288</v>
      </c>
    </row>
    <row r="461" spans="1:24" x14ac:dyDescent="0.35">
      <c r="A461">
        <v>456</v>
      </c>
      <c r="B461" s="16">
        <f t="shared" ca="1" si="41"/>
        <v>-361.78079183838412</v>
      </c>
      <c r="C461" s="26">
        <f t="shared" ca="1" si="43"/>
        <v>1.0301528487263525</v>
      </c>
      <c r="D461" s="26">
        <f t="shared" ca="1" si="40"/>
        <v>1.05391150980952</v>
      </c>
      <c r="E461" s="26">
        <f t="shared" ca="1" si="40"/>
        <v>1.0722632263498033</v>
      </c>
      <c r="F461" s="26">
        <f t="shared" ca="1" si="40"/>
        <v>1.0861473492474218</v>
      </c>
      <c r="G461" s="26">
        <f t="shared" ca="1" si="40"/>
        <v>1.0963985539171264</v>
      </c>
      <c r="H461" s="26">
        <f t="shared" ca="1" si="40"/>
        <v>1.1037368059200658</v>
      </c>
      <c r="I461" s="26">
        <f t="shared" ca="1" si="40"/>
        <v>1.1087622000472548</v>
      </c>
      <c r="J461" s="26">
        <f t="shared" ca="1" si="40"/>
        <v>1.1119693204476597</v>
      </c>
      <c r="K461" s="26">
        <f t="shared" ca="1" si="40"/>
        <v>1.1137528051363796</v>
      </c>
      <c r="L461" s="26">
        <f t="shared" ca="1" si="40"/>
        <v>1.114429893520225</v>
      </c>
      <c r="M461" s="27">
        <f ca="1">C461*'Balance y flujos'!D$12</f>
        <v>7800.1695566063354</v>
      </c>
      <c r="N461" s="27">
        <f ca="1">D461*'Balance y flujos'!E$12</f>
        <v>7980.0667292596718</v>
      </c>
      <c r="O461" s="27">
        <f ca="1">E461*'Balance y flujos'!F$12</f>
        <v>8119.0232936626808</v>
      </c>
      <c r="P461" s="27">
        <f ca="1">F461*'Balance y flujos'!G$12</f>
        <v>8224.1518800468093</v>
      </c>
      <c r="Q461" s="27">
        <f ca="1">G461*'Balance y flujos'!H$12</f>
        <v>-1088096.7813862392</v>
      </c>
      <c r="R461" s="27">
        <f ca="1">H461*'Balance y flujos'!I$12</f>
        <v>27972.865430348822</v>
      </c>
      <c r="S461" s="27">
        <f ca="1">I461*'Balance y flujos'!J$12</f>
        <v>28100.227925556308</v>
      </c>
      <c r="T461" s="27">
        <f ca="1">J461*'Balance y flujos'!K$12</f>
        <v>28181.508487098035</v>
      </c>
      <c r="U461" s="27">
        <f ca="1">K461*'Balance y flujos'!L$12</f>
        <v>28226.708734953376</v>
      </c>
      <c r="V461" s="27">
        <f ca="1">L461*'Balance y flujos'!M$12</f>
        <v>1142673.7622358405</v>
      </c>
      <c r="W461" s="16">
        <f t="shared" ca="1" si="42"/>
        <v>199181.70288713335</v>
      </c>
      <c r="X461" s="16">
        <f ca="1">'Metrics and Escenarios'!$N$13-W461</f>
        <v>-196273.65613132657</v>
      </c>
    </row>
    <row r="462" spans="1:24" x14ac:dyDescent="0.35">
      <c r="A462">
        <v>457</v>
      </c>
      <c r="B462" s="16">
        <f t="shared" ca="1" si="41"/>
        <v>103.50632895089286</v>
      </c>
      <c r="C462" s="26">
        <f t="shared" ca="1" si="43"/>
        <v>0.98331916782149631</v>
      </c>
      <c r="D462" s="26">
        <f t="shared" ca="1" si="40"/>
        <v>0.96026217379579726</v>
      </c>
      <c r="E462" s="26">
        <f t="shared" ca="1" si="40"/>
        <v>0.93256674206832091</v>
      </c>
      <c r="F462" s="26">
        <f t="shared" ca="1" si="40"/>
        <v>0.90169590013736634</v>
      </c>
      <c r="G462" s="26">
        <f t="shared" ca="1" si="40"/>
        <v>0.86882566118289961</v>
      </c>
      <c r="H462" s="26">
        <f t="shared" ca="1" si="40"/>
        <v>0.83487709759355466</v>
      </c>
      <c r="I462" s="26">
        <f t="shared" ca="1" si="40"/>
        <v>0.80054964854862165</v>
      </c>
      <c r="J462" s="26">
        <f t="shared" ca="1" si="40"/>
        <v>0.76636471699497954</v>
      </c>
      <c r="K462" s="26">
        <f t="shared" ca="1" si="40"/>
        <v>0.73269688423398149</v>
      </c>
      <c r="L462" s="26">
        <f t="shared" ca="1" si="40"/>
        <v>0.69981157909145675</v>
      </c>
      <c r="M462" s="27">
        <f ca="1">C462*'Balance y flujos'!D$12</f>
        <v>7445.5516448376757</v>
      </c>
      <c r="N462" s="27">
        <f ca="1">D462*'Balance y flujos'!E$12</f>
        <v>7270.9673944631122</v>
      </c>
      <c r="O462" s="27">
        <f ca="1">E462*'Balance y flujos'!F$12</f>
        <v>7061.2615593680366</v>
      </c>
      <c r="P462" s="27">
        <f ca="1">F462*'Balance y flujos'!G$12</f>
        <v>6827.511973843566</v>
      </c>
      <c r="Q462" s="27">
        <f ca="1">G462*'Balance y flujos'!H$12</f>
        <v>-862247.03794195433</v>
      </c>
      <c r="R462" s="27">
        <f ca="1">H462*'Balance y flujos'!I$12</f>
        <v>21158.943487797424</v>
      </c>
      <c r="S462" s="27">
        <f ca="1">I462*'Balance y flujos'!J$12</f>
        <v>20288.956089034706</v>
      </c>
      <c r="T462" s="27">
        <f ca="1">J462*'Balance y flujos'!K$12</f>
        <v>19422.580622558715</v>
      </c>
      <c r="U462" s="27">
        <f ca="1">K462*'Balance y flujos'!L$12</f>
        <v>18569.310395360102</v>
      </c>
      <c r="V462" s="27">
        <f ca="1">L462*'Balance y flujos'!M$12</f>
        <v>717547.45146929868</v>
      </c>
      <c r="W462" s="16">
        <f t="shared" ca="1" si="42"/>
        <v>-36654.50330539234</v>
      </c>
      <c r="X462" s="16">
        <f ca="1">'Metrics and Escenarios'!$N$13-W462</f>
        <v>39562.550061199116</v>
      </c>
    </row>
    <row r="463" spans="1:24" x14ac:dyDescent="0.35">
      <c r="A463">
        <v>458</v>
      </c>
      <c r="B463" s="16">
        <f t="shared" ca="1" si="41"/>
        <v>-38.065213471920444</v>
      </c>
      <c r="C463" s="26">
        <f t="shared" ca="1" si="43"/>
        <v>0.99733917649981541</v>
      </c>
      <c r="D463" s="26">
        <f t="shared" ca="1" si="40"/>
        <v>0.98783991312166453</v>
      </c>
      <c r="E463" s="26">
        <f t="shared" ca="1" si="40"/>
        <v>0.97302734437085303</v>
      </c>
      <c r="F463" s="26">
        <f t="shared" ca="1" si="40"/>
        <v>0.95423115281805215</v>
      </c>
      <c r="G463" s="26">
        <f t="shared" ca="1" si="40"/>
        <v>0.93255511684478698</v>
      </c>
      <c r="H463" s="26">
        <f t="shared" ca="1" si="40"/>
        <v>0.90889306860580121</v>
      </c>
      <c r="I463" s="26">
        <f t="shared" ca="1" si="40"/>
        <v>0.88394834894161312</v>
      </c>
      <c r="J463" s="26">
        <f t="shared" ca="1" si="40"/>
        <v>0.85826715648038421</v>
      </c>
      <c r="K463" s="26">
        <f t="shared" ca="1" si="40"/>
        <v>0.83226131904138501</v>
      </c>
      <c r="L463" s="26">
        <f t="shared" ca="1" si="40"/>
        <v>0.80624097037005271</v>
      </c>
      <c r="M463" s="27">
        <f ca="1">C463*'Balance y flujos'!D$12</f>
        <v>7551.7091388553727</v>
      </c>
      <c r="N463" s="27">
        <f ca="1">D463*'Balance y flujos'!E$12</f>
        <v>7479.7820795805792</v>
      </c>
      <c r="O463" s="27">
        <f ca="1">E463*'Balance y flujos'!F$12</f>
        <v>7367.6234344163504</v>
      </c>
      <c r="P463" s="27">
        <f ca="1">F463*'Balance y flujos'!G$12</f>
        <v>7225.3013689951204</v>
      </c>
      <c r="Q463" s="27">
        <f ca="1">G463*'Balance y flujos'!H$12</f>
        <v>-925493.94330994354</v>
      </c>
      <c r="R463" s="27">
        <f ca="1">H463*'Balance y flujos'!I$12</f>
        <v>23034.788150870219</v>
      </c>
      <c r="S463" s="27">
        <f ca="1">I463*'Balance y flujos'!J$12</f>
        <v>22402.594603802223</v>
      </c>
      <c r="T463" s="27">
        <f ca="1">J463*'Balance y flujos'!K$12</f>
        <v>21751.736050426345</v>
      </c>
      <c r="U463" s="27">
        <f ca="1">K463*'Balance y flujos'!L$12</f>
        <v>21092.649765378301</v>
      </c>
      <c r="V463" s="27">
        <f ca="1">L463*'Balance y flujos'!M$12</f>
        <v>826674.16608086845</v>
      </c>
      <c r="W463" s="16">
        <f t="shared" ca="1" si="42"/>
        <v>19086.407363249455</v>
      </c>
      <c r="X463" s="16">
        <f ca="1">'Metrics and Escenarios'!$N$13-W463</f>
        <v>-16178.360607442679</v>
      </c>
    </row>
    <row r="464" spans="1:24" x14ac:dyDescent="0.35">
      <c r="A464">
        <v>459</v>
      </c>
      <c r="B464" s="16">
        <f t="shared" ca="1" si="41"/>
        <v>111.84877346439987</v>
      </c>
      <c r="C464" s="26">
        <f t="shared" ca="1" si="43"/>
        <v>0.98249918134397562</v>
      </c>
      <c r="D464" s="26">
        <f t="shared" ca="1" si="40"/>
        <v>0.95866132288750083</v>
      </c>
      <c r="E464" s="26">
        <f t="shared" ca="1" si="40"/>
        <v>0.93023569439019727</v>
      </c>
      <c r="F464" s="26">
        <f t="shared" ca="1" si="40"/>
        <v>0.89869197573341419</v>
      </c>
      <c r="G464" s="26">
        <f t="shared" ca="1" si="40"/>
        <v>0.86520914413960182</v>
      </c>
      <c r="H464" s="26">
        <f t="shared" ca="1" si="40"/>
        <v>0.83070858944396275</v>
      </c>
      <c r="I464" s="26">
        <f t="shared" ca="1" si="40"/>
        <v>0.79588829356253421</v>
      </c>
      <c r="J464" s="26">
        <f t="shared" ca="1" si="40"/>
        <v>0.76126706257322752</v>
      </c>
      <c r="K464" s="26">
        <f t="shared" ca="1" si="40"/>
        <v>0.72721625003789625</v>
      </c>
      <c r="L464" s="26">
        <f t="shared" ca="1" si="40"/>
        <v>0.69399772442153762</v>
      </c>
      <c r="M464" s="27">
        <f ca="1">C464*'Balance y flujos'!D$12</f>
        <v>7439.3428248876135</v>
      </c>
      <c r="N464" s="27">
        <f ca="1">D464*'Balance y flujos'!E$12</f>
        <v>7258.8459810874192</v>
      </c>
      <c r="O464" s="27">
        <f ca="1">E464*'Balance y flujos'!F$12</f>
        <v>7043.6112008252458</v>
      </c>
      <c r="P464" s="27">
        <f ca="1">F464*'Balance y flujos'!G$12</f>
        <v>6804.7666892821298</v>
      </c>
      <c r="Q464" s="27">
        <f ca="1">G464*'Balance y flujos'!H$12</f>
        <v>-858657.90464678383</v>
      </c>
      <c r="R464" s="27">
        <f ca="1">H464*'Balance y flujos'!I$12</f>
        <v>21053.297724343294</v>
      </c>
      <c r="S464" s="27">
        <f ca="1">I464*'Balance y flujos'!J$12</f>
        <v>20170.819722602479</v>
      </c>
      <c r="T464" s="27">
        <f ca="1">J464*'Balance y flujos'!K$12</f>
        <v>19293.386778170039</v>
      </c>
      <c r="U464" s="27">
        <f ca="1">K464*'Balance y flujos'!L$12</f>
        <v>18430.410394909122</v>
      </c>
      <c r="V464" s="27">
        <f ca="1">L464*'Balance y flujos'!M$12</f>
        <v>711586.25173175032</v>
      </c>
      <c r="W464" s="16">
        <f t="shared" ca="1" si="42"/>
        <v>-39577.171598926303</v>
      </c>
      <c r="X464" s="16">
        <f ca="1">'Metrics and Escenarios'!$N$13-W464</f>
        <v>42485.218354733079</v>
      </c>
    </row>
    <row r="465" spans="1:24" x14ac:dyDescent="0.35">
      <c r="A465">
        <v>460</v>
      </c>
      <c r="B465" s="16">
        <f t="shared" ca="1" si="41"/>
        <v>59.502128740137685</v>
      </c>
      <c r="C465" s="26">
        <f t="shared" ca="1" si="43"/>
        <v>0.98765571950146591</v>
      </c>
      <c r="D465" s="26">
        <f t="shared" ca="1" si="40"/>
        <v>0.96875058537321734</v>
      </c>
      <c r="E465" s="26">
        <f t="shared" ca="1" si="40"/>
        <v>0.94495941764780012</v>
      </c>
      <c r="F465" s="26">
        <f t="shared" ca="1" si="40"/>
        <v>0.91770776739093962</v>
      </c>
      <c r="G465" s="26">
        <f t="shared" ca="1" si="40"/>
        <v>0.88815349714661496</v>
      </c>
      <c r="H465" s="26">
        <f t="shared" ca="1" si="40"/>
        <v>0.85721352846619647</v>
      </c>
      <c r="I465" s="26">
        <f t="shared" ca="1" si="40"/>
        <v>0.82559265042245833</v>
      </c>
      <c r="J465" s="26">
        <f t="shared" ca="1" si="40"/>
        <v>0.79382382078136093</v>
      </c>
      <c r="K465" s="26">
        <f t="shared" ca="1" si="40"/>
        <v>0.76229671442388725</v>
      </c>
      <c r="L465" s="26">
        <f t="shared" ca="1" si="40"/>
        <v>0.7312938234789228</v>
      </c>
      <c r="M465" s="27">
        <f ca="1">C465*'Balance y flujos'!D$12</f>
        <v>7478.3873919178986</v>
      </c>
      <c r="N465" s="27">
        <f ca="1">D465*'Balance y flujos'!E$12</f>
        <v>7335.2404289472643</v>
      </c>
      <c r="O465" s="27">
        <f ca="1">E465*'Balance y flujos'!F$12</f>
        <v>7155.0971206631066</v>
      </c>
      <c r="P465" s="27">
        <f ca="1">F465*'Balance y flujos'!G$12</f>
        <v>6948.7515351864877</v>
      </c>
      <c r="Q465" s="27">
        <f ca="1">G465*'Balance y flujos'!H$12</f>
        <v>-881428.52630505327</v>
      </c>
      <c r="R465" s="27">
        <f ca="1">H465*'Balance y flujos'!I$12</f>
        <v>21725.033131309727</v>
      </c>
      <c r="S465" s="27">
        <f ca="1">I465*'Balance y flujos'!J$12</f>
        <v>20923.640479037316</v>
      </c>
      <c r="T465" s="27">
        <f ca="1">J465*'Balance y flujos'!K$12</f>
        <v>20118.498173676475</v>
      </c>
      <c r="U465" s="27">
        <f ca="1">K465*'Balance y flujos'!L$12</f>
        <v>19319.482050615545</v>
      </c>
      <c r="V465" s="27">
        <f ca="1">L465*'Balance y flujos'!M$12</f>
        <v>749827.57500782004</v>
      </c>
      <c r="W465" s="16">
        <f t="shared" ca="1" si="42"/>
        <v>-20596.820985879516</v>
      </c>
      <c r="X465" s="16">
        <f ca="1">'Metrics and Escenarios'!$N$13-W465</f>
        <v>23504.867741686292</v>
      </c>
    </row>
    <row r="466" spans="1:24" x14ac:dyDescent="0.35">
      <c r="A466">
        <v>461</v>
      </c>
      <c r="B466" s="16">
        <f t="shared" ca="1" si="41"/>
        <v>225.42066400823958</v>
      </c>
      <c r="C466" s="26">
        <f t="shared" ca="1" si="43"/>
        <v>0.97140387738906975</v>
      </c>
      <c r="D466" s="26">
        <f t="shared" ca="1" si="40"/>
        <v>0.93713137251547918</v>
      </c>
      <c r="E466" s="26">
        <f t="shared" ca="1" si="40"/>
        <v>0.8990749682467879</v>
      </c>
      <c r="F466" s="26">
        <f t="shared" ca="1" si="40"/>
        <v>0.85877897997083985</v>
      </c>
      <c r="G466" s="26">
        <f t="shared" ca="1" si="40"/>
        <v>0.81744638585367113</v>
      </c>
      <c r="H466" s="26">
        <f t="shared" ca="1" si="40"/>
        <v>0.77598712183529917</v>
      </c>
      <c r="I466" s="26">
        <f t="shared" ca="1" si="40"/>
        <v>0.73506469657891271</v>
      </c>
      <c r="J466" s="26">
        <f t="shared" ca="1" si="40"/>
        <v>0.69514935393594879</v>
      </c>
      <c r="K466" s="26">
        <f t="shared" ca="1" si="40"/>
        <v>0.65655678538466555</v>
      </c>
      <c r="L466" s="26">
        <f t="shared" ca="1" si="40"/>
        <v>0.61949014380669976</v>
      </c>
      <c r="M466" s="27">
        <f ca="1">C466*'Balance y flujos'!D$12</f>
        <v>7355.330775377337</v>
      </c>
      <c r="N466" s="27">
        <f ca="1">D466*'Balance y flujos'!E$12</f>
        <v>7095.8242861469835</v>
      </c>
      <c r="O466" s="27">
        <f ca="1">E466*'Balance y flujos'!F$12</f>
        <v>6807.6666536387975</v>
      </c>
      <c r="P466" s="27">
        <f ca="1">F466*'Balance y flujos'!G$12</f>
        <v>6502.5512123797407</v>
      </c>
      <c r="Q466" s="27">
        <f ca="1">G466*'Balance y flujos'!H$12</f>
        <v>-811256.79911324033</v>
      </c>
      <c r="R466" s="27">
        <f ca="1">H466*'Balance y flujos'!I$12</f>
        <v>19666.448756946265</v>
      </c>
      <c r="S466" s="27">
        <f ca="1">I466*'Balance y flujos'!J$12</f>
        <v>18629.319716181715</v>
      </c>
      <c r="T466" s="27">
        <f ca="1">J466*'Balance y flujos'!K$12</f>
        <v>17617.713958025313</v>
      </c>
      <c r="U466" s="27">
        <f ca="1">K466*'Balance y flujos'!L$12</f>
        <v>16639.63229860592</v>
      </c>
      <c r="V466" s="27">
        <f ca="1">L466*'Balance y flujos'!M$12</f>
        <v>635190.36720704834</v>
      </c>
      <c r="W466" s="16">
        <f t="shared" ca="1" si="42"/>
        <v>-75751.944248889922</v>
      </c>
      <c r="X466" s="16">
        <f ca="1">'Metrics and Escenarios'!$N$13-W466</f>
        <v>78659.991004696698</v>
      </c>
    </row>
    <row r="467" spans="1:24" x14ac:dyDescent="0.35">
      <c r="A467">
        <v>462</v>
      </c>
      <c r="B467" s="16">
        <f t="shared" ca="1" si="41"/>
        <v>-26.395151984601593</v>
      </c>
      <c r="C467" s="26">
        <f t="shared" ca="1" si="43"/>
        <v>0.99617595442414253</v>
      </c>
      <c r="D467" s="26">
        <f t="shared" ca="1" si="40"/>
        <v>0.98553697120934625</v>
      </c>
      <c r="E467" s="26">
        <f t="shared" ca="1" si="40"/>
        <v>0.96962671399788691</v>
      </c>
      <c r="F467" s="26">
        <f t="shared" ca="1" si="40"/>
        <v>0.94978715873401109</v>
      </c>
      <c r="G467" s="26">
        <f t="shared" ca="1" si="40"/>
        <v>0.92712947385881517</v>
      </c>
      <c r="H467" s="26">
        <f t="shared" ca="1" si="40"/>
        <v>0.90255119473662071</v>
      </c>
      <c r="I467" s="26">
        <f t="shared" ca="1" si="40"/>
        <v>0.87675675106247286</v>
      </c>
      <c r="J467" s="26">
        <f t="shared" ca="1" si="40"/>
        <v>0.85029162001990322</v>
      </c>
      <c r="K467" s="26">
        <f t="shared" ca="1" si="40"/>
        <v>0.82356577716672674</v>
      </c>
      <c r="L467" s="26">
        <f t="shared" ca="1" si="40"/>
        <v>0.79688677684138221</v>
      </c>
      <c r="M467" s="27">
        <f ca="1">C467*'Balance y flujos'!D$12</f>
        <v>7542.9013882060844</v>
      </c>
      <c r="N467" s="27">
        <f ca="1">D467*'Balance y flujos'!E$12</f>
        <v>7462.3445338636429</v>
      </c>
      <c r="O467" s="27">
        <f ca="1">E467*'Balance y flujos'!F$12</f>
        <v>7341.8743491798477</v>
      </c>
      <c r="P467" s="27">
        <f ca="1">F467*'Balance y flujos'!G$12</f>
        <v>7191.6520834478997</v>
      </c>
      <c r="Q467" s="27">
        <f ca="1">G467*'Balance y flujos'!H$12</f>
        <v>-920109.38251415011</v>
      </c>
      <c r="R467" s="27">
        <f ca="1">H467*'Balance y flujos'!I$12</f>
        <v>22874.061079554562</v>
      </c>
      <c r="S467" s="27">
        <f ca="1">I467*'Balance y flujos'!J$12</f>
        <v>22220.332312082523</v>
      </c>
      <c r="T467" s="27">
        <f ca="1">J467*'Balance y flujos'!K$12</f>
        <v>21549.605789890273</v>
      </c>
      <c r="U467" s="27">
        <f ca="1">K467*'Balance y flujos'!L$12</f>
        <v>20872.271844302253</v>
      </c>
      <c r="V467" s="27">
        <f ca="1">L467*'Balance y flujos'!M$12</f>
        <v>817082.90190692863</v>
      </c>
      <c r="W467" s="16">
        <f t="shared" ca="1" si="42"/>
        <v>14028.56277330569</v>
      </c>
      <c r="X467" s="16">
        <f ca="1">'Metrics and Escenarios'!$N$13-W467</f>
        <v>-11120.516017498914</v>
      </c>
    </row>
    <row r="468" spans="1:24" x14ac:dyDescent="0.35">
      <c r="A468">
        <v>463</v>
      </c>
      <c r="B468" s="16">
        <f t="shared" ca="1" si="41"/>
        <v>-25.361865994935844</v>
      </c>
      <c r="C468" s="26">
        <f t="shared" ca="1" si="43"/>
        <v>0.99607302627624994</v>
      </c>
      <c r="D468" s="26">
        <f t="shared" ca="1" si="40"/>
        <v>0.98533332394372797</v>
      </c>
      <c r="E468" s="26">
        <f t="shared" ref="D468:L496" ca="1" si="44">EXP(-(E$4+($B468/10000))*E$3)</f>
        <v>0.96932619006973419</v>
      </c>
      <c r="F468" s="26">
        <f t="shared" ca="1" si="44"/>
        <v>0.94939467914261721</v>
      </c>
      <c r="G468" s="26">
        <f t="shared" ca="1" si="44"/>
        <v>0.92665060262422905</v>
      </c>
      <c r="H468" s="26">
        <f t="shared" ca="1" si="44"/>
        <v>0.90199181205253864</v>
      </c>
      <c r="I468" s="26">
        <f t="shared" ca="1" si="44"/>
        <v>0.87612282202355585</v>
      </c>
      <c r="J468" s="26">
        <f t="shared" ca="1" si="44"/>
        <v>0.84958903491397164</v>
      </c>
      <c r="K468" s="26">
        <f t="shared" ca="1" si="44"/>
        <v>0.82280025209354346</v>
      </c>
      <c r="L468" s="26">
        <f t="shared" ca="1" si="44"/>
        <v>0.79606379016304818</v>
      </c>
      <c r="M468" s="27">
        <f ca="1">C468*'Balance y flujos'!D$12</f>
        <v>7542.1220310391336</v>
      </c>
      <c r="N468" s="27">
        <f ca="1">D468*'Balance y flujos'!E$12</f>
        <v>7460.8025459891969</v>
      </c>
      <c r="O468" s="27">
        <f ca="1">E468*'Balance y flujos'!F$12</f>
        <v>7339.5988251172712</v>
      </c>
      <c r="P468" s="27">
        <f ca="1">F468*'Balance y flujos'!G$12</f>
        <v>7188.6802842977404</v>
      </c>
      <c r="Q468" s="27">
        <f ca="1">G468*'Balance y flujos'!H$12</f>
        <v>-919634.13722384034</v>
      </c>
      <c r="R468" s="27">
        <f ca="1">H468*'Balance y flujos'!I$12</f>
        <v>22859.884206533778</v>
      </c>
      <c r="S468" s="27">
        <f ca="1">I468*'Balance y flujos'!J$12</f>
        <v>22204.266152466476</v>
      </c>
      <c r="T468" s="27">
        <f ca="1">J468*'Balance y flujos'!K$12</f>
        <v>21531.799625851727</v>
      </c>
      <c r="U468" s="27">
        <f ca="1">K468*'Balance y flujos'!L$12</f>
        <v>20852.870543429748</v>
      </c>
      <c r="V468" s="27">
        <f ca="1">L468*'Balance y flujos'!M$12</f>
        <v>816239.05763330508</v>
      </c>
      <c r="W468" s="16">
        <f t="shared" ca="1" si="42"/>
        <v>13584.94462418987</v>
      </c>
      <c r="X468" s="16">
        <f ca="1">'Metrics and Escenarios'!$N$13-W468</f>
        <v>-10676.897868383094</v>
      </c>
    </row>
    <row r="469" spans="1:24" x14ac:dyDescent="0.35">
      <c r="A469">
        <v>464</v>
      </c>
      <c r="B469" s="16">
        <f t="shared" ca="1" si="41"/>
        <v>-124.23028395052971</v>
      </c>
      <c r="C469" s="26">
        <f t="shared" ca="1" si="43"/>
        <v>1.0059698864314353</v>
      </c>
      <c r="D469" s="26">
        <f t="shared" ca="1" si="44"/>
        <v>1.0050109012625215</v>
      </c>
      <c r="E469" s="26">
        <f t="shared" ca="1" si="44"/>
        <v>0.99850754193352909</v>
      </c>
      <c r="F469" s="26">
        <f t="shared" ca="1" si="44"/>
        <v>0.98769304753257381</v>
      </c>
      <c r="G469" s="26">
        <f t="shared" ca="1" si="44"/>
        <v>0.97360997932769078</v>
      </c>
      <c r="H469" s="26">
        <f t="shared" ca="1" si="44"/>
        <v>0.95711781566908705</v>
      </c>
      <c r="I469" s="26">
        <f t="shared" ca="1" si="44"/>
        <v>0.93890488623802792</v>
      </c>
      <c r="J469" s="26">
        <f t="shared" ca="1" si="44"/>
        <v>0.91951603120827485</v>
      </c>
      <c r="K469" s="26">
        <f t="shared" ca="1" si="44"/>
        <v>0.8993704695736382</v>
      </c>
      <c r="L469" s="26">
        <f t="shared" ca="1" si="44"/>
        <v>0.87879156221981169</v>
      </c>
      <c r="M469" s="27">
        <f ca="1">C469*'Balance y flujos'!D$12</f>
        <v>7617.0596360595055</v>
      </c>
      <c r="N469" s="27">
        <f ca="1">D469*'Balance y flujos'!E$12</f>
        <v>7609.7983379627749</v>
      </c>
      <c r="O469" s="27">
        <f ca="1">E469*'Balance y flujos'!F$12</f>
        <v>7560.5558342737395</v>
      </c>
      <c r="P469" s="27">
        <f ca="1">F469*'Balance y flujos'!G$12</f>
        <v>7478.6700344133451</v>
      </c>
      <c r="Q469" s="27">
        <f ca="1">G469*'Balance y flujos'!H$12</f>
        <v>-966237.94426498213</v>
      </c>
      <c r="R469" s="27">
        <f ca="1">H469*'Balance y flujos'!I$12</f>
        <v>24256.985646485493</v>
      </c>
      <c r="S469" s="27">
        <f ca="1">I469*'Balance y flujos'!J$12</f>
        <v>23795.401126213226</v>
      </c>
      <c r="T469" s="27">
        <f ca="1">J469*'Balance y flujos'!K$12</f>
        <v>23304.014203455208</v>
      </c>
      <c r="U469" s="27">
        <f ca="1">K469*'Balance y flujos'!L$12</f>
        <v>22793.449473166329</v>
      </c>
      <c r="V469" s="27">
        <f ca="1">L469*'Balance y flujos'!M$12</f>
        <v>901063.4643430803</v>
      </c>
      <c r="W469" s="16">
        <f t="shared" ca="1" si="42"/>
        <v>59241.454370127758</v>
      </c>
      <c r="X469" s="16">
        <f ca="1">'Metrics and Escenarios'!$N$13-W469</f>
        <v>-56333.407614320982</v>
      </c>
    </row>
    <row r="470" spans="1:24" x14ac:dyDescent="0.35">
      <c r="A470">
        <v>465</v>
      </c>
      <c r="B470" s="16">
        <f t="shared" ca="1" si="41"/>
        <v>-70.047972597192739</v>
      </c>
      <c r="C470" s="26">
        <f t="shared" ca="1" si="43"/>
        <v>1.0005340486826539</v>
      </c>
      <c r="D470" s="26">
        <f t="shared" ca="1" si="44"/>
        <v>0.99417893464678764</v>
      </c>
      <c r="E470" s="26">
        <f t="shared" ca="1" si="44"/>
        <v>0.98240830651386901</v>
      </c>
      <c r="F470" s="26">
        <f t="shared" ca="1" si="44"/>
        <v>0.96651715132471649</v>
      </c>
      <c r="G470" s="26">
        <f t="shared" ca="1" si="44"/>
        <v>0.9475878362914224</v>
      </c>
      <c r="H470" s="26">
        <f t="shared" ca="1" si="44"/>
        <v>0.92650283575242109</v>
      </c>
      <c r="I470" s="26">
        <f t="shared" ca="1" si="44"/>
        <v>0.9039613124547109</v>
      </c>
      <c r="J470" s="26">
        <f t="shared" ca="1" si="44"/>
        <v>0.8805103032972722</v>
      </c>
      <c r="K470" s="26">
        <f t="shared" ca="1" si="44"/>
        <v>0.85656564668118018</v>
      </c>
      <c r="L470" s="26">
        <f t="shared" ca="1" si="44"/>
        <v>0.83244356322235169</v>
      </c>
      <c r="M470" s="27">
        <f ca="1">C470*'Balance y flujos'!D$12</f>
        <v>7575.9002525999367</v>
      </c>
      <c r="N470" s="27">
        <f ca="1">D470*'Balance y flujos'!E$12</f>
        <v>7527.7802409991209</v>
      </c>
      <c r="O470" s="27">
        <f ca="1">E470*'Balance y flujos'!F$12</f>
        <v>7438.6547337134389</v>
      </c>
      <c r="P470" s="27">
        <f ca="1">F470*'Balance y flujos'!G$12</f>
        <v>7318.3291868016513</v>
      </c>
      <c r="Q470" s="27">
        <f ca="1">G470*'Balance y flujos'!H$12</f>
        <v>-940412.83716193482</v>
      </c>
      <c r="R470" s="27">
        <f ca="1">H470*'Balance y flujos'!I$12</f>
        <v>23481.086257456918</v>
      </c>
      <c r="S470" s="27">
        <f ca="1">I470*'Balance y flujos'!J$12</f>
        <v>22909.798796152863</v>
      </c>
      <c r="T470" s="27">
        <f ca="1">J470*'Balance y flujos'!K$12</f>
        <v>22315.461523128721</v>
      </c>
      <c r="U470" s="27">
        <f ca="1">K470*'Balance y flujos'!L$12</f>
        <v>21708.613356332731</v>
      </c>
      <c r="V470" s="27">
        <f ca="1">L470*'Balance y flujos'!M$12</f>
        <v>853540.83174459508</v>
      </c>
      <c r="W470" s="16">
        <f t="shared" ca="1" si="42"/>
        <v>33403.61892984563</v>
      </c>
      <c r="X470" s="16">
        <f ca="1">'Metrics and Escenarios'!$N$13-W470</f>
        <v>-30495.572174038854</v>
      </c>
    </row>
    <row r="471" spans="1:24" x14ac:dyDescent="0.35">
      <c r="A471">
        <v>466</v>
      </c>
      <c r="B471" s="16">
        <f t="shared" ca="1" si="41"/>
        <v>-29.037971106166076</v>
      </c>
      <c r="C471" s="26">
        <f t="shared" ca="1" si="43"/>
        <v>0.99643926050220644</v>
      </c>
      <c r="D471" s="26">
        <f t="shared" ca="1" si="44"/>
        <v>0.98605802809362908</v>
      </c>
      <c r="E471" s="26">
        <f t="shared" ca="1" si="44"/>
        <v>0.97039578324039522</v>
      </c>
      <c r="F471" s="26">
        <f t="shared" ca="1" si="44"/>
        <v>0.9507917358894088</v>
      </c>
      <c r="G471" s="26">
        <f t="shared" ca="1" si="44"/>
        <v>0.92835540140746198</v>
      </c>
      <c r="H471" s="26">
        <f t="shared" ca="1" si="44"/>
        <v>0.90398349776523756</v>
      </c>
      <c r="I471" s="26">
        <f t="shared" ca="1" si="44"/>
        <v>0.87838022894956613</v>
      </c>
      <c r="J471" s="26">
        <f t="shared" ca="1" si="44"/>
        <v>0.85209125535563435</v>
      </c>
      <c r="K471" s="26">
        <f t="shared" ca="1" si="44"/>
        <v>0.82552699049693312</v>
      </c>
      <c r="L471" s="26">
        <f t="shared" ca="1" si="44"/>
        <v>0.79899558983117147</v>
      </c>
      <c r="M471" s="27">
        <f ca="1">C471*'Balance y flujos'!D$12</f>
        <v>7544.8951040480806</v>
      </c>
      <c r="N471" s="27">
        <f ca="1">D471*'Balance y flujos'!E$12</f>
        <v>7466.289901826337</v>
      </c>
      <c r="O471" s="27">
        <f ca="1">E471*'Balance y flujos'!F$12</f>
        <v>7347.6976311323779</v>
      </c>
      <c r="P471" s="27">
        <f ca="1">F471*'Balance y flujos'!G$12</f>
        <v>7199.258597524411</v>
      </c>
      <c r="Q471" s="27">
        <f ca="1">G471*'Balance y flujos'!H$12</f>
        <v>-921326.02751530369</v>
      </c>
      <c r="R471" s="27">
        <f ca="1">H471*'Balance y flujos'!I$12</f>
        <v>22910.361055835212</v>
      </c>
      <c r="S471" s="27">
        <f ca="1">I471*'Balance y flujos'!J$12</f>
        <v>22261.477382375753</v>
      </c>
      <c r="T471" s="27">
        <f ca="1">J471*'Balance y flujos'!K$12</f>
        <v>21595.215356229</v>
      </c>
      <c r="U471" s="27">
        <f ca="1">K471*'Balance y flujos'!L$12</f>
        <v>20921.976408172748</v>
      </c>
      <c r="V471" s="27">
        <f ca="1">L471*'Balance y flujos'!M$12</f>
        <v>819245.16019424237</v>
      </c>
      <c r="W471" s="16">
        <f t="shared" ca="1" si="42"/>
        <v>15166.304116082611</v>
      </c>
      <c r="X471" s="16">
        <f ca="1">'Metrics and Escenarios'!$N$13-W471</f>
        <v>-12258.257360275835</v>
      </c>
    </row>
    <row r="472" spans="1:24" x14ac:dyDescent="0.35">
      <c r="A472">
        <v>467</v>
      </c>
      <c r="B472" s="16">
        <f t="shared" ca="1" si="41"/>
        <v>42.408014887054001</v>
      </c>
      <c r="C472" s="26">
        <f t="shared" ca="1" si="43"/>
        <v>0.98934547326383915</v>
      </c>
      <c r="D472" s="26">
        <f t="shared" ca="1" si="44"/>
        <v>0.97206823993853464</v>
      </c>
      <c r="E472" s="26">
        <f t="shared" ca="1" si="44"/>
        <v>0.94981783771968198</v>
      </c>
      <c r="F472" s="26">
        <f t="shared" ca="1" si="44"/>
        <v>0.92400422977202734</v>
      </c>
      <c r="G472" s="26">
        <f t="shared" ca="1" si="44"/>
        <v>0.89577712904395201</v>
      </c>
      <c r="H472" s="26">
        <f t="shared" ca="1" si="44"/>
        <v>0.86605075374864127</v>
      </c>
      <c r="I472" s="26">
        <f t="shared" ca="1" si="44"/>
        <v>0.83553093432919034</v>
      </c>
      <c r="J472" s="26">
        <f t="shared" ca="1" si="44"/>
        <v>0.80475416004128253</v>
      </c>
      <c r="K472" s="26">
        <f t="shared" ca="1" si="44"/>
        <v>0.77411510063926381</v>
      </c>
      <c r="L472" s="26">
        <f t="shared" ca="1" si="44"/>
        <v>0.74390209999545198</v>
      </c>
      <c r="M472" s="27">
        <f ca="1">C472*'Balance y flujos'!D$12</f>
        <v>7491.1819649482213</v>
      </c>
      <c r="N472" s="27">
        <f ca="1">D472*'Balance y flujos'!E$12</f>
        <v>7360.3612332742332</v>
      </c>
      <c r="O472" s="27">
        <f ca="1">E472*'Balance y flujos'!F$12</f>
        <v>7191.8843803253521</v>
      </c>
      <c r="P472" s="27">
        <f ca="1">F472*'Balance y flujos'!G$12</f>
        <v>6996.4274448730939</v>
      </c>
      <c r="Q472" s="27">
        <f ca="1">G472*'Balance y flujos'!H$12</f>
        <v>-888994.43315555877</v>
      </c>
      <c r="R472" s="27">
        <f ca="1">H472*'Balance y flujos'!I$12</f>
        <v>21949.001845841663</v>
      </c>
      <c r="S472" s="27">
        <f ca="1">I472*'Balance y flujos'!J$12</f>
        <v>21175.514183747087</v>
      </c>
      <c r="T472" s="27">
        <f ca="1">J472*'Balance y flujos'!K$12</f>
        <v>20395.51431338106</v>
      </c>
      <c r="U472" s="27">
        <f ca="1">K472*'Balance y flujos'!L$12</f>
        <v>19619.004659115526</v>
      </c>
      <c r="V472" s="27">
        <f ca="1">L472*'Balance y flujos'!M$12</f>
        <v>762755.39294075733</v>
      </c>
      <c r="W472" s="16">
        <f t="shared" ca="1" si="42"/>
        <v>-14060.150189295178</v>
      </c>
      <c r="X472" s="16">
        <f ca="1">'Metrics and Escenarios'!$N$13-W472</f>
        <v>16968.196945101954</v>
      </c>
    </row>
    <row r="473" spans="1:24" x14ac:dyDescent="0.35">
      <c r="A473">
        <v>468</v>
      </c>
      <c r="B473" s="16">
        <f t="shared" ca="1" si="41"/>
        <v>63.315445033741454</v>
      </c>
      <c r="C473" s="26">
        <f t="shared" ca="1" si="43"/>
        <v>0.98727916693696571</v>
      </c>
      <c r="D473" s="26">
        <f t="shared" ca="1" si="44"/>
        <v>0.96801203656270862</v>
      </c>
      <c r="E473" s="26">
        <f t="shared" ca="1" si="44"/>
        <v>0.94387900701451766</v>
      </c>
      <c r="F473" s="26">
        <f t="shared" ca="1" si="44"/>
        <v>0.91630903043455569</v>
      </c>
      <c r="G473" s="26">
        <f t="shared" ca="1" si="44"/>
        <v>0.88646170539245572</v>
      </c>
      <c r="H473" s="26">
        <f t="shared" ca="1" si="44"/>
        <v>0.855254474679216</v>
      </c>
      <c r="I473" s="26">
        <f t="shared" ca="1" si="44"/>
        <v>0.82339181696117314</v>
      </c>
      <c r="J473" s="26">
        <f t="shared" ca="1" si="44"/>
        <v>0.79140582983429153</v>
      </c>
      <c r="K473" s="26">
        <f t="shared" ca="1" si="44"/>
        <v>0.75968500802204286</v>
      </c>
      <c r="L473" s="26">
        <f t="shared" ca="1" si="44"/>
        <v>0.72851047908550703</v>
      </c>
      <c r="M473" s="27">
        <f ca="1">C473*'Balance y flujos'!D$12</f>
        <v>7475.5361899300497</v>
      </c>
      <c r="N473" s="27">
        <f ca="1">D473*'Balance y flujos'!E$12</f>
        <v>7329.6482433265382</v>
      </c>
      <c r="O473" s="27">
        <f ca="1">E473*'Balance y flujos'!F$12</f>
        <v>7146.9164063732005</v>
      </c>
      <c r="P473" s="27">
        <f ca="1">F473*'Balance y flujos'!G$12</f>
        <v>6938.1604996538717</v>
      </c>
      <c r="Q473" s="27">
        <f ca="1">G473*'Balance y flujos'!H$12</f>
        <v>-879749.54455530574</v>
      </c>
      <c r="R473" s="27">
        <f ca="1">H473*'Balance y flujos'!I$12</f>
        <v>21675.383298432822</v>
      </c>
      <c r="S473" s="27">
        <f ca="1">I473*'Balance y flujos'!J$12</f>
        <v>20867.863034707352</v>
      </c>
      <c r="T473" s="27">
        <f ca="1">J473*'Balance y flujos'!K$12</f>
        <v>20057.217137281397</v>
      </c>
      <c r="U473" s="27">
        <f ca="1">K473*'Balance y flujos'!L$12</f>
        <v>19253.291531888142</v>
      </c>
      <c r="V473" s="27">
        <f ca="1">L473*'Balance y flujos'!M$12</f>
        <v>746973.69013976783</v>
      </c>
      <c r="W473" s="16">
        <f t="shared" ca="1" si="42"/>
        <v>-22031.83807394444</v>
      </c>
      <c r="X473" s="16">
        <f ca="1">'Metrics and Escenarios'!$N$13-W473</f>
        <v>24939.884829751216</v>
      </c>
    </row>
    <row r="474" spans="1:24" x14ac:dyDescent="0.35">
      <c r="A474">
        <v>469</v>
      </c>
      <c r="B474" s="16">
        <f t="shared" ca="1" si="41"/>
        <v>176.35039435956173</v>
      </c>
      <c r="C474" s="26">
        <f t="shared" ca="1" si="43"/>
        <v>0.976182296737232</v>
      </c>
      <c r="D474" s="26">
        <f t="shared" ca="1" si="44"/>
        <v>0.94637370855507319</v>
      </c>
      <c r="E474" s="26">
        <f t="shared" ca="1" si="44"/>
        <v>0.91240822275693478</v>
      </c>
      <c r="F474" s="26">
        <f t="shared" ca="1" si="44"/>
        <v>0.87580170181265105</v>
      </c>
      <c r="G474" s="26">
        <f t="shared" ca="1" si="44"/>
        <v>0.83775060801743262</v>
      </c>
      <c r="H474" s="26">
        <f t="shared" ca="1" si="44"/>
        <v>0.79917351409359061</v>
      </c>
      <c r="I474" s="26">
        <f t="shared" ca="1" si="44"/>
        <v>0.76075221977467944</v>
      </c>
      <c r="J474" s="26">
        <f t="shared" ca="1" si="44"/>
        <v>0.72298099531801585</v>
      </c>
      <c r="K474" s="26">
        <f t="shared" ca="1" si="44"/>
        <v>0.68620226406595597</v>
      </c>
      <c r="L474" s="26">
        <f t="shared" ca="1" si="44"/>
        <v>0.65064687522964637</v>
      </c>
      <c r="M474" s="27">
        <f ca="1">C474*'Balance y flujos'!D$12</f>
        <v>7391.5122810386729</v>
      </c>
      <c r="N474" s="27">
        <f ca="1">D474*'Balance y flujos'!E$12</f>
        <v>7165.8059284800593</v>
      </c>
      <c r="O474" s="27">
        <f ca="1">E474*'Balance y flujos'!F$12</f>
        <v>6908.6241436356613</v>
      </c>
      <c r="P474" s="27">
        <f ca="1">F474*'Balance y flujos'!G$12</f>
        <v>6631.4448196199073</v>
      </c>
      <c r="Q474" s="27">
        <f ca="1">G474*'Balance y flujos'!H$12</f>
        <v>-831407.28062017786</v>
      </c>
      <c r="R474" s="27">
        <f ca="1">H474*'Balance y flujos'!I$12</f>
        <v>20254.079636860439</v>
      </c>
      <c r="S474" s="27">
        <f ca="1">I474*'Balance y flujos'!J$12</f>
        <v>19280.338714316116</v>
      </c>
      <c r="T474" s="27">
        <f ca="1">J474*'Balance y flujos'!K$12</f>
        <v>18323.073020902004</v>
      </c>
      <c r="U474" s="27">
        <f ca="1">K474*'Balance y flujos'!L$12</f>
        <v>17390.960859293664</v>
      </c>
      <c r="V474" s="27">
        <f ca="1">L474*'Balance y flujos'!M$12</f>
        <v>667136.72805131075</v>
      </c>
      <c r="W474" s="16">
        <f t="shared" ca="1" si="42"/>
        <v>-60924.713164720568</v>
      </c>
      <c r="X474" s="16">
        <f ca="1">'Metrics and Escenarios'!$N$13-W474</f>
        <v>63832.759920527344</v>
      </c>
    </row>
    <row r="475" spans="1:24" x14ac:dyDescent="0.35">
      <c r="A475">
        <v>470</v>
      </c>
      <c r="B475" s="16">
        <f t="shared" ca="1" si="41"/>
        <v>130.40986266841611</v>
      </c>
      <c r="C475" s="26">
        <f t="shared" ca="1" si="43"/>
        <v>0.98067724722634808</v>
      </c>
      <c r="D475" s="26">
        <f t="shared" ca="1" si="44"/>
        <v>0.95510916050091399</v>
      </c>
      <c r="E475" s="26">
        <f t="shared" ca="1" si="44"/>
        <v>0.92507023291437895</v>
      </c>
      <c r="F475" s="26">
        <f t="shared" ca="1" si="44"/>
        <v>0.89204440273681596</v>
      </c>
      <c r="G475" s="26">
        <f t="shared" ca="1" si="44"/>
        <v>0.85721667667758883</v>
      </c>
      <c r="H475" s="26">
        <f t="shared" ca="1" si="44"/>
        <v>0.8215085993418979</v>
      </c>
      <c r="I475" s="26">
        <f t="shared" ca="1" si="44"/>
        <v>0.78561439373247355</v>
      </c>
      <c r="J475" s="26">
        <f t="shared" ca="1" si="44"/>
        <v>0.75004661752522139</v>
      </c>
      <c r="K475" s="26">
        <f t="shared" ca="1" si="44"/>
        <v>0.71516902143061767</v>
      </c>
      <c r="L475" s="26">
        <f t="shared" ca="1" si="44"/>
        <v>0.68123518051332543</v>
      </c>
      <c r="M475" s="27">
        <f ca="1">C475*'Balance y flujos'!D$12</f>
        <v>7425.5474011735196</v>
      </c>
      <c r="N475" s="27">
        <f ca="1">D475*'Balance y flujos'!E$12</f>
        <v>7231.9495171867147</v>
      </c>
      <c r="O475" s="27">
        <f ca="1">E475*'Balance y flujos'!F$12</f>
        <v>7004.4990677089654</v>
      </c>
      <c r="P475" s="27">
        <f ca="1">F475*'Balance y flujos'!G$12</f>
        <v>6754.4322203948268</v>
      </c>
      <c r="Q475" s="27">
        <f ca="1">G475*'Balance y flujos'!H$12</f>
        <v>-850725.95500157482</v>
      </c>
      <c r="R475" s="27">
        <f ca="1">H475*'Balance y flujos'!I$12</f>
        <v>20820.135177162421</v>
      </c>
      <c r="S475" s="27">
        <f ca="1">I475*'Balance y flujos'!J$12</f>
        <v>19910.440240963642</v>
      </c>
      <c r="T475" s="27">
        <f ca="1">J475*'Balance y flujos'!K$12</f>
        <v>19009.018260500772</v>
      </c>
      <c r="U475" s="27">
        <f ca="1">K475*'Balance y flujos'!L$12</f>
        <v>18125.088054626071</v>
      </c>
      <c r="V475" s="27">
        <f ca="1">L475*'Balance y flujos'!M$12</f>
        <v>698500.2566879245</v>
      </c>
      <c r="W475" s="16">
        <f t="shared" ca="1" si="42"/>
        <v>-45944.588373933453</v>
      </c>
      <c r="X475" s="16">
        <f ca="1">'Metrics and Escenarios'!$N$13-W475</f>
        <v>48852.635129740229</v>
      </c>
    </row>
    <row r="476" spans="1:24" x14ac:dyDescent="0.35">
      <c r="A476">
        <v>471</v>
      </c>
      <c r="B476" s="16">
        <f t="shared" ca="1" si="41"/>
        <v>309.12903993408958</v>
      </c>
      <c r="C476" s="26">
        <f t="shared" ca="1" si="43"/>
        <v>0.96330635211250104</v>
      </c>
      <c r="D476" s="26">
        <f t="shared" ca="1" si="44"/>
        <v>0.92157282494477688</v>
      </c>
      <c r="E476" s="26">
        <f t="shared" ca="1" si="44"/>
        <v>0.87677807390125162</v>
      </c>
      <c r="F476" s="26">
        <f t="shared" ca="1" si="44"/>
        <v>0.83050025764970681</v>
      </c>
      <c r="G476" s="26">
        <f t="shared" ca="1" si="44"/>
        <v>0.783938936033169</v>
      </c>
      <c r="H476" s="26">
        <f t="shared" ca="1" si="44"/>
        <v>0.73797570124557632</v>
      </c>
      <c r="I476" s="26">
        <f t="shared" ca="1" si="44"/>
        <v>0.69323056864914012</v>
      </c>
      <c r="J476" s="26">
        <f t="shared" ca="1" si="44"/>
        <v>0.65012198823349876</v>
      </c>
      <c r="K476" s="26">
        <f t="shared" ca="1" si="44"/>
        <v>0.60891071564622135</v>
      </c>
      <c r="L476" s="26">
        <f t="shared" ca="1" si="44"/>
        <v>0.56974472811307963</v>
      </c>
      <c r="M476" s="27">
        <f ca="1">C476*'Balance y flujos'!D$12</f>
        <v>7294.017475875974</v>
      </c>
      <c r="N476" s="27">
        <f ca="1">D476*'Balance y flujos'!E$12</f>
        <v>6978.0171963970997</v>
      </c>
      <c r="O476" s="27">
        <f ca="1">E476*'Balance y flujos'!F$12</f>
        <v>6638.8377689777026</v>
      </c>
      <c r="P476" s="27">
        <f ca="1">F476*'Balance y flujos'!G$12</f>
        <v>6288.4287846043453</v>
      </c>
      <c r="Q476" s="27">
        <f ca="1">G476*'Balance y flujos'!H$12</f>
        <v>-778003.0628948824</v>
      </c>
      <c r="R476" s="27">
        <f ca="1">H476*'Balance y flujos'!I$12</f>
        <v>18703.09558500383</v>
      </c>
      <c r="S476" s="27">
        <f ca="1">I476*'Balance y flujos'!J$12</f>
        <v>17569.084681254128</v>
      </c>
      <c r="T476" s="27">
        <f ca="1">J476*'Balance y flujos'!K$12</f>
        <v>16476.55019985219</v>
      </c>
      <c r="U476" s="27">
        <f ca="1">K476*'Balance y flujos'!L$12</f>
        <v>15432.100675188229</v>
      </c>
      <c r="V476" s="27">
        <f ca="1">L476*'Balance y flujos'!M$12</f>
        <v>584184.21452295117</v>
      </c>
      <c r="W476" s="16">
        <f t="shared" ca="1" si="42"/>
        <v>-98438.7160047777</v>
      </c>
      <c r="X476" s="16">
        <f ca="1">'Metrics and Escenarios'!$N$13-W476</f>
        <v>101346.76276058448</v>
      </c>
    </row>
    <row r="477" spans="1:24" x14ac:dyDescent="0.35">
      <c r="A477">
        <v>472</v>
      </c>
      <c r="B477" s="16">
        <f t="shared" ca="1" si="41"/>
        <v>7.7127589845802147</v>
      </c>
      <c r="C477" s="26">
        <f t="shared" ca="1" si="43"/>
        <v>0.99278399426993846</v>
      </c>
      <c r="D477" s="26">
        <f t="shared" ca="1" si="44"/>
        <v>0.97883692818389822</v>
      </c>
      <c r="E477" s="26">
        <f t="shared" ca="1" si="44"/>
        <v>0.95975571948336502</v>
      </c>
      <c r="F477" s="26">
        <f t="shared" ca="1" si="44"/>
        <v>0.93691705052692942</v>
      </c>
      <c r="G477" s="26">
        <f t="shared" ca="1" si="44"/>
        <v>0.91145230788549592</v>
      </c>
      <c r="H477" s="26">
        <f t="shared" ca="1" si="44"/>
        <v>0.88426842743238454</v>
      </c>
      <c r="I477" s="26">
        <f t="shared" ca="1" si="44"/>
        <v>0.85607162902807443</v>
      </c>
      <c r="J477" s="26">
        <f t="shared" ca="1" si="44"/>
        <v>0.82740396343649592</v>
      </c>
      <c r="K477" s="26">
        <f t="shared" ca="1" si="44"/>
        <v>0.79866876805321274</v>
      </c>
      <c r="L477" s="26">
        <f t="shared" ca="1" si="44"/>
        <v>0.77016493718814505</v>
      </c>
      <c r="M477" s="27">
        <f ca="1">C477*'Balance y flujos'!D$12</f>
        <v>7517.2179526219807</v>
      </c>
      <c r="N477" s="27">
        <f ca="1">D477*'Balance y flujos'!E$12</f>
        <v>7411.6127694466768</v>
      </c>
      <c r="O477" s="27">
        <f ca="1">E477*'Balance y flujos'!F$12</f>
        <v>7267.1325950791852</v>
      </c>
      <c r="P477" s="27">
        <f ca="1">F477*'Balance y flujos'!G$12</f>
        <v>7094.2014708021889</v>
      </c>
      <c r="Q477" s="27">
        <f ca="1">G477*'Balance y flujos'!H$12</f>
        <v>-904550.92179210519</v>
      </c>
      <c r="R477" s="27">
        <f ca="1">H477*'Balance y flujos'!I$12</f>
        <v>22410.706603421582</v>
      </c>
      <c r="S477" s="27">
        <f ca="1">I477*'Balance y flujos'!J$12</f>
        <v>21696.093080433238</v>
      </c>
      <c r="T477" s="27">
        <f ca="1">J477*'Balance y flujos'!K$12</f>
        <v>20969.546001913921</v>
      </c>
      <c r="U477" s="27">
        <f ca="1">K477*'Balance y flujos'!L$12</f>
        <v>20241.287463048473</v>
      </c>
      <c r="V477" s="27">
        <f ca="1">L477*'Balance y flujos'!M$12</f>
        <v>789683.82976433157</v>
      </c>
      <c r="W477" s="16">
        <f t="shared" ca="1" si="42"/>
        <v>-259.29409100639168</v>
      </c>
      <c r="X477" s="16">
        <f ca="1">'Metrics and Escenarios'!$N$13-W477</f>
        <v>3167.3408468131674</v>
      </c>
    </row>
    <row r="478" spans="1:24" x14ac:dyDescent="0.35">
      <c r="A478">
        <v>473</v>
      </c>
      <c r="B478" s="16">
        <f t="shared" ca="1" si="41"/>
        <v>-289.83719487839846</v>
      </c>
      <c r="C478" s="26">
        <f t="shared" ca="1" si="43"/>
        <v>1.022768154515844</v>
      </c>
      <c r="D478" s="26">
        <f t="shared" ca="1" si="44"/>
        <v>1.0388556498597947</v>
      </c>
      <c r="E478" s="26">
        <f t="shared" ca="1" si="44"/>
        <v>1.0493684430399646</v>
      </c>
      <c r="F478" s="26">
        <f t="shared" ca="1" si="44"/>
        <v>1.0553362686836505</v>
      </c>
      <c r="G478" s="26">
        <f t="shared" ca="1" si="44"/>
        <v>1.057660050025562</v>
      </c>
      <c r="H478" s="26">
        <f t="shared" ca="1" si="44"/>
        <v>1.057106396562963</v>
      </c>
      <c r="I478" s="26">
        <f t="shared" ca="1" si="44"/>
        <v>1.0543070643957837</v>
      </c>
      <c r="J478" s="26">
        <f t="shared" ca="1" si="44"/>
        <v>1.049776966085165</v>
      </c>
      <c r="K478" s="26">
        <f t="shared" ca="1" si="44"/>
        <v>1.0439232601723014</v>
      </c>
      <c r="L478" s="26">
        <f t="shared" ca="1" si="44"/>
        <v>1.0370699393838645</v>
      </c>
      <c r="M478" s="27">
        <f ca="1">C478*'Balance y flujos'!D$12</f>
        <v>7744.2537116549065</v>
      </c>
      <c r="N478" s="27">
        <f ca="1">D478*'Balance y flujos'!E$12</f>
        <v>7866.0659180464882</v>
      </c>
      <c r="O478" s="27">
        <f ca="1">E478*'Balance y flujos'!F$12</f>
        <v>7945.6672795534178</v>
      </c>
      <c r="P478" s="27">
        <f ca="1">F478*'Balance y flujos'!G$12</f>
        <v>7990.8547990196466</v>
      </c>
      <c r="Q478" s="27">
        <f ca="1">G478*'Balance y flujos'!H$12</f>
        <v>-1049651.5998876549</v>
      </c>
      <c r="R478" s="27">
        <f ca="1">H478*'Balance y flujos'!I$12</f>
        <v>26791.074482622847</v>
      </c>
      <c r="S478" s="27">
        <f ca="1">I478*'Balance y flujos'!J$12</f>
        <v>26720.128817327142</v>
      </c>
      <c r="T478" s="27">
        <f ca="1">J478*'Balance y flujos'!K$12</f>
        <v>26605.318991515858</v>
      </c>
      <c r="U478" s="27">
        <f ca="1">K478*'Balance y flujos'!L$12</f>
        <v>26456.963942657199</v>
      </c>
      <c r="V478" s="27">
        <f ca="1">L478*'Balance y flujos'!M$12</f>
        <v>1063353.2142557779</v>
      </c>
      <c r="W478" s="16">
        <f t="shared" ca="1" si="42"/>
        <v>151821.94231052056</v>
      </c>
      <c r="X478" s="16">
        <f ca="1">'Metrics and Escenarios'!$N$13-W478</f>
        <v>-148913.89555471379</v>
      </c>
    </row>
    <row r="479" spans="1:24" x14ac:dyDescent="0.35">
      <c r="A479">
        <v>474</v>
      </c>
      <c r="B479" s="16">
        <f t="shared" ca="1" si="41"/>
        <v>78.469130309247959</v>
      </c>
      <c r="C479" s="26">
        <f t="shared" ca="1" si="43"/>
        <v>0.98578420815230716</v>
      </c>
      <c r="D479" s="26">
        <f t="shared" ca="1" si="44"/>
        <v>0.96508268789874707</v>
      </c>
      <c r="E479" s="26">
        <f t="shared" ca="1" si="44"/>
        <v>0.93959777223742247</v>
      </c>
      <c r="F479" s="26">
        <f t="shared" ca="1" si="44"/>
        <v>0.91077164627927121</v>
      </c>
      <c r="G479" s="26">
        <f t="shared" ca="1" si="44"/>
        <v>0.87977050564106218</v>
      </c>
      <c r="H479" s="26">
        <f t="shared" ca="1" si="44"/>
        <v>0.84751356471660855</v>
      </c>
      <c r="I479" s="26">
        <f t="shared" ca="1" si="44"/>
        <v>0.81470378361255369</v>
      </c>
      <c r="J479" s="26">
        <f t="shared" ca="1" si="44"/>
        <v>0.78186957847030802</v>
      </c>
      <c r="K479" s="26">
        <f t="shared" ca="1" si="44"/>
        <v>0.74939451525916345</v>
      </c>
      <c r="L479" s="26">
        <f t="shared" ca="1" si="44"/>
        <v>0.71755408510137275</v>
      </c>
      <c r="M479" s="27">
        <f ca="1">C479*'Balance y flujos'!D$12</f>
        <v>7464.2165765203581</v>
      </c>
      <c r="N479" s="27">
        <f ca="1">D479*'Balance y flujos'!E$12</f>
        <v>7307.4676355676329</v>
      </c>
      <c r="O479" s="27">
        <f ca="1">E479*'Balance y flujos'!F$12</f>
        <v>7114.4995109442643</v>
      </c>
      <c r="P479" s="27">
        <f ca="1">F479*'Balance y flujos'!G$12</f>
        <v>6896.2322213748903</v>
      </c>
      <c r="Q479" s="27">
        <f ca="1">G479*'Balance y flujos'!H$12</f>
        <v>-873109.00960832695</v>
      </c>
      <c r="R479" s="27">
        <f ca="1">H479*'Balance y flujos'!I$12</f>
        <v>21479.199360802904</v>
      </c>
      <c r="S479" s="27">
        <f ca="1">I479*'Balance y flujos'!J$12</f>
        <v>20647.675408081341</v>
      </c>
      <c r="T479" s="27">
        <f ca="1">J479*'Balance y flujos'!K$12</f>
        <v>19815.532457850666</v>
      </c>
      <c r="U479" s="27">
        <f ca="1">K479*'Balance y flujos'!L$12</f>
        <v>18992.491522570657</v>
      </c>
      <c r="V479" s="27">
        <f ca="1">L479*'Balance y flujos'!M$12</f>
        <v>735739.61969066807</v>
      </c>
      <c r="W479" s="16">
        <f t="shared" ca="1" si="42"/>
        <v>-27652.075223946245</v>
      </c>
      <c r="X479" s="16">
        <f ca="1">'Metrics and Escenarios'!$N$13-W479</f>
        <v>30560.121979753021</v>
      </c>
    </row>
    <row r="480" spans="1:24" x14ac:dyDescent="0.35">
      <c r="A480">
        <v>475</v>
      </c>
      <c r="B480" s="16">
        <f t="shared" ca="1" si="41"/>
        <v>-230.40155375762393</v>
      </c>
      <c r="C480" s="26">
        <f t="shared" ca="1" si="43"/>
        <v>1.0167072958109555</v>
      </c>
      <c r="D480" s="26">
        <f t="shared" ca="1" si="44"/>
        <v>1.0265797467132332</v>
      </c>
      <c r="E480" s="26">
        <f t="shared" ca="1" si="44"/>
        <v>1.0308233048523712</v>
      </c>
      <c r="F480" s="26">
        <f t="shared" ca="1" si="44"/>
        <v>1.0305423301345324</v>
      </c>
      <c r="G480" s="26">
        <f t="shared" ca="1" si="44"/>
        <v>1.0266911418196345</v>
      </c>
      <c r="H480" s="26">
        <f t="shared" ca="1" si="44"/>
        <v>1.0200727784270145</v>
      </c>
      <c r="I480" s="26">
        <f t="shared" ca="1" si="44"/>
        <v>1.0113426367236502</v>
      </c>
      <c r="J480" s="26">
        <f t="shared" ca="1" si="44"/>
        <v>1.0010297452816799</v>
      </c>
      <c r="K480" s="26">
        <f t="shared" ca="1" si="44"/>
        <v>0.98954890042565657</v>
      </c>
      <c r="L480" s="26">
        <f t="shared" ca="1" si="44"/>
        <v>0.97722703891992824</v>
      </c>
      <c r="M480" s="27">
        <f ca="1">C480*'Balance y flujos'!D$12</f>
        <v>7698.3617591983229</v>
      </c>
      <c r="N480" s="27">
        <f ca="1">D480*'Balance y flujos'!E$12</f>
        <v>7773.1145408580987</v>
      </c>
      <c r="O480" s="27">
        <f ca="1">E480*'Balance y flujos'!F$12</f>
        <v>7805.246154190545</v>
      </c>
      <c r="P480" s="27">
        <f ca="1">F480*'Balance y flujos'!G$12</f>
        <v>7803.1186539434011</v>
      </c>
      <c r="Q480" s="27">
        <f ca="1">G480*'Balance y flujos'!H$12</f>
        <v>-1018917.1838110146</v>
      </c>
      <c r="R480" s="27">
        <f ca="1">H480*'Balance y flujos'!I$12</f>
        <v>25852.502523293952</v>
      </c>
      <c r="S480" s="27">
        <f ca="1">I480*'Balance y flujos'!J$12</f>
        <v>25631.247711688284</v>
      </c>
      <c r="T480" s="27">
        <f ca="1">J480*'Balance y flujos'!K$12</f>
        <v>25369.880035121987</v>
      </c>
      <c r="U480" s="27">
        <f ca="1">K480*'Balance y flujos'!L$12</f>
        <v>25078.912001382691</v>
      </c>
      <c r="V480" s="27">
        <f ca="1">L480*'Balance y flujos'!M$12</f>
        <v>1001993.6683446111</v>
      </c>
      <c r="W480" s="16">
        <f t="shared" ca="1" si="42"/>
        <v>116088.86791327375</v>
      </c>
      <c r="X480" s="16">
        <f ca="1">'Metrics and Escenarios'!$N$13-W480</f>
        <v>-113180.82115746697</v>
      </c>
    </row>
    <row r="481" spans="1:24" x14ac:dyDescent="0.35">
      <c r="A481">
        <v>476</v>
      </c>
      <c r="B481" s="16">
        <f t="shared" ca="1" si="41"/>
        <v>-269.49127732309097</v>
      </c>
      <c r="C481" s="26">
        <f t="shared" ca="1" si="43"/>
        <v>1.0206893543328139</v>
      </c>
      <c r="D481" s="26">
        <f t="shared" ca="1" si="44"/>
        <v>1.0346369447428598</v>
      </c>
      <c r="E481" s="26">
        <f t="shared" ca="1" si="44"/>
        <v>1.0429828418542741</v>
      </c>
      <c r="F481" s="26">
        <f t="shared" ca="1" si="44"/>
        <v>1.0467824092334508</v>
      </c>
      <c r="G481" s="26">
        <f t="shared" ca="1" si="44"/>
        <v>1.0469550609627454</v>
      </c>
      <c r="H481" s="26">
        <f t="shared" ca="1" si="44"/>
        <v>1.0442801645304263</v>
      </c>
      <c r="I481" s="26">
        <f t="shared" ca="1" si="44"/>
        <v>1.0393978944407138</v>
      </c>
      <c r="J481" s="26">
        <f t="shared" ca="1" si="44"/>
        <v>1.0328283339757491</v>
      </c>
      <c r="K481" s="26">
        <f t="shared" ca="1" si="44"/>
        <v>1.0249815940214684</v>
      </c>
      <c r="L481" s="26">
        <f t="shared" ca="1" si="44"/>
        <v>1.0161830023657488</v>
      </c>
      <c r="M481" s="27">
        <f ca="1">C481*'Balance y flujos'!D$12</f>
        <v>7728.5133349506277</v>
      </c>
      <c r="N481" s="27">
        <f ca="1">D481*'Balance y flujos'!E$12</f>
        <v>7834.1224882320685</v>
      </c>
      <c r="O481" s="27">
        <f ca="1">E481*'Balance y flujos'!F$12</f>
        <v>7897.3164236286548</v>
      </c>
      <c r="P481" s="27">
        <f ca="1">F481*'Balance y flujos'!G$12</f>
        <v>7926.0862026337518</v>
      </c>
      <c r="Q481" s="27">
        <f ca="1">G481*'Balance y flujos'!H$12</f>
        <v>-1039027.6674659909</v>
      </c>
      <c r="R481" s="27">
        <f ca="1">H481*'Balance y flujos'!I$12</f>
        <v>26466.009249045266</v>
      </c>
      <c r="S481" s="27">
        <f ca="1">I481*'Balance y flujos'!J$12</f>
        <v>26342.274058299045</v>
      </c>
      <c r="T481" s="27">
        <f ca="1">J481*'Balance y flujos'!K$12</f>
        <v>26175.776547445621</v>
      </c>
      <c r="U481" s="27">
        <f ca="1">K481*'Balance y flujos'!L$12</f>
        <v>25976.910477535897</v>
      </c>
      <c r="V481" s="27">
        <f ca="1">L481*'Balance y flujos'!M$12</f>
        <v>1041936.9232509815</v>
      </c>
      <c r="W481" s="16">
        <f t="shared" ca="1" si="42"/>
        <v>139256.26456676156</v>
      </c>
      <c r="X481" s="16">
        <f ca="1">'Metrics and Escenarios'!$N$13-W481</f>
        <v>-136348.21781095478</v>
      </c>
    </row>
    <row r="482" spans="1:24" x14ac:dyDescent="0.35">
      <c r="A482">
        <v>477</v>
      </c>
      <c r="B482" s="16">
        <f t="shared" ca="1" si="41"/>
        <v>97.386145826869466</v>
      </c>
      <c r="C482" s="26">
        <f t="shared" ca="1" si="43"/>
        <v>0.98392116135588215</v>
      </c>
      <c r="D482" s="26">
        <f t="shared" ca="1" si="44"/>
        <v>0.96143828952345622</v>
      </c>
      <c r="E482" s="26">
        <f t="shared" ca="1" si="44"/>
        <v>0.93428055868865056</v>
      </c>
      <c r="F482" s="26">
        <f t="shared" ca="1" si="44"/>
        <v>0.90390602191599434</v>
      </c>
      <c r="G482" s="26">
        <f t="shared" ca="1" si="44"/>
        <v>0.87148841932152621</v>
      </c>
      <c r="H482" s="26">
        <f t="shared" ca="1" si="44"/>
        <v>0.83794849382844638</v>
      </c>
      <c r="I482" s="26">
        <f t="shared" ca="1" si="44"/>
        <v>0.80398666291112764</v>
      </c>
      <c r="J482" s="26">
        <f t="shared" ca="1" si="44"/>
        <v>0.77012615167467058</v>
      </c>
      <c r="K482" s="26">
        <f t="shared" ca="1" si="44"/>
        <v>0.73674383483275041</v>
      </c>
      <c r="L482" s="26">
        <f t="shared" ca="1" si="44"/>
        <v>0.70410768718211958</v>
      </c>
      <c r="M482" s="27">
        <f ca="1">C482*'Balance y flujos'!D$12</f>
        <v>7450.1098535015608</v>
      </c>
      <c r="N482" s="27">
        <f ca="1">D482*'Balance y flujos'!E$12</f>
        <v>7279.8727739951628</v>
      </c>
      <c r="O482" s="27">
        <f ca="1">E482*'Balance y flujos'!F$12</f>
        <v>7074.2383329060895</v>
      </c>
      <c r="P482" s="27">
        <f ca="1">F482*'Balance y flujos'!G$12</f>
        <v>6844.2466988267188</v>
      </c>
      <c r="Q482" s="27">
        <f ca="1">G482*'Balance y flujos'!H$12</f>
        <v>-864889.63405802753</v>
      </c>
      <c r="R482" s="27">
        <f ca="1">H482*'Balance y flujos'!I$12</f>
        <v>21236.784285622667</v>
      </c>
      <c r="S482" s="27">
        <f ca="1">I482*'Balance y flujos'!J$12</f>
        <v>20376.063033125796</v>
      </c>
      <c r="T482" s="27">
        <f ca="1">J482*'Balance y flujos'!K$12</f>
        <v>19517.909604572989</v>
      </c>
      <c r="U482" s="27">
        <f ca="1">K482*'Balance y flujos'!L$12</f>
        <v>18671.875430697728</v>
      </c>
      <c r="V482" s="27">
        <f ca="1">L482*'Balance y flujos'!M$12</f>
        <v>721952.43918855581</v>
      </c>
      <c r="W482" s="16">
        <f t="shared" ca="1" si="42"/>
        <v>-34486.094856222975</v>
      </c>
      <c r="X482" s="16">
        <f ca="1">'Metrics and Escenarios'!$N$13-W482</f>
        <v>37394.141612029751</v>
      </c>
    </row>
    <row r="483" spans="1:24" x14ac:dyDescent="0.35">
      <c r="A483">
        <v>478</v>
      </c>
      <c r="B483" s="16">
        <f t="shared" ca="1" si="41"/>
        <v>38.329954237761385</v>
      </c>
      <c r="C483" s="26">
        <f t="shared" ca="1" si="43"/>
        <v>0.98974901662626913</v>
      </c>
      <c r="D483" s="26">
        <f t="shared" ca="1" si="44"/>
        <v>0.97286139399514471</v>
      </c>
      <c r="E483" s="26">
        <f t="shared" ca="1" si="44"/>
        <v>0.95098057325495977</v>
      </c>
      <c r="F483" s="26">
        <f t="shared" ca="1" si="44"/>
        <v>0.92551271789442924</v>
      </c>
      <c r="G483" s="26">
        <f t="shared" ca="1" si="44"/>
        <v>0.89760550920201132</v>
      </c>
      <c r="H483" s="26">
        <f t="shared" ca="1" si="44"/>
        <v>0.86817243289045598</v>
      </c>
      <c r="I483" s="26">
        <f t="shared" ca="1" si="44"/>
        <v>0.83791948401202232</v>
      </c>
      <c r="J483" s="26">
        <f t="shared" ca="1" si="44"/>
        <v>0.80738391644916796</v>
      </c>
      <c r="K483" s="26">
        <f t="shared" ca="1" si="44"/>
        <v>0.77696152048366363</v>
      </c>
      <c r="L483" s="26">
        <f t="shared" ca="1" si="44"/>
        <v>0.74694197205478008</v>
      </c>
      <c r="M483" s="27">
        <f ca="1">C483*'Balance y flujos'!D$12</f>
        <v>7494.2375373851546</v>
      </c>
      <c r="N483" s="27">
        <f ca="1">D483*'Balance y flujos'!E$12</f>
        <v>7366.3668819832747</v>
      </c>
      <c r="O483" s="27">
        <f ca="1">E483*'Balance y flujos'!F$12</f>
        <v>7200.6884469605811</v>
      </c>
      <c r="P483" s="27">
        <f ca="1">F483*'Balance y flujos'!G$12</f>
        <v>7007.8495004868882</v>
      </c>
      <c r="Q483" s="27">
        <f ca="1">G483*'Balance y flujos'!H$12</f>
        <v>-890808.96908141079</v>
      </c>
      <c r="R483" s="27">
        <f ca="1">H483*'Balance y flujos'!I$12</f>
        <v>22002.773220323361</v>
      </c>
      <c r="S483" s="27">
        <f ca="1">I483*'Balance y flujos'!J$12</f>
        <v>21236.049067147906</v>
      </c>
      <c r="T483" s="27">
        <f ca="1">J483*'Balance y flujos'!K$12</f>
        <v>20462.162287533789</v>
      </c>
      <c r="U483" s="27">
        <f ca="1">K483*'Balance y flujos'!L$12</f>
        <v>19691.143704256181</v>
      </c>
      <c r="V483" s="27">
        <f ca="1">L483*'Balance y flujos'!M$12</f>
        <v>765872.30685606506</v>
      </c>
      <c r="W483" s="16">
        <f t="shared" ca="1" si="42"/>
        <v>-12475.391579268617</v>
      </c>
      <c r="X483" s="16">
        <f ca="1">'Metrics and Escenarios'!$N$13-W483</f>
        <v>15383.438335075392</v>
      </c>
    </row>
    <row r="484" spans="1:24" x14ac:dyDescent="0.35">
      <c r="A484">
        <v>479</v>
      </c>
      <c r="B484" s="16">
        <f t="shared" ca="1" si="41"/>
        <v>86.752264250498882</v>
      </c>
      <c r="C484" s="26">
        <f t="shared" ca="1" si="43"/>
        <v>0.98496800797041562</v>
      </c>
      <c r="D484" s="26">
        <f t="shared" ca="1" si="44"/>
        <v>0.96348522962652128</v>
      </c>
      <c r="E484" s="26">
        <f t="shared" ca="1" si="44"/>
        <v>0.93726582655065571</v>
      </c>
      <c r="F484" s="26">
        <f t="shared" ca="1" si="44"/>
        <v>0.90775902241421924</v>
      </c>
      <c r="G484" s="26">
        <f t="shared" ca="1" si="44"/>
        <v>0.87613441193333297</v>
      </c>
      <c r="H484" s="26">
        <f t="shared" ca="1" si="44"/>
        <v>0.84331197304461081</v>
      </c>
      <c r="I484" s="26">
        <f t="shared" ca="1" si="44"/>
        <v>0.80999364157303544</v>
      </c>
      <c r="J484" s="26">
        <f t="shared" ca="1" si="44"/>
        <v>0.77670564244132345</v>
      </c>
      <c r="K484" s="26">
        <f t="shared" ca="1" si="44"/>
        <v>0.7438286855362195</v>
      </c>
      <c r="L484" s="26">
        <f t="shared" ca="1" si="44"/>
        <v>0.71163503648291571</v>
      </c>
      <c r="M484" s="27">
        <f ca="1">C484*'Balance y flujos'!D$12</f>
        <v>7458.0364258575137</v>
      </c>
      <c r="N484" s="27">
        <f ca="1">D484*'Balance y flujos'!E$12</f>
        <v>7295.3719107454663</v>
      </c>
      <c r="O484" s="27">
        <f ca="1">E484*'Balance y flujos'!F$12</f>
        <v>7096.8423528088806</v>
      </c>
      <c r="P484" s="27">
        <f ca="1">F484*'Balance y flujos'!G$12</f>
        <v>6873.42106574227</v>
      </c>
      <c r="Q484" s="27">
        <f ca="1">G484*'Balance y flujos'!H$12</f>
        <v>-869500.44788041909</v>
      </c>
      <c r="R484" s="27">
        <f ca="1">H484*'Balance y flujos'!I$12</f>
        <v>21372.715135756069</v>
      </c>
      <c r="S484" s="27">
        <f ca="1">I484*'Balance y flujos'!J$12</f>
        <v>20528.302593183278</v>
      </c>
      <c r="T484" s="27">
        <f ca="1">J484*'Balance y flujos'!K$12</f>
        <v>19684.658786831511</v>
      </c>
      <c r="U484" s="27">
        <f ca="1">K484*'Balance y flujos'!L$12</f>
        <v>18851.432345225963</v>
      </c>
      <c r="V484" s="27">
        <f ca="1">L484*'Balance y flujos'!M$12</f>
        <v>729670.55999204074</v>
      </c>
      <c r="W484" s="16">
        <f t="shared" ca="1" si="42"/>
        <v>-30669.107272227411</v>
      </c>
      <c r="X484" s="16">
        <f ca="1">'Metrics and Escenarios'!$N$13-W484</f>
        <v>33577.154028034187</v>
      </c>
    </row>
    <row r="485" spans="1:24" x14ac:dyDescent="0.35">
      <c r="A485">
        <v>480</v>
      </c>
      <c r="B485" s="16">
        <f t="shared" ca="1" si="41"/>
        <v>19.871092258493288</v>
      </c>
      <c r="C485" s="26">
        <f t="shared" ca="1" si="43"/>
        <v>0.99157766789731261</v>
      </c>
      <c r="D485" s="26">
        <f t="shared" ca="1" si="44"/>
        <v>0.97645961465360498</v>
      </c>
      <c r="E485" s="26">
        <f t="shared" ca="1" si="44"/>
        <v>0.9562613871762955</v>
      </c>
      <c r="F485" s="26">
        <f t="shared" ca="1" si="44"/>
        <v>0.93237157267286741</v>
      </c>
      <c r="G485" s="26">
        <f t="shared" ca="1" si="44"/>
        <v>0.9059282452851356</v>
      </c>
      <c r="H485" s="26">
        <f t="shared" ca="1" si="44"/>
        <v>0.87784116124241129</v>
      </c>
      <c r="I485" s="26">
        <f t="shared" ca="1" si="44"/>
        <v>0.84881666280396795</v>
      </c>
      <c r="J485" s="26">
        <f t="shared" ca="1" si="44"/>
        <v>0.81939509386879961</v>
      </c>
      <c r="K485" s="26">
        <f t="shared" ca="1" si="44"/>
        <v>0.78997697679239498</v>
      </c>
      <c r="L485" s="26">
        <f t="shared" ca="1" si="44"/>
        <v>0.76085771004384217</v>
      </c>
      <c r="M485" s="27">
        <f ca="1">C485*'Balance y flujos'!D$12</f>
        <v>7508.0838224210875</v>
      </c>
      <c r="N485" s="27">
        <f ca="1">D485*'Balance y flujos'!E$12</f>
        <v>7393.6120925098239</v>
      </c>
      <c r="O485" s="27">
        <f ca="1">E485*'Balance y flujos'!F$12</f>
        <v>7240.6740122426982</v>
      </c>
      <c r="P485" s="27">
        <f ca="1">F485*'Balance y flujos'!G$12</f>
        <v>7059.7837647100114</v>
      </c>
      <c r="Q485" s="27">
        <f ca="1">G485*'Balance y flujos'!H$12</f>
        <v>-899068.68660112144</v>
      </c>
      <c r="R485" s="27">
        <f ca="1">H485*'Balance y flujos'!I$12</f>
        <v>22247.815367709565</v>
      </c>
      <c r="S485" s="27">
        <f ca="1">I485*'Balance y flujos'!J$12</f>
        <v>21512.224795167996</v>
      </c>
      <c r="T485" s="27">
        <f ca="1">J485*'Balance y flujos'!K$12</f>
        <v>20766.57095436204</v>
      </c>
      <c r="U485" s="27">
        <f ca="1">K485*'Balance y flujos'!L$12</f>
        <v>20021.00459671345</v>
      </c>
      <c r="V485" s="27">
        <f ca="1">L485*'Balance y flujos'!M$12</f>
        <v>780140.72228058474</v>
      </c>
      <c r="W485" s="16">
        <f t="shared" ca="1" si="42"/>
        <v>-5178.1949146998813</v>
      </c>
      <c r="X485" s="16">
        <f ca="1">'Metrics and Escenarios'!$N$13-W485</f>
        <v>8086.2416705066571</v>
      </c>
    </row>
    <row r="486" spans="1:24" x14ac:dyDescent="0.35">
      <c r="A486">
        <v>481</v>
      </c>
      <c r="B486" s="16">
        <f t="shared" ca="1" si="41"/>
        <v>170.43532570343717</v>
      </c>
      <c r="C486" s="26">
        <f t="shared" ca="1" si="43"/>
        <v>0.97675988607503028</v>
      </c>
      <c r="D486" s="26">
        <f t="shared" ca="1" si="44"/>
        <v>0.94749394414355625</v>
      </c>
      <c r="E486" s="26">
        <f t="shared" ca="1" si="44"/>
        <v>0.91402874734282613</v>
      </c>
      <c r="F486" s="26">
        <f t="shared" ca="1" si="44"/>
        <v>0.87787632603191157</v>
      </c>
      <c r="G486" s="26">
        <f t="shared" ca="1" si="44"/>
        <v>0.84023195171989462</v>
      </c>
      <c r="H486" s="26">
        <f t="shared" ca="1" si="44"/>
        <v>0.80201485284775909</v>
      </c>
      <c r="I486" s="26">
        <f t="shared" ca="1" si="44"/>
        <v>0.76390868113227384</v>
      </c>
      <c r="J486" s="26">
        <f t="shared" ca="1" si="44"/>
        <v>0.72641028850020817</v>
      </c>
      <c r="K486" s="26">
        <f t="shared" ca="1" si="44"/>
        <v>0.68986504508969448</v>
      </c>
      <c r="L486" s="26">
        <f t="shared" ca="1" si="44"/>
        <v>0.65450690107190423</v>
      </c>
      <c r="M486" s="27">
        <f ca="1">C486*'Balance y flujos'!D$12</f>
        <v>7395.8857046276917</v>
      </c>
      <c r="N486" s="27">
        <f ca="1">D486*'Balance y flujos'!E$12</f>
        <v>7174.288191616366</v>
      </c>
      <c r="O486" s="27">
        <f ca="1">E486*'Balance y flujos'!F$12</f>
        <v>6920.8945232751785</v>
      </c>
      <c r="P486" s="27">
        <f ca="1">F486*'Balance y flujos'!G$12</f>
        <v>6647.1535765257213</v>
      </c>
      <c r="Q486" s="27">
        <f ca="1">G486*'Balance y flujos'!H$12</f>
        <v>-833869.83594416629</v>
      </c>
      <c r="R486" s="27">
        <f ca="1">H486*'Balance y flujos'!I$12</f>
        <v>20326.089907955942</v>
      </c>
      <c r="S486" s="27">
        <f ca="1">I486*'Balance y flujos'!J$12</f>
        <v>19360.335384100523</v>
      </c>
      <c r="T486" s="27">
        <f ca="1">J486*'Balance y flujos'!K$12</f>
        <v>18409.984281079393</v>
      </c>
      <c r="U486" s="27">
        <f ca="1">K486*'Balance y flujos'!L$12</f>
        <v>17483.789584519029</v>
      </c>
      <c r="V486" s="27">
        <f ca="1">L486*'Balance y flujos'!M$12</f>
        <v>671094.58154855308</v>
      </c>
      <c r="W486" s="16">
        <f t="shared" ca="1" si="42"/>
        <v>-59056.833241913351</v>
      </c>
      <c r="X486" s="16">
        <f ca="1">'Metrics and Escenarios'!$N$13-W486</f>
        <v>61964.879997720127</v>
      </c>
    </row>
    <row r="487" spans="1:24" x14ac:dyDescent="0.35">
      <c r="A487">
        <v>482</v>
      </c>
      <c r="B487" s="16">
        <f t="shared" ca="1" si="41"/>
        <v>74.352801439017981</v>
      </c>
      <c r="C487" s="26">
        <f t="shared" ca="1" si="43"/>
        <v>0.98619007287979454</v>
      </c>
      <c r="D487" s="26">
        <f t="shared" ca="1" si="44"/>
        <v>0.96587753458496128</v>
      </c>
      <c r="E487" s="26">
        <f t="shared" ca="1" si="44"/>
        <v>0.94075879699471654</v>
      </c>
      <c r="F487" s="26">
        <f t="shared" ca="1" si="44"/>
        <v>0.91227249578693415</v>
      </c>
      <c r="G487" s="26">
        <f t="shared" ca="1" si="44"/>
        <v>0.88158308265776586</v>
      </c>
      <c r="H487" s="26">
        <f t="shared" ca="1" si="44"/>
        <v>0.84960933845206721</v>
      </c>
      <c r="I487" s="26">
        <f t="shared" ca="1" si="44"/>
        <v>0.81705468105307011</v>
      </c>
      <c r="J487" s="26">
        <f t="shared" ca="1" si="44"/>
        <v>0.78444856838284704</v>
      </c>
      <c r="K487" s="26">
        <f t="shared" ca="1" si="44"/>
        <v>0.75217594310075309</v>
      </c>
      <c r="L487" s="26">
        <f t="shared" ca="1" si="44"/>
        <v>0.72051386122453653</v>
      </c>
      <c r="M487" s="27">
        <f ca="1">C487*'Balance y flujos'!D$12</f>
        <v>7467.2897260004193</v>
      </c>
      <c r="N487" s="27">
        <f ca="1">D487*'Balance y flujos'!E$12</f>
        <v>7313.4861006251658</v>
      </c>
      <c r="O487" s="27">
        <f ca="1">E487*'Balance y flujos'!F$12</f>
        <v>7123.2906238140768</v>
      </c>
      <c r="P487" s="27">
        <f ca="1">F487*'Balance y flujos'!G$12</f>
        <v>6907.5964384939261</v>
      </c>
      <c r="Q487" s="27">
        <f ca="1">G487*'Balance y flujos'!H$12</f>
        <v>-874907.86205194215</v>
      </c>
      <c r="R487" s="27">
        <f ca="1">H487*'Balance y flujos'!I$12</f>
        <v>21532.314194303068</v>
      </c>
      <c r="S487" s="27">
        <f ca="1">I487*'Balance y flujos'!J$12</f>
        <v>20707.256041246237</v>
      </c>
      <c r="T487" s="27">
        <f ca="1">J487*'Balance y flujos'!K$12</f>
        <v>19880.893816992389</v>
      </c>
      <c r="U487" s="27">
        <f ca="1">K487*'Balance y flujos'!L$12</f>
        <v>19062.98342453469</v>
      </c>
      <c r="V487" s="27">
        <f ca="1">L487*'Balance y flujos'!M$12</f>
        <v>738774.4077358346</v>
      </c>
      <c r="W487" s="16">
        <f t="shared" ca="1" si="42"/>
        <v>-26138.343950097566</v>
      </c>
      <c r="X487" s="16">
        <f ca="1">'Metrics and Escenarios'!$N$13-W487</f>
        <v>29046.390705904341</v>
      </c>
    </row>
    <row r="488" spans="1:24" x14ac:dyDescent="0.35">
      <c r="A488">
        <v>483</v>
      </c>
      <c r="B488" s="16">
        <f t="shared" ca="1" si="41"/>
        <v>258.42951377536735</v>
      </c>
      <c r="C488" s="26">
        <f t="shared" ca="1" si="43"/>
        <v>0.96820267123717507</v>
      </c>
      <c r="D488" s="26">
        <f t="shared" ca="1" si="44"/>
        <v>0.93096502358238598</v>
      </c>
      <c r="E488" s="26">
        <f t="shared" ca="1" si="44"/>
        <v>0.89021567673028135</v>
      </c>
      <c r="F488" s="26">
        <f t="shared" ca="1" si="44"/>
        <v>0.84751458602141005</v>
      </c>
      <c r="G488" s="26">
        <f t="shared" ca="1" si="44"/>
        <v>0.80406562797605663</v>
      </c>
      <c r="H488" s="26">
        <f t="shared" ca="1" si="44"/>
        <v>0.76076964725774354</v>
      </c>
      <c r="I488" s="26">
        <f t="shared" ca="1" si="44"/>
        <v>0.71827486997976775</v>
      </c>
      <c r="J488" s="26">
        <f t="shared" ca="1" si="44"/>
        <v>0.67703274559019533</v>
      </c>
      <c r="K488" s="26">
        <f t="shared" ca="1" si="44"/>
        <v>0.6373386980628496</v>
      </c>
      <c r="L488" s="26">
        <f t="shared" ca="1" si="44"/>
        <v>0.59937529706306436</v>
      </c>
      <c r="M488" s="27">
        <f ca="1">C488*'Balance y flujos'!D$12</f>
        <v>7331.0917017279253</v>
      </c>
      <c r="N488" s="27">
        <f ca="1">D488*'Balance y flujos'!E$12</f>
        <v>7049.133576818952</v>
      </c>
      <c r="O488" s="27">
        <f ca="1">E488*'Balance y flujos'!F$12</f>
        <v>6740.5853694724792</v>
      </c>
      <c r="P488" s="27">
        <f ca="1">F488*'Balance y flujos'!G$12</f>
        <v>6417.2588376932117</v>
      </c>
      <c r="Q488" s="27">
        <f ca="1">G488*'Balance y flujos'!H$12</f>
        <v>-797977.35841430502</v>
      </c>
      <c r="R488" s="27">
        <f ca="1">H488*'Balance y flujos'!I$12</f>
        <v>19280.780392654582</v>
      </c>
      <c r="S488" s="27">
        <f ca="1">I488*'Balance y flujos'!J$12</f>
        <v>18203.802004406876</v>
      </c>
      <c r="T488" s="27">
        <f ca="1">J488*'Balance y flujos'!K$12</f>
        <v>17158.570578379062</v>
      </c>
      <c r="U488" s="27">
        <f ca="1">K488*'Balance y flujos'!L$12</f>
        <v>16152.573275477916</v>
      </c>
      <c r="V488" s="27">
        <f ca="1">L488*'Balance y flujos'!M$12</f>
        <v>614565.73416463786</v>
      </c>
      <c r="W488" s="16">
        <f t="shared" ca="1" si="42"/>
        <v>-85077.828513036133</v>
      </c>
      <c r="X488" s="16">
        <f ca="1">'Metrics and Escenarios'!$N$13-W488</f>
        <v>87985.875268842909</v>
      </c>
    </row>
    <row r="489" spans="1:24" x14ac:dyDescent="0.35">
      <c r="A489">
        <v>484</v>
      </c>
      <c r="B489" s="16">
        <f t="shared" ca="1" si="41"/>
        <v>-67.406897196391384</v>
      </c>
      <c r="C489" s="26">
        <f t="shared" ca="1" si="43"/>
        <v>1.0002698349882402</v>
      </c>
      <c r="D489" s="26">
        <f t="shared" ca="1" si="44"/>
        <v>0.99365393301022709</v>
      </c>
      <c r="E489" s="26">
        <f t="shared" ca="1" si="44"/>
        <v>0.98163023047463382</v>
      </c>
      <c r="F489" s="26">
        <f t="shared" ca="1" si="44"/>
        <v>0.96549663260387997</v>
      </c>
      <c r="G489" s="26">
        <f t="shared" ca="1" si="44"/>
        <v>0.94633733667682174</v>
      </c>
      <c r="H489" s="26">
        <f t="shared" ca="1" si="44"/>
        <v>0.92503582010012486</v>
      </c>
      <c r="I489" s="26">
        <f t="shared" ca="1" si="44"/>
        <v>0.90229165533197309</v>
      </c>
      <c r="J489" s="26">
        <f t="shared" ca="1" si="44"/>
        <v>0.87865187200974681</v>
      </c>
      <c r="K489" s="26">
        <f t="shared" ca="1" si="44"/>
        <v>0.85453203554007073</v>
      </c>
      <c r="L489" s="26">
        <f t="shared" ca="1" si="44"/>
        <v>0.83024791771391016</v>
      </c>
      <c r="M489" s="27">
        <f ca="1">C489*'Balance y flujos'!D$12</f>
        <v>7573.8996644171702</v>
      </c>
      <c r="N489" s="27">
        <f ca="1">D489*'Balance y flujos'!E$12</f>
        <v>7523.8050039382015</v>
      </c>
      <c r="O489" s="27">
        <f ca="1">E489*'Balance y flujos'!F$12</f>
        <v>7432.763253588455</v>
      </c>
      <c r="P489" s="27">
        <f ca="1">F489*'Balance y flujos'!G$12</f>
        <v>7310.6019654790507</v>
      </c>
      <c r="Q489" s="27">
        <f ca="1">G489*'Balance y flujos'!H$12</f>
        <v>-939171.80615098495</v>
      </c>
      <c r="R489" s="27">
        <f ca="1">H489*'Balance y flujos'!I$12</f>
        <v>23443.906531995384</v>
      </c>
      <c r="S489" s="27">
        <f ca="1">I489*'Balance y flujos'!J$12</f>
        <v>22867.4833693603</v>
      </c>
      <c r="T489" s="27">
        <f ca="1">J489*'Balance y flujos'!K$12</f>
        <v>22268.361844982024</v>
      </c>
      <c r="U489" s="27">
        <f ca="1">K489*'Balance y flujos'!L$12</f>
        <v>21657.073958096851</v>
      </c>
      <c r="V489" s="27">
        <f ca="1">L489*'Balance y flujos'!M$12</f>
        <v>851289.54027417151</v>
      </c>
      <c r="W489" s="16">
        <f t="shared" ca="1" si="42"/>
        <v>32195.629715043935</v>
      </c>
      <c r="X489" s="16">
        <f ca="1">'Metrics and Escenarios'!$N$13-W489</f>
        <v>-29287.582959237159</v>
      </c>
    </row>
    <row r="490" spans="1:24" x14ac:dyDescent="0.35">
      <c r="A490">
        <v>485</v>
      </c>
      <c r="B490" s="16">
        <f t="shared" ca="1" si="41"/>
        <v>-91.423455782835234</v>
      </c>
      <c r="C490" s="26">
        <f t="shared" ca="1" si="43"/>
        <v>1.0026750259620765</v>
      </c>
      <c r="D490" s="26">
        <f t="shared" ca="1" si="44"/>
        <v>0.99843824365873102</v>
      </c>
      <c r="E490" s="26">
        <f t="shared" ca="1" si="44"/>
        <v>0.98872838473608349</v>
      </c>
      <c r="F490" s="26">
        <f t="shared" ca="1" si="44"/>
        <v>0.974816489684182</v>
      </c>
      <c r="G490" s="26">
        <f t="shared" ca="1" si="44"/>
        <v>0.95776972399349714</v>
      </c>
      <c r="H490" s="26">
        <f t="shared" ca="1" si="44"/>
        <v>0.93846202935895684</v>
      </c>
      <c r="I490" s="26">
        <f t="shared" ca="1" si="44"/>
        <v>0.91758883832093707</v>
      </c>
      <c r="J490" s="26">
        <f t="shared" ca="1" si="44"/>
        <v>0.89569684766002777</v>
      </c>
      <c r="K490" s="26">
        <f t="shared" ca="1" si="44"/>
        <v>0.87320372883133157</v>
      </c>
      <c r="L490" s="26">
        <f t="shared" ca="1" si="44"/>
        <v>0.85042898534848843</v>
      </c>
      <c r="M490" s="27">
        <f ca="1">C490*'Balance y flujos'!D$12</f>
        <v>7592.1114253564692</v>
      </c>
      <c r="N490" s="27">
        <f ca="1">D490*'Balance y flujos'!E$12</f>
        <v>7560.0311176803971</v>
      </c>
      <c r="O490" s="27">
        <f ca="1">E490*'Balance y flujos'!F$12</f>
        <v>7486.5094591604811</v>
      </c>
      <c r="P490" s="27">
        <f ca="1">F490*'Balance y flujos'!G$12</f>
        <v>7381.170586009076</v>
      </c>
      <c r="Q490" s="27">
        <f ca="1">G490*'Balance y flujos'!H$12</f>
        <v>-950517.62907130201</v>
      </c>
      <c r="R490" s="27">
        <f ca="1">H490*'Balance y flujos'!I$12</f>
        <v>23784.177457838017</v>
      </c>
      <c r="S490" s="27">
        <f ca="1">I490*'Balance y flujos'!J$12</f>
        <v>23255.17184628575</v>
      </c>
      <c r="T490" s="27">
        <f ca="1">J490*'Balance y flujos'!K$12</f>
        <v>22700.345998787085</v>
      </c>
      <c r="U490" s="27">
        <f ca="1">K490*'Balance y flujos'!L$12</f>
        <v>22130.285289812658</v>
      </c>
      <c r="V490" s="27">
        <f ca="1">L490*'Balance y flujos'!M$12</f>
        <v>871982.07249537494</v>
      </c>
      <c r="W490" s="16">
        <f t="shared" ca="1" si="42"/>
        <v>43354.246605002671</v>
      </c>
      <c r="X490" s="16">
        <f ca="1">'Metrics and Escenarios'!$N$13-W490</f>
        <v>-40446.199849195895</v>
      </c>
    </row>
    <row r="491" spans="1:24" x14ac:dyDescent="0.35">
      <c r="A491">
        <v>486</v>
      </c>
      <c r="B491" s="16">
        <f t="shared" ca="1" si="41"/>
        <v>-148.20780799944592</v>
      </c>
      <c r="C491" s="26">
        <f t="shared" ca="1" si="43"/>
        <v>1.0083848472278925</v>
      </c>
      <c r="D491" s="26">
        <f t="shared" ca="1" si="44"/>
        <v>1.009842010418647</v>
      </c>
      <c r="E491" s="26">
        <f t="shared" ca="1" si="44"/>
        <v>1.0057159584283948</v>
      </c>
      <c r="F491" s="26">
        <f t="shared" ca="1" si="44"/>
        <v>0.99721159432408746</v>
      </c>
      <c r="G491" s="26">
        <f t="shared" ca="1" si="44"/>
        <v>0.98535260681031389</v>
      </c>
      <c r="H491" s="26">
        <f t="shared" ca="1" si="44"/>
        <v>0.97098692983150925</v>
      </c>
      <c r="I491" s="26">
        <f t="shared" ca="1" si="44"/>
        <v>0.95479670960840402</v>
      </c>
      <c r="J491" s="26">
        <f t="shared" ca="1" si="44"/>
        <v>0.93732446017573967</v>
      </c>
      <c r="K491" s="26">
        <f t="shared" ca="1" si="44"/>
        <v>0.91898960581228761</v>
      </c>
      <c r="L491" s="26">
        <f t="shared" ca="1" si="44"/>
        <v>0.90011745740242743</v>
      </c>
      <c r="M491" s="27">
        <f ca="1">C491*'Balance y flujos'!D$12</f>
        <v>7635.3453726938442</v>
      </c>
      <c r="N491" s="27">
        <f ca="1">D491*'Balance y flujos'!E$12</f>
        <v>7646.3788032896855</v>
      </c>
      <c r="O491" s="27">
        <f ca="1">E491*'Balance y flujos'!F$12</f>
        <v>7615.1369296559515</v>
      </c>
      <c r="P491" s="27">
        <f ca="1">F491*'Balance y flujos'!G$12</f>
        <v>7550.7431049271954</v>
      </c>
      <c r="Q491" s="27">
        <f ca="1">G491*'Balance y flujos'!H$12</f>
        <v>-977891.65825722588</v>
      </c>
      <c r="R491" s="27">
        <f ca="1">H491*'Balance y flujos'!I$12</f>
        <v>24608.481457826296</v>
      </c>
      <c r="S491" s="27">
        <f ca="1">I491*'Balance y flujos'!J$12</f>
        <v>24198.160039568334</v>
      </c>
      <c r="T491" s="27">
        <f ca="1">J491*'Balance y flujos'!K$12</f>
        <v>23755.347151999551</v>
      </c>
      <c r="U491" s="27">
        <f ca="1">K491*'Balance y flujos'!L$12</f>
        <v>23290.672592772222</v>
      </c>
      <c r="V491" s="27">
        <f ca="1">L491*'Balance y flujos'!M$12</f>
        <v>922929.83837257815</v>
      </c>
      <c r="W491" s="16">
        <f t="shared" ca="1" si="42"/>
        <v>71338.445568085415</v>
      </c>
      <c r="X491" s="16">
        <f ca="1">'Metrics and Escenarios'!$N$13-W491</f>
        <v>-68430.39881227864</v>
      </c>
    </row>
    <row r="492" spans="1:24" x14ac:dyDescent="0.35">
      <c r="A492">
        <v>487</v>
      </c>
      <c r="B492" s="16">
        <f t="shared" ca="1" si="41"/>
        <v>-97.395162639218</v>
      </c>
      <c r="C492" s="26">
        <f t="shared" ca="1" si="43"/>
        <v>1.0032739729137843</v>
      </c>
      <c r="D492" s="26">
        <f t="shared" ca="1" si="44"/>
        <v>0.99963143215515438</v>
      </c>
      <c r="E492" s="26">
        <f t="shared" ca="1" si="44"/>
        <v>0.99050129117580255</v>
      </c>
      <c r="F492" s="26">
        <f t="shared" ca="1" si="44"/>
        <v>0.9771478002824433</v>
      </c>
      <c r="G492" s="26">
        <f t="shared" ca="1" si="44"/>
        <v>0.96063375767187498</v>
      </c>
      <c r="H492" s="26">
        <f t="shared" ca="1" si="44"/>
        <v>0.94183059265801039</v>
      </c>
      <c r="I492" s="26">
        <f t="shared" ca="1" si="44"/>
        <v>0.92143256658025963</v>
      </c>
      <c r="J492" s="26">
        <f t="shared" ca="1" si="44"/>
        <v>0.89998615650518921</v>
      </c>
      <c r="K492" s="26">
        <f t="shared" ca="1" si="44"/>
        <v>0.87790942800431626</v>
      </c>
      <c r="L492" s="26">
        <f t="shared" ca="1" si="44"/>
        <v>0.85552269187492136</v>
      </c>
      <c r="M492" s="27">
        <f ca="1">C492*'Balance y flujos'!D$12</f>
        <v>7596.6465657334629</v>
      </c>
      <c r="N492" s="27">
        <f ca="1">D492*'Balance y flujos'!E$12</f>
        <v>7569.0657697678053</v>
      </c>
      <c r="O492" s="27">
        <f ca="1">E492*'Balance y flujos'!F$12</f>
        <v>7499.9336523323063</v>
      </c>
      <c r="P492" s="27">
        <f ca="1">F492*'Balance y flujos'!G$12</f>
        <v>7398.8229353454235</v>
      </c>
      <c r="Q492" s="27">
        <f ca="1">G492*'Balance y flujos'!H$12</f>
        <v>-953359.97669761989</v>
      </c>
      <c r="R492" s="27">
        <f ca="1">H492*'Balance y flujos'!I$12</f>
        <v>23869.549593072275</v>
      </c>
      <c r="S492" s="27">
        <f ca="1">I492*'Balance y flujos'!J$12</f>
        <v>23352.586458874692</v>
      </c>
      <c r="T492" s="27">
        <f ca="1">J492*'Balance y flujos'!K$12</f>
        <v>22809.053308782866</v>
      </c>
      <c r="U492" s="27">
        <f ca="1">K492*'Balance y flujos'!L$12</f>
        <v>22249.545505668084</v>
      </c>
      <c r="V492" s="27">
        <f ca="1">L492*'Balance y flujos'!M$12</f>
        <v>877204.87281159661</v>
      </c>
      <c r="W492" s="16">
        <f t="shared" ca="1" si="42"/>
        <v>46190.099903553491</v>
      </c>
      <c r="X492" s="16">
        <f ca="1">'Metrics and Escenarios'!$N$13-W492</f>
        <v>-43282.053147746716</v>
      </c>
    </row>
    <row r="493" spans="1:24" x14ac:dyDescent="0.35">
      <c r="A493">
        <v>488</v>
      </c>
      <c r="B493" s="16">
        <f t="shared" ca="1" si="41"/>
        <v>-35.278009174376898</v>
      </c>
      <c r="C493" s="26">
        <f t="shared" ca="1" si="43"/>
        <v>0.99706123643151745</v>
      </c>
      <c r="D493" s="26">
        <f t="shared" ca="1" si="44"/>
        <v>0.98728940424376355</v>
      </c>
      <c r="E493" s="26">
        <f t="shared" ca="1" si="44"/>
        <v>0.97221407663098069</v>
      </c>
      <c r="F493" s="26">
        <f t="shared" ca="1" si="44"/>
        <v>0.95316789076590336</v>
      </c>
      <c r="G493" s="26">
        <f t="shared" ca="1" si="44"/>
        <v>0.9312564111797943</v>
      </c>
      <c r="H493" s="26">
        <f t="shared" ca="1" si="44"/>
        <v>0.90737437643125163</v>
      </c>
      <c r="I493" s="26">
        <f t="shared" ca="1" si="44"/>
        <v>0.88222540900722668</v>
      </c>
      <c r="J493" s="26">
        <f t="shared" ca="1" si="44"/>
        <v>0.85635555575551547</v>
      </c>
      <c r="K493" s="26">
        <f t="shared" ca="1" si="44"/>
        <v>0.83017622125923085</v>
      </c>
      <c r="L493" s="26">
        <f t="shared" ca="1" si="44"/>
        <v>0.80399694080972872</v>
      </c>
      <c r="M493" s="27">
        <f ca="1">C493*'Balance y flujos'!D$12</f>
        <v>7549.6046165391172</v>
      </c>
      <c r="N493" s="27">
        <f ca="1">D493*'Balance y flujos'!E$12</f>
        <v>7475.613705348198</v>
      </c>
      <c r="O493" s="27">
        <f ca="1">E493*'Balance y flujos'!F$12</f>
        <v>7361.4654877837074</v>
      </c>
      <c r="P493" s="27">
        <f ca="1">F493*'Balance y flujos'!G$12</f>
        <v>7217.2505013009531</v>
      </c>
      <c r="Q493" s="27">
        <f ca="1">G493*'Balance y flujos'!H$12</f>
        <v>-924205.07125789835</v>
      </c>
      <c r="R493" s="27">
        <f ca="1">H493*'Balance y flujos'!I$12</f>
        <v>22996.298746873777</v>
      </c>
      <c r="S493" s="27">
        <f ca="1">I493*'Balance y flujos'!J$12</f>
        <v>22358.928789025853</v>
      </c>
      <c r="T493" s="27">
        <f ca="1">J493*'Balance y flujos'!K$12</f>
        <v>21703.288857629566</v>
      </c>
      <c r="U493" s="27">
        <f ca="1">K493*'Balance y flujos'!L$12</f>
        <v>21039.805500915543</v>
      </c>
      <c r="V493" s="27">
        <f ca="1">L493*'Balance y flujos'!M$12</f>
        <v>824373.26432368008</v>
      </c>
      <c r="W493" s="16">
        <f t="shared" ca="1" si="42"/>
        <v>17870.449271198362</v>
      </c>
      <c r="X493" s="16">
        <f ca="1">'Metrics and Escenarios'!$N$13-W493</f>
        <v>-14962.402515391586</v>
      </c>
    </row>
    <row r="494" spans="1:24" x14ac:dyDescent="0.35">
      <c r="A494">
        <v>489</v>
      </c>
      <c r="B494" s="16">
        <f t="shared" ca="1" si="41"/>
        <v>-75.192267057298068</v>
      </c>
      <c r="C494" s="26">
        <f t="shared" ca="1" si="43"/>
        <v>1.0010488852712291</v>
      </c>
      <c r="D494" s="26">
        <f t="shared" ca="1" si="44"/>
        <v>0.99520233085882903</v>
      </c>
      <c r="E494" s="26">
        <f t="shared" ca="1" si="44"/>
        <v>0.98392561631860764</v>
      </c>
      <c r="F494" s="26">
        <f t="shared" ca="1" si="44"/>
        <v>0.9685080184744711</v>
      </c>
      <c r="G494" s="26">
        <f t="shared" ca="1" si="44"/>
        <v>0.95002830900183022</v>
      </c>
      <c r="H494" s="26">
        <f t="shared" ca="1" si="44"/>
        <v>0.92936697571548688</v>
      </c>
      <c r="I494" s="26">
        <f t="shared" ca="1" si="44"/>
        <v>0.90722235066036017</v>
      </c>
      <c r="J494" s="26">
        <f t="shared" ca="1" si="44"/>
        <v>0.88414145347481643</v>
      </c>
      <c r="K494" s="26">
        <f t="shared" ca="1" si="44"/>
        <v>0.86054062470635284</v>
      </c>
      <c r="L494" s="26">
        <f t="shared" ca="1" si="44"/>
        <v>0.83673693174070829</v>
      </c>
      <c r="M494" s="27">
        <f ca="1">C494*'Balance y flujos'!D$12</f>
        <v>7579.7985213760667</v>
      </c>
      <c r="N494" s="27">
        <f ca="1">D494*'Balance y flujos'!E$12</f>
        <v>7535.5292502722405</v>
      </c>
      <c r="O494" s="27">
        <f ca="1">E494*'Balance y flujos'!F$12</f>
        <v>7450.1435858400873</v>
      </c>
      <c r="P494" s="27">
        <f ca="1">F494*'Balance y flujos'!G$12</f>
        <v>7333.4037471952506</v>
      </c>
      <c r="Q494" s="27">
        <f ca="1">G494*'Balance y flujos'!H$12</f>
        <v>-942834.83096315654</v>
      </c>
      <c r="R494" s="27">
        <f ca="1">H494*'Balance y flujos'!I$12</f>
        <v>23553.674397429055</v>
      </c>
      <c r="S494" s="27">
        <f ca="1">I494*'Balance y flujos'!J$12</f>
        <v>22992.445838817908</v>
      </c>
      <c r="T494" s="27">
        <f ca="1">J494*'Balance y flujos'!K$12</f>
        <v>22407.488603071171</v>
      </c>
      <c r="U494" s="27">
        <f ca="1">K494*'Balance y flujos'!L$12</f>
        <v>21809.354334426742</v>
      </c>
      <c r="V494" s="27">
        <f ca="1">L494*'Balance y flujos'!M$12</f>
        <v>857943.01046042156</v>
      </c>
      <c r="W494" s="16">
        <f t="shared" ca="1" si="42"/>
        <v>35770.017775693559</v>
      </c>
      <c r="X494" s="16">
        <f ca="1">'Metrics and Escenarios'!$N$13-W494</f>
        <v>-32861.971019886783</v>
      </c>
    </row>
    <row r="495" spans="1:24" x14ac:dyDescent="0.35">
      <c r="A495">
        <v>490</v>
      </c>
      <c r="B495" s="16">
        <f t="shared" ca="1" si="41"/>
        <v>79.9872838603345</v>
      </c>
      <c r="C495" s="26">
        <f t="shared" ca="1" si="43"/>
        <v>0.98563456233224012</v>
      </c>
      <c r="D495" s="26">
        <f t="shared" ca="1" si="44"/>
        <v>0.96478970363856242</v>
      </c>
      <c r="E495" s="26">
        <f t="shared" ca="1" si="44"/>
        <v>0.93916993356518341</v>
      </c>
      <c r="F495" s="26">
        <f t="shared" ca="1" si="44"/>
        <v>0.91021873769267814</v>
      </c>
      <c r="G495" s="26">
        <f t="shared" ca="1" si="44"/>
        <v>0.87910294567910774</v>
      </c>
      <c r="H495" s="26">
        <f t="shared" ca="1" si="44"/>
        <v>0.84674192277452809</v>
      </c>
      <c r="I495" s="26">
        <f t="shared" ca="1" si="44"/>
        <v>0.81383845168182978</v>
      </c>
      <c r="J495" s="26">
        <f t="shared" ca="1" si="44"/>
        <v>0.78092055642980318</v>
      </c>
      <c r="K495" s="26">
        <f t="shared" ca="1" si="44"/>
        <v>0.74837128810546705</v>
      </c>
      <c r="L495" s="26">
        <f t="shared" ca="1" si="44"/>
        <v>0.71646555430649495</v>
      </c>
      <c r="M495" s="27">
        <f ca="1">C495*'Balance y flujos'!D$12</f>
        <v>7463.0834798430997</v>
      </c>
      <c r="N495" s="27">
        <f ca="1">D495*'Balance y flujos'!E$12</f>
        <v>7305.2492007890633</v>
      </c>
      <c r="O495" s="27">
        <f ca="1">E495*'Balance y flujos'!F$12</f>
        <v>7111.2599779075272</v>
      </c>
      <c r="P495" s="27">
        <f ca="1">F495*'Balance y flujos'!G$12</f>
        <v>6892.0456768926206</v>
      </c>
      <c r="Q495" s="27">
        <f ca="1">G495*'Balance y flujos'!H$12</f>
        <v>-872446.50431461795</v>
      </c>
      <c r="R495" s="27">
        <f ca="1">H495*'Balance y flujos'!I$12</f>
        <v>21459.643035336132</v>
      </c>
      <c r="S495" s="27">
        <f ca="1">I495*'Balance y flujos'!J$12</f>
        <v>20625.744623929819</v>
      </c>
      <c r="T495" s="27">
        <f ca="1">J495*'Balance y flujos'!K$12</f>
        <v>19791.480649768258</v>
      </c>
      <c r="U495" s="27">
        <f ca="1">K495*'Balance y flujos'!L$12</f>
        <v>18966.559076246944</v>
      </c>
      <c r="V495" s="27">
        <f ca="1">L495*'Balance y flujos'!M$12</f>
        <v>734623.50140819489</v>
      </c>
      <c r="W495" s="16">
        <f t="shared" ca="1" si="42"/>
        <v>-28207.937185709598</v>
      </c>
      <c r="X495" s="16">
        <f ca="1">'Metrics and Escenarios'!$N$13-W495</f>
        <v>31115.983941516373</v>
      </c>
    </row>
    <row r="496" spans="1:24" x14ac:dyDescent="0.35">
      <c r="A496">
        <v>491</v>
      </c>
      <c r="B496" s="16">
        <f t="shared" ca="1" si="41"/>
        <v>214.00698263826033</v>
      </c>
      <c r="C496" s="26">
        <f t="shared" ca="1" si="43"/>
        <v>0.97251323979789828</v>
      </c>
      <c r="D496" s="26">
        <f t="shared" ca="1" si="44"/>
        <v>0.93927303979381294</v>
      </c>
      <c r="E496" s="26">
        <f t="shared" ca="1" si="44"/>
        <v>0.90215877143041645</v>
      </c>
      <c r="F496" s="26">
        <f t="shared" ca="1" si="44"/>
        <v>0.86270867546140317</v>
      </c>
      <c r="G496" s="26">
        <f t="shared" ca="1" si="44"/>
        <v>0.82212475881372338</v>
      </c>
      <c r="H496" s="26">
        <f t="shared" ref="D496:L524" ca="1" si="45">EXP(-(H$4+($B496/10000))*H$3)</f>
        <v>0.78131948140500629</v>
      </c>
      <c r="I496" s="26">
        <f t="shared" ca="1" si="45"/>
        <v>0.74096107596507321</v>
      </c>
      <c r="J496" s="26">
        <f t="shared" ca="1" si="45"/>
        <v>0.70152579166922224</v>
      </c>
      <c r="K496" s="26">
        <f t="shared" ca="1" si="45"/>
        <v>0.66333590132943165</v>
      </c>
      <c r="L496" s="26">
        <f t="shared" ca="1" si="45"/>
        <v>0.62660131202531266</v>
      </c>
      <c r="M496" s="27">
        <f ca="1">C496*'Balance y flujos'!D$12</f>
        <v>7363.7307083574633</v>
      </c>
      <c r="N496" s="27">
        <f ca="1">D496*'Balance y flujos'!E$12</f>
        <v>7112.0406834762662</v>
      </c>
      <c r="O496" s="27">
        <f ca="1">E496*'Balance y flujos'!F$12</f>
        <v>6831.0167688583451</v>
      </c>
      <c r="P496" s="27">
        <f ca="1">F496*'Balance y flujos'!G$12</f>
        <v>6532.3063027725138</v>
      </c>
      <c r="Q496" s="27">
        <f ca="1">G496*'Balance y flujos'!H$12</f>
        <v>-815899.74810452666</v>
      </c>
      <c r="R496" s="27">
        <f ca="1">H496*'Balance y flujos'!I$12</f>
        <v>19801.590917531648</v>
      </c>
      <c r="S496" s="27">
        <f ca="1">I496*'Balance y flujos'!J$12</f>
        <v>18778.756272261639</v>
      </c>
      <c r="T496" s="27">
        <f ca="1">J496*'Balance y flujos'!K$12</f>
        <v>17779.317008391266</v>
      </c>
      <c r="U496" s="27">
        <f ca="1">K496*'Balance y flujos'!L$12</f>
        <v>16811.440737939061</v>
      </c>
      <c r="V496" s="27">
        <f ca="1">L496*'Balance y flujos'!M$12</f>
        <v>642481.75932556647</v>
      </c>
      <c r="W496" s="16">
        <f t="shared" ca="1" si="42"/>
        <v>-72407.789379372029</v>
      </c>
      <c r="X496" s="16">
        <f ca="1">'Metrics and Escenarios'!$N$13-W496</f>
        <v>75315.836135178804</v>
      </c>
    </row>
    <row r="497" spans="1:24" x14ac:dyDescent="0.35">
      <c r="A497">
        <v>492</v>
      </c>
      <c r="B497" s="16">
        <f t="shared" ca="1" si="41"/>
        <v>-112.13943111584119</v>
      </c>
      <c r="C497" s="26">
        <f t="shared" ca="1" si="43"/>
        <v>1.0047543180571397</v>
      </c>
      <c r="D497" s="26">
        <f t="shared" ca="1" si="45"/>
        <v>1.0025835495397206</v>
      </c>
      <c r="E497" s="26">
        <f t="shared" ca="1" si="45"/>
        <v>0.99489226034986289</v>
      </c>
      <c r="F497" s="26">
        <f t="shared" ca="1" si="45"/>
        <v>0.9829277595866176</v>
      </c>
      <c r="G497" s="26">
        <f t="shared" ca="1" si="45"/>
        <v>0.96774184739035263</v>
      </c>
      <c r="H497" s="26">
        <f t="shared" ca="1" si="45"/>
        <v>0.95019951805304759</v>
      </c>
      <c r="I497" s="26">
        <f t="shared" ca="1" si="45"/>
        <v>0.93099190704322765</v>
      </c>
      <c r="J497" s="26">
        <f t="shared" ca="1" si="45"/>
        <v>0.91066472176143909</v>
      </c>
      <c r="K497" s="26">
        <f t="shared" ca="1" si="45"/>
        <v>0.88963678507662947</v>
      </c>
      <c r="L497" s="26">
        <f t="shared" ca="1" si="45"/>
        <v>0.86823019937296819</v>
      </c>
      <c r="M497" s="27">
        <f ca="1">C497*'Balance y flujos'!D$12</f>
        <v>7607.8555267480806</v>
      </c>
      <c r="N497" s="27">
        <f ca="1">D497*'Balance y flujos'!E$12</f>
        <v>7591.418779012105</v>
      </c>
      <c r="O497" s="27">
        <f ca="1">E497*'Balance y flujos'!F$12</f>
        <v>7533.1814408695591</v>
      </c>
      <c r="P497" s="27">
        <f ca="1">F497*'Balance y flujos'!G$12</f>
        <v>7442.5879578453223</v>
      </c>
      <c r="Q497" s="27">
        <f ca="1">G497*'Balance y flujos'!H$12</f>
        <v>-960414.24498067051</v>
      </c>
      <c r="R497" s="27">
        <f ca="1">H497*'Balance y flujos'!I$12</f>
        <v>24081.649817162255</v>
      </c>
      <c r="S497" s="27">
        <f ca="1">I497*'Balance y flujos'!J$12</f>
        <v>23594.856303405781</v>
      </c>
      <c r="T497" s="27">
        <f ca="1">J497*'Balance y flujos'!K$12</f>
        <v>23079.688542925735</v>
      </c>
      <c r="U497" s="27">
        <f ca="1">K497*'Balance y flujos'!L$12</f>
        <v>22546.761091374687</v>
      </c>
      <c r="V497" s="27">
        <f ca="1">L497*'Balance y flujos'!M$12</f>
        <v>890234.43661445403</v>
      </c>
      <c r="W497" s="16">
        <f t="shared" ca="1" si="42"/>
        <v>53298.191093127127</v>
      </c>
      <c r="X497" s="16">
        <f ca="1">'Metrics and Escenarios'!$N$13-W497</f>
        <v>-50390.144337320351</v>
      </c>
    </row>
    <row r="498" spans="1:24" x14ac:dyDescent="0.35">
      <c r="A498">
        <v>493</v>
      </c>
      <c r="B498" s="16">
        <f t="shared" ca="1" si="41"/>
        <v>173.65637808160236</v>
      </c>
      <c r="C498" s="26">
        <f t="shared" ca="1" si="43"/>
        <v>0.97644531726448691</v>
      </c>
      <c r="D498" s="26">
        <f t="shared" ca="1" si="45"/>
        <v>0.94688375518530232</v>
      </c>
      <c r="E498" s="26">
        <f t="shared" ca="1" si="45"/>
        <v>0.91314593360881091</v>
      </c>
      <c r="F498" s="26">
        <f t="shared" ca="1" si="45"/>
        <v>0.87674598011787763</v>
      </c>
      <c r="G498" s="26">
        <f t="shared" ca="1" si="45"/>
        <v>0.83887982526653926</v>
      </c>
      <c r="H498" s="26">
        <f t="shared" ca="1" si="45"/>
        <v>0.80046635056237592</v>
      </c>
      <c r="I498" s="26">
        <f t="shared" ca="1" si="45"/>
        <v>0.76218820855561353</v>
      </c>
      <c r="J498" s="26">
        <f t="shared" ca="1" si="45"/>
        <v>0.72454085368379317</v>
      </c>
      <c r="K498" s="26">
        <f t="shared" ca="1" si="45"/>
        <v>0.68786805876743762</v>
      </c>
      <c r="L498" s="26">
        <f t="shared" ca="1" si="45"/>
        <v>0.65240209173205987</v>
      </c>
      <c r="M498" s="27">
        <f ca="1">C498*'Balance y flujos'!D$12</f>
        <v>7393.5038347309164</v>
      </c>
      <c r="N498" s="27">
        <f ca="1">D498*'Balance y flujos'!E$12</f>
        <v>7169.6679283788917</v>
      </c>
      <c r="O498" s="27">
        <f ca="1">E498*'Balance y flujos'!F$12</f>
        <v>6914.209984353859</v>
      </c>
      <c r="P498" s="27">
        <f ca="1">F498*'Balance y flujos'!G$12</f>
        <v>6638.594759455048</v>
      </c>
      <c r="Q498" s="27">
        <f ca="1">G498*'Balance y flujos'!H$12</f>
        <v>-832527.94759830262</v>
      </c>
      <c r="R498" s="27">
        <f ca="1">H498*'Balance y flujos'!I$12</f>
        <v>20286.845002997372</v>
      </c>
      <c r="S498" s="27">
        <f ca="1">I498*'Balance y flujos'!J$12</f>
        <v>19316.732101501457</v>
      </c>
      <c r="T498" s="27">
        <f ca="1">J498*'Balance y flujos'!K$12</f>
        <v>18362.605731890941</v>
      </c>
      <c r="U498" s="27">
        <f ca="1">K498*'Balance y flujos'!L$12</f>
        <v>17433.178397722393</v>
      </c>
      <c r="V498" s="27">
        <f ca="1">L498*'Balance y flujos'!M$12</f>
        <v>668936.42837881716</v>
      </c>
      <c r="W498" s="16">
        <f t="shared" ca="1" si="42"/>
        <v>-60076.181478454731</v>
      </c>
      <c r="X498" s="16">
        <f ca="1">'Metrics and Escenarios'!$N$13-W498</f>
        <v>62984.228234261507</v>
      </c>
    </row>
    <row r="499" spans="1:24" x14ac:dyDescent="0.35">
      <c r="A499">
        <v>494</v>
      </c>
      <c r="B499" s="16">
        <f t="shared" ca="1" si="41"/>
        <v>-51.66775162543027</v>
      </c>
      <c r="C499" s="26">
        <f t="shared" ca="1" si="43"/>
        <v>0.99869673402192483</v>
      </c>
      <c r="D499" s="26">
        <f t="shared" ca="1" si="45"/>
        <v>0.99053099804199163</v>
      </c>
      <c r="E499" s="26">
        <f t="shared" ca="1" si="45"/>
        <v>0.97700614959974919</v>
      </c>
      <c r="F499" s="26">
        <f t="shared" ca="1" si="45"/>
        <v>0.95943728957440055</v>
      </c>
      <c r="G499" s="26">
        <f t="shared" ca="1" si="45"/>
        <v>0.93891929282758146</v>
      </c>
      <c r="H499" s="26">
        <f t="shared" ca="1" si="45"/>
        <v>0.91634137360303825</v>
      </c>
      <c r="I499" s="26">
        <f t="shared" ca="1" si="45"/>
        <v>0.89240530647659677</v>
      </c>
      <c r="J499" s="26">
        <f t="shared" ca="1" si="45"/>
        <v>0.86765784810116353</v>
      </c>
      <c r="K499" s="26">
        <f t="shared" ca="1" si="45"/>
        <v>0.84251272100744745</v>
      </c>
      <c r="L499" s="26">
        <f t="shared" ca="1" si="45"/>
        <v>0.81728282228164018</v>
      </c>
      <c r="M499" s="27">
        <f ca="1">C499*'Balance y flujos'!D$12</f>
        <v>7561.9883696203915</v>
      </c>
      <c r="N499" s="27">
        <f ca="1">D499*'Balance y flujos'!E$12</f>
        <v>7500.1585884605283</v>
      </c>
      <c r="O499" s="27">
        <f ca="1">E499*'Balance y flujos'!F$12</f>
        <v>7397.7503767011513</v>
      </c>
      <c r="P499" s="27">
        <f ca="1">F499*'Balance y flujos'!G$12</f>
        <v>7264.7214894991848</v>
      </c>
      <c r="Q499" s="27">
        <f ca="1">G499*'Balance y flujos'!H$12</f>
        <v>-931809.93066537532</v>
      </c>
      <c r="R499" s="27">
        <f ca="1">H499*'Balance y flujos'!I$12</f>
        <v>23223.556371930157</v>
      </c>
      <c r="S499" s="27">
        <f ca="1">I499*'Balance y flujos'!J$12</f>
        <v>22616.925895290751</v>
      </c>
      <c r="T499" s="27">
        <f ca="1">J499*'Balance y flujos'!K$12</f>
        <v>21989.731695399871</v>
      </c>
      <c r="U499" s="27">
        <f ca="1">K499*'Balance y flujos'!L$12</f>
        <v>21352.459066047617</v>
      </c>
      <c r="V499" s="27">
        <f ca="1">L499*'Balance y flujos'!M$12</f>
        <v>837995.86028453859</v>
      </c>
      <c r="W499" s="16">
        <f t="shared" ca="1" si="42"/>
        <v>25093.221472112928</v>
      </c>
      <c r="X499" s="16">
        <f ca="1">'Metrics and Escenarios'!$N$13-W499</f>
        <v>-22185.174716306152</v>
      </c>
    </row>
    <row r="500" spans="1:24" x14ac:dyDescent="0.35">
      <c r="A500">
        <v>495</v>
      </c>
      <c r="B500" s="16">
        <f t="shared" ca="1" si="41"/>
        <v>70.13612479942833</v>
      </c>
      <c r="C500" s="26">
        <f t="shared" ca="1" si="43"/>
        <v>0.98660600503045159</v>
      </c>
      <c r="D500" s="26">
        <f t="shared" ca="1" si="45"/>
        <v>0.96669243680193573</v>
      </c>
      <c r="E500" s="26">
        <f t="shared" ca="1" si="45"/>
        <v>0.94194961272147948</v>
      </c>
      <c r="F500" s="26">
        <f t="shared" ca="1" si="45"/>
        <v>0.9138124974083861</v>
      </c>
      <c r="G500" s="26">
        <f t="shared" ca="1" si="45"/>
        <v>0.88344371878901873</v>
      </c>
      <c r="H500" s="26">
        <f t="shared" ca="1" si="45"/>
        <v>0.85176157660187579</v>
      </c>
      <c r="I500" s="26">
        <f t="shared" ca="1" si="45"/>
        <v>0.81946992257270701</v>
      </c>
      <c r="J500" s="26">
        <f t="shared" ca="1" si="45"/>
        <v>0.78709924945783871</v>
      </c>
      <c r="K500" s="26">
        <f t="shared" ca="1" si="45"/>
        <v>0.75503588086839946</v>
      </c>
      <c r="L500" s="26">
        <f t="shared" ca="1" si="45"/>
        <v>0.72355844970306415</v>
      </c>
      <c r="M500" s="27">
        <f ca="1">C500*'Balance y flujos'!D$12</f>
        <v>7470.4391045641732</v>
      </c>
      <c r="N500" s="27">
        <f ca="1">D500*'Balance y flujos'!E$12</f>
        <v>7319.6564232838991</v>
      </c>
      <c r="O500" s="27">
        <f ca="1">E500*'Balance y flujos'!F$12</f>
        <v>7132.3073096300777</v>
      </c>
      <c r="P500" s="27">
        <f ca="1">F500*'Balance y flujos'!G$12</f>
        <v>6919.2571098007384</v>
      </c>
      <c r="Q500" s="27">
        <f ca="1">G500*'Balance y flujos'!H$12</f>
        <v>-876754.40971338691</v>
      </c>
      <c r="R500" s="27">
        <f ca="1">H500*'Balance y flujos'!I$12</f>
        <v>21586.86004963356</v>
      </c>
      <c r="S500" s="27">
        <f ca="1">I500*'Balance y flujos'!J$12</f>
        <v>20768.467396750755</v>
      </c>
      <c r="T500" s="27">
        <f ca="1">J500*'Balance y flujos'!K$12</f>
        <v>19948.072101354941</v>
      </c>
      <c r="U500" s="27">
        <f ca="1">K500*'Balance y flujos'!L$12</f>
        <v>19135.465064980537</v>
      </c>
      <c r="V500" s="27">
        <f ca="1">L500*'Balance y flujos'!M$12</f>
        <v>741896.15760224371</v>
      </c>
      <c r="W500" s="16">
        <f t="shared" ca="1" si="42"/>
        <v>-24577.727551144548</v>
      </c>
      <c r="X500" s="16">
        <f ca="1">'Metrics and Escenarios'!$N$13-W500</f>
        <v>27485.774306951324</v>
      </c>
    </row>
    <row r="501" spans="1:24" x14ac:dyDescent="0.35">
      <c r="A501">
        <v>496</v>
      </c>
      <c r="B501" s="16">
        <f t="shared" ca="1" si="41"/>
        <v>135.67171735543377</v>
      </c>
      <c r="C501" s="26">
        <f t="shared" ca="1" si="43"/>
        <v>0.98016136484617988</v>
      </c>
      <c r="D501" s="26">
        <f t="shared" ca="1" si="45"/>
        <v>0.95410456007721467</v>
      </c>
      <c r="E501" s="26">
        <f t="shared" ca="1" si="45"/>
        <v>0.92361110932954771</v>
      </c>
      <c r="F501" s="26">
        <f t="shared" ca="1" si="45"/>
        <v>0.89016885399355794</v>
      </c>
      <c r="G501" s="26">
        <f t="shared" ca="1" si="45"/>
        <v>0.85496436601562553</v>
      </c>
      <c r="H501" s="26">
        <f t="shared" ca="1" si="45"/>
        <v>0.81891909384893669</v>
      </c>
      <c r="I501" s="26">
        <f t="shared" ca="1" si="45"/>
        <v>0.78272606414170798</v>
      </c>
      <c r="J501" s="26">
        <f t="shared" ca="1" si="45"/>
        <v>0.74689594448320895</v>
      </c>
      <c r="K501" s="26">
        <f t="shared" ca="1" si="45"/>
        <v>0.71179022425738459</v>
      </c>
      <c r="L501" s="26">
        <f t="shared" ca="1" si="45"/>
        <v>0.67766003418479959</v>
      </c>
      <c r="M501" s="27">
        <f ca="1">C501*'Balance y flujos'!D$12</f>
        <v>7421.6412138135056</v>
      </c>
      <c r="N501" s="27">
        <f ca="1">D501*'Balance y flujos'!E$12</f>
        <v>7224.3428269259621</v>
      </c>
      <c r="O501" s="27">
        <f ca="1">E501*'Balance y flujos'!F$12</f>
        <v>6993.4507932904662</v>
      </c>
      <c r="P501" s="27">
        <f ca="1">F501*'Balance y flujos'!G$12</f>
        <v>6740.230834428482</v>
      </c>
      <c r="Q501" s="27">
        <f ca="1">G501*'Balance y flujos'!H$12</f>
        <v>-848490.6985127657</v>
      </c>
      <c r="R501" s="27">
        <f ca="1">H501*'Balance y flujos'!I$12</f>
        <v>20754.507313438724</v>
      </c>
      <c r="S501" s="27">
        <f ca="1">I501*'Balance y flujos'!J$12</f>
        <v>19837.239044330872</v>
      </c>
      <c r="T501" s="27">
        <f ca="1">J501*'Balance y flujos'!K$12</f>
        <v>18929.168288526907</v>
      </c>
      <c r="U501" s="27">
        <f ca="1">K501*'Balance y flujos'!L$12</f>
        <v>18039.45655431155</v>
      </c>
      <c r="V501" s="27">
        <f ca="1">L501*'Balance y flujos'!M$12</f>
        <v>694834.50262881897</v>
      </c>
      <c r="W501" s="16">
        <f t="shared" ca="1" si="42"/>
        <v>-47716.159014880192</v>
      </c>
      <c r="X501" s="16">
        <f ca="1">'Metrics and Escenarios'!$N$13-W501</f>
        <v>50624.205770686967</v>
      </c>
    </row>
    <row r="502" spans="1:24" x14ac:dyDescent="0.35">
      <c r="A502">
        <v>497</v>
      </c>
      <c r="B502" s="16">
        <f t="shared" ca="1" si="41"/>
        <v>119.14236738688221</v>
      </c>
      <c r="C502" s="26">
        <f t="shared" ca="1" si="43"/>
        <v>0.98178284760231282</v>
      </c>
      <c r="D502" s="26">
        <f t="shared" ca="1" si="45"/>
        <v>0.95726392506085312</v>
      </c>
      <c r="E502" s="26">
        <f t="shared" ca="1" si="45"/>
        <v>0.92820249118305109</v>
      </c>
      <c r="F502" s="26">
        <f t="shared" ca="1" si="45"/>
        <v>0.89607391886614118</v>
      </c>
      <c r="G502" s="26">
        <f t="shared" ca="1" si="45"/>
        <v>0.86205964833823601</v>
      </c>
      <c r="H502" s="26">
        <f t="shared" ca="1" si="45"/>
        <v>0.82708122152584784</v>
      </c>
      <c r="I502" s="26">
        <f t="shared" ca="1" si="45"/>
        <v>0.79183522864530609</v>
      </c>
      <c r="J502" s="26">
        <f t="shared" ca="1" si="45"/>
        <v>0.75683809810938762</v>
      </c>
      <c r="K502" s="26">
        <f t="shared" ca="1" si="45"/>
        <v>0.72245826536687663</v>
      </c>
      <c r="L502" s="26">
        <f t="shared" ca="1" si="45"/>
        <v>0.68895440116963713</v>
      </c>
      <c r="M502" s="27">
        <f ca="1">C502*'Balance y flujos'!D$12</f>
        <v>7433.9188485806062</v>
      </c>
      <c r="N502" s="27">
        <f ca="1">D502*'Balance y flujos'!E$12</f>
        <v>7248.2650852530178</v>
      </c>
      <c r="O502" s="27">
        <f ca="1">E502*'Balance y flujos'!F$12</f>
        <v>7028.2160778797679</v>
      </c>
      <c r="P502" s="27">
        <f ca="1">F502*'Balance y flujos'!G$12</f>
        <v>6784.9431383413012</v>
      </c>
      <c r="Q502" s="27">
        <f ca="1">G502*'Balance y flujos'!H$12</f>
        <v>-855532.25637571292</v>
      </c>
      <c r="R502" s="27">
        <f ca="1">H502*'Balance y flujos'!I$12</f>
        <v>20961.366501160781</v>
      </c>
      <c r="S502" s="27">
        <f ca="1">I502*'Balance y flujos'!J$12</f>
        <v>20068.099727308327</v>
      </c>
      <c r="T502" s="27">
        <f ca="1">J502*'Balance y flujos'!K$12</f>
        <v>19181.140066564261</v>
      </c>
      <c r="U502" s="27">
        <f ca="1">K502*'Balance y flujos'!L$12</f>
        <v>18309.825066769095</v>
      </c>
      <c r="V502" s="27">
        <f ca="1">L502*'Balance y flujos'!M$12</f>
        <v>706415.11159280711</v>
      </c>
      <c r="W502" s="16">
        <f t="shared" ca="1" si="42"/>
        <v>-42101.370271048509</v>
      </c>
      <c r="X502" s="16">
        <f ca="1">'Metrics and Escenarios'!$N$13-W502</f>
        <v>45009.417026855284</v>
      </c>
    </row>
    <row r="503" spans="1:24" x14ac:dyDescent="0.35">
      <c r="A503">
        <v>498</v>
      </c>
      <c r="B503" s="16">
        <f t="shared" ca="1" si="41"/>
        <v>25.029640620273636</v>
      </c>
      <c r="C503" s="26">
        <f t="shared" ca="1" si="43"/>
        <v>0.9910662896716872</v>
      </c>
      <c r="D503" s="26">
        <f t="shared" ca="1" si="45"/>
        <v>0.97545271132976541</v>
      </c>
      <c r="E503" s="26">
        <f t="shared" ca="1" si="45"/>
        <v>0.95478265550407138</v>
      </c>
      <c r="F503" s="26">
        <f t="shared" ca="1" si="45"/>
        <v>0.93044968264778505</v>
      </c>
      <c r="G503" s="26">
        <f t="shared" ca="1" si="45"/>
        <v>0.90359461877736647</v>
      </c>
      <c r="H503" s="26">
        <f t="shared" ca="1" si="45"/>
        <v>0.87512833003886459</v>
      </c>
      <c r="I503" s="26">
        <f t="shared" ca="1" si="45"/>
        <v>0.84575712683220494</v>
      </c>
      <c r="J503" s="26">
        <f t="shared" ca="1" si="45"/>
        <v>0.81602055038107213</v>
      </c>
      <c r="K503" s="26">
        <f t="shared" ca="1" si="45"/>
        <v>0.78631785645658381</v>
      </c>
      <c r="L503" s="26">
        <f t="shared" ca="1" si="45"/>
        <v>0.75694289481329624</v>
      </c>
      <c r="M503" s="27">
        <f ca="1">C503*'Balance y flujos'!D$12</f>
        <v>7504.2117398729815</v>
      </c>
      <c r="N503" s="27">
        <f ca="1">D503*'Balance y flujos'!E$12</f>
        <v>7385.9879650196463</v>
      </c>
      <c r="O503" s="27">
        <f ca="1">E503*'Balance y flujos'!F$12</f>
        <v>7229.4772681999739</v>
      </c>
      <c r="P503" s="27">
        <f ca="1">F503*'Balance y flujos'!G$12</f>
        <v>7045.2314892070826</v>
      </c>
      <c r="Q503" s="27">
        <f ca="1">G503*'Balance y flujos'!H$12</f>
        <v>-896752.7299784231</v>
      </c>
      <c r="R503" s="27">
        <f ca="1">H503*'Balance y flujos'!I$12</f>
        <v>22179.061964013108</v>
      </c>
      <c r="S503" s="27">
        <f ca="1">I503*'Balance y flujos'!J$12</f>
        <v>21434.684581270631</v>
      </c>
      <c r="T503" s="27">
        <f ca="1">J503*'Balance y flujos'!K$12</f>
        <v>20681.047258527349</v>
      </c>
      <c r="U503" s="27">
        <f ca="1">K503*'Balance y flujos'!L$12</f>
        <v>19928.268647166333</v>
      </c>
      <c r="V503" s="27">
        <f ca="1">L503*'Balance y flujos'!M$12</f>
        <v>776126.69082472008</v>
      </c>
      <c r="W503" s="16">
        <f t="shared" ca="1" si="42"/>
        <v>-7238.0682404257823</v>
      </c>
      <c r="X503" s="16">
        <f ca="1">'Metrics and Escenarios'!$N$13-W503</f>
        <v>10146.114996232558</v>
      </c>
    </row>
    <row r="504" spans="1:24" x14ac:dyDescent="0.35">
      <c r="A504">
        <v>499</v>
      </c>
      <c r="B504" s="16">
        <f t="shared" ca="1" si="41"/>
        <v>176.00277685029661</v>
      </c>
      <c r="C504" s="26">
        <f t="shared" ca="1" si="43"/>
        <v>0.97621623113289613</v>
      </c>
      <c r="D504" s="26">
        <f t="shared" ca="1" si="45"/>
        <v>0.94643950605656335</v>
      </c>
      <c r="E504" s="26">
        <f t="shared" ca="1" si="45"/>
        <v>0.91250337844066409</v>
      </c>
      <c r="F504" s="26">
        <f t="shared" ca="1" si="45"/>
        <v>0.87592348788192653</v>
      </c>
      <c r="G504" s="26">
        <f t="shared" ca="1" si="45"/>
        <v>0.83789622906204442</v>
      </c>
      <c r="H504" s="26">
        <f t="shared" ca="1" si="45"/>
        <v>0.79934021550134871</v>
      </c>
      <c r="I504" s="26">
        <f t="shared" ca="1" si="45"/>
        <v>0.76093735785306327</v>
      </c>
      <c r="J504" s="26">
        <f t="shared" ca="1" si="45"/>
        <v>0.72318207995920747</v>
      </c>
      <c r="K504" s="26">
        <f t="shared" ca="1" si="45"/>
        <v>0.6864169799814579</v>
      </c>
      <c r="L504" s="26">
        <f t="shared" ca="1" si="45"/>
        <v>0.6508730907917919</v>
      </c>
      <c r="M504" s="27">
        <f ca="1">C504*'Balance y flujos'!D$12</f>
        <v>7391.7692274134843</v>
      </c>
      <c r="N504" s="27">
        <f ca="1">D504*'Balance y flujos'!E$12</f>
        <v>7166.3041377202308</v>
      </c>
      <c r="O504" s="27">
        <f ca="1">E504*'Balance y flujos'!F$12</f>
        <v>6909.3446488192185</v>
      </c>
      <c r="P504" s="27">
        <f ca="1">F504*'Balance y flujos'!G$12</f>
        <v>6632.3669662616949</v>
      </c>
      <c r="Q504" s="27">
        <f ca="1">G504*'Balance y flujos'!H$12</f>
        <v>-831551.79904313455</v>
      </c>
      <c r="R504" s="27">
        <f ca="1">H504*'Balance y flujos'!I$12</f>
        <v>20258.304481063562</v>
      </c>
      <c r="S504" s="27">
        <f ca="1">I504*'Balance y flujos'!J$12</f>
        <v>19285.030813487665</v>
      </c>
      <c r="T504" s="27">
        <f ca="1">J504*'Balance y flujos'!K$12</f>
        <v>18328.169266291297</v>
      </c>
      <c r="U504" s="27">
        <f ca="1">K504*'Balance y flujos'!L$12</f>
        <v>17396.402572732841</v>
      </c>
      <c r="V504" s="27">
        <f ca="1">L504*'Balance y flujos'!M$12</f>
        <v>667368.67677143763</v>
      </c>
      <c r="W504" s="16">
        <f t="shared" ca="1" si="42"/>
        <v>-60815.430157906841</v>
      </c>
      <c r="X504" s="16">
        <f ca="1">'Metrics and Escenarios'!$N$13-W504</f>
        <v>63723.476913713617</v>
      </c>
    </row>
    <row r="505" spans="1:24" x14ac:dyDescent="0.35">
      <c r="A505">
        <v>500</v>
      </c>
      <c r="B505" s="16">
        <f t="shared" ca="1" si="41"/>
        <v>-114.78220374740431</v>
      </c>
      <c r="C505" s="26">
        <f t="shared" ca="1" si="43"/>
        <v>1.005019886868814</v>
      </c>
      <c r="D505" s="26">
        <f t="shared" ca="1" si="45"/>
        <v>1.0031136096833404</v>
      </c>
      <c r="E505" s="26">
        <f t="shared" ca="1" si="45"/>
        <v>0.99568135532942292</v>
      </c>
      <c r="F505" s="26">
        <f t="shared" ca="1" si="45"/>
        <v>0.98396737081376096</v>
      </c>
      <c r="G505" s="26">
        <f t="shared" ca="1" si="45"/>
        <v>0.96902145346549284</v>
      </c>
      <c r="H505" s="26">
        <f t="shared" ca="1" si="45"/>
        <v>0.9517074100102827</v>
      </c>
      <c r="I505" s="26">
        <f t="shared" ca="1" si="45"/>
        <v>0.93271578103654773</v>
      </c>
      <c r="J505" s="26">
        <f t="shared" ca="1" si="45"/>
        <v>0.91259210233751886</v>
      </c>
      <c r="K505" s="26">
        <f t="shared" ca="1" si="45"/>
        <v>0.89175530049030238</v>
      </c>
      <c r="L505" s="26">
        <f t="shared" ca="1" si="45"/>
        <v>0.87052776902162821</v>
      </c>
      <c r="M505" s="27">
        <f ca="1">C505*'Balance y flujos'!D$12</f>
        <v>7609.8663756843016</v>
      </c>
      <c r="N505" s="27">
        <f ca="1">D505*'Balance y flujos'!E$12</f>
        <v>7595.4323183626439</v>
      </c>
      <c r="O505" s="27">
        <f ca="1">E505*'Balance y flujos'!F$12</f>
        <v>7539.1563548296035</v>
      </c>
      <c r="P505" s="27">
        <f ca="1">F505*'Balance y flujos'!G$12</f>
        <v>7450.4597448861441</v>
      </c>
      <c r="Q505" s="27">
        <f ca="1">G505*'Balance y flujos'!H$12</f>
        <v>-961684.16206221713</v>
      </c>
      <c r="R505" s="27">
        <f ca="1">H505*'Balance y flujos'!I$12</f>
        <v>24119.865502801262</v>
      </c>
      <c r="S505" s="27">
        <f ca="1">I505*'Balance y flujos'!J$12</f>
        <v>23638.545790768505</v>
      </c>
      <c r="T505" s="27">
        <f ca="1">J505*'Balance y flujos'!K$12</f>
        <v>23128.535656837827</v>
      </c>
      <c r="U505" s="27">
        <f ca="1">K505*'Balance y flujos'!L$12</f>
        <v>22600.4522850188</v>
      </c>
      <c r="V505" s="27">
        <f ca="1">L505*'Balance y flujos'!M$12</f>
        <v>892590.23536832654</v>
      </c>
      <c r="W505" s="16">
        <f t="shared" ca="1" si="42"/>
        <v>54588.387335298466</v>
      </c>
      <c r="X505" s="16">
        <f ca="1">'Metrics and Escenarios'!$N$13-W505</f>
        <v>-51680.340579491691</v>
      </c>
    </row>
    <row r="506" spans="1:24" x14ac:dyDescent="0.35">
      <c r="A506">
        <v>501</v>
      </c>
      <c r="B506" s="16">
        <f t="shared" ca="1" si="41"/>
        <v>-139.69635835995845</v>
      </c>
      <c r="C506" s="26">
        <f t="shared" ca="1" si="43"/>
        <v>1.0075269307009109</v>
      </c>
      <c r="D506" s="26">
        <f t="shared" ca="1" si="45"/>
        <v>1.0081244288612023</v>
      </c>
      <c r="E506" s="26">
        <f t="shared" ca="1" si="45"/>
        <v>1.0031512040690149</v>
      </c>
      <c r="F506" s="26">
        <f t="shared" ca="1" si="45"/>
        <v>0.99382228068639467</v>
      </c>
      <c r="G506" s="26">
        <f t="shared" ca="1" si="45"/>
        <v>0.98116812757686866</v>
      </c>
      <c r="H506" s="26">
        <f t="shared" ca="1" si="45"/>
        <v>0.96604086622008434</v>
      </c>
      <c r="I506" s="26">
        <f t="shared" ca="1" si="45"/>
        <v>0.94912492978351048</v>
      </c>
      <c r="J506" s="26">
        <f t="shared" ca="1" si="45"/>
        <v>0.93096374835216522</v>
      </c>
      <c r="K506" s="26">
        <f t="shared" ca="1" si="45"/>
        <v>0.91197675999883798</v>
      </c>
      <c r="L506" s="26">
        <f t="shared" ca="1" si="45"/>
        <v>0.89248866509036651</v>
      </c>
      <c r="M506" s="27">
        <f ca="1">C506*'Balance y flujos'!D$12</f>
        <v>7628.849351851748</v>
      </c>
      <c r="N506" s="27">
        <f ca="1">D506*'Balance y flujos'!E$12</f>
        <v>7633.3735221880197</v>
      </c>
      <c r="O506" s="27">
        <f ca="1">E506*'Balance y flujos'!F$12</f>
        <v>7595.7169776566507</v>
      </c>
      <c r="P506" s="27">
        <f ca="1">F506*'Balance y flujos'!G$12</f>
        <v>7525.0797083863727</v>
      </c>
      <c r="Q506" s="27">
        <f ca="1">G506*'Balance y flujos'!H$12</f>
        <v>-973738.86330011627</v>
      </c>
      <c r="R506" s="27">
        <f ca="1">H506*'Balance y flujos'!I$12</f>
        <v>24483.129497947597</v>
      </c>
      <c r="S506" s="27">
        <f ca="1">I506*'Balance y flujos'!J$12</f>
        <v>24054.415685895125</v>
      </c>
      <c r="T506" s="27">
        <f ca="1">J506*'Balance y flujos'!K$12</f>
        <v>23594.142655666972</v>
      </c>
      <c r="U506" s="27">
        <f ca="1">K506*'Balance y flujos'!L$12</f>
        <v>23112.940554508004</v>
      </c>
      <c r="V506" s="27">
        <f ca="1">L506*'Balance y flujos'!M$12</f>
        <v>915107.70360822533</v>
      </c>
      <c r="W506" s="16">
        <f t="shared" ca="1" si="42"/>
        <v>66996.488262209576</v>
      </c>
      <c r="X506" s="16">
        <f ca="1">'Metrics and Escenarios'!$N$13-W506</f>
        <v>-64088.4415064028</v>
      </c>
    </row>
    <row r="507" spans="1:24" x14ac:dyDescent="0.35">
      <c r="A507">
        <v>502</v>
      </c>
      <c r="B507" s="16">
        <f t="shared" ca="1" si="41"/>
        <v>-154.70551645260525</v>
      </c>
      <c r="C507" s="26">
        <f t="shared" ca="1" si="43"/>
        <v>1.0090402792197188</v>
      </c>
      <c r="D507" s="26">
        <f t="shared" ca="1" si="45"/>
        <v>1.0111551952965758</v>
      </c>
      <c r="E507" s="26">
        <f t="shared" ca="1" si="45"/>
        <v>1.0076783251654158</v>
      </c>
      <c r="F507" s="26">
        <f t="shared" ca="1" si="45"/>
        <v>0.99980680152551693</v>
      </c>
      <c r="G507" s="26">
        <f t="shared" ca="1" si="45"/>
        <v>0.98855907965267009</v>
      </c>
      <c r="H507" s="26">
        <f t="shared" ca="1" si="45"/>
        <v>0.97477983256937395</v>
      </c>
      <c r="I507" s="26">
        <f t="shared" ca="1" si="45"/>
        <v>0.95914939442709124</v>
      </c>
      <c r="J507" s="26">
        <f t="shared" ca="1" si="45"/>
        <v>0.94220951469445413</v>
      </c>
      <c r="K507" s="26">
        <f t="shared" ca="1" si="45"/>
        <v>0.92437954434086123</v>
      </c>
      <c r="L507" s="26">
        <f t="shared" ca="1" si="45"/>
        <v>0.90598520101308877</v>
      </c>
      <c r="M507" s="27">
        <f ca="1">C507*'Balance y flujos'!D$12</f>
        <v>7640.3082096897233</v>
      </c>
      <c r="N507" s="27">
        <f ca="1">D507*'Balance y flujos'!E$12</f>
        <v>7656.3220507598844</v>
      </c>
      <c r="O507" s="27">
        <f ca="1">E507*'Balance y flujos'!F$12</f>
        <v>7629.9956890137819</v>
      </c>
      <c r="P507" s="27">
        <f ca="1">F507*'Balance y flujos'!G$12</f>
        <v>7570.3936414768959</v>
      </c>
      <c r="Q507" s="27">
        <f ca="1">G507*'Balance y flujos'!H$12</f>
        <v>-981073.85214730818</v>
      </c>
      <c r="R507" s="27">
        <f ca="1">H507*'Balance y flujos'!I$12</f>
        <v>24704.60795945931</v>
      </c>
      <c r="S507" s="27">
        <f ca="1">I507*'Balance y flujos'!J$12</f>
        <v>24308.47353644621</v>
      </c>
      <c r="T507" s="27">
        <f ca="1">J507*'Balance y flujos'!K$12</f>
        <v>23879.152910708493</v>
      </c>
      <c r="U507" s="27">
        <f ca="1">K507*'Balance y flujos'!L$12</f>
        <v>23427.274021961639</v>
      </c>
      <c r="V507" s="27">
        <f ca="1">L507*'Balance y flujos'!M$12</f>
        <v>928946.2928004564</v>
      </c>
      <c r="W507" s="16">
        <f t="shared" ca="1" si="42"/>
        <v>74688.968672664138</v>
      </c>
      <c r="X507" s="16">
        <f ca="1">'Metrics and Escenarios'!$N$13-W507</f>
        <v>-71780.921916857362</v>
      </c>
    </row>
    <row r="508" spans="1:24" x14ac:dyDescent="0.35">
      <c r="A508">
        <v>503</v>
      </c>
      <c r="B508" s="16">
        <f t="shared" ca="1" si="41"/>
        <v>47.892658391494777</v>
      </c>
      <c r="C508" s="26">
        <f t="shared" ca="1" si="43"/>
        <v>0.98880300131834087</v>
      </c>
      <c r="D508" s="26">
        <f t="shared" ca="1" si="45"/>
        <v>0.97100253499495315</v>
      </c>
      <c r="E508" s="26">
        <f t="shared" ca="1" si="45"/>
        <v>0.94825629907418341</v>
      </c>
      <c r="F508" s="26">
        <f t="shared" ca="1" si="45"/>
        <v>0.92197931824899571</v>
      </c>
      <c r="G508" s="26">
        <f t="shared" ca="1" si="45"/>
        <v>0.89332398513016187</v>
      </c>
      <c r="H508" s="26">
        <f t="shared" ca="1" si="45"/>
        <v>0.86320545017444683</v>
      </c>
      <c r="I508" s="26">
        <f t="shared" ca="1" si="45"/>
        <v>0.83232927173592808</v>
      </c>
      <c r="J508" s="26">
        <f t="shared" ca="1" si="45"/>
        <v>0.80123086356265938</v>
      </c>
      <c r="K508" s="26">
        <f t="shared" ca="1" si="45"/>
        <v>0.77030334531001554</v>
      </c>
      <c r="L508" s="26">
        <f t="shared" ca="1" si="45"/>
        <v>0.73983323052377126</v>
      </c>
      <c r="M508" s="27">
        <f ca="1">C508*'Balance y flujos'!D$12</f>
        <v>7487.0744452147956</v>
      </c>
      <c r="N508" s="27">
        <f ca="1">D508*'Balance y flujos'!E$12</f>
        <v>7352.2918683566613</v>
      </c>
      <c r="O508" s="27">
        <f ca="1">E508*'Balance y flujos'!F$12</f>
        <v>7180.0606337627505</v>
      </c>
      <c r="P508" s="27">
        <f ca="1">F508*'Balance y flujos'!G$12</f>
        <v>6981.0951053699791</v>
      </c>
      <c r="Q508" s="27">
        <f ca="1">G508*'Balance y flujos'!H$12</f>
        <v>-886559.86409548868</v>
      </c>
      <c r="R508" s="27">
        <f ca="1">H508*'Balance y flujos'!I$12</f>
        <v>21876.891091210186</v>
      </c>
      <c r="S508" s="27">
        <f ca="1">I508*'Balance y flujos'!J$12</f>
        <v>21094.371943681937</v>
      </c>
      <c r="T508" s="27">
        <f ca="1">J508*'Balance y flujos'!K$12</f>
        <v>20306.220654114535</v>
      </c>
      <c r="U508" s="27">
        <f ca="1">K508*'Balance y flujos'!L$12</f>
        <v>19522.400361508913</v>
      </c>
      <c r="V508" s="27">
        <f ca="1">L508*'Balance y flujos'!M$12</f>
        <v>758583.40292659355</v>
      </c>
      <c r="W508" s="16">
        <f t="shared" ca="1" si="42"/>
        <v>-16176.055065675289</v>
      </c>
      <c r="X508" s="16">
        <f ca="1">'Metrics and Escenarios'!$N$13-W508</f>
        <v>19084.101821482065</v>
      </c>
    </row>
    <row r="509" spans="1:24" x14ac:dyDescent="0.35">
      <c r="A509">
        <v>504</v>
      </c>
      <c r="B509" s="16">
        <f t="shared" ca="1" si="41"/>
        <v>6.1781535721108618</v>
      </c>
      <c r="C509" s="26">
        <f t="shared" ca="1" si="43"/>
        <v>0.99293635912973843</v>
      </c>
      <c r="D509" s="26">
        <f t="shared" ca="1" si="45"/>
        <v>0.97913739998168736</v>
      </c>
      <c r="E509" s="26">
        <f t="shared" ca="1" si="45"/>
        <v>0.9601976751062129</v>
      </c>
      <c r="F509" s="26">
        <f t="shared" ca="1" si="45"/>
        <v>0.93749234626996658</v>
      </c>
      <c r="G509" s="26">
        <f t="shared" ca="1" si="45"/>
        <v>0.9121519360869208</v>
      </c>
      <c r="H509" s="26">
        <f t="shared" ca="1" si="45"/>
        <v>0.88508300425992492</v>
      </c>
      <c r="I509" s="26">
        <f t="shared" ca="1" si="45"/>
        <v>0.85699173564856168</v>
      </c>
      <c r="J509" s="26">
        <f t="shared" ca="1" si="45"/>
        <v>0.82842037810748625</v>
      </c>
      <c r="K509" s="26">
        <f t="shared" ca="1" si="45"/>
        <v>0.79977260743159295</v>
      </c>
      <c r="L509" s="26">
        <f t="shared" ca="1" si="45"/>
        <v>0.77134774380784121</v>
      </c>
      <c r="M509" s="27">
        <f ca="1">C509*'Balance y flujos'!D$12</f>
        <v>7518.3716374779488</v>
      </c>
      <c r="N509" s="27">
        <f ca="1">D509*'Balance y flujos'!E$12</f>
        <v>7413.8878987856197</v>
      </c>
      <c r="O509" s="27">
        <f ca="1">E509*'Balance y flujos'!F$12</f>
        <v>7270.4790196403283</v>
      </c>
      <c r="P509" s="27">
        <f ca="1">F509*'Balance y flujos'!G$12</f>
        <v>7098.5575276207783</v>
      </c>
      <c r="Q509" s="27">
        <f ca="1">G509*'Balance y flujos'!H$12</f>
        <v>-905245.25250917661</v>
      </c>
      <c r="R509" s="27">
        <f ca="1">H509*'Balance y flujos'!I$12</f>
        <v>22431.351061282596</v>
      </c>
      <c r="S509" s="27">
        <f ca="1">I509*'Balance y flujos'!J$12</f>
        <v>21719.412062402866</v>
      </c>
      <c r="T509" s="27">
        <f ca="1">J509*'Balance y flujos'!K$12</f>
        <v>20995.305794158361</v>
      </c>
      <c r="U509" s="27">
        <f ca="1">K509*'Balance y flujos'!L$12</f>
        <v>20269.262928052933</v>
      </c>
      <c r="V509" s="27">
        <f ca="1">L509*'Balance y flujos'!M$12</f>
        <v>790896.61317761242</v>
      </c>
      <c r="W509" s="16">
        <f t="shared" ca="1" si="42"/>
        <v>367.98859785718378</v>
      </c>
      <c r="X509" s="16">
        <f ca="1">'Metrics and Escenarios'!$N$13-W509</f>
        <v>2540.058157949592</v>
      </c>
    </row>
    <row r="510" spans="1:24" x14ac:dyDescent="0.35">
      <c r="A510">
        <v>505</v>
      </c>
      <c r="B510" s="16">
        <f t="shared" ca="1" si="41"/>
        <v>284.79938569260025</v>
      </c>
      <c r="C510" s="26">
        <f t="shared" ca="1" si="43"/>
        <v>0.96565289653327913</v>
      </c>
      <c r="D510" s="26">
        <f t="shared" ca="1" si="45"/>
        <v>0.92606806247052131</v>
      </c>
      <c r="E510" s="26">
        <f t="shared" ca="1" si="45"/>
        <v>0.88320099772952232</v>
      </c>
      <c r="F510" s="26">
        <f t="shared" ca="1" si="45"/>
        <v>0.83862202716458878</v>
      </c>
      <c r="G510" s="26">
        <f t="shared" ca="1" si="45"/>
        <v>0.7935336584116961</v>
      </c>
      <c r="H510" s="26">
        <f t="shared" ca="1" si="45"/>
        <v>0.74882753111038025</v>
      </c>
      <c r="I510" s="26">
        <f t="shared" ca="1" si="45"/>
        <v>0.70513791847106122</v>
      </c>
      <c r="J510" s="26">
        <f t="shared" ca="1" si="45"/>
        <v>0.66289973061891339</v>
      </c>
      <c r="K510" s="26">
        <f t="shared" ca="1" si="45"/>
        <v>0.62239089110619361</v>
      </c>
      <c r="L510" s="26">
        <f t="shared" ca="1" si="45"/>
        <v>0.58377642133225904</v>
      </c>
      <c r="M510" s="27">
        <f ca="1">C510*'Balance y flujos'!D$12</f>
        <v>7311.7851735305576</v>
      </c>
      <c r="N510" s="27">
        <f ca="1">D510*'Balance y flujos'!E$12</f>
        <v>7012.0544899321103</v>
      </c>
      <c r="O510" s="27">
        <f ca="1">E510*'Balance y flujos'!F$12</f>
        <v>6687.4712265967537</v>
      </c>
      <c r="P510" s="27">
        <f ca="1">F510*'Balance y flujos'!G$12</f>
        <v>6349.9256579994744</v>
      </c>
      <c r="Q510" s="27">
        <f ca="1">G510*'Balance y flujos'!H$12</f>
        <v>-787525.13541228103</v>
      </c>
      <c r="R510" s="27">
        <f ca="1">H510*'Balance y flujos'!I$12</f>
        <v>18978.121999682608</v>
      </c>
      <c r="S510" s="27">
        <f ca="1">I510*'Balance y flujos'!J$12</f>
        <v>17870.861964039428</v>
      </c>
      <c r="T510" s="27">
        <f ca="1">J510*'Balance y flujos'!K$12</f>
        <v>16800.386522364712</v>
      </c>
      <c r="U510" s="27">
        <f ca="1">K510*'Balance y flujos'!L$12</f>
        <v>15773.739308689233</v>
      </c>
      <c r="V510" s="27">
        <f ca="1">L510*'Balance y flujos'!M$12</f>
        <v>598571.52392170776</v>
      </c>
      <c r="W510" s="16">
        <f t="shared" ca="1" si="42"/>
        <v>-92169.265147738392</v>
      </c>
      <c r="X510" s="16">
        <f ca="1">'Metrics and Escenarios'!$N$13-W510</f>
        <v>95077.311903545167</v>
      </c>
    </row>
    <row r="511" spans="1:24" x14ac:dyDescent="0.35">
      <c r="A511">
        <v>506</v>
      </c>
      <c r="B511" s="16">
        <f t="shared" ca="1" si="41"/>
        <v>131.43943611549926</v>
      </c>
      <c r="C511" s="26">
        <f t="shared" ca="1" si="43"/>
        <v>0.98057628449847412</v>
      </c>
      <c r="D511" s="26">
        <f t="shared" ca="1" si="45"/>
        <v>0.95491250974210529</v>
      </c>
      <c r="E511" s="26">
        <f t="shared" ca="1" si="45"/>
        <v>0.92478454871203186</v>
      </c>
      <c r="F511" s="26">
        <f t="shared" ca="1" si="45"/>
        <v>0.89167710828106017</v>
      </c>
      <c r="G511" s="26">
        <f t="shared" ca="1" si="45"/>
        <v>0.85677550647726053</v>
      </c>
      <c r="H511" s="26">
        <f t="shared" ca="1" si="45"/>
        <v>0.8210012739923841</v>
      </c>
      <c r="I511" s="26">
        <f t="shared" ca="1" si="45"/>
        <v>0.78504840430805756</v>
      </c>
      <c r="J511" s="26">
        <f t="shared" ca="1" si="45"/>
        <v>0.74942908941116981</v>
      </c>
      <c r="K511" s="26">
        <f t="shared" ca="1" si="45"/>
        <v>0.71450664123291319</v>
      </c>
      <c r="L511" s="26">
        <f t="shared" ca="1" si="45"/>
        <v>0.68053415979833176</v>
      </c>
      <c r="M511" s="27">
        <f ca="1">C511*'Balance y flujos'!D$12</f>
        <v>7424.782925884937</v>
      </c>
      <c r="N511" s="27">
        <f ca="1">D511*'Balance y flujos'!E$12</f>
        <v>7230.46050585792</v>
      </c>
      <c r="O511" s="27">
        <f ca="1">E511*'Balance y flujos'!F$12</f>
        <v>7002.3359079208749</v>
      </c>
      <c r="P511" s="27">
        <f ca="1">F511*'Balance y flujos'!G$12</f>
        <v>6751.6511194779687</v>
      </c>
      <c r="Q511" s="27">
        <f ca="1">G511*'Balance y flujos'!H$12</f>
        <v>-850288.12527870107</v>
      </c>
      <c r="R511" s="27">
        <f ca="1">H511*'Balance y flujos'!I$12</f>
        <v>20807.277633900987</v>
      </c>
      <c r="S511" s="27">
        <f ca="1">I511*'Balance y flujos'!J$12</f>
        <v>19896.095928153496</v>
      </c>
      <c r="T511" s="27">
        <f ca="1">J511*'Balance y flujos'!K$12</f>
        <v>18993.367762355592</v>
      </c>
      <c r="U511" s="27">
        <f ca="1">K511*'Balance y flujos'!L$12</f>
        <v>18108.300835032838</v>
      </c>
      <c r="V511" s="27">
        <f ca="1">L511*'Balance y flujos'!M$12</f>
        <v>697781.46945647581</v>
      </c>
      <c r="W511" s="16">
        <f t="shared" ca="1" si="42"/>
        <v>-46292.383203640697</v>
      </c>
      <c r="X511" s="16">
        <f ca="1">'Metrics and Escenarios'!$N$13-W511</f>
        <v>49200.429959447472</v>
      </c>
    </row>
    <row r="512" spans="1:24" x14ac:dyDescent="0.35">
      <c r="A512">
        <v>507</v>
      </c>
      <c r="B512" s="16">
        <f t="shared" ca="1" si="41"/>
        <v>124.05402039241469</v>
      </c>
      <c r="C512" s="26">
        <f t="shared" ca="1" si="43"/>
        <v>0.98130074833979875</v>
      </c>
      <c r="D512" s="26">
        <f t="shared" ca="1" si="45"/>
        <v>0.95632403712984926</v>
      </c>
      <c r="E512" s="26">
        <f t="shared" ca="1" si="45"/>
        <v>0.92683579577370445</v>
      </c>
      <c r="F512" s="26">
        <f t="shared" ca="1" si="45"/>
        <v>0.89431516544645062</v>
      </c>
      <c r="G512" s="26">
        <f t="shared" ca="1" si="45"/>
        <v>0.85994517685714567</v>
      </c>
      <c r="H512" s="26">
        <f t="shared" ca="1" si="45"/>
        <v>0.82464740792112745</v>
      </c>
      <c r="I512" s="26">
        <f t="shared" ca="1" si="45"/>
        <v>0.78911744948193241</v>
      </c>
      <c r="J512" s="26">
        <f t="shared" ca="1" si="45"/>
        <v>0.75387007219807223</v>
      </c>
      <c r="K512" s="26">
        <f t="shared" ca="1" si="45"/>
        <v>0.71927169577230343</v>
      </c>
      <c r="L512" s="26">
        <f t="shared" ca="1" si="45"/>
        <v>0.68557879290887658</v>
      </c>
      <c r="M512" s="27">
        <f ca="1">C512*'Balance y flujos'!D$12</f>
        <v>7430.2684621400176</v>
      </c>
      <c r="N512" s="27">
        <f ca="1">D512*'Balance y flujos'!E$12</f>
        <v>7241.1483887015283</v>
      </c>
      <c r="O512" s="27">
        <f ca="1">E512*'Balance y flujos'!F$12</f>
        <v>7017.8676563437612</v>
      </c>
      <c r="P512" s="27">
        <f ca="1">F512*'Balance y flujos'!G$12</f>
        <v>6771.6261098063524</v>
      </c>
      <c r="Q512" s="27">
        <f ca="1">G512*'Balance y flujos'!H$12</f>
        <v>-853433.79536927748</v>
      </c>
      <c r="R512" s="27">
        <f ca="1">H512*'Balance y flujos'!I$12</f>
        <v>20899.684458773288</v>
      </c>
      <c r="S512" s="27">
        <f ca="1">I512*'Balance y flujos'!J$12</f>
        <v>19999.220923594716</v>
      </c>
      <c r="T512" s="27">
        <f ca="1">J512*'Balance y flujos'!K$12</f>
        <v>19105.919063725814</v>
      </c>
      <c r="U512" s="27">
        <f ca="1">K512*'Balance y flujos'!L$12</f>
        <v>18229.065340378409</v>
      </c>
      <c r="V512" s="27">
        <f ca="1">L512*'Balance y flujos'!M$12</f>
        <v>702953.95265083574</v>
      </c>
      <c r="W512" s="16">
        <f t="shared" ca="1" si="42"/>
        <v>-43785.042314977851</v>
      </c>
      <c r="X512" s="16">
        <f ca="1">'Metrics and Escenarios'!$N$13-W512</f>
        <v>46693.089070784627</v>
      </c>
    </row>
    <row r="513" spans="1:24" x14ac:dyDescent="0.35">
      <c r="A513">
        <v>508</v>
      </c>
      <c r="B513" s="16">
        <f t="shared" ca="1" si="41"/>
        <v>-281.53894968316922</v>
      </c>
      <c r="C513" s="26">
        <f t="shared" ca="1" si="43"/>
        <v>1.0219197884695956</v>
      </c>
      <c r="D513" s="26">
        <f t="shared" ca="1" si="45"/>
        <v>1.0371329440177686</v>
      </c>
      <c r="E513" s="26">
        <f t="shared" ca="1" si="45"/>
        <v>1.0467593170703764</v>
      </c>
      <c r="F513" s="26">
        <f t="shared" ca="1" si="45"/>
        <v>1.0518391003182923</v>
      </c>
      <c r="G513" s="26">
        <f t="shared" ca="1" si="45"/>
        <v>1.0532807801576969</v>
      </c>
      <c r="H513" s="26">
        <f t="shared" ca="1" si="45"/>
        <v>1.0518562007868375</v>
      </c>
      <c r="I513" s="26">
        <f t="shared" ca="1" si="45"/>
        <v>1.0482005881570746</v>
      </c>
      <c r="J513" s="26">
        <f t="shared" ca="1" si="45"/>
        <v>1.0428310019881295</v>
      </c>
      <c r="K513" s="26">
        <f t="shared" ca="1" si="45"/>
        <v>1.036155843384015</v>
      </c>
      <c r="L513" s="26">
        <f t="shared" ca="1" si="45"/>
        <v>1.0284996869498295</v>
      </c>
      <c r="M513" s="27">
        <f ca="1">C513*'Balance y flujos'!D$12</f>
        <v>7737.8300056825483</v>
      </c>
      <c r="N513" s="27">
        <f ca="1">D513*'Balance y flujos'!E$12</f>
        <v>7853.0218365972414</v>
      </c>
      <c r="O513" s="27">
        <f ca="1">E513*'Balance y flujos'!F$12</f>
        <v>7925.9113520883866</v>
      </c>
      <c r="P513" s="27">
        <f ca="1">F513*'Balance y flujos'!G$12</f>
        <v>7964.3747419567362</v>
      </c>
      <c r="Q513" s="27">
        <f ca="1">G513*'Balance y flujos'!H$12</f>
        <v>-1045305.4892228591</v>
      </c>
      <c r="R513" s="27">
        <f ca="1">H513*'Balance y flujos'!I$12</f>
        <v>26658.014663342721</v>
      </c>
      <c r="S513" s="27">
        <f ca="1">I513*'Balance y flujos'!J$12</f>
        <v>26565.367612334398</v>
      </c>
      <c r="T513" s="27">
        <f ca="1">J513*'Balance y flujos'!K$12</f>
        <v>26429.281988918628</v>
      </c>
      <c r="U513" s="27">
        <f ca="1">K513*'Balance y flujos'!L$12</f>
        <v>26260.108221805298</v>
      </c>
      <c r="V513" s="27">
        <f ca="1">L513*'Balance y flujos'!M$12</f>
        <v>1054565.7592089863</v>
      </c>
      <c r="W513" s="16">
        <f t="shared" ca="1" si="42"/>
        <v>146654.18040885322</v>
      </c>
      <c r="X513" s="16">
        <f ca="1">'Metrics and Escenarios'!$N$13-W513</f>
        <v>-143746.13365304645</v>
      </c>
    </row>
    <row r="514" spans="1:24" x14ac:dyDescent="0.35">
      <c r="A514">
        <v>509</v>
      </c>
      <c r="B514" s="16">
        <f t="shared" ca="1" si="41"/>
        <v>-139.59455149740037</v>
      </c>
      <c r="C514" s="26">
        <f t="shared" ca="1" si="43"/>
        <v>1.0075166734375482</v>
      </c>
      <c r="D514" s="26">
        <f t="shared" ca="1" si="45"/>
        <v>1.0081039022731437</v>
      </c>
      <c r="E514" s="26">
        <f t="shared" ca="1" si="45"/>
        <v>1.0031205662338614</v>
      </c>
      <c r="F514" s="26">
        <f t="shared" ca="1" si="45"/>
        <v>0.99378181033909729</v>
      </c>
      <c r="G514" s="26">
        <f t="shared" ca="1" si="45"/>
        <v>0.98111818402367335</v>
      </c>
      <c r="H514" s="26">
        <f t="shared" ca="1" si="45"/>
        <v>0.96598185826851135</v>
      </c>
      <c r="I514" s="26">
        <f t="shared" ca="1" si="45"/>
        <v>0.9490572929917066</v>
      </c>
      <c r="J514" s="26">
        <f t="shared" ca="1" si="45"/>
        <v>0.93088792864109382</v>
      </c>
      <c r="K514" s="26">
        <f t="shared" ca="1" si="45"/>
        <v>0.91189320288351072</v>
      </c>
      <c r="L514" s="26">
        <f t="shared" ca="1" si="45"/>
        <v>0.89239780824450865</v>
      </c>
      <c r="M514" s="27">
        <f ca="1">C514*'Balance y flujos'!D$12</f>
        <v>7628.7716853253542</v>
      </c>
      <c r="N514" s="27">
        <f ca="1">D514*'Balance y flujos'!E$12</f>
        <v>7633.2180978085462</v>
      </c>
      <c r="O514" s="27">
        <f ca="1">E514*'Balance y flujos'!F$12</f>
        <v>7595.4849923650117</v>
      </c>
      <c r="P514" s="27">
        <f ca="1">F514*'Balance y flujos'!G$12</f>
        <v>7524.7732727236216</v>
      </c>
      <c r="Q514" s="27">
        <f ca="1">G514*'Balance y flujos'!H$12</f>
        <v>-973689.29791233945</v>
      </c>
      <c r="R514" s="27">
        <f ca="1">H514*'Balance y flujos'!I$12</f>
        <v>24481.63401326337</v>
      </c>
      <c r="S514" s="27">
        <f ca="1">I514*'Balance y flujos'!J$12</f>
        <v>24052.701513761764</v>
      </c>
      <c r="T514" s="27">
        <f ca="1">J514*'Balance y flujos'!K$12</f>
        <v>23592.221097408343</v>
      </c>
      <c r="U514" s="27">
        <f ca="1">K514*'Balance y flujos'!L$12</f>
        <v>23110.822901159612</v>
      </c>
      <c r="V514" s="27">
        <f ca="1">L514*'Balance y flujos'!M$12</f>
        <v>915014.54410623701</v>
      </c>
      <c r="W514" s="16">
        <f t="shared" ca="1" si="42"/>
        <v>66944.873767713201</v>
      </c>
      <c r="X514" s="16">
        <f ca="1">'Metrics and Escenarios'!$N$13-W514</f>
        <v>-64036.827011906425</v>
      </c>
    </row>
    <row r="515" spans="1:24" x14ac:dyDescent="0.35">
      <c r="A515">
        <v>510</v>
      </c>
      <c r="B515" s="16">
        <f t="shared" ca="1" si="41"/>
        <v>-120.9312700062691</v>
      </c>
      <c r="C515" s="26">
        <f t="shared" ca="1" si="43"/>
        <v>1.0056380702994625</v>
      </c>
      <c r="D515" s="26">
        <f t="shared" ca="1" si="45"/>
        <v>1.0043480109795189</v>
      </c>
      <c r="E515" s="26">
        <f t="shared" ca="1" si="45"/>
        <v>0.99751980370719529</v>
      </c>
      <c r="F515" s="26">
        <f t="shared" ca="1" si="45"/>
        <v>0.98639054186387365</v>
      </c>
      <c r="G515" s="26">
        <f t="shared" ca="1" si="45"/>
        <v>0.97200532668535289</v>
      </c>
      <c r="H515" s="26">
        <f t="shared" ca="1" si="45"/>
        <v>0.95522516244174838</v>
      </c>
      <c r="I515" s="26">
        <f t="shared" ca="1" si="45"/>
        <v>0.93673916564192672</v>
      </c>
      <c r="J515" s="26">
        <f t="shared" ca="1" si="45"/>
        <v>0.91709243384052175</v>
      </c>
      <c r="K515" s="26">
        <f t="shared" ca="1" si="45"/>
        <v>0.89670409776329074</v>
      </c>
      <c r="L515" s="26">
        <f t="shared" ca="1" si="45"/>
        <v>0.87589719350838902</v>
      </c>
      <c r="M515" s="27">
        <f ca="1">C515*'Balance y flujos'!D$12</f>
        <v>7614.5471719196412</v>
      </c>
      <c r="N515" s="27">
        <f ca="1">D515*'Balance y flujos'!E$12</f>
        <v>7604.7790278562798</v>
      </c>
      <c r="O515" s="27">
        <f ca="1">E515*'Balance y flujos'!F$12</f>
        <v>7553.0768221519256</v>
      </c>
      <c r="P515" s="27">
        <f ca="1">F515*'Balance y flujos'!G$12</f>
        <v>7468.8076483830937</v>
      </c>
      <c r="Q515" s="27">
        <f ca="1">G515*'Balance y flujos'!H$12</f>
        <v>-964645.44182220462</v>
      </c>
      <c r="R515" s="27">
        <f ca="1">H515*'Balance y flujos'!I$12</f>
        <v>24209.01865494304</v>
      </c>
      <c r="S515" s="27">
        <f ca="1">I515*'Balance y flujos'!J$12</f>
        <v>23740.513574697743</v>
      </c>
      <c r="T515" s="27">
        <f ca="1">J515*'Balance y flujos'!K$12</f>
        <v>23242.59107915431</v>
      </c>
      <c r="U515" s="27">
        <f ca="1">K515*'Balance y flujos'!L$12</f>
        <v>22725.873526221305</v>
      </c>
      <c r="V515" s="27">
        <f ca="1">L515*'Balance y flujos'!M$12</f>
        <v>898095.74138086499</v>
      </c>
      <c r="W515" s="16">
        <f t="shared" ca="1" si="42"/>
        <v>57609.507063987665</v>
      </c>
      <c r="X515" s="16">
        <f ca="1">'Metrics and Escenarios'!$N$13-W515</f>
        <v>-54701.460308180889</v>
      </c>
    </row>
    <row r="516" spans="1:24" x14ac:dyDescent="0.35">
      <c r="A516">
        <v>511</v>
      </c>
      <c r="B516" s="16">
        <f t="shared" ca="1" si="41"/>
        <v>266.78580833513956</v>
      </c>
      <c r="C516" s="26">
        <f t="shared" ca="1" si="43"/>
        <v>0.96739395050822408</v>
      </c>
      <c r="D516" s="26">
        <f t="shared" ca="1" si="45"/>
        <v>0.92941043940817702</v>
      </c>
      <c r="E516" s="26">
        <f t="shared" ca="1" si="45"/>
        <v>0.88798680034475708</v>
      </c>
      <c r="F516" s="26">
        <f t="shared" ca="1" si="45"/>
        <v>0.84468648253782574</v>
      </c>
      <c r="G516" s="26">
        <f t="shared" ca="1" si="45"/>
        <v>0.8007131318479862</v>
      </c>
      <c r="H516" s="26">
        <f t="shared" ca="1" si="45"/>
        <v>0.75696486423564169</v>
      </c>
      <c r="I516" s="26">
        <f t="shared" ca="1" si="45"/>
        <v>0.71408565266939383</v>
      </c>
      <c r="J516" s="26">
        <f t="shared" ca="1" si="45"/>
        <v>0.67252185209229798</v>
      </c>
      <c r="K516" s="26">
        <f t="shared" ca="1" si="45"/>
        <v>0.63256346612452996</v>
      </c>
      <c r="L516" s="26">
        <f t="shared" ca="1" si="45"/>
        <v>0.59438760884808484</v>
      </c>
      <c r="M516" s="27">
        <f ca="1">C516*'Balance y flujos'!D$12</f>
        <v>7324.9681844095394</v>
      </c>
      <c r="N516" s="27">
        <f ca="1">D516*'Balance y flujos'!E$12</f>
        <v>7037.3624885150766</v>
      </c>
      <c r="O516" s="27">
        <f ca="1">E516*'Balance y flujos'!F$12</f>
        <v>6723.708637296957</v>
      </c>
      <c r="P516" s="27">
        <f ca="1">F516*'Balance y flujos'!G$12</f>
        <v>6395.8448439127151</v>
      </c>
      <c r="Q516" s="27">
        <f ca="1">G516*'Balance y flujos'!H$12</f>
        <v>-794650.24690587539</v>
      </c>
      <c r="R516" s="27">
        <f ca="1">H516*'Balance y flujos'!I$12</f>
        <v>19184.352799683074</v>
      </c>
      <c r="S516" s="27">
        <f ca="1">I516*'Balance y flujos'!J$12</f>
        <v>18097.631392488311</v>
      </c>
      <c r="T516" s="27">
        <f ca="1">J516*'Balance y flujos'!K$12</f>
        <v>17044.247475162319</v>
      </c>
      <c r="U516" s="27">
        <f ca="1">K516*'Balance y flujos'!L$12</f>
        <v>16031.550836348535</v>
      </c>
      <c r="V516" s="27">
        <f ca="1">L516*'Balance y flujos'!M$12</f>
        <v>609451.63906488486</v>
      </c>
      <c r="W516" s="16">
        <f t="shared" ca="1" si="42"/>
        <v>-87358.941183174029</v>
      </c>
      <c r="X516" s="16">
        <f ca="1">'Metrics and Escenarios'!$N$13-W516</f>
        <v>90266.987938980805</v>
      </c>
    </row>
    <row r="517" spans="1:24" x14ac:dyDescent="0.35">
      <c r="A517">
        <v>512</v>
      </c>
      <c r="B517" s="16">
        <f t="shared" ca="1" si="41"/>
        <v>-351.54909182071333</v>
      </c>
      <c r="C517" s="26">
        <f t="shared" ca="1" si="43"/>
        <v>1.0290993662720287</v>
      </c>
      <c r="D517" s="26">
        <f t="shared" ca="1" si="45"/>
        <v>1.0517570536535372</v>
      </c>
      <c r="E517" s="26">
        <f t="shared" ca="1" si="45"/>
        <v>1.0689769498577371</v>
      </c>
      <c r="F517" s="26">
        <f t="shared" ca="1" si="45"/>
        <v>1.0817111798095722</v>
      </c>
      <c r="G517" s="26">
        <f t="shared" ca="1" si="45"/>
        <v>1.090803866358552</v>
      </c>
      <c r="H517" s="26">
        <f t="shared" ca="1" si="45"/>
        <v>1.096981699663605</v>
      </c>
      <c r="I517" s="26">
        <f t="shared" ca="1" si="45"/>
        <v>1.1008494047887389</v>
      </c>
      <c r="J517" s="26">
        <f t="shared" ca="1" si="45"/>
        <v>1.1029046008431997</v>
      </c>
      <c r="K517" s="26">
        <f t="shared" ca="1" si="45"/>
        <v>1.1035438558485671</v>
      </c>
      <c r="L517" s="26">
        <f t="shared" ca="1" si="45"/>
        <v>1.1030855162593882</v>
      </c>
      <c r="M517" s="27">
        <f ca="1">C517*'Balance y flujos'!D$12</f>
        <v>7792.1927386236493</v>
      </c>
      <c r="N517" s="27">
        <f ca="1">D517*'Balance y flujos'!E$12</f>
        <v>7963.7534963838734</v>
      </c>
      <c r="O517" s="27">
        <f ca="1">E517*'Balance y flujos'!F$12</f>
        <v>8094.1400796040107</v>
      </c>
      <c r="P517" s="27">
        <f ca="1">F517*'Balance y flujos'!G$12</f>
        <v>8190.5618415978124</v>
      </c>
      <c r="Q517" s="27">
        <f ca="1">G517*'Balance y flujos'!H$12</f>
        <v>-1082544.4559990913</v>
      </c>
      <c r="R517" s="27">
        <f ca="1">H517*'Balance y flujos'!I$12</f>
        <v>27801.665487331455</v>
      </c>
      <c r="S517" s="27">
        <f ca="1">I517*'Balance y flujos'!J$12</f>
        <v>27899.687764390026</v>
      </c>
      <c r="T517" s="27">
        <f ca="1">J517*'Balance y flujos'!K$12</f>
        <v>27951.774205972895</v>
      </c>
      <c r="U517" s="27">
        <f ca="1">K517*'Balance y flujos'!L$12</f>
        <v>27967.975345723698</v>
      </c>
      <c r="V517" s="27">
        <f ca="1">L517*'Balance y flujos'!M$12</f>
        <v>1131041.8755463008</v>
      </c>
      <c r="W517" s="16">
        <f t="shared" ca="1" si="42"/>
        <v>192159.17050683696</v>
      </c>
      <c r="X517" s="16">
        <f ca="1">'Metrics and Escenarios'!$N$13-W517</f>
        <v>-189251.12375103019</v>
      </c>
    </row>
    <row r="518" spans="1:24" x14ac:dyDescent="0.35">
      <c r="A518">
        <v>513</v>
      </c>
      <c r="B518" s="16">
        <f t="shared" ca="1" si="41"/>
        <v>47.072822963659014</v>
      </c>
      <c r="C518" s="26">
        <f t="shared" ca="1" si="43"/>
        <v>0.98888407021461622</v>
      </c>
      <c r="D518" s="26">
        <f t="shared" ca="1" si="45"/>
        <v>0.97116176050420921</v>
      </c>
      <c r="E518" s="26">
        <f t="shared" ca="1" si="45"/>
        <v>0.94848955198995299</v>
      </c>
      <c r="F518" s="26">
        <f t="shared" ca="1" si="45"/>
        <v>0.92228171635315448</v>
      </c>
      <c r="G518" s="26">
        <f t="shared" ca="1" si="45"/>
        <v>0.89369024951993636</v>
      </c>
      <c r="H518" s="26">
        <f t="shared" ca="1" si="45"/>
        <v>0.86363016647085522</v>
      </c>
      <c r="I518" s="26">
        <f t="shared" ca="1" si="45"/>
        <v>0.83280706994059384</v>
      </c>
      <c r="J518" s="26">
        <f t="shared" ca="1" si="45"/>
        <v>0.80175653788864931</v>
      </c>
      <c r="K518" s="26">
        <f t="shared" ca="1" si="45"/>
        <v>0.77087192482335154</v>
      </c>
      <c r="L518" s="26">
        <f t="shared" ca="1" si="45"/>
        <v>0.74044002071690673</v>
      </c>
      <c r="M518" s="27">
        <f ca="1">C518*'Balance y flujos'!D$12</f>
        <v>7487.6882872650276</v>
      </c>
      <c r="N518" s="27">
        <f ca="1">D518*'Balance y flujos'!E$12</f>
        <v>7353.4975010658945</v>
      </c>
      <c r="O518" s="27">
        <f ca="1">E518*'Balance y flujos'!F$12</f>
        <v>7181.8267913721047</v>
      </c>
      <c r="P518" s="27">
        <f ca="1">F518*'Balance y flujos'!G$12</f>
        <v>6983.3848204243532</v>
      </c>
      <c r="Q518" s="27">
        <f ca="1">G518*'Balance y flujos'!H$12</f>
        <v>-886923.35518385808</v>
      </c>
      <c r="R518" s="27">
        <f ca="1">H518*'Balance y flujos'!I$12</f>
        <v>21887.655008605878</v>
      </c>
      <c r="S518" s="27">
        <f ca="1">I518*'Balance y flujos'!J$12</f>
        <v>21106.481157409602</v>
      </c>
      <c r="T518" s="27">
        <f ca="1">J518*'Balance y flujos'!K$12</f>
        <v>20319.543229842948</v>
      </c>
      <c r="U518" s="27">
        <f ca="1">K518*'Balance y flujos'!L$12</f>
        <v>19536.810316969029</v>
      </c>
      <c r="V518" s="27">
        <f ca="1">L518*'Balance y flujos'!M$12</f>
        <v>759205.5714783431</v>
      </c>
      <c r="W518" s="16">
        <f t="shared" ca="1" si="42"/>
        <v>-15860.896592560108</v>
      </c>
      <c r="X518" s="16">
        <f ca="1">'Metrics and Escenarios'!$N$13-W518</f>
        <v>18768.943348366884</v>
      </c>
    </row>
    <row r="519" spans="1:24" x14ac:dyDescent="0.35">
      <c r="A519">
        <v>514</v>
      </c>
      <c r="B519" s="16">
        <f t="shared" ref="B519:B582" ca="1" si="46">_xlfn.NORM.INV(RAND(),0,1.6)*100</f>
        <v>193.49896627677521</v>
      </c>
      <c r="C519" s="26">
        <f t="shared" ca="1" si="43"/>
        <v>0.97450971803193609</v>
      </c>
      <c r="D519" s="26">
        <f t="shared" ca="1" si="45"/>
        <v>0.94313347674577142</v>
      </c>
      <c r="E519" s="26">
        <f t="shared" ca="1" si="45"/>
        <v>0.90772632684965227</v>
      </c>
      <c r="F519" s="26">
        <f t="shared" ca="1" si="45"/>
        <v>0.86981475940231223</v>
      </c>
      <c r="G519" s="26">
        <f t="shared" ca="1" si="45"/>
        <v>0.83059820194914369</v>
      </c>
      <c r="H519" s="26">
        <f t="shared" ca="1" si="45"/>
        <v>0.79099286152905202</v>
      </c>
      <c r="I519" s="26">
        <f t="shared" ca="1" si="45"/>
        <v>0.75167474189419137</v>
      </c>
      <c r="J519" s="26">
        <f t="shared" ca="1" si="45"/>
        <v>0.7131302470475589</v>
      </c>
      <c r="K519" s="26">
        <f t="shared" ca="1" si="45"/>
        <v>0.67569292178297147</v>
      </c>
      <c r="L519" s="26">
        <f t="shared" ca="1" si="45"/>
        <v>0.63958433497927858</v>
      </c>
      <c r="M519" s="27">
        <f ca="1">C519*'Balance y flujos'!D$12</f>
        <v>7378.8477550761354</v>
      </c>
      <c r="N519" s="27">
        <f ca="1">D519*'Balance y flujos'!E$12</f>
        <v>7141.2713581524504</v>
      </c>
      <c r="O519" s="27">
        <f ca="1">E519*'Balance y flujos'!F$12</f>
        <v>6873.1734996187697</v>
      </c>
      <c r="P519" s="27">
        <f ca="1">F519*'Balance y flujos'!G$12</f>
        <v>6586.1125507395973</v>
      </c>
      <c r="Q519" s="27">
        <f ca="1">G519*'Balance y flujos'!H$12</f>
        <v>-824309.03154435789</v>
      </c>
      <c r="R519" s="27">
        <f ca="1">H519*'Balance y flujos'!I$12</f>
        <v>20046.750958417466</v>
      </c>
      <c r="S519" s="27">
        <f ca="1">I519*'Balance y flujos'!J$12</f>
        <v>19050.281090219589</v>
      </c>
      <c r="T519" s="27">
        <f ca="1">J519*'Balance y flujos'!K$12</f>
        <v>18073.417800309777</v>
      </c>
      <c r="U519" s="27">
        <f ca="1">K519*'Balance y flujos'!L$12</f>
        <v>17124.614375361434</v>
      </c>
      <c r="V519" s="27">
        <f ca="1">L519*'Balance y flujos'!M$12</f>
        <v>655793.82118810411</v>
      </c>
      <c r="W519" s="16">
        <f t="shared" ref="W519:W582" ca="1" si="47">SUM(M519:V519)</f>
        <v>-66240.74096835847</v>
      </c>
      <c r="X519" s="16">
        <f ca="1">'Metrics and Escenarios'!$N$13-W519</f>
        <v>69148.787724165246</v>
      </c>
    </row>
    <row r="520" spans="1:24" x14ac:dyDescent="0.35">
      <c r="A520">
        <v>515</v>
      </c>
      <c r="B520" s="16">
        <f t="shared" ca="1" si="46"/>
        <v>212.035520761519</v>
      </c>
      <c r="C520" s="26">
        <f t="shared" ref="C520:C583" ca="1" si="48">EXP(-(C$4+($B520/10000))*C$3)</f>
        <v>0.97270498597597999</v>
      </c>
      <c r="D520" s="26">
        <f t="shared" ca="1" si="45"/>
        <v>0.93964346101410623</v>
      </c>
      <c r="E520" s="26">
        <f t="shared" ca="1" si="45"/>
        <v>0.90269250073629792</v>
      </c>
      <c r="F520" s="26">
        <f t="shared" ca="1" si="45"/>
        <v>0.86338926268224814</v>
      </c>
      <c r="G520" s="26">
        <f t="shared" ca="1" si="45"/>
        <v>0.82293555217008296</v>
      </c>
      <c r="H520" s="26">
        <f t="shared" ca="1" si="45"/>
        <v>0.78224423317372482</v>
      </c>
      <c r="I520" s="26">
        <f t="shared" ca="1" si="45"/>
        <v>0.74198432541611725</v>
      </c>
      <c r="J520" s="26">
        <f t="shared" ca="1" si="45"/>
        <v>0.70263308972111149</v>
      </c>
      <c r="K520" s="26">
        <f t="shared" ca="1" si="45"/>
        <v>0.6645139133998802</v>
      </c>
      <c r="L520" s="26">
        <f t="shared" ca="1" si="45"/>
        <v>0.62783785111822632</v>
      </c>
      <c r="M520" s="27">
        <f ca="1">C520*'Balance y flujos'!D$12</f>
        <v>7365.1825829047384</v>
      </c>
      <c r="N520" s="27">
        <f ca="1">D520*'Balance y flujos'!E$12</f>
        <v>7114.8454598055505</v>
      </c>
      <c r="O520" s="27">
        <f ca="1">E520*'Balance y flujos'!F$12</f>
        <v>6835.0580905790512</v>
      </c>
      <c r="P520" s="27">
        <f ca="1">F520*'Balance y flujos'!G$12</f>
        <v>6537.459611553064</v>
      </c>
      <c r="Q520" s="27">
        <f ca="1">G520*'Balance y flujos'!H$12</f>
        <v>-816704.40224993054</v>
      </c>
      <c r="R520" s="27">
        <f ca="1">H520*'Balance y flujos'!I$12</f>
        <v>19825.027625127241</v>
      </c>
      <c r="S520" s="27">
        <f ca="1">I520*'Balance y flujos'!J$12</f>
        <v>18804.689283684478</v>
      </c>
      <c r="T520" s="27">
        <f ca="1">J520*'Balance y flujos'!K$12</f>
        <v>17807.380129264511</v>
      </c>
      <c r="U520" s="27">
        <f ca="1">K520*'Balance y flujos'!L$12</f>
        <v>16841.296019510937</v>
      </c>
      <c r="V520" s="27">
        <f ca="1">L520*'Balance y flujos'!M$12</f>
        <v>643749.63699617353</v>
      </c>
      <c r="W520" s="16">
        <f t="shared" ca="1" si="47"/>
        <v>-71823.826451327419</v>
      </c>
      <c r="X520" s="16">
        <f ca="1">'Metrics and Escenarios'!$N$13-W520</f>
        <v>74731.873207134195</v>
      </c>
    </row>
    <row r="521" spans="1:24" x14ac:dyDescent="0.35">
      <c r="A521">
        <v>516</v>
      </c>
      <c r="B521" s="16">
        <f t="shared" ca="1" si="46"/>
        <v>-57.497247824346566</v>
      </c>
      <c r="C521" s="26">
        <f t="shared" ca="1" si="48"/>
        <v>0.99927909363007406</v>
      </c>
      <c r="D521" s="26">
        <f t="shared" ca="1" si="45"/>
        <v>0.99168653086611613</v>
      </c>
      <c r="E521" s="26">
        <f t="shared" ca="1" si="45"/>
        <v>0.97871628063486171</v>
      </c>
      <c r="F521" s="26">
        <f t="shared" ca="1" si="45"/>
        <v>0.96167711438263048</v>
      </c>
      <c r="G521" s="26">
        <f t="shared" ca="1" si="45"/>
        <v>0.94165999834463021</v>
      </c>
      <c r="H521" s="26">
        <f t="shared" ca="1" si="45"/>
        <v>0.91955207048594267</v>
      </c>
      <c r="I521" s="26">
        <f t="shared" ca="1" si="45"/>
        <v>0.89605433795775613</v>
      </c>
      <c r="J521" s="26">
        <f t="shared" ca="1" si="45"/>
        <v>0.87171370469242337</v>
      </c>
      <c r="K521" s="26">
        <f t="shared" ca="1" si="45"/>
        <v>0.84694461915554387</v>
      </c>
      <c r="L521" s="26">
        <f t="shared" ca="1" si="45"/>
        <v>0.82206108328310368</v>
      </c>
      <c r="M521" s="27">
        <f ca="1">C521*'Balance y flujos'!D$12</f>
        <v>7566.3979130120342</v>
      </c>
      <c r="N521" s="27">
        <f ca="1">D521*'Balance y flujos'!E$12</f>
        <v>7508.9081172004035</v>
      </c>
      <c r="O521" s="27">
        <f ca="1">E521*'Balance y flujos'!F$12</f>
        <v>7410.6992435167749</v>
      </c>
      <c r="P521" s="27">
        <f ca="1">F521*'Balance y flujos'!G$12</f>
        <v>7281.681121560473</v>
      </c>
      <c r="Q521" s="27">
        <f ca="1">G521*'Balance y flujos'!H$12</f>
        <v>-934529.88395350566</v>
      </c>
      <c r="R521" s="27">
        <f ca="1">H521*'Balance y flujos'!I$12</f>
        <v>23304.927575066089</v>
      </c>
      <c r="S521" s="27">
        <f ca="1">I521*'Balance y flujos'!J$12</f>
        <v>22709.406155100958</v>
      </c>
      <c r="T521" s="27">
        <f ca="1">J521*'Balance y flujos'!K$12</f>
        <v>22092.522442273199</v>
      </c>
      <c r="U521" s="27">
        <f ca="1">K521*'Balance y flujos'!L$12</f>
        <v>21464.780128308805</v>
      </c>
      <c r="V521" s="27">
        <f ca="1">L521*'Balance y flujos'!M$12</f>
        <v>842895.22049304866</v>
      </c>
      <c r="W521" s="16">
        <f t="shared" ca="1" si="47"/>
        <v>27704.659235581756</v>
      </c>
      <c r="X521" s="16">
        <f ca="1">'Metrics and Escenarios'!$N$13-W521</f>
        <v>-24796.61247977498</v>
      </c>
    </row>
    <row r="522" spans="1:24" x14ac:dyDescent="0.35">
      <c r="A522">
        <v>517</v>
      </c>
      <c r="B522" s="16">
        <f t="shared" ca="1" si="46"/>
        <v>131.89988568087884</v>
      </c>
      <c r="C522" s="26">
        <f t="shared" ca="1" si="48"/>
        <v>0.9805311349455349</v>
      </c>
      <c r="D522" s="26">
        <f t="shared" ca="1" si="45"/>
        <v>0.9548245759810563</v>
      </c>
      <c r="E522" s="26">
        <f t="shared" ca="1" si="45"/>
        <v>0.92465681254158738</v>
      </c>
      <c r="F522" s="26">
        <f t="shared" ca="1" si="45"/>
        <v>0.89151289446917326</v>
      </c>
      <c r="G522" s="26">
        <f t="shared" ca="1" si="45"/>
        <v>0.85657827822675447</v>
      </c>
      <c r="H522" s="26">
        <f t="shared" ca="1" si="45"/>
        <v>0.8207744875130758</v>
      </c>
      <c r="I522" s="26">
        <f t="shared" ca="1" si="45"/>
        <v>0.78479541244414974</v>
      </c>
      <c r="J522" s="26">
        <f t="shared" ca="1" si="45"/>
        <v>0.74915308081070509</v>
      </c>
      <c r="K522" s="26">
        <f t="shared" ca="1" si="45"/>
        <v>0.7142106077307987</v>
      </c>
      <c r="L522" s="26">
        <f t="shared" ca="1" si="45"/>
        <v>0.68022088027047278</v>
      </c>
      <c r="M522" s="27">
        <f ca="1">C522*'Balance y flujos'!D$12</f>
        <v>7424.4410599484736</v>
      </c>
      <c r="N522" s="27">
        <f ca="1">D522*'Balance y flujos'!E$12</f>
        <v>7229.794684036644</v>
      </c>
      <c r="O522" s="27">
        <f ca="1">E522*'Balance y flujos'!F$12</f>
        <v>7001.3687079667998</v>
      </c>
      <c r="P522" s="27">
        <f ca="1">F522*'Balance y flujos'!G$12</f>
        <v>6750.4077160569732</v>
      </c>
      <c r="Q522" s="27">
        <f ca="1">G522*'Balance y flujos'!H$12</f>
        <v>-850092.39041220804</v>
      </c>
      <c r="R522" s="27">
        <f ca="1">H522*'Balance y flujos'!I$12</f>
        <v>20801.53000671932</v>
      </c>
      <c r="S522" s="27">
        <f ca="1">I522*'Balance y flujos'!J$12</f>
        <v>19889.684157406966</v>
      </c>
      <c r="T522" s="27">
        <f ca="1">J522*'Balance y flujos'!K$12</f>
        <v>18986.372660446326</v>
      </c>
      <c r="U522" s="27">
        <f ca="1">K522*'Balance y flujos'!L$12</f>
        <v>18100.798226373681</v>
      </c>
      <c r="V522" s="27">
        <f ca="1">L522*'Balance y flujos'!M$12</f>
        <v>697460.25024043408</v>
      </c>
      <c r="W522" s="16">
        <f t="shared" ca="1" si="47"/>
        <v>-46447.742952818749</v>
      </c>
      <c r="X522" s="16">
        <f ca="1">'Metrics and Escenarios'!$N$13-W522</f>
        <v>49355.789708625525</v>
      </c>
    </row>
    <row r="523" spans="1:24" x14ac:dyDescent="0.35">
      <c r="A523">
        <v>518</v>
      </c>
      <c r="B523" s="16">
        <f t="shared" ca="1" si="46"/>
        <v>307.91054971950604</v>
      </c>
      <c r="C523" s="26">
        <f t="shared" ca="1" si="48"/>
        <v>0.96342373720035435</v>
      </c>
      <c r="D523" s="26">
        <f t="shared" ca="1" si="45"/>
        <v>0.92179743780636691</v>
      </c>
      <c r="E523" s="26">
        <f t="shared" ca="1" si="45"/>
        <v>0.87709863613899752</v>
      </c>
      <c r="F523" s="26">
        <f t="shared" ca="1" si="45"/>
        <v>0.83090513888531847</v>
      </c>
      <c r="G523" s="26">
        <f t="shared" ca="1" si="45"/>
        <v>0.78441669251498436</v>
      </c>
      <c r="H523" s="26">
        <f t="shared" ca="1" si="45"/>
        <v>0.73851542821948779</v>
      </c>
      <c r="I523" s="26">
        <f t="shared" ca="1" si="45"/>
        <v>0.69382210715267922</v>
      </c>
      <c r="J523" s="26">
        <f t="shared" ca="1" si="45"/>
        <v>0.6507560310380317</v>
      </c>
      <c r="K523" s="26">
        <f t="shared" ca="1" si="45"/>
        <v>0.60957883849849692</v>
      </c>
      <c r="L523" s="26">
        <f t="shared" ca="1" si="45"/>
        <v>0.57043937961617863</v>
      </c>
      <c r="M523" s="27">
        <f ca="1">C523*'Balance y flujos'!D$12</f>
        <v>7294.9062989179183</v>
      </c>
      <c r="N523" s="27">
        <f ca="1">D523*'Balance y flujos'!E$12</f>
        <v>6979.7179327559452</v>
      </c>
      <c r="O523" s="27">
        <f ca="1">E523*'Balance y flujos'!F$12</f>
        <v>6641.2650202452733</v>
      </c>
      <c r="P523" s="27">
        <f ca="1">F523*'Balance y flujos'!G$12</f>
        <v>6291.4944872250426</v>
      </c>
      <c r="Q523" s="27">
        <f ca="1">G523*'Balance y flujos'!H$12</f>
        <v>-778477.2018731694</v>
      </c>
      <c r="R523" s="27">
        <f ca="1">H523*'Balance y flujos'!I$12</f>
        <v>18716.774307983236</v>
      </c>
      <c r="S523" s="27">
        <f ca="1">I523*'Balance y flujos'!J$12</f>
        <v>17584.076504365956</v>
      </c>
      <c r="T523" s="27">
        <f ca="1">J523*'Balance y flujos'!K$12</f>
        <v>16492.619242719251</v>
      </c>
      <c r="U523" s="27">
        <f ca="1">K523*'Balance y flujos'!L$12</f>
        <v>15449.033435369282</v>
      </c>
      <c r="V523" s="27">
        <f ca="1">L523*'Balance y flujos'!M$12</f>
        <v>584896.47112258489</v>
      </c>
      <c r="W523" s="16">
        <f t="shared" ca="1" si="47"/>
        <v>-98130.843521002564</v>
      </c>
      <c r="X523" s="16">
        <f ca="1">'Metrics and Escenarios'!$N$13-W523</f>
        <v>101038.89027680934</v>
      </c>
    </row>
    <row r="524" spans="1:24" x14ac:dyDescent="0.35">
      <c r="A524">
        <v>519</v>
      </c>
      <c r="B524" s="16">
        <f t="shared" ca="1" si="46"/>
        <v>141.14877449327295</v>
      </c>
      <c r="C524" s="26">
        <f t="shared" ca="1" si="48"/>
        <v>0.97962467185454893</v>
      </c>
      <c r="D524" s="26">
        <f t="shared" ca="1" si="45"/>
        <v>0.95305999525758167</v>
      </c>
      <c r="E524" s="26">
        <f t="shared" ca="1" si="45"/>
        <v>0.92209475419957743</v>
      </c>
      <c r="F524" s="26">
        <f t="shared" ca="1" si="45"/>
        <v>0.88822078643794011</v>
      </c>
      <c r="G524" s="26">
        <f t="shared" ca="1" si="45"/>
        <v>0.8526262246685703</v>
      </c>
      <c r="H524" s="26">
        <f t="shared" ca="1" si="45"/>
        <v>0.81623235089928436</v>
      </c>
      <c r="I524" s="26">
        <f t="shared" ca="1" si="45"/>
        <v>0.77973088471606844</v>
      </c>
      <c r="J524" s="26">
        <f t="shared" ca="1" si="45"/>
        <v>0.74363047037179675</v>
      </c>
      <c r="K524" s="26">
        <f t="shared" ref="D524:L553" ca="1" si="49">EXP(-(K$4+($B524/10000))*K$3)</f>
        <v>0.70829019362941625</v>
      </c>
      <c r="L524" s="26">
        <f t="shared" ca="1" si="49"/>
        <v>0.67395859720148288</v>
      </c>
      <c r="M524" s="27">
        <f ca="1">C524*'Balance y flujos'!D$12</f>
        <v>7417.5774514895556</v>
      </c>
      <c r="N524" s="27">
        <f ca="1">D524*'Balance y flujos'!E$12</f>
        <v>7216.4335319935863</v>
      </c>
      <c r="O524" s="27">
        <f ca="1">E524*'Balance y flujos'!F$12</f>
        <v>6981.9691698241804</v>
      </c>
      <c r="P524" s="27">
        <f ca="1">F524*'Balance y flujos'!G$12</f>
        <v>6725.4803464204842</v>
      </c>
      <c r="Q524" s="27">
        <f ca="1">G524*'Balance y flujos'!H$12</f>
        <v>-846170.26123649662</v>
      </c>
      <c r="R524" s="27">
        <f ca="1">H524*'Balance y flujos'!I$12</f>
        <v>20686.415084772023</v>
      </c>
      <c r="S524" s="27">
        <f ca="1">I524*'Balance y flujos'!J$12</f>
        <v>19761.329868734141</v>
      </c>
      <c r="T524" s="27">
        <f ca="1">J524*'Balance y flujos'!K$12</f>
        <v>18846.408823231486</v>
      </c>
      <c r="U524" s="27">
        <f ca="1">K524*'Balance y flujos'!L$12</f>
        <v>17950.752539701254</v>
      </c>
      <c r="V524" s="27">
        <f ca="1">L524*'Balance y flujos'!M$12</f>
        <v>691039.25723204913</v>
      </c>
      <c r="W524" s="16">
        <f t="shared" ca="1" si="47"/>
        <v>-49544.637188280816</v>
      </c>
      <c r="X524" s="16">
        <f ca="1">'Metrics and Escenarios'!$N$13-W524</f>
        <v>52452.683944087592</v>
      </c>
    </row>
    <row r="525" spans="1:24" x14ac:dyDescent="0.35">
      <c r="A525">
        <v>520</v>
      </c>
      <c r="B525" s="16">
        <f t="shared" ca="1" si="46"/>
        <v>99.027804298738772</v>
      </c>
      <c r="C525" s="26">
        <f t="shared" ca="1" si="48"/>
        <v>0.98375964836268448</v>
      </c>
      <c r="D525" s="26">
        <f t="shared" ca="1" si="49"/>
        <v>0.96112267067749169</v>
      </c>
      <c r="E525" s="26">
        <f t="shared" ca="1" si="49"/>
        <v>0.93382054109843271</v>
      </c>
      <c r="F525" s="26">
        <f t="shared" ca="1" si="49"/>
        <v>0.90331265476709688</v>
      </c>
      <c r="G525" s="26">
        <f t="shared" ca="1" si="49"/>
        <v>0.87077336965515206</v>
      </c>
      <c r="H525" s="26">
        <f t="shared" ca="1" si="49"/>
        <v>0.8371235250439143</v>
      </c>
      <c r="I525" s="26">
        <f t="shared" ca="1" si="49"/>
        <v>0.80306328350700429</v>
      </c>
      <c r="J525" s="26">
        <f t="shared" ca="1" si="49"/>
        <v>0.7691153882542423</v>
      </c>
      <c r="K525" s="26">
        <f t="shared" ca="1" si="49"/>
        <v>0.73565610500477874</v>
      </c>
      <c r="L525" s="26">
        <f t="shared" ca="1" si="49"/>
        <v>0.70295273111344403</v>
      </c>
      <c r="M525" s="27">
        <f ca="1">C525*'Balance y flujos'!D$12</f>
        <v>7448.8869002921474</v>
      </c>
      <c r="N525" s="27">
        <f ca="1">D525*'Balance y flujos'!E$12</f>
        <v>7277.4829533808452</v>
      </c>
      <c r="O525" s="27">
        <f ca="1">E525*'Balance y flujos'!F$12</f>
        <v>7070.755145719686</v>
      </c>
      <c r="P525" s="27">
        <f ca="1">F525*'Balance y flujos'!G$12</f>
        <v>6839.753807915974</v>
      </c>
      <c r="Q525" s="27">
        <f ca="1">G525*'Balance y flujos'!H$12</f>
        <v>-864179.99864512647</v>
      </c>
      <c r="R525" s="27">
        <f ca="1">H525*'Balance y flujos'!I$12</f>
        <v>21215.876456264999</v>
      </c>
      <c r="S525" s="27">
        <f ca="1">I525*'Balance y flujos'!J$12</f>
        <v>20352.661106439871</v>
      </c>
      <c r="T525" s="27">
        <f ca="1">J525*'Balance y flujos'!K$12</f>
        <v>19492.29303639305</v>
      </c>
      <c r="U525" s="27">
        <f ca="1">K525*'Balance y flujos'!L$12</f>
        <v>18644.308242633302</v>
      </c>
      <c r="V525" s="27">
        <f ca="1">L525*'Balance y flujos'!M$12</f>
        <v>720768.21216460015</v>
      </c>
      <c r="W525" s="16">
        <f t="shared" ca="1" si="47"/>
        <v>-35069.768831486464</v>
      </c>
      <c r="X525" s="16">
        <f ca="1">'Metrics and Escenarios'!$N$13-W525</f>
        <v>37977.81558729324</v>
      </c>
    </row>
    <row r="526" spans="1:24" x14ac:dyDescent="0.35">
      <c r="A526">
        <v>521</v>
      </c>
      <c r="B526" s="16">
        <f t="shared" ca="1" si="46"/>
        <v>89.868703190375939</v>
      </c>
      <c r="C526" s="26">
        <f t="shared" ca="1" si="48"/>
        <v>0.98466109653098044</v>
      </c>
      <c r="D526" s="26">
        <f t="shared" ca="1" si="49"/>
        <v>0.96288488816118789</v>
      </c>
      <c r="E526" s="26">
        <f t="shared" ca="1" si="49"/>
        <v>0.93638995653810386</v>
      </c>
      <c r="F526" s="26">
        <f t="shared" ca="1" si="49"/>
        <v>0.90662813720141644</v>
      </c>
      <c r="G526" s="26">
        <f t="shared" ca="1" si="49"/>
        <v>0.87477026533029145</v>
      </c>
      <c r="H526" s="26">
        <f t="shared" ca="1" si="49"/>
        <v>0.84173656823674015</v>
      </c>
      <c r="I526" s="26">
        <f t="shared" ca="1" si="49"/>
        <v>0.80822856053362679</v>
      </c>
      <c r="J526" s="26">
        <f t="shared" ca="1" si="49"/>
        <v>0.77477160979384074</v>
      </c>
      <c r="K526" s="26">
        <f t="shared" ca="1" si="49"/>
        <v>0.74174532159426554</v>
      </c>
      <c r="L526" s="26">
        <f t="shared" ca="1" si="49"/>
        <v>0.70942072152507341</v>
      </c>
      <c r="M526" s="27">
        <f ca="1">C526*'Balance y flujos'!D$12</f>
        <v>7455.7125364760341</v>
      </c>
      <c r="N526" s="27">
        <f ca="1">D526*'Balance y flujos'!E$12</f>
        <v>7290.8262113113951</v>
      </c>
      <c r="O526" s="27">
        <f ca="1">E526*'Balance y flujos'!F$12</f>
        <v>7090.2103907501451</v>
      </c>
      <c r="P526" s="27">
        <f ca="1">F526*'Balance y flujos'!G$12</f>
        <v>6864.8581651787008</v>
      </c>
      <c r="Q526" s="27">
        <f ca="1">G526*'Balance y flujos'!H$12</f>
        <v>-868146.63039971795</v>
      </c>
      <c r="R526" s="27">
        <f ca="1">H526*'Balance y flujos'!I$12</f>
        <v>21332.788419121705</v>
      </c>
      <c r="S526" s="27">
        <f ca="1">I526*'Balance y flujos'!J$12</f>
        <v>20483.568763411353</v>
      </c>
      <c r="T526" s="27">
        <f ca="1">J526*'Balance y flujos'!K$12</f>
        <v>19635.643084269304</v>
      </c>
      <c r="U526" s="27">
        <f ca="1">K526*'Balance y flujos'!L$12</f>
        <v>18798.632022831946</v>
      </c>
      <c r="V526" s="27">
        <f ca="1">L526*'Balance y flujos'!M$12</f>
        <v>727400.12591775344</v>
      </c>
      <c r="W526" s="16">
        <f t="shared" ca="1" si="47"/>
        <v>-31794.26488861395</v>
      </c>
      <c r="X526" s="16">
        <f ca="1">'Metrics and Escenarios'!$N$13-W526</f>
        <v>34702.311644420726</v>
      </c>
    </row>
    <row r="527" spans="1:24" x14ac:dyDescent="0.35">
      <c r="A527">
        <v>522</v>
      </c>
      <c r="B527" s="16">
        <f t="shared" ca="1" si="46"/>
        <v>72.286981506849912</v>
      </c>
      <c r="C527" s="26">
        <f t="shared" ca="1" si="48"/>
        <v>0.98639382303557266</v>
      </c>
      <c r="D527" s="26">
        <f t="shared" ca="1" si="49"/>
        <v>0.96627668284872292</v>
      </c>
      <c r="E527" s="26">
        <f t="shared" ca="1" si="49"/>
        <v>0.94134200918001143</v>
      </c>
      <c r="F527" s="26">
        <f t="shared" ca="1" si="49"/>
        <v>0.91302664361289032</v>
      </c>
      <c r="G527" s="26">
        <f t="shared" ca="1" si="49"/>
        <v>0.8824941490535525</v>
      </c>
      <c r="H527" s="26">
        <f t="shared" ca="1" si="49"/>
        <v>0.8506630753098986</v>
      </c>
      <c r="I527" s="26">
        <f t="shared" ca="1" si="49"/>
        <v>0.81823705724078533</v>
      </c>
      <c r="J527" s="26">
        <f t="shared" ca="1" si="49"/>
        <v>0.78574606383497692</v>
      </c>
      <c r="K527" s="26">
        <f t="shared" ca="1" si="49"/>
        <v>0.75357571800501189</v>
      </c>
      <c r="L527" s="26">
        <f t="shared" ca="1" si="49"/>
        <v>0.72200385161649117</v>
      </c>
      <c r="M527" s="27">
        <f ca="1">C527*'Balance y flujos'!D$12</f>
        <v>7468.8324929443925</v>
      </c>
      <c r="N527" s="27">
        <f ca="1">D527*'Balance y flujos'!E$12</f>
        <v>7316.5083940056238</v>
      </c>
      <c r="O527" s="27">
        <f ca="1">E527*'Balance y flujos'!F$12</f>
        <v>7127.706622797532</v>
      </c>
      <c r="P527" s="27">
        <f ca="1">F527*'Balance y flujos'!G$12</f>
        <v>6913.3067376213585</v>
      </c>
      <c r="Q527" s="27">
        <f ca="1">G527*'Balance y flujos'!H$12</f>
        <v>-875812.02998370642</v>
      </c>
      <c r="R527" s="27">
        <f ca="1">H527*'Balance y flujos'!I$12</f>
        <v>21559.019871929304</v>
      </c>
      <c r="S527" s="27">
        <f ca="1">I527*'Balance y flujos'!J$12</f>
        <v>20737.22192605646</v>
      </c>
      <c r="T527" s="27">
        <f ca="1">J527*'Balance y flujos'!K$12</f>
        <v>19913.777259389386</v>
      </c>
      <c r="U527" s="27">
        <f ca="1">K527*'Balance y flujos'!L$12</f>
        <v>19098.4590151099</v>
      </c>
      <c r="V527" s="27">
        <f ca="1">L527*'Balance y flujos'!M$12</f>
        <v>740302.16012005333</v>
      </c>
      <c r="W527" s="16">
        <f t="shared" ca="1" si="47"/>
        <v>-25375.037543799146</v>
      </c>
      <c r="X527" s="16">
        <f ca="1">'Metrics and Escenarios'!$N$13-W527</f>
        <v>28283.084299605922</v>
      </c>
    </row>
    <row r="528" spans="1:24" x14ac:dyDescent="0.35">
      <c r="A528">
        <v>523</v>
      </c>
      <c r="B528" s="16">
        <f t="shared" ca="1" si="46"/>
        <v>-238.43099477870874</v>
      </c>
      <c r="C528" s="26">
        <f t="shared" ca="1" si="48"/>
        <v>1.0175239827708087</v>
      </c>
      <c r="D528" s="26">
        <f t="shared" ca="1" si="49"/>
        <v>1.02822964343944</v>
      </c>
      <c r="E528" s="26">
        <f t="shared" ca="1" si="49"/>
        <v>1.0333093783962324</v>
      </c>
      <c r="F528" s="26">
        <f t="shared" ca="1" si="49"/>
        <v>1.0338575226570936</v>
      </c>
      <c r="G528" s="26">
        <f t="shared" ca="1" si="49"/>
        <v>1.0308213049825816</v>
      </c>
      <c r="H528" s="26">
        <f t="shared" ca="1" si="49"/>
        <v>1.0249990038768897</v>
      </c>
      <c r="I528" s="26">
        <f t="shared" ca="1" si="49"/>
        <v>1.0170430027178232</v>
      </c>
      <c r="J528" s="26">
        <f t="shared" ca="1" si="49"/>
        <v>1.0074806092732376</v>
      </c>
      <c r="K528" s="26">
        <f t="shared" ca="1" si="49"/>
        <v>0.99672577309720267</v>
      </c>
      <c r="L528" s="26">
        <f t="shared" ca="1" si="49"/>
        <v>0.98510521213001456</v>
      </c>
      <c r="M528" s="27">
        <f ca="1">C528*'Balance y flujos'!D$12</f>
        <v>7704.5455956740461</v>
      </c>
      <c r="N528" s="27">
        <f ca="1">D528*'Balance y flujos'!E$12</f>
        <v>7785.6073221295519</v>
      </c>
      <c r="O528" s="27">
        <f ca="1">E528*'Balance y flujos'!F$12</f>
        <v>7824.0703463444434</v>
      </c>
      <c r="P528" s="27">
        <f ca="1">F528*'Balance y flujos'!G$12</f>
        <v>7828.2208160358923</v>
      </c>
      <c r="Q528" s="27">
        <f ca="1">G528*'Balance y flujos'!H$12</f>
        <v>-1023016.0739711183</v>
      </c>
      <c r="R528" s="27">
        <f ca="1">H528*'Balance y flujos'!I$12</f>
        <v>25977.351709123221</v>
      </c>
      <c r="S528" s="27">
        <f ca="1">I528*'Balance y flujos'!J$12</f>
        <v>25775.716547015214</v>
      </c>
      <c r="T528" s="27">
        <f ca="1">J528*'Balance y flujos'!K$12</f>
        <v>25533.369328382352</v>
      </c>
      <c r="U528" s="27">
        <f ca="1">K528*'Balance y flujos'!L$12</f>
        <v>25260.801100645407</v>
      </c>
      <c r="V528" s="27">
        <f ca="1">L528*'Balance y flujos'!M$12</f>
        <v>1010071.5042622022</v>
      </c>
      <c r="W528" s="16">
        <f t="shared" ca="1" si="47"/>
        <v>120745.11305643409</v>
      </c>
      <c r="X528" s="16">
        <f ca="1">'Metrics and Escenarios'!$N$13-W528</f>
        <v>-117837.06630062731</v>
      </c>
    </row>
    <row r="529" spans="1:24" x14ac:dyDescent="0.35">
      <c r="A529">
        <v>524</v>
      </c>
      <c r="B529" s="16">
        <f t="shared" ca="1" si="46"/>
        <v>-226.28572567511003</v>
      </c>
      <c r="C529" s="26">
        <f t="shared" ca="1" si="48"/>
        <v>1.0162889226704781</v>
      </c>
      <c r="D529" s="26">
        <f t="shared" ca="1" si="49"/>
        <v>1.0257350492737822</v>
      </c>
      <c r="E529" s="26">
        <f t="shared" ca="1" si="49"/>
        <v>1.0295512828756814</v>
      </c>
      <c r="F529" s="26">
        <f t="shared" ca="1" si="49"/>
        <v>1.0288471119377238</v>
      </c>
      <c r="G529" s="26">
        <f t="shared" ca="1" si="49"/>
        <v>1.0245804722360281</v>
      </c>
      <c r="H529" s="26">
        <f t="shared" ca="1" si="49"/>
        <v>1.0175568197690226</v>
      </c>
      <c r="I529" s="26">
        <f t="shared" ca="1" si="49"/>
        <v>1.0084330713833176</v>
      </c>
      <c r="J529" s="26">
        <f t="shared" ca="1" si="49"/>
        <v>0.99773911265628135</v>
      </c>
      <c r="K529" s="26">
        <f t="shared" ca="1" si="49"/>
        <v>0.9858901492271297</v>
      </c>
      <c r="L529" s="26">
        <f t="shared" ca="1" si="49"/>
        <v>0.97321320621902996</v>
      </c>
      <c r="M529" s="27">
        <f ca="1">C529*'Balance y flujos'!D$12</f>
        <v>7695.1938978099006</v>
      </c>
      <c r="N529" s="27">
        <f ca="1">D529*'Balance y flujos'!E$12</f>
        <v>7766.7186130500122</v>
      </c>
      <c r="O529" s="27">
        <f ca="1">E529*'Balance y flujos'!F$12</f>
        <v>7795.6145863021711</v>
      </c>
      <c r="P529" s="27">
        <f ca="1">F529*'Balance y flujos'!G$12</f>
        <v>7790.2827049996104</v>
      </c>
      <c r="Q529" s="27">
        <f ca="1">G529*'Balance y flujos'!H$12</f>
        <v>-1016822.4959146408</v>
      </c>
      <c r="R529" s="27">
        <f ca="1">H529*'Balance y flujos'!I$12</f>
        <v>25788.738614551537</v>
      </c>
      <c r="S529" s="27">
        <f ca="1">I529*'Balance y flujos'!J$12</f>
        <v>25557.508320839497</v>
      </c>
      <c r="T529" s="27">
        <f ca="1">J529*'Balance y flujos'!K$12</f>
        <v>25286.482957922719</v>
      </c>
      <c r="U529" s="27">
        <f ca="1">K529*'Balance y flujos'!L$12</f>
        <v>24986.185407170582</v>
      </c>
      <c r="V529" s="27">
        <f ca="1">L529*'Balance y flujos'!M$12</f>
        <v>997878.10994117218</v>
      </c>
      <c r="W529" s="16">
        <f t="shared" ca="1" si="47"/>
        <v>113722.33912917727</v>
      </c>
      <c r="X529" s="16">
        <f ca="1">'Metrics and Escenarios'!$N$13-W529</f>
        <v>-110814.2923733705</v>
      </c>
    </row>
    <row r="530" spans="1:24" x14ac:dyDescent="0.35">
      <c r="A530">
        <v>525</v>
      </c>
      <c r="B530" s="16">
        <f t="shared" ca="1" si="46"/>
        <v>-125.4302500843892</v>
      </c>
      <c r="C530" s="26">
        <f t="shared" ca="1" si="48"/>
        <v>1.0060906066538393</v>
      </c>
      <c r="D530" s="26">
        <f t="shared" ca="1" si="49"/>
        <v>1.005252126016652</v>
      </c>
      <c r="E530" s="26">
        <f t="shared" ca="1" si="49"/>
        <v>0.99886705921134733</v>
      </c>
      <c r="F530" s="26">
        <f t="shared" ca="1" si="49"/>
        <v>0.98816724060967154</v>
      </c>
      <c r="G530" s="26">
        <f t="shared" ca="1" si="49"/>
        <v>0.97419430410403818</v>
      </c>
      <c r="H530" s="26">
        <f t="shared" ca="1" si="49"/>
        <v>0.95780716917851816</v>
      </c>
      <c r="I530" s="26">
        <f t="shared" ca="1" si="49"/>
        <v>0.93969387540421634</v>
      </c>
      <c r="J530" s="26">
        <f t="shared" ca="1" si="49"/>
        <v>0.92039916551054846</v>
      </c>
      <c r="K530" s="26">
        <f t="shared" ca="1" si="49"/>
        <v>0.90034228694050422</v>
      </c>
      <c r="L530" s="26">
        <f t="shared" ca="1" si="49"/>
        <v>0.87984671528055514</v>
      </c>
      <c r="M530" s="27">
        <f ca="1">C530*'Balance y flujos'!D$12</f>
        <v>7617.9737122617189</v>
      </c>
      <c r="N530" s="27">
        <f ca="1">D530*'Balance y flujos'!E$12</f>
        <v>7611.6248571883398</v>
      </c>
      <c r="O530" s="27">
        <f ca="1">E530*'Balance y flujos'!F$12</f>
        <v>7563.2780475151812</v>
      </c>
      <c r="P530" s="27">
        <f ca="1">F530*'Balance y flujos'!G$12</f>
        <v>7482.2605563523994</v>
      </c>
      <c r="Q530" s="27">
        <f ca="1">G530*'Balance y flujos'!H$12</f>
        <v>-966817.84461796621</v>
      </c>
      <c r="R530" s="27">
        <f ca="1">H530*'Balance y flujos'!I$12</f>
        <v>24274.456471821592</v>
      </c>
      <c r="S530" s="27">
        <f ca="1">I530*'Balance y flujos'!J$12</f>
        <v>23815.397095952947</v>
      </c>
      <c r="T530" s="27">
        <f ca="1">J530*'Balance y flujos'!K$12</f>
        <v>23326.396167037397</v>
      </c>
      <c r="U530" s="27">
        <f ca="1">K530*'Balance y flujos'!L$12</f>
        <v>22818.079001039649</v>
      </c>
      <c r="V530" s="27">
        <f ca="1">L530*'Balance y flujos'!M$12</f>
        <v>902145.35897338833</v>
      </c>
      <c r="W530" s="16">
        <f t="shared" ca="1" si="47"/>
        <v>59836.980264591402</v>
      </c>
      <c r="X530" s="16">
        <f ca="1">'Metrics and Escenarios'!$N$13-W530</f>
        <v>-56928.933508784627</v>
      </c>
    </row>
    <row r="531" spans="1:24" x14ac:dyDescent="0.35">
      <c r="A531">
        <v>526</v>
      </c>
      <c r="B531" s="16">
        <f t="shared" ca="1" si="46"/>
        <v>-265.29999049526037</v>
      </c>
      <c r="C531" s="26">
        <f t="shared" ca="1" si="48"/>
        <v>1.0202616437873417</v>
      </c>
      <c r="D531" s="26">
        <f t="shared" ca="1" si="49"/>
        <v>1.0337700161086629</v>
      </c>
      <c r="E531" s="26">
        <f t="shared" ca="1" si="49"/>
        <v>1.0416722339229976</v>
      </c>
      <c r="F531" s="26">
        <f t="shared" ca="1" si="49"/>
        <v>1.0450289333788394</v>
      </c>
      <c r="G531" s="26">
        <f t="shared" ca="1" si="49"/>
        <v>1.0447633138469061</v>
      </c>
      <c r="H531" s="26">
        <f t="shared" ca="1" si="49"/>
        <v>1.0416573372002689</v>
      </c>
      <c r="I531" s="26">
        <f t="shared" ca="1" si="49"/>
        <v>1.0363528732273162</v>
      </c>
      <c r="J531" s="26">
        <f t="shared" ca="1" si="49"/>
        <v>1.0293710296033272</v>
      </c>
      <c r="K531" s="26">
        <f t="shared" ca="1" si="49"/>
        <v>1.0211224845147309</v>
      </c>
      <c r="L531" s="26">
        <f t="shared" ca="1" si="49"/>
        <v>1.0119328010615367</v>
      </c>
      <c r="M531" s="27">
        <f ca="1">C531*'Balance y flujos'!D$12</f>
        <v>7725.2747720713842</v>
      </c>
      <c r="N531" s="27">
        <f ca="1">D531*'Balance y flujos'!E$12</f>
        <v>7827.5582290072616</v>
      </c>
      <c r="O531" s="27">
        <f ca="1">E531*'Balance y flujos'!F$12</f>
        <v>7887.3926884287475</v>
      </c>
      <c r="P531" s="27">
        <f ca="1">F531*'Balance y flujos'!G$12</f>
        <v>7912.809135064319</v>
      </c>
      <c r="Q531" s="27">
        <f ca="1">G531*'Balance y flujos'!H$12</f>
        <v>-1036852.5159448247</v>
      </c>
      <c r="R531" s="27">
        <f ca="1">H531*'Balance y flujos'!I$12</f>
        <v>26399.536883930672</v>
      </c>
      <c r="S531" s="27">
        <f ca="1">I531*'Balance y flujos'!J$12</f>
        <v>26265.101703279201</v>
      </c>
      <c r="T531" s="27">
        <f ca="1">J531*'Balance y flujos'!K$12</f>
        <v>26088.155377758434</v>
      </c>
      <c r="U531" s="27">
        <f ca="1">K531*'Balance y flujos'!L$12</f>
        <v>25879.10604595951</v>
      </c>
      <c r="V531" s="27">
        <f ca="1">L531*'Balance y flujos'!M$12</f>
        <v>1037579.0057697815</v>
      </c>
      <c r="W531" s="16">
        <f t="shared" ca="1" si="47"/>
        <v>136711.42466045637</v>
      </c>
      <c r="X531" s="16">
        <f ca="1">'Metrics and Escenarios'!$N$13-W531</f>
        <v>-133803.37790464959</v>
      </c>
    </row>
    <row r="532" spans="1:24" x14ac:dyDescent="0.35">
      <c r="A532">
        <v>527</v>
      </c>
      <c r="B532" s="16">
        <f t="shared" ca="1" si="46"/>
        <v>-255.15053132024218</v>
      </c>
      <c r="C532" s="26">
        <f t="shared" ca="1" si="48"/>
        <v>1.0192266587129803</v>
      </c>
      <c r="D532" s="26">
        <f t="shared" ca="1" si="49"/>
        <v>1.0316737031577783</v>
      </c>
      <c r="E532" s="26">
        <f t="shared" ca="1" si="49"/>
        <v>1.0385053347731599</v>
      </c>
      <c r="F532" s="26">
        <f t="shared" ca="1" si="49"/>
        <v>1.0407949423395928</v>
      </c>
      <c r="G532" s="26">
        <f t="shared" ca="1" si="49"/>
        <v>1.0394748526508559</v>
      </c>
      <c r="H532" s="26">
        <f t="shared" ca="1" si="49"/>
        <v>1.0353332573699034</v>
      </c>
      <c r="I532" s="26">
        <f t="shared" ca="1" si="49"/>
        <v>1.0290160718617694</v>
      </c>
      <c r="J532" s="26">
        <f t="shared" ca="1" si="49"/>
        <v>1.0210468224236859</v>
      </c>
      <c r="K532" s="26">
        <f t="shared" ca="1" si="49"/>
        <v>1.0118374991144923</v>
      </c>
      <c r="L532" s="26">
        <f t="shared" ca="1" si="49"/>
        <v>1.0017141748933953</v>
      </c>
      <c r="M532" s="27">
        <f ca="1">C532*'Balance y flujos'!D$12</f>
        <v>7717.4380135956335</v>
      </c>
      <c r="N532" s="27">
        <f ca="1">D532*'Balance y flujos'!E$12</f>
        <v>7811.6852481376491</v>
      </c>
      <c r="O532" s="27">
        <f ca="1">E532*'Balance y flujos'!F$12</f>
        <v>7863.4133824762885</v>
      </c>
      <c r="P532" s="27">
        <f ca="1">F532*'Balance y flujos'!G$12</f>
        <v>7880.7499624394914</v>
      </c>
      <c r="Q532" s="27">
        <f ca="1">G532*'Balance y flujos'!H$12</f>
        <v>-1031604.0982181234</v>
      </c>
      <c r="R532" s="27">
        <f ca="1">H532*'Balance y flujos'!I$12</f>
        <v>26239.260780862667</v>
      </c>
      <c r="S532" s="27">
        <f ca="1">I532*'Balance y flujos'!J$12</f>
        <v>26079.159405997052</v>
      </c>
      <c r="T532" s="27">
        <f ca="1">J532*'Balance y flujos'!K$12</f>
        <v>25877.188482388534</v>
      </c>
      <c r="U532" s="27">
        <f ca="1">K532*'Balance y flujos'!L$12</f>
        <v>25643.789396437143</v>
      </c>
      <c r="V532" s="27">
        <f ca="1">L532*'Balance y flujos'!M$12</f>
        <v>1027101.4009636611</v>
      </c>
      <c r="W532" s="16">
        <f t="shared" ca="1" si="47"/>
        <v>130609.98741787206</v>
      </c>
      <c r="X532" s="16">
        <f ca="1">'Metrics and Escenarios'!$N$13-W532</f>
        <v>-127701.94066206529</v>
      </c>
    </row>
    <row r="533" spans="1:24" x14ac:dyDescent="0.35">
      <c r="A533">
        <v>528</v>
      </c>
      <c r="B533" s="16">
        <f t="shared" ca="1" si="46"/>
        <v>-125.58875552478325</v>
      </c>
      <c r="C533" s="26">
        <f t="shared" ca="1" si="48"/>
        <v>1.0061065538636933</v>
      </c>
      <c r="D533" s="26">
        <f t="shared" ca="1" si="49"/>
        <v>1.0052839941079643</v>
      </c>
      <c r="E533" s="26">
        <f t="shared" ca="1" si="49"/>
        <v>0.99891455809959784</v>
      </c>
      <c r="F533" s="26">
        <f t="shared" ca="1" si="49"/>
        <v>0.98822989454931098</v>
      </c>
      <c r="G533" s="26">
        <f t="shared" ca="1" si="49"/>
        <v>0.97427151471217388</v>
      </c>
      <c r="H533" s="26">
        <f t="shared" ca="1" si="49"/>
        <v>0.95789826409845957</v>
      </c>
      <c r="I533" s="26">
        <f t="shared" ca="1" si="49"/>
        <v>0.93979814380268689</v>
      </c>
      <c r="J533" s="26">
        <f t="shared" ca="1" si="49"/>
        <v>0.92051588353062253</v>
      </c>
      <c r="K533" s="26">
        <f t="shared" ca="1" si="49"/>
        <v>0.90047073433773872</v>
      </c>
      <c r="L533" s="26">
        <f t="shared" ca="1" si="49"/>
        <v>0.87998618682484719</v>
      </c>
      <c r="M533" s="27">
        <f ca="1">C533*'Balance y flujos'!D$12</f>
        <v>7618.0944622465095</v>
      </c>
      <c r="N533" s="27">
        <f ca="1">D533*'Balance y flujos'!E$12</f>
        <v>7611.8661578030869</v>
      </c>
      <c r="O533" s="27">
        <f ca="1">E533*'Balance y flujos'!F$12</f>
        <v>7563.6377022815223</v>
      </c>
      <c r="P533" s="27">
        <f ca="1">F533*'Balance y flujos'!G$12</f>
        <v>7482.7349629932987</v>
      </c>
      <c r="Q533" s="27">
        <f ca="1">G533*'Balance y flujos'!H$12</f>
        <v>-966894.47059845587</v>
      </c>
      <c r="R533" s="27">
        <f ca="1">H533*'Balance y flujos'!I$12</f>
        <v>24276.765161649859</v>
      </c>
      <c r="S533" s="27">
        <f ca="1">I533*'Balance y flujos'!J$12</f>
        <v>23818.039651554434</v>
      </c>
      <c r="T533" s="27">
        <f ca="1">J533*'Balance y flujos'!K$12</f>
        <v>23329.354243139704</v>
      </c>
      <c r="U533" s="27">
        <f ca="1">K533*'Balance y flujos'!L$12</f>
        <v>22821.334343924336</v>
      </c>
      <c r="V533" s="27">
        <f ca="1">L533*'Balance y flujos'!M$12</f>
        <v>902288.36525414919</v>
      </c>
      <c r="W533" s="16">
        <f t="shared" ca="1" si="47"/>
        <v>59915.721341286087</v>
      </c>
      <c r="X533" s="16">
        <f ca="1">'Metrics and Escenarios'!$N$13-W533</f>
        <v>-57007.674585479312</v>
      </c>
    </row>
    <row r="534" spans="1:24" x14ac:dyDescent="0.35">
      <c r="A534">
        <v>529</v>
      </c>
      <c r="B534" s="16">
        <f t="shared" ca="1" si="46"/>
        <v>114.85797162772229</v>
      </c>
      <c r="C534" s="26">
        <f t="shared" ca="1" si="48"/>
        <v>0.98220357235031175</v>
      </c>
      <c r="D534" s="26">
        <f t="shared" ca="1" si="49"/>
        <v>0.95808453609307065</v>
      </c>
      <c r="E534" s="26">
        <f t="shared" ca="1" si="49"/>
        <v>0.92939629427249382</v>
      </c>
      <c r="F534" s="26">
        <f t="shared" ca="1" si="49"/>
        <v>0.89761088960731039</v>
      </c>
      <c r="G534" s="26">
        <f t="shared" ca="1" si="49"/>
        <v>0.86390833010308743</v>
      </c>
      <c r="H534" s="26">
        <f t="shared" ca="1" si="49"/>
        <v>0.82921008258530393</v>
      </c>
      <c r="I534" s="26">
        <f t="shared" ca="1" si="49"/>
        <v>0.79421356812118959</v>
      </c>
      <c r="J534" s="26">
        <f t="shared" ca="1" si="49"/>
        <v>0.75943662396104339</v>
      </c>
      <c r="K534" s="26">
        <f t="shared" ca="1" si="49"/>
        <v>0.72524941059087544</v>
      </c>
      <c r="L534" s="26">
        <f t="shared" ca="1" si="49"/>
        <v>0.6919124867640557</v>
      </c>
      <c r="M534" s="27">
        <f ca="1">C534*'Balance y flujos'!D$12</f>
        <v>7437.1045160037556</v>
      </c>
      <c r="N534" s="27">
        <f ca="1">D534*'Balance y flujos'!E$12</f>
        <v>7254.4786342416292</v>
      </c>
      <c r="O534" s="27">
        <f ca="1">E534*'Balance y flujos'!F$12</f>
        <v>7037.2553835773324</v>
      </c>
      <c r="P534" s="27">
        <f ca="1">F534*'Balance y flujos'!G$12</f>
        <v>6796.5808602575053</v>
      </c>
      <c r="Q534" s="27">
        <f ca="1">G534*'Balance y flujos'!H$12</f>
        <v>-857366.94018750347</v>
      </c>
      <c r="R534" s="27">
        <f ca="1">H534*'Balance y flujos'!I$12</f>
        <v>21015.319892600357</v>
      </c>
      <c r="S534" s="27">
        <f ca="1">I534*'Balance y flujos'!J$12</f>
        <v>20128.375845446037</v>
      </c>
      <c r="T534" s="27">
        <f ca="1">J534*'Balance y flujos'!K$12</f>
        <v>19246.996540295841</v>
      </c>
      <c r="U534" s="27">
        <f ca="1">K534*'Balance y flujos'!L$12</f>
        <v>18380.563243958353</v>
      </c>
      <c r="V534" s="27">
        <f ca="1">L534*'Balance y flujos'!M$12</f>
        <v>709448.16626483575</v>
      </c>
      <c r="W534" s="16">
        <f t="shared" ca="1" si="47"/>
        <v>-40622.099006286822</v>
      </c>
      <c r="X534" s="16">
        <f ca="1">'Metrics and Escenarios'!$N$13-W534</f>
        <v>43530.145762093598</v>
      </c>
    </row>
    <row r="535" spans="1:24" x14ac:dyDescent="0.35">
      <c r="A535">
        <v>530</v>
      </c>
      <c r="B535" s="16">
        <f t="shared" ca="1" si="46"/>
        <v>-32.473585605729902</v>
      </c>
      <c r="C535" s="26">
        <f t="shared" ca="1" si="48"/>
        <v>0.99678165743316316</v>
      </c>
      <c r="D535" s="26">
        <f t="shared" ca="1" si="49"/>
        <v>0.98673580397637306</v>
      </c>
      <c r="E535" s="26">
        <f t="shared" ca="1" si="49"/>
        <v>0.9713964705951712</v>
      </c>
      <c r="F535" s="26">
        <f t="shared" ca="1" si="49"/>
        <v>0.95209925565996356</v>
      </c>
      <c r="G535" s="26">
        <f t="shared" ca="1" si="49"/>
        <v>0.92995150755523925</v>
      </c>
      <c r="H535" s="26">
        <f t="shared" ca="1" si="49"/>
        <v>0.90584886299482748</v>
      </c>
      <c r="I535" s="26">
        <f t="shared" ca="1" si="49"/>
        <v>0.88049521422161803</v>
      </c>
      <c r="J535" s="26">
        <f t="shared" ca="1" si="49"/>
        <v>0.85443644240022598</v>
      </c>
      <c r="K535" s="26">
        <f t="shared" ca="1" si="49"/>
        <v>0.82808351416196424</v>
      </c>
      <c r="L535" s="26">
        <f t="shared" ca="1" si="49"/>
        <v>0.80174535152052651</v>
      </c>
      <c r="M535" s="27">
        <f ca="1">C535*'Balance y flujos'!D$12</f>
        <v>7547.4876844796408</v>
      </c>
      <c r="N535" s="27">
        <f ca="1">D535*'Balance y flujos'!E$12</f>
        <v>7471.4219235581786</v>
      </c>
      <c r="O535" s="27">
        <f ca="1">E535*'Balance y flujos'!F$12</f>
        <v>7355.2746921967191</v>
      </c>
      <c r="P535" s="27">
        <f ca="1">F535*'Balance y flujos'!G$12</f>
        <v>7209.1589496144452</v>
      </c>
      <c r="Q535" s="27">
        <f ca="1">G535*'Balance y flujos'!H$12</f>
        <v>-922910.04817635112</v>
      </c>
      <c r="R535" s="27">
        <f ca="1">H535*'Balance y flujos'!I$12</f>
        <v>22957.63646630073</v>
      </c>
      <c r="S535" s="27">
        <f ca="1">I535*'Balance y flujos'!J$12</f>
        <v>22315.079108878803</v>
      </c>
      <c r="T535" s="27">
        <f ca="1">J535*'Balance y flujos'!K$12</f>
        <v>21654.651266362191</v>
      </c>
      <c r="U535" s="27">
        <f ca="1">K535*'Balance y flujos'!L$12</f>
        <v>20986.768387626405</v>
      </c>
      <c r="V535" s="27">
        <f ca="1">L535*'Balance y flujos'!M$12</f>
        <v>822064.61124548991</v>
      </c>
      <c r="W535" s="16">
        <f t="shared" ca="1" si="47"/>
        <v>16652.04154815583</v>
      </c>
      <c r="X535" s="16">
        <f ca="1">'Metrics and Escenarios'!$N$13-W535</f>
        <v>-13743.994792349054</v>
      </c>
    </row>
    <row r="536" spans="1:24" x14ac:dyDescent="0.35">
      <c r="A536">
        <v>531</v>
      </c>
      <c r="B536" s="16">
        <f t="shared" ca="1" si="46"/>
        <v>4.0802673363183422</v>
      </c>
      <c r="C536" s="26">
        <f t="shared" ca="1" si="48"/>
        <v>0.99314468773354347</v>
      </c>
      <c r="D536" s="26">
        <f t="shared" ca="1" si="49"/>
        <v>0.97954830995477105</v>
      </c>
      <c r="E536" s="26">
        <f t="shared" ca="1" si="49"/>
        <v>0.96080218095980907</v>
      </c>
      <c r="F536" s="26">
        <f t="shared" ca="1" si="49"/>
        <v>0.93827937735988065</v>
      </c>
      <c r="G536" s="26">
        <f t="shared" ca="1" si="49"/>
        <v>0.91310923357028362</v>
      </c>
      <c r="H536" s="26">
        <f t="shared" ca="1" si="49"/>
        <v>0.88619778779074587</v>
      </c>
      <c r="I536" s="26">
        <f t="shared" ca="1" si="49"/>
        <v>0.85825116999119921</v>
      </c>
      <c r="J536" s="26">
        <f t="shared" ca="1" si="49"/>
        <v>0.82981189084197138</v>
      </c>
      <c r="K536" s="26">
        <f t="shared" ca="1" si="49"/>
        <v>0.80128408263934037</v>
      </c>
      <c r="L536" s="26">
        <f t="shared" ca="1" si="49"/>
        <v>0.77296764220975089</v>
      </c>
      <c r="M536" s="27">
        <f ca="1">C536*'Balance y flujos'!D$12</f>
        <v>7519.9490717734316</v>
      </c>
      <c r="N536" s="27">
        <f ca="1">D536*'Balance y flujos'!E$12</f>
        <v>7416.9992501414081</v>
      </c>
      <c r="O536" s="27">
        <f ca="1">E536*'Balance y flujos'!F$12</f>
        <v>7275.056251224788</v>
      </c>
      <c r="P536" s="27">
        <f ca="1">F536*'Balance y flujos'!G$12</f>
        <v>7104.516814104566</v>
      </c>
      <c r="Q536" s="27">
        <f ca="1">G536*'Balance y flujos'!H$12</f>
        <v>-906195.30147335562</v>
      </c>
      <c r="R536" s="27">
        <f ca="1">H536*'Balance y flujos'!I$12</f>
        <v>22459.603892505009</v>
      </c>
      <c r="S536" s="27">
        <f ca="1">I536*'Balance y flujos'!J$12</f>
        <v>21751.330892323185</v>
      </c>
      <c r="T536" s="27">
        <f ca="1">J536*'Balance y flujos'!K$12</f>
        <v>21030.571990100721</v>
      </c>
      <c r="U536" s="27">
        <f ca="1">K536*'Balance y flujos'!L$12</f>
        <v>20307.569426813188</v>
      </c>
      <c r="V536" s="27">
        <f ca="1">L536*'Balance y flujos'!M$12</f>
        <v>792557.56593212171</v>
      </c>
      <c r="W536" s="16">
        <f t="shared" ca="1" si="47"/>
        <v>1227.8620477523655</v>
      </c>
      <c r="X536" s="16">
        <f ca="1">'Metrics and Escenarios'!$N$13-W536</f>
        <v>1680.1847080544103</v>
      </c>
    </row>
    <row r="537" spans="1:24" x14ac:dyDescent="0.35">
      <c r="A537">
        <v>532</v>
      </c>
      <c r="B537" s="16">
        <f t="shared" ca="1" si="46"/>
        <v>-310.86027605299904</v>
      </c>
      <c r="C537" s="26">
        <f t="shared" ca="1" si="48"/>
        <v>1.0249205900579588</v>
      </c>
      <c r="D537" s="26">
        <f t="shared" ca="1" si="49"/>
        <v>1.0432328349340347</v>
      </c>
      <c r="E537" s="26">
        <f t="shared" ca="1" si="49"/>
        <v>1.0560076448924718</v>
      </c>
      <c r="F537" s="26">
        <f t="shared" ca="1" si="49"/>
        <v>1.0642482556683499</v>
      </c>
      <c r="G537" s="26">
        <f t="shared" ca="1" si="49"/>
        <v>1.0688363235878899</v>
      </c>
      <c r="H537" s="26">
        <f t="shared" ca="1" si="49"/>
        <v>1.0705250290958443</v>
      </c>
      <c r="I537" s="26">
        <f t="shared" ca="1" si="49"/>
        <v>1.0699371377227465</v>
      </c>
      <c r="J537" s="26">
        <f t="shared" ca="1" si="49"/>
        <v>1.0675819093998558</v>
      </c>
      <c r="K537" s="26">
        <f t="shared" ca="1" si="49"/>
        <v>1.0638631393693385</v>
      </c>
      <c r="L537" s="26">
        <f t="shared" ca="1" si="49"/>
        <v>1.059103136251494</v>
      </c>
      <c r="M537" s="27">
        <f ca="1">C537*'Balance y flujos'!D$12</f>
        <v>7760.5516447324289</v>
      </c>
      <c r="N537" s="27">
        <f ca="1">D537*'Balance y flujos'!E$12</f>
        <v>7899.2093353577466</v>
      </c>
      <c r="O537" s="27">
        <f ca="1">E537*'Balance y flujos'!F$12</f>
        <v>7995.9383633388179</v>
      </c>
      <c r="P537" s="27">
        <f ca="1">F537*'Balance y flujos'!G$12</f>
        <v>8058.3350857099867</v>
      </c>
      <c r="Q537" s="27">
        <f ca="1">G537*'Balance y flujos'!H$12</f>
        <v>-1060743.2483102232</v>
      </c>
      <c r="R537" s="27">
        <f ca="1">H537*'Balance y flujos'!I$12</f>
        <v>27131.153385571721</v>
      </c>
      <c r="S537" s="27">
        <f ca="1">I537*'Balance y flujos'!J$12</f>
        <v>27116.253994540159</v>
      </c>
      <c r="T537" s="27">
        <f ca="1">J537*'Balance y flujos'!K$12</f>
        <v>27056.563600434791</v>
      </c>
      <c r="U537" s="27">
        <f ca="1">K537*'Balance y flujos'!L$12</f>
        <v>26962.315902005128</v>
      </c>
      <c r="V537" s="27">
        <f ca="1">L537*'Balance y flujos'!M$12</f>
        <v>1085944.8156702819</v>
      </c>
      <c r="W537" s="16">
        <f t="shared" ca="1" si="47"/>
        <v>165181.8886717495</v>
      </c>
      <c r="X537" s="16">
        <f ca="1">'Metrics and Escenarios'!$N$13-W537</f>
        <v>-162273.84191594273</v>
      </c>
    </row>
    <row r="538" spans="1:24" x14ac:dyDescent="0.35">
      <c r="A538">
        <v>533</v>
      </c>
      <c r="B538" s="16">
        <f t="shared" ca="1" si="46"/>
        <v>-41.013439091562127</v>
      </c>
      <c r="C538" s="26">
        <f t="shared" ca="1" si="48"/>
        <v>0.99763325793976998</v>
      </c>
      <c r="D538" s="26">
        <f t="shared" ca="1" si="49"/>
        <v>0.98842255987018435</v>
      </c>
      <c r="E538" s="26">
        <f t="shared" ca="1" si="49"/>
        <v>0.97388833631808813</v>
      </c>
      <c r="F538" s="26">
        <f t="shared" ca="1" si="49"/>
        <v>0.95535713210847573</v>
      </c>
      <c r="G538" s="26">
        <f t="shared" ca="1" si="49"/>
        <v>0.93393082201157807</v>
      </c>
      <c r="H538" s="26">
        <f t="shared" ca="1" si="49"/>
        <v>0.91050226456623995</v>
      </c>
      <c r="I538" s="26">
        <f t="shared" ca="1" si="49"/>
        <v>0.8857744880661772</v>
      </c>
      <c r="J538" s="26">
        <f t="shared" ca="1" si="49"/>
        <v>0.86029383776172186</v>
      </c>
      <c r="K538" s="26">
        <f t="shared" ca="1" si="49"/>
        <v>0.8344725761509324</v>
      </c>
      <c r="L538" s="26">
        <f t="shared" ca="1" si="49"/>
        <v>0.80862145803759378</v>
      </c>
      <c r="M538" s="27">
        <f ca="1">C538*'Balance y flujos'!D$12</f>
        <v>7553.9358813217286</v>
      </c>
      <c r="N538" s="27">
        <f ca="1">D538*'Balance y flujos'!E$12</f>
        <v>7484.1937971579064</v>
      </c>
      <c r="O538" s="27">
        <f ca="1">E538*'Balance y flujos'!F$12</f>
        <v>7374.1427418993226</v>
      </c>
      <c r="P538" s="27">
        <f ca="1">F538*'Balance y flujos'!G$12</f>
        <v>7233.8271226183715</v>
      </c>
      <c r="Q538" s="27">
        <f ca="1">G538*'Balance y flujos'!H$12</f>
        <v>-926859.23183460801</v>
      </c>
      <c r="R538" s="27">
        <f ca="1">H538*'Balance y flujos'!I$12</f>
        <v>23075.571263122139</v>
      </c>
      <c r="S538" s="27">
        <f ca="1">I538*'Balance y flujos'!J$12</f>
        <v>22448.875876397771</v>
      </c>
      <c r="T538" s="27">
        <f ca="1">J538*'Balance y flujos'!K$12</f>
        <v>21803.099819804142</v>
      </c>
      <c r="U538" s="27">
        <f ca="1">K538*'Balance y flujos'!L$12</f>
        <v>21148.691384381582</v>
      </c>
      <c r="V538" s="27">
        <f ca="1">L538*'Balance y flujos'!M$12</f>
        <v>829114.9843098491</v>
      </c>
      <c r="W538" s="16">
        <f t="shared" ca="1" si="47"/>
        <v>20378.090361944167</v>
      </c>
      <c r="X538" s="16">
        <f ca="1">'Metrics and Escenarios'!$N$13-W538</f>
        <v>-17470.043606137391</v>
      </c>
    </row>
    <row r="539" spans="1:24" x14ac:dyDescent="0.35">
      <c r="A539">
        <v>534</v>
      </c>
      <c r="B539" s="16">
        <f t="shared" ca="1" si="46"/>
        <v>-30.539669233136369</v>
      </c>
      <c r="C539" s="26">
        <f t="shared" ca="1" si="48"/>
        <v>0.99658890683521972</v>
      </c>
      <c r="D539" s="26">
        <f t="shared" ca="1" si="49"/>
        <v>0.98635422486999147</v>
      </c>
      <c r="E539" s="26">
        <f t="shared" ca="1" si="49"/>
        <v>0.97083305418937793</v>
      </c>
      <c r="F539" s="26">
        <f t="shared" ca="1" si="49"/>
        <v>0.95136302832155584</v>
      </c>
      <c r="G539" s="26">
        <f t="shared" ca="1" si="49"/>
        <v>0.92905271794816513</v>
      </c>
      <c r="H539" s="26">
        <f t="shared" ca="1" si="49"/>
        <v>0.90479837101344174</v>
      </c>
      <c r="I539" s="26">
        <f t="shared" ca="1" si="49"/>
        <v>0.87930405778491505</v>
      </c>
      <c r="J539" s="26">
        <f t="shared" ca="1" si="49"/>
        <v>0.85311553757125613</v>
      </c>
      <c r="K539" s="26">
        <f t="shared" ca="1" si="49"/>
        <v>0.82664346790425158</v>
      </c>
      <c r="L539" s="26">
        <f t="shared" ca="1" si="49"/>
        <v>0.80019634136939544</v>
      </c>
      <c r="M539" s="27">
        <f ca="1">C539*'Balance y flujos'!D$12</f>
        <v>7546.0282046092952</v>
      </c>
      <c r="N539" s="27">
        <f ca="1">D539*'Balance y flujos'!E$12</f>
        <v>7468.5326613164489</v>
      </c>
      <c r="O539" s="27">
        <f ca="1">E539*'Balance y flujos'!F$12</f>
        <v>7351.0085840152051</v>
      </c>
      <c r="P539" s="27">
        <f ca="1">F539*'Balance y flujos'!G$12</f>
        <v>7203.5843418473651</v>
      </c>
      <c r="Q539" s="27">
        <f ca="1">G539*'Balance y flujos'!H$12</f>
        <v>-922018.06407521677</v>
      </c>
      <c r="R539" s="27">
        <f ca="1">H539*'Balance y flujos'!I$12</f>
        <v>22931.013026117027</v>
      </c>
      <c r="S539" s="27">
        <f ca="1">I539*'Balance y flujos'!J$12</f>
        <v>22284.89069934886</v>
      </c>
      <c r="T539" s="27">
        <f ca="1">J539*'Balance y flujos'!K$12</f>
        <v>21621.174541812565</v>
      </c>
      <c r="U539" s="27">
        <f ca="1">K539*'Balance y flujos'!L$12</f>
        <v>20950.272168632517</v>
      </c>
      <c r="V539" s="27">
        <f ca="1">L539*'Balance y flujos'!M$12</f>
        <v>820476.34331816132</v>
      </c>
      <c r="W539" s="16">
        <f t="shared" ca="1" si="47"/>
        <v>15814.783470643801</v>
      </c>
      <c r="X539" s="16">
        <f ca="1">'Metrics and Escenarios'!$N$13-W539</f>
        <v>-12906.736714837025</v>
      </c>
    </row>
    <row r="540" spans="1:24" x14ac:dyDescent="0.35">
      <c r="A540">
        <v>535</v>
      </c>
      <c r="B540" s="16">
        <f t="shared" ca="1" si="46"/>
        <v>-246.70130054982545</v>
      </c>
      <c r="C540" s="26">
        <f t="shared" ca="1" si="48"/>
        <v>1.0183658542962661</v>
      </c>
      <c r="D540" s="26">
        <f t="shared" ca="1" si="49"/>
        <v>1.0299318055022659</v>
      </c>
      <c r="E540" s="26">
        <f t="shared" ca="1" si="49"/>
        <v>1.0358762968141233</v>
      </c>
      <c r="F540" s="26">
        <f t="shared" ca="1" si="49"/>
        <v>1.0372833131342749</v>
      </c>
      <c r="G540" s="26">
        <f t="shared" ca="1" si="49"/>
        <v>1.0350927340959841</v>
      </c>
      <c r="H540" s="26">
        <f t="shared" ca="1" si="49"/>
        <v>1.0300978772932818</v>
      </c>
      <c r="I540" s="26">
        <f t="shared" ca="1" si="49"/>
        <v>1.022947958382298</v>
      </c>
      <c r="J540" s="26">
        <f t="shared" ca="1" si="49"/>
        <v>1.0141684472203878</v>
      </c>
      <c r="K540" s="26">
        <f t="shared" ca="1" si="49"/>
        <v>1.0041723564239839</v>
      </c>
      <c r="L540" s="26">
        <f t="shared" ca="1" si="49"/>
        <v>0.99328611611004303</v>
      </c>
      <c r="M540" s="27">
        <f ca="1">C540*'Balance y flujos'!D$12</f>
        <v>7710.9201260668569</v>
      </c>
      <c r="N540" s="27">
        <f ca="1">D540*'Balance y flujos'!E$12</f>
        <v>7798.495849030468</v>
      </c>
      <c r="O540" s="27">
        <f ca="1">E540*'Balance y flujos'!F$12</f>
        <v>7843.5066842842743</v>
      </c>
      <c r="P540" s="27">
        <f ca="1">F540*'Balance y flujos'!G$12</f>
        <v>7854.160409971355</v>
      </c>
      <c r="Q540" s="27">
        <f ca="1">G540*'Balance y flujos'!H$12</f>
        <v>-1027255.1604361703</v>
      </c>
      <c r="R540" s="27">
        <f ca="1">H540*'Balance y flujos'!I$12</f>
        <v>26106.576447446794</v>
      </c>
      <c r="S540" s="27">
        <f ca="1">I540*'Balance y flujos'!J$12</f>
        <v>25925.370458426492</v>
      </c>
      <c r="T540" s="27">
        <f ca="1">J540*'Balance y flujos'!K$12</f>
        <v>25702.864438006487</v>
      </c>
      <c r="U540" s="27">
        <f ca="1">K540*'Balance y flujos'!L$12</f>
        <v>25449.525688063954</v>
      </c>
      <c r="V540" s="27">
        <f ca="1">L540*'Balance y flujos'!M$12</f>
        <v>1018459.7432924932</v>
      </c>
      <c r="W540" s="16">
        <f t="shared" ca="1" si="47"/>
        <v>125596.00295761961</v>
      </c>
      <c r="X540" s="16">
        <f ca="1">'Metrics and Escenarios'!$N$13-W540</f>
        <v>-122687.95620181283</v>
      </c>
    </row>
    <row r="541" spans="1:24" x14ac:dyDescent="0.35">
      <c r="A541">
        <v>536</v>
      </c>
      <c r="B541" s="16">
        <f t="shared" ca="1" si="46"/>
        <v>116.45073820585652</v>
      </c>
      <c r="C541" s="26">
        <f t="shared" ca="1" si="48"/>
        <v>0.98204714270614157</v>
      </c>
      <c r="D541" s="26">
        <f t="shared" ca="1" si="49"/>
        <v>0.95777938369368221</v>
      </c>
      <c r="E541" s="26">
        <f t="shared" ca="1" si="49"/>
        <v>0.9289523069495591</v>
      </c>
      <c r="F541" s="26">
        <f t="shared" ca="1" si="49"/>
        <v>0.8970391978908856</v>
      </c>
      <c r="G541" s="26">
        <f t="shared" ca="1" si="49"/>
        <v>0.86322060182970761</v>
      </c>
      <c r="H541" s="26">
        <f t="shared" ca="1" si="49"/>
        <v>0.8284180182541877</v>
      </c>
      <c r="I541" s="26">
        <f t="shared" ca="1" si="49"/>
        <v>0.79332856379568351</v>
      </c>
      <c r="J541" s="26">
        <f t="shared" ca="1" si="49"/>
        <v>0.75846955599901578</v>
      </c>
      <c r="K541" s="26">
        <f t="shared" ca="1" si="49"/>
        <v>0.72421051767024103</v>
      </c>
      <c r="L541" s="26">
        <f t="shared" ca="1" si="49"/>
        <v>0.69081130887261399</v>
      </c>
      <c r="M541" s="27">
        <f ca="1">C541*'Balance y flujos'!D$12</f>
        <v>7435.9200531837814</v>
      </c>
      <c r="N541" s="27">
        <f ca="1">D541*'Balance y flujos'!E$12</f>
        <v>7252.168064058983</v>
      </c>
      <c r="O541" s="27">
        <f ca="1">E541*'Balance y flujos'!F$12</f>
        <v>7033.8935752746556</v>
      </c>
      <c r="P541" s="27">
        <f ca="1">F541*'Balance y flujos'!G$12</f>
        <v>6792.252092611292</v>
      </c>
      <c r="Q541" s="27">
        <f ca="1">G541*'Balance y flujos'!H$12</f>
        <v>-856684.41929392936</v>
      </c>
      <c r="R541" s="27">
        <f ca="1">H541*'Balance y flujos'!I$12</f>
        <v>20995.245986549879</v>
      </c>
      <c r="S541" s="27">
        <f ca="1">I541*'Balance y flujos'!J$12</f>
        <v>20105.946488401969</v>
      </c>
      <c r="T541" s="27">
        <f ca="1">J541*'Balance y flujos'!K$12</f>
        <v>19222.487380305247</v>
      </c>
      <c r="U541" s="27">
        <f ca="1">K541*'Balance y flujos'!L$12</f>
        <v>18354.233767846319</v>
      </c>
      <c r="V541" s="27">
        <f ca="1">L541*'Balance y flujos'!M$12</f>
        <v>708319.08036053542</v>
      </c>
      <c r="W541" s="16">
        <f t="shared" ca="1" si="47"/>
        <v>-41173.191525161848</v>
      </c>
      <c r="X541" s="16">
        <f ca="1">'Metrics and Escenarios'!$N$13-W541</f>
        <v>44081.238280968624</v>
      </c>
    </row>
    <row r="542" spans="1:24" x14ac:dyDescent="0.35">
      <c r="A542">
        <v>537</v>
      </c>
      <c r="B542" s="16">
        <f t="shared" ca="1" si="46"/>
        <v>140.15382610976457</v>
      </c>
      <c r="C542" s="26">
        <f t="shared" ca="1" si="48"/>
        <v>0.97972214430184179</v>
      </c>
      <c r="D542" s="26">
        <f t="shared" ca="1" si="49"/>
        <v>0.95324966322827354</v>
      </c>
      <c r="E542" s="26">
        <f t="shared" ca="1" si="49"/>
        <v>0.92237002628530096</v>
      </c>
      <c r="F542" s="26">
        <f t="shared" ca="1" si="49"/>
        <v>0.88857435032310261</v>
      </c>
      <c r="G542" s="26">
        <f t="shared" ca="1" si="49"/>
        <v>0.85305048973226583</v>
      </c>
      <c r="H542" s="26">
        <f t="shared" ca="1" si="49"/>
        <v>0.81671976180427364</v>
      </c>
      <c r="I542" s="26">
        <f t="shared" ca="1" si="49"/>
        <v>0.78027412825718245</v>
      </c>
      <c r="J542" s="26">
        <f t="shared" ca="1" si="49"/>
        <v>0.7442226051454881</v>
      </c>
      <c r="K542" s="26">
        <f t="shared" ca="1" si="49"/>
        <v>0.70892471864574091</v>
      </c>
      <c r="L542" s="26">
        <f t="shared" ca="1" si="49"/>
        <v>0.67462948491229791</v>
      </c>
      <c r="M542" s="27">
        <f ca="1">C542*'Balance y flujos'!D$12</f>
        <v>7418.31549887439</v>
      </c>
      <c r="N542" s="27">
        <f ca="1">D542*'Balance y flujos'!E$12</f>
        <v>7217.8696706527026</v>
      </c>
      <c r="O542" s="27">
        <f ca="1">E542*'Balance y flujos'!F$12</f>
        <v>6984.053490559204</v>
      </c>
      <c r="P542" s="27">
        <f ca="1">F542*'Balance y flujos'!G$12</f>
        <v>6728.1574814269734</v>
      </c>
      <c r="Q542" s="27">
        <f ca="1">G542*'Balance y flujos'!H$12</f>
        <v>-846591.31382600649</v>
      </c>
      <c r="R542" s="27">
        <f ca="1">H542*'Balance y flujos'!I$12</f>
        <v>20698.767920684913</v>
      </c>
      <c r="S542" s="27">
        <f ca="1">I542*'Balance y flujos'!J$12</f>
        <v>19775.097714827505</v>
      </c>
      <c r="T542" s="27">
        <f ca="1">J542*'Balance y flujos'!K$12</f>
        <v>18861.415758084302</v>
      </c>
      <c r="U542" s="27">
        <f ca="1">K542*'Balance y flujos'!L$12</f>
        <v>17966.833803639031</v>
      </c>
      <c r="V542" s="27">
        <f ca="1">L542*'Balance y flujos'!M$12</f>
        <v>691727.14777501835</v>
      </c>
      <c r="W542" s="16">
        <f t="shared" ca="1" si="47"/>
        <v>-49213.654712239164</v>
      </c>
      <c r="X542" s="16">
        <f ca="1">'Metrics and Escenarios'!$N$13-W542</f>
        <v>52121.70146804594</v>
      </c>
    </row>
    <row r="543" spans="1:24" x14ac:dyDescent="0.35">
      <c r="A543">
        <v>538</v>
      </c>
      <c r="B543" s="16">
        <f t="shared" ca="1" si="46"/>
        <v>36.254064992271566</v>
      </c>
      <c r="C543" s="26">
        <f t="shared" ca="1" si="48"/>
        <v>0.98995449888738696</v>
      </c>
      <c r="D543" s="26">
        <f t="shared" ca="1" si="49"/>
        <v>0.97326538835512566</v>
      </c>
      <c r="E543" s="26">
        <f t="shared" ca="1" si="49"/>
        <v>0.95157299681007257</v>
      </c>
      <c r="F543" s="26">
        <f t="shared" ca="1" si="49"/>
        <v>0.92628154180796973</v>
      </c>
      <c r="G543" s="26">
        <f t="shared" ca="1" si="49"/>
        <v>0.8985376576892028</v>
      </c>
      <c r="H543" s="26">
        <f t="shared" ca="1" si="49"/>
        <v>0.86925444448144251</v>
      </c>
      <c r="I543" s="26">
        <f t="shared" ca="1" si="49"/>
        <v>0.83913796873319102</v>
      </c>
      <c r="J543" s="26">
        <f t="shared" ca="1" si="49"/>
        <v>0.80872586210428044</v>
      </c>
      <c r="K543" s="26">
        <f t="shared" ca="1" si="49"/>
        <v>0.77841447479661285</v>
      </c>
      <c r="L543" s="26">
        <f t="shared" ca="1" si="49"/>
        <v>0.74849415138035558</v>
      </c>
      <c r="M543" s="27">
        <f ca="1">C543*'Balance y flujos'!D$12</f>
        <v>7495.7934195822245</v>
      </c>
      <c r="N543" s="27">
        <f ca="1">D543*'Balance y flujos'!E$12</f>
        <v>7369.4258693089514</v>
      </c>
      <c r="O543" s="27">
        <f ca="1">E543*'Balance y flujos'!F$12</f>
        <v>7205.1741931145825</v>
      </c>
      <c r="P543" s="27">
        <f ca="1">F543*'Balance y flujos'!G$12</f>
        <v>7013.6709248436755</v>
      </c>
      <c r="Q543" s="27">
        <f ca="1">G543*'Balance y flujos'!H$12</f>
        <v>-891734.05947400886</v>
      </c>
      <c r="R543" s="27">
        <f ca="1">H543*'Balance y flujos'!I$12</f>
        <v>22030.195486633955</v>
      </c>
      <c r="S543" s="27">
        <f ca="1">I543*'Balance y flujos'!J$12</f>
        <v>21266.93007877257</v>
      </c>
      <c r="T543" s="27">
        <f ca="1">J543*'Balance y flujos'!K$12</f>
        <v>20496.172266202582</v>
      </c>
      <c r="U543" s="27">
        <f ca="1">K543*'Balance y flujos'!L$12</f>
        <v>19727.967062193125</v>
      </c>
      <c r="V543" s="27">
        <f ca="1">L543*'Balance y flujos'!M$12</f>
        <v>767463.82427670562</v>
      </c>
      <c r="W543" s="16">
        <f t="shared" ca="1" si="47"/>
        <v>-11664.905896651559</v>
      </c>
      <c r="X543" s="16">
        <f ca="1">'Metrics and Escenarios'!$N$13-W543</f>
        <v>14572.952652458334</v>
      </c>
    </row>
    <row r="544" spans="1:24" x14ac:dyDescent="0.35">
      <c r="A544">
        <v>539</v>
      </c>
      <c r="B544" s="16">
        <f t="shared" ca="1" si="46"/>
        <v>215.84310526004541</v>
      </c>
      <c r="C544" s="26">
        <f t="shared" ca="1" si="48"/>
        <v>0.97233469083433155</v>
      </c>
      <c r="D544" s="26">
        <f t="shared" ca="1" si="49"/>
        <v>0.93892817902307502</v>
      </c>
      <c r="E544" s="26">
        <f t="shared" ca="1" si="49"/>
        <v>0.90166196603372273</v>
      </c>
      <c r="F544" s="26">
        <f t="shared" ca="1" si="49"/>
        <v>0.86207529251761483</v>
      </c>
      <c r="G544" s="26">
        <f t="shared" ca="1" si="49"/>
        <v>0.82137034423233679</v>
      </c>
      <c r="H544" s="26">
        <f t="shared" ca="1" si="49"/>
        <v>0.78045919634388494</v>
      </c>
      <c r="I544" s="26">
        <f t="shared" ca="1" si="49"/>
        <v>0.74000934094645232</v>
      </c>
      <c r="J544" s="26">
        <f t="shared" ca="1" si="49"/>
        <v>0.70049607822574944</v>
      </c>
      <c r="K544" s="26">
        <f t="shared" ca="1" si="49"/>
        <v>0.66224063709757541</v>
      </c>
      <c r="L544" s="26">
        <f t="shared" ca="1" si="49"/>
        <v>0.62545185078029619</v>
      </c>
      <c r="M544" s="27">
        <f ca="1">C544*'Balance y flujos'!D$12</f>
        <v>7362.3787612248625</v>
      </c>
      <c r="N544" s="27">
        <f ca="1">D544*'Balance y flujos'!E$12</f>
        <v>7109.4294472034126</v>
      </c>
      <c r="O544" s="27">
        <f ca="1">E544*'Balance y flujos'!F$12</f>
        <v>6827.2550296798927</v>
      </c>
      <c r="P544" s="27">
        <f ca="1">F544*'Balance y flujos'!G$12</f>
        <v>6527.5104180046173</v>
      </c>
      <c r="Q544" s="27">
        <f ca="1">G544*'Balance y flujos'!H$12</f>
        <v>-815151.04584210133</v>
      </c>
      <c r="R544" s="27">
        <f ca="1">H544*'Balance y flujos'!I$12</f>
        <v>19779.788040145111</v>
      </c>
      <c r="S544" s="27">
        <f ca="1">I544*'Balance y flujos'!J$12</f>
        <v>18754.635707052217</v>
      </c>
      <c r="T544" s="27">
        <f ca="1">J544*'Balance y flujos'!K$12</f>
        <v>17753.220174950911</v>
      </c>
      <c r="U544" s="27">
        <f ca="1">K544*'Balance y flujos'!L$12</f>
        <v>16783.682599582113</v>
      </c>
      <c r="V544" s="27">
        <f ca="1">L544*'Balance y flujos'!M$12</f>
        <v>641303.16638488509</v>
      </c>
      <c r="W544" s="16">
        <f t="shared" ca="1" si="47"/>
        <v>-72949.97927937319</v>
      </c>
      <c r="X544" s="16">
        <f ca="1">'Metrics and Escenarios'!$N$13-W544</f>
        <v>75858.026035179966</v>
      </c>
    </row>
    <row r="545" spans="1:24" x14ac:dyDescent="0.35">
      <c r="A545">
        <v>540</v>
      </c>
      <c r="B545" s="16">
        <f t="shared" ca="1" si="46"/>
        <v>-2.1865041175559883</v>
      </c>
      <c r="C545" s="26">
        <f t="shared" ca="1" si="48"/>
        <v>0.9937672638681514</v>
      </c>
      <c r="D545" s="26">
        <f t="shared" ca="1" si="49"/>
        <v>0.98077680073835216</v>
      </c>
      <c r="E545" s="26">
        <f t="shared" ca="1" si="49"/>
        <v>0.96261021831493454</v>
      </c>
      <c r="F545" s="26">
        <f t="shared" ca="1" si="49"/>
        <v>0.94063432067218056</v>
      </c>
      <c r="G545" s="26">
        <f t="shared" ca="1" si="49"/>
        <v>0.91597484419703368</v>
      </c>
      <c r="H545" s="26">
        <f t="shared" ca="1" si="49"/>
        <v>0.88953621961368023</v>
      </c>
      <c r="I545" s="26">
        <f t="shared" ca="1" si="49"/>
        <v>0.8620243647051874</v>
      </c>
      <c r="J545" s="26">
        <f t="shared" ca="1" si="49"/>
        <v>0.83398252985875454</v>
      </c>
      <c r="K545" s="26">
        <f t="shared" ca="1" si="49"/>
        <v>0.80581616911683907</v>
      </c>
      <c r="L545" s="26">
        <f t="shared" ca="1" si="49"/>
        <v>0.77782686367713583</v>
      </c>
      <c r="M545" s="27">
        <f ca="1">C545*'Balance y flujos'!D$12</f>
        <v>7524.6631289328552</v>
      </c>
      <c r="N545" s="27">
        <f ca="1">D545*'Balance y flujos'!E$12</f>
        <v>7426.3012060817409</v>
      </c>
      <c r="O545" s="27">
        <f ca="1">E545*'Balance y flujos'!F$12</f>
        <v>7288.7464506472261</v>
      </c>
      <c r="P545" s="27">
        <f ca="1">F545*'Balance y flujos'!G$12</f>
        <v>7122.3481069606178</v>
      </c>
      <c r="Q545" s="27">
        <f ca="1">G545*'Balance y flujos'!H$12</f>
        <v>-909039.2141076189</v>
      </c>
      <c r="R545" s="27">
        <f ca="1">H545*'Balance y flujos'!I$12</f>
        <v>22544.212382165268</v>
      </c>
      <c r="S545" s="27">
        <f ca="1">I545*'Balance y flujos'!J$12</f>
        <v>21846.957918087639</v>
      </c>
      <c r="T545" s="27">
        <f ca="1">J545*'Balance y flujos'!K$12</f>
        <v>21136.271757789254</v>
      </c>
      <c r="U545" s="27">
        <f ca="1">K545*'Balance y flujos'!L$12</f>
        <v>20422.429640293245</v>
      </c>
      <c r="V545" s="27">
        <f ca="1">L545*'Balance y flujos'!M$12</f>
        <v>797539.93845098419</v>
      </c>
      <c r="W545" s="16">
        <f t="shared" ca="1" si="47"/>
        <v>3812.65493432316</v>
      </c>
      <c r="X545" s="16">
        <f ca="1">'Metrics and Escenarios'!$N$13-W545</f>
        <v>-904.60817851638421</v>
      </c>
    </row>
    <row r="546" spans="1:24" x14ac:dyDescent="0.35">
      <c r="A546">
        <v>541</v>
      </c>
      <c r="B546" s="16">
        <f t="shared" ca="1" si="46"/>
        <v>214.23022941672633</v>
      </c>
      <c r="C546" s="26">
        <f t="shared" ca="1" si="48"/>
        <v>0.97249152899546243</v>
      </c>
      <c r="D546" s="26">
        <f t="shared" ca="1" si="49"/>
        <v>0.93923110279400313</v>
      </c>
      <c r="E546" s="26">
        <f t="shared" ca="1" si="49"/>
        <v>0.9020983522418814</v>
      </c>
      <c r="F546" s="26">
        <f t="shared" ca="1" si="49"/>
        <v>0.86263164012801175</v>
      </c>
      <c r="G546" s="26">
        <f t="shared" ca="1" si="49"/>
        <v>0.82203299558332887</v>
      </c>
      <c r="H546" s="26">
        <f t="shared" ca="1" si="49"/>
        <v>0.78121483217963772</v>
      </c>
      <c r="I546" s="26">
        <f t="shared" ca="1" si="49"/>
        <v>0.74084529299094593</v>
      </c>
      <c r="J546" s="26">
        <f t="shared" ca="1" si="49"/>
        <v>0.70140051215845334</v>
      </c>
      <c r="K546" s="26">
        <f t="shared" ca="1" si="49"/>
        <v>0.66320263587515604</v>
      </c>
      <c r="L546" s="26">
        <f t="shared" ca="1" si="49"/>
        <v>0.62646144091448885</v>
      </c>
      <c r="M546" s="27">
        <f ca="1">C546*'Balance y flujos'!D$12</f>
        <v>7363.5663172766463</v>
      </c>
      <c r="N546" s="27">
        <f ca="1">D546*'Balance y flujos'!E$12</f>
        <v>7111.7231425311375</v>
      </c>
      <c r="O546" s="27">
        <f ca="1">E546*'Balance y flujos'!F$12</f>
        <v>6830.5592834321496</v>
      </c>
      <c r="P546" s="27">
        <f ca="1">F546*'Balance y flujos'!G$12</f>
        <v>6531.723002281673</v>
      </c>
      <c r="Q546" s="27">
        <f ca="1">G546*'Balance y flujos'!H$12</f>
        <v>-815808.67969214579</v>
      </c>
      <c r="R546" s="27">
        <f ca="1">H546*'Balance y flujos'!I$12</f>
        <v>19798.938710336126</v>
      </c>
      <c r="S546" s="27">
        <f ca="1">I546*'Balance y flujos'!J$12</f>
        <v>18775.821893760338</v>
      </c>
      <c r="T546" s="27">
        <f ca="1">J546*'Balance y flujos'!K$12</f>
        <v>17776.141951731814</v>
      </c>
      <c r="U546" s="27">
        <f ca="1">K546*'Balance y flujos'!L$12</f>
        <v>16808.063287265159</v>
      </c>
      <c r="V546" s="27">
        <f ca="1">L546*'Balance y flujos'!M$12</f>
        <v>642338.34335174668</v>
      </c>
      <c r="W546" s="16">
        <f t="shared" ca="1" si="47"/>
        <v>-72473.798751784023</v>
      </c>
      <c r="X546" s="16">
        <f ca="1">'Metrics and Escenarios'!$N$13-W546</f>
        <v>75381.845507590799</v>
      </c>
    </row>
    <row r="547" spans="1:24" x14ac:dyDescent="0.35">
      <c r="A547">
        <v>542</v>
      </c>
      <c r="B547" s="16">
        <f t="shared" ca="1" si="46"/>
        <v>-94.649106182456961</v>
      </c>
      <c r="C547" s="26">
        <f t="shared" ca="1" si="48"/>
        <v>1.0029985060407725</v>
      </c>
      <c r="D547" s="26">
        <f t="shared" ca="1" si="49"/>
        <v>0.99908257401876333</v>
      </c>
      <c r="E547" s="26">
        <f t="shared" ca="1" si="49"/>
        <v>0.98968563545761157</v>
      </c>
      <c r="F547" s="26">
        <f t="shared" ca="1" si="49"/>
        <v>0.97607506833632773</v>
      </c>
      <c r="G547" s="26">
        <f t="shared" ca="1" si="49"/>
        <v>0.95931568548768398</v>
      </c>
      <c r="H547" s="26">
        <f t="shared" ca="1" si="49"/>
        <v>0.94028007836062821</v>
      </c>
      <c r="I547" s="26">
        <f t="shared" ca="1" si="49"/>
        <v>0.9196630537446252</v>
      </c>
      <c r="J547" s="26">
        <f t="shared" ca="1" si="49"/>
        <v>0.89801119640339588</v>
      </c>
      <c r="K547" s="26">
        <f t="shared" ca="1" si="49"/>
        <v>0.87574239699472023</v>
      </c>
      <c r="L547" s="26">
        <f t="shared" ca="1" si="49"/>
        <v>0.85317660098629744</v>
      </c>
      <c r="M547" s="27">
        <f ca="1">C547*'Balance y flujos'!D$12</f>
        <v>7594.5607700970413</v>
      </c>
      <c r="N547" s="27">
        <f ca="1">D547*'Balance y flujos'!E$12</f>
        <v>7564.909894713277</v>
      </c>
      <c r="O547" s="27">
        <f ca="1">E547*'Balance y flujos'!F$12</f>
        <v>7493.757624270479</v>
      </c>
      <c r="P547" s="27">
        <f ca="1">F547*'Balance y flujos'!G$12</f>
        <v>7390.7003629729497</v>
      </c>
      <c r="Q547" s="27">
        <f ca="1">G547*'Balance y flujos'!H$12</f>
        <v>-952051.88476688089</v>
      </c>
      <c r="R547" s="27">
        <f ca="1">H547*'Balance y flujos'!I$12</f>
        <v>23830.253696119424</v>
      </c>
      <c r="S547" s="27">
        <f ca="1">I547*'Balance y flujos'!J$12</f>
        <v>23307.740310623602</v>
      </c>
      <c r="T547" s="27">
        <f ca="1">J547*'Balance y flujos'!K$12</f>
        <v>22759.000349724643</v>
      </c>
      <c r="U547" s="27">
        <f ca="1">K547*'Balance y flujos'!L$12</f>
        <v>22194.624743318138</v>
      </c>
      <c r="V547" s="27">
        <f ca="1">L547*'Balance y flujos'!M$12</f>
        <v>874799.32310601312</v>
      </c>
      <c r="W547" s="16">
        <f t="shared" ca="1" si="47"/>
        <v>44882.986090971739</v>
      </c>
      <c r="X547" s="16">
        <f ca="1">'Metrics and Escenarios'!$N$13-W547</f>
        <v>-41974.939335164963</v>
      </c>
    </row>
    <row r="548" spans="1:24" x14ac:dyDescent="0.35">
      <c r="A548">
        <v>543</v>
      </c>
      <c r="B548" s="16">
        <f t="shared" ca="1" si="46"/>
        <v>75.547649605661078</v>
      </c>
      <c r="C548" s="26">
        <f t="shared" ca="1" si="48"/>
        <v>0.98607224517919112</v>
      </c>
      <c r="D548" s="26">
        <f t="shared" ca="1" si="49"/>
        <v>0.96564674676142026</v>
      </c>
      <c r="E548" s="26">
        <f t="shared" ca="1" si="49"/>
        <v>0.94042163824920033</v>
      </c>
      <c r="F548" s="26">
        <f t="shared" ca="1" si="49"/>
        <v>0.91183658911606125</v>
      </c>
      <c r="G548" s="26">
        <f t="shared" ca="1" si="49"/>
        <v>0.88105656098676088</v>
      </c>
      <c r="H548" s="26">
        <f t="shared" ca="1" si="49"/>
        <v>0.8490004642355703</v>
      </c>
      <c r="I548" s="26">
        <f t="shared" ca="1" si="49"/>
        <v>0.81637158735913629</v>
      </c>
      <c r="J548" s="26">
        <f t="shared" ca="1" si="49"/>
        <v>0.78369908909848707</v>
      </c>
      <c r="K548" s="26">
        <f t="shared" ca="1" si="49"/>
        <v>0.75136751541346569</v>
      </c>
      <c r="L548" s="26">
        <f t="shared" ca="1" si="49"/>
        <v>0.71965347067880692</v>
      </c>
      <c r="M548" s="27">
        <f ca="1">C548*'Balance y flujos'!D$12</f>
        <v>7466.3975515582406</v>
      </c>
      <c r="N548" s="27">
        <f ca="1">D548*'Balance y flujos'!E$12</f>
        <v>7311.7386083404563</v>
      </c>
      <c r="O548" s="27">
        <f ca="1">E548*'Balance y flujos'!F$12</f>
        <v>7120.7377061710586</v>
      </c>
      <c r="P548" s="27">
        <f ca="1">F548*'Balance y flujos'!G$12</f>
        <v>6904.2958157291896</v>
      </c>
      <c r="Q548" s="27">
        <f ca="1">G548*'Balance y flujos'!H$12</f>
        <v>-874385.32712748076</v>
      </c>
      <c r="R548" s="27">
        <f ca="1">H548*'Balance y flujos'!I$12</f>
        <v>21516.883018654375</v>
      </c>
      <c r="S548" s="27">
        <f ca="1">I548*'Balance y flujos'!J$12</f>
        <v>20689.943863311928</v>
      </c>
      <c r="T548" s="27">
        <f ca="1">J548*'Balance y flujos'!K$12</f>
        <v>19861.899177100175</v>
      </c>
      <c r="U548" s="27">
        <f ca="1">K548*'Balance y flujos'!L$12</f>
        <v>19042.494809146163</v>
      </c>
      <c r="V548" s="27">
        <f ca="1">L548*'Balance y flujos'!M$12</f>
        <v>737892.21163933957</v>
      </c>
      <c r="W548" s="16">
        <f t="shared" ca="1" si="47"/>
        <v>-26578.724938129657</v>
      </c>
      <c r="X548" s="16">
        <f ca="1">'Metrics and Escenarios'!$N$13-W548</f>
        <v>29486.771693936433</v>
      </c>
    </row>
    <row r="549" spans="1:24" x14ac:dyDescent="0.35">
      <c r="A549">
        <v>544</v>
      </c>
      <c r="B549" s="16">
        <f t="shared" ca="1" si="46"/>
        <v>341.74463857561597</v>
      </c>
      <c r="C549" s="26">
        <f t="shared" ca="1" si="48"/>
        <v>0.96016958892870008</v>
      </c>
      <c r="D549" s="26">
        <f t="shared" ca="1" si="49"/>
        <v>0.91558085947044865</v>
      </c>
      <c r="E549" s="26">
        <f t="shared" ca="1" si="49"/>
        <v>0.86824091616313359</v>
      </c>
      <c r="F549" s="26">
        <f t="shared" ca="1" si="49"/>
        <v>0.81973572344552359</v>
      </c>
      <c r="G549" s="26">
        <f t="shared" ca="1" si="49"/>
        <v>0.77125829488759789</v>
      </c>
      <c r="H549" s="26">
        <f t="shared" ca="1" si="49"/>
        <v>0.72367437992474015</v>
      </c>
      <c r="I549" s="26">
        <f t="shared" ca="1" si="49"/>
        <v>0.67758278400212668</v>
      </c>
      <c r="J549" s="26">
        <f t="shared" ca="1" si="49"/>
        <v>0.63337808883627178</v>
      </c>
      <c r="K549" s="26">
        <f t="shared" ca="1" si="49"/>
        <v>0.591296515611482</v>
      </c>
      <c r="L549" s="26">
        <f t="shared" ca="1" si="49"/>
        <v>0.55146193555114398</v>
      </c>
      <c r="M549" s="27">
        <f ca="1">C549*'Balance y flujos'!D$12</f>
        <v>7270.2663551342139</v>
      </c>
      <c r="N549" s="27">
        <f ca="1">D549*'Balance y flujos'!E$12</f>
        <v>6932.6468935970088</v>
      </c>
      <c r="O549" s="27">
        <f ca="1">E549*'Balance y flujos'!F$12</f>
        <v>6574.1956355592047</v>
      </c>
      <c r="P549" s="27">
        <f ca="1">F549*'Balance y flujos'!G$12</f>
        <v>6206.9212761852505</v>
      </c>
      <c r="Q549" s="27">
        <f ca="1">G549*'Balance y flujos'!H$12</f>
        <v>-765418.43774455332</v>
      </c>
      <c r="R549" s="27">
        <f ca="1">H549*'Balance y flujos'!I$12</f>
        <v>18340.646009490716</v>
      </c>
      <c r="S549" s="27">
        <f ca="1">I549*'Balance y flujos'!J$12</f>
        <v>17172.510632199821</v>
      </c>
      <c r="T549" s="27">
        <f ca="1">J549*'Balance y flujos'!K$12</f>
        <v>16052.196457088767</v>
      </c>
      <c r="U549" s="27">
        <f ca="1">K549*'Balance y flujos'!L$12</f>
        <v>14985.69022244965</v>
      </c>
      <c r="V549" s="27">
        <f ca="1">L549*'Balance y flujos'!M$12</f>
        <v>565438.06684475695</v>
      </c>
      <c r="W549" s="16">
        <f t="shared" ca="1" si="47"/>
        <v>-106445.2974180918</v>
      </c>
      <c r="X549" s="16">
        <f ca="1">'Metrics and Escenarios'!$N$13-W549</f>
        <v>109353.34417389857</v>
      </c>
    </row>
    <row r="550" spans="1:24" x14ac:dyDescent="0.35">
      <c r="A550">
        <v>545</v>
      </c>
      <c r="B550" s="16">
        <f t="shared" ca="1" si="46"/>
        <v>19.877923997310596</v>
      </c>
      <c r="C550" s="26">
        <f t="shared" ca="1" si="48"/>
        <v>0.99157699047757963</v>
      </c>
      <c r="D550" s="26">
        <f t="shared" ca="1" si="49"/>
        <v>0.97645828047110594</v>
      </c>
      <c r="E550" s="26">
        <f t="shared" ca="1" si="49"/>
        <v>0.95625942729989244</v>
      </c>
      <c r="F550" s="26">
        <f t="shared" ca="1" si="49"/>
        <v>0.93236902478872263</v>
      </c>
      <c r="G550" s="26">
        <f t="shared" ca="1" si="49"/>
        <v>0.9059251507578413</v>
      </c>
      <c r="H550" s="26">
        <f t="shared" ca="1" si="49"/>
        <v>0.87783756294086401</v>
      </c>
      <c r="I550" s="26">
        <f t="shared" ca="1" si="49"/>
        <v>0.84881260358805322</v>
      </c>
      <c r="J550" s="26">
        <f t="shared" ca="1" si="49"/>
        <v>0.8193906155664219</v>
      </c>
      <c r="K550" s="26">
        <f t="shared" ca="1" si="49"/>
        <v>0.78997211958258795</v>
      </c>
      <c r="L550" s="26">
        <f t="shared" ca="1" si="49"/>
        <v>0.76085251208044558</v>
      </c>
      <c r="M550" s="27">
        <f ca="1">C550*'Balance y flujos'!D$12</f>
        <v>7508.0786930960703</v>
      </c>
      <c r="N550" s="27">
        <f ca="1">D550*'Balance y flujos'!E$12</f>
        <v>7393.6019902713797</v>
      </c>
      <c r="O550" s="27">
        <f ca="1">E550*'Balance y flujos'!F$12</f>
        <v>7240.6591723397914</v>
      </c>
      <c r="P550" s="27">
        <f ca="1">F550*'Balance y flujos'!G$12</f>
        <v>7059.7644724968568</v>
      </c>
      <c r="Q550" s="27">
        <f ca="1">G550*'Balance y flujos'!H$12</f>
        <v>-899065.61550514377</v>
      </c>
      <c r="R550" s="27">
        <f ca="1">H550*'Balance y flujos'!I$12</f>
        <v>22247.724173138162</v>
      </c>
      <c r="S550" s="27">
        <f ca="1">I550*'Balance y flujos'!J$12</f>
        <v>21512.12191928316</v>
      </c>
      <c r="T550" s="27">
        <f ca="1">J550*'Balance y flujos'!K$12</f>
        <v>20766.457457241082</v>
      </c>
      <c r="U550" s="27">
        <f ca="1">K550*'Balance y flujos'!L$12</f>
        <v>20020.881496645055</v>
      </c>
      <c r="V550" s="27">
        <f ca="1">L550*'Balance y flujos'!M$12</f>
        <v>780135.39258113492</v>
      </c>
      <c r="W550" s="16">
        <f t="shared" ca="1" si="47"/>
        <v>-5180.9335494972765</v>
      </c>
      <c r="X550" s="16">
        <f ca="1">'Metrics and Escenarios'!$N$13-W550</f>
        <v>8088.9803053040523</v>
      </c>
    </row>
    <row r="551" spans="1:24" x14ac:dyDescent="0.35">
      <c r="A551">
        <v>546</v>
      </c>
      <c r="B551" s="16">
        <f t="shared" ca="1" si="46"/>
        <v>-43.643176467960522</v>
      </c>
      <c r="C551" s="26">
        <f t="shared" ca="1" si="48"/>
        <v>0.99789564378518525</v>
      </c>
      <c r="D551" s="26">
        <f t="shared" ca="1" si="49"/>
        <v>0.98894255495312133</v>
      </c>
      <c r="E551" s="26">
        <f t="shared" ca="1" si="49"/>
        <v>0.97465696063777396</v>
      </c>
      <c r="F551" s="26">
        <f t="shared" ca="1" si="49"/>
        <v>0.95636259618030084</v>
      </c>
      <c r="G551" s="26">
        <f t="shared" ca="1" si="49"/>
        <v>0.93515962608734893</v>
      </c>
      <c r="H551" s="26">
        <f t="shared" ca="1" si="49"/>
        <v>0.91194002765160598</v>
      </c>
      <c r="I551" s="26">
        <f t="shared" ca="1" si="49"/>
        <v>0.88740653775186307</v>
      </c>
      <c r="J551" s="26">
        <f t="shared" ca="1" si="49"/>
        <v>0.86210562038635841</v>
      </c>
      <c r="K551" s="26">
        <f t="shared" ca="1" si="49"/>
        <v>0.83644991452497364</v>
      </c>
      <c r="L551" s="26">
        <f t="shared" ca="1" si="49"/>
        <v>0.81075071858009107</v>
      </c>
      <c r="M551" s="27">
        <f ca="1">C551*'Balance y flujos'!D$12</f>
        <v>7555.9226292941521</v>
      </c>
      <c r="N551" s="27">
        <f ca="1">D551*'Balance y flujos'!E$12</f>
        <v>7488.1311253131653</v>
      </c>
      <c r="O551" s="27">
        <f ca="1">E551*'Balance y flujos'!F$12</f>
        <v>7379.9626549600816</v>
      </c>
      <c r="P551" s="27">
        <f ca="1">F551*'Balance y flujos'!G$12</f>
        <v>7241.4403522988105</v>
      </c>
      <c r="Q551" s="27">
        <f ca="1">G551*'Balance y flujos'!H$12</f>
        <v>-928078.73158223508</v>
      </c>
      <c r="R551" s="27">
        <f ca="1">H551*'Balance y flujos'!I$12</f>
        <v>23112.009617892905</v>
      </c>
      <c r="S551" s="27">
        <f ca="1">I551*'Balance y flujos'!J$12</f>
        <v>22490.238188489264</v>
      </c>
      <c r="T551" s="27">
        <f ca="1">J551*'Balance y flujos'!K$12</f>
        <v>21849.017244389575</v>
      </c>
      <c r="U551" s="27">
        <f ca="1">K551*'Balance y flujos'!L$12</f>
        <v>21198.804617854134</v>
      </c>
      <c r="V551" s="27">
        <f ca="1">L551*'Balance y flujos'!M$12</f>
        <v>831298.2083681972</v>
      </c>
      <c r="W551" s="16">
        <f t="shared" ca="1" si="47"/>
        <v>21535.003216454294</v>
      </c>
      <c r="X551" s="16">
        <f ca="1">'Metrics and Escenarios'!$N$13-W551</f>
        <v>-18626.956460647518</v>
      </c>
    </row>
    <row r="552" spans="1:24" x14ac:dyDescent="0.35">
      <c r="A552">
        <v>547</v>
      </c>
      <c r="B552" s="16">
        <f t="shared" ca="1" si="46"/>
        <v>-71.111997547381151</v>
      </c>
      <c r="C552" s="26">
        <f t="shared" ca="1" si="48"/>
        <v>1.0006405136657546</v>
      </c>
      <c r="D552" s="26">
        <f t="shared" ca="1" si="49"/>
        <v>0.9943905233978434</v>
      </c>
      <c r="E552" s="26">
        <f t="shared" ca="1" si="49"/>
        <v>0.98272194865448625</v>
      </c>
      <c r="F552" s="26">
        <f t="shared" ca="1" si="49"/>
        <v>0.9669285982219763</v>
      </c>
      <c r="G552" s="26">
        <f t="shared" ca="1" si="49"/>
        <v>0.94809209896670021</v>
      </c>
      <c r="H552" s="26">
        <f t="shared" ca="1" si="49"/>
        <v>0.9270945178818859</v>
      </c>
      <c r="I552" s="26">
        <f t="shared" ca="1" si="49"/>
        <v>0.90463484942794403</v>
      </c>
      <c r="J552" s="26">
        <f t="shared" ca="1" si="49"/>
        <v>0.88126013033115069</v>
      </c>
      <c r="K552" s="26">
        <f t="shared" ca="1" si="49"/>
        <v>0.85738630605697719</v>
      </c>
      <c r="L552" s="26">
        <f t="shared" ca="1" si="49"/>
        <v>0.83332977533553343</v>
      </c>
      <c r="M552" s="27">
        <f ca="1">C552*'Balance y flujos'!D$12</f>
        <v>7576.7063901755919</v>
      </c>
      <c r="N552" s="27">
        <f ca="1">D552*'Balance y flujos'!E$12</f>
        <v>7529.3823606617962</v>
      </c>
      <c r="O552" s="27">
        <f ca="1">E552*'Balance y flujos'!F$12</f>
        <v>7441.0295869984993</v>
      </c>
      <c r="P552" s="27">
        <f ca="1">F552*'Balance y flujos'!G$12</f>
        <v>7321.4446036702593</v>
      </c>
      <c r="Q552" s="27">
        <f ca="1">G552*'Balance y flujos'!H$12</f>
        <v>-940913.28163259081</v>
      </c>
      <c r="R552" s="27">
        <f ca="1">H552*'Balance y flujos'!I$12</f>
        <v>23496.081720592956</v>
      </c>
      <c r="S552" s="27">
        <f ca="1">I552*'Balance y flujos'!J$12</f>
        <v>22926.868770637324</v>
      </c>
      <c r="T552" s="27">
        <f ca="1">J552*'Balance y flujos'!K$12</f>
        <v>22334.46497630906</v>
      </c>
      <c r="U552" s="27">
        <f ca="1">K552*'Balance y flujos'!L$12</f>
        <v>21729.411968973167</v>
      </c>
      <c r="V552" s="27">
        <f ca="1">L552*'Balance y flujos'!M$12</f>
        <v>854449.50382472889</v>
      </c>
      <c r="W552" s="16">
        <f t="shared" ca="1" si="47"/>
        <v>33891.612570156693</v>
      </c>
      <c r="X552" s="16">
        <f ca="1">'Metrics and Escenarios'!$N$13-W552</f>
        <v>-30983.565814349917</v>
      </c>
    </row>
    <row r="553" spans="1:24" x14ac:dyDescent="0.35">
      <c r="A553">
        <v>548</v>
      </c>
      <c r="B553" s="16">
        <f t="shared" ca="1" si="46"/>
        <v>-120.90348398118947</v>
      </c>
      <c r="C553" s="26">
        <f t="shared" ca="1" si="48"/>
        <v>1.0056352760348803</v>
      </c>
      <c r="D553" s="26">
        <f t="shared" ca="1" si="49"/>
        <v>1.004342429627223</v>
      </c>
      <c r="E553" s="26">
        <f t="shared" ref="D553:L581" ca="1" si="50">EXP(-(E$4+($B553/10000))*E$3)</f>
        <v>0.99751148860876693</v>
      </c>
      <c r="F553" s="26">
        <f t="shared" ca="1" si="50"/>
        <v>0.98637957877586413</v>
      </c>
      <c r="G553" s="26">
        <f t="shared" ca="1" si="50"/>
        <v>0.97199182269696616</v>
      </c>
      <c r="H553" s="26">
        <f t="shared" ca="1" si="50"/>
        <v>0.95520923742830444</v>
      </c>
      <c r="I553" s="26">
        <f t="shared" ca="1" si="50"/>
        <v>0.93672094603855016</v>
      </c>
      <c r="J553" s="26">
        <f t="shared" ca="1" si="50"/>
        <v>0.91707204818440358</v>
      </c>
      <c r="K553" s="26">
        <f t="shared" ca="1" si="50"/>
        <v>0.89668167378538033</v>
      </c>
      <c r="L553" s="26">
        <f t="shared" ca="1" si="50"/>
        <v>0.87587285614512389</v>
      </c>
      <c r="M553" s="27">
        <f ca="1">C553*'Balance y flujos'!D$12</f>
        <v>7614.5260141491663</v>
      </c>
      <c r="N553" s="27">
        <f ca="1">D553*'Balance y flujos'!E$12</f>
        <v>7604.7367666575492</v>
      </c>
      <c r="O553" s="27">
        <f ca="1">E553*'Balance y flujos'!F$12</f>
        <v>7553.0138614197376</v>
      </c>
      <c r="P553" s="27">
        <f ca="1">F553*'Balance y flujos'!G$12</f>
        <v>7468.7246374537508</v>
      </c>
      <c r="Q553" s="27">
        <f ca="1">G553*'Balance y flujos'!H$12</f>
        <v>-964632.0400840803</v>
      </c>
      <c r="R553" s="27">
        <f ca="1">H553*'Balance y flujos'!I$12</f>
        <v>24208.615054867685</v>
      </c>
      <c r="S553" s="27">
        <f ca="1">I553*'Balance y flujos'!J$12</f>
        <v>23740.051821034449</v>
      </c>
      <c r="T553" s="27">
        <f ca="1">J553*'Balance y flujos'!K$12</f>
        <v>23242.074429521675</v>
      </c>
      <c r="U553" s="27">
        <f ca="1">K553*'Balance y flujos'!L$12</f>
        <v>22725.305217804718</v>
      </c>
      <c r="V553" s="27">
        <f ca="1">L553*'Balance y flujos'!M$12</f>
        <v>898070.78721676127</v>
      </c>
      <c r="W553" s="16">
        <f t="shared" ca="1" si="47"/>
        <v>57595.794935589656</v>
      </c>
      <c r="X553" s="16">
        <f ca="1">'Metrics and Escenarios'!$N$13-W553</f>
        <v>-54687.74817978288</v>
      </c>
    </row>
    <row r="554" spans="1:24" x14ac:dyDescent="0.35">
      <c r="A554">
        <v>549</v>
      </c>
      <c r="B554" s="16">
        <f t="shared" ca="1" si="46"/>
        <v>29.323819102598993</v>
      </c>
      <c r="C554" s="26">
        <f t="shared" ca="1" si="48"/>
        <v>0.99064079948119987</v>
      </c>
      <c r="D554" s="26">
        <f t="shared" ca="1" si="50"/>
        <v>0.97461531736444817</v>
      </c>
      <c r="E554" s="26">
        <f t="shared" ca="1" si="50"/>
        <v>0.95355344530090269</v>
      </c>
      <c r="F554" s="26">
        <f t="shared" ca="1" si="50"/>
        <v>0.9288528476568394</v>
      </c>
      <c r="G554" s="26">
        <f t="shared" ca="1" si="50"/>
        <v>0.90165660178525375</v>
      </c>
      <c r="H554" s="26">
        <f t="shared" ca="1" si="50"/>
        <v>0.87287645792036117</v>
      </c>
      <c r="I554" s="26">
        <f t="shared" ca="1" si="50"/>
        <v>0.843218661522948</v>
      </c>
      <c r="J554" s="26">
        <f t="shared" ca="1" si="50"/>
        <v>0.81322204972695034</v>
      </c>
      <c r="K554" s="26">
        <f t="shared" ca="1" si="50"/>
        <v>0.7832847909703613</v>
      </c>
      <c r="L554" s="26">
        <f t="shared" ca="1" si="50"/>
        <v>0.75369941594475842</v>
      </c>
      <c r="M554" s="27">
        <f ca="1">C554*'Balance y flujos'!D$12</f>
        <v>7500.9899892030908</v>
      </c>
      <c r="N554" s="27">
        <f ca="1">D554*'Balance y flujos'!E$12</f>
        <v>7379.6473380697435</v>
      </c>
      <c r="O554" s="27">
        <f ca="1">E554*'Balance y flujos'!F$12</f>
        <v>7220.1698649177515</v>
      </c>
      <c r="P554" s="27">
        <f ca="1">F554*'Balance y flujos'!G$12</f>
        <v>7033.140483781337</v>
      </c>
      <c r="Q554" s="27">
        <f ca="1">G554*'Balance y flujos'!H$12</f>
        <v>-894829.38737289363</v>
      </c>
      <c r="R554" s="27">
        <f ca="1">H554*'Balance y flujos'!I$12</f>
        <v>22121.991007060882</v>
      </c>
      <c r="S554" s="27">
        <f ca="1">I554*'Balance y flujos'!J$12</f>
        <v>21370.35026885612</v>
      </c>
      <c r="T554" s="27">
        <f ca="1">J554*'Balance y flujos'!K$12</f>
        <v>20610.122666917636</v>
      </c>
      <c r="U554" s="27">
        <f ca="1">K554*'Balance y flujos'!L$12</f>
        <v>19851.39929549439</v>
      </c>
      <c r="V554" s="27">
        <f ca="1">L554*'Balance y flujos'!M$12</f>
        <v>772801.00993353594</v>
      </c>
      <c r="W554" s="16">
        <f t="shared" ca="1" si="47"/>
        <v>-8940.5665250567254</v>
      </c>
      <c r="X554" s="16">
        <f ca="1">'Metrics and Escenarios'!$N$13-W554</f>
        <v>11848.613280863501</v>
      </c>
    </row>
    <row r="555" spans="1:24" x14ac:dyDescent="0.35">
      <c r="A555">
        <v>550</v>
      </c>
      <c r="B555" s="16">
        <f t="shared" ca="1" si="46"/>
        <v>-119.05419937697232</v>
      </c>
      <c r="C555" s="26">
        <f t="shared" ca="1" si="48"/>
        <v>1.0054493226461045</v>
      </c>
      <c r="D555" s="26">
        <f t="shared" ca="1" si="50"/>
        <v>1.0039710353143407</v>
      </c>
      <c r="E555" s="26">
        <f t="shared" ca="1" si="50"/>
        <v>0.99695823729930233</v>
      </c>
      <c r="F555" s="26">
        <f t="shared" ca="1" si="50"/>
        <v>0.9856502099436546</v>
      </c>
      <c r="G555" s="26">
        <f t="shared" ca="1" si="50"/>
        <v>0.97109349332107131</v>
      </c>
      <c r="H555" s="26">
        <f t="shared" ca="1" si="50"/>
        <v>0.95414995297056482</v>
      </c>
      <c r="I555" s="26">
        <f t="shared" ca="1" si="50"/>
        <v>0.93550914600809998</v>
      </c>
      <c r="J555" s="26">
        <f t="shared" ca="1" si="50"/>
        <v>0.91571630951460725</v>
      </c>
      <c r="K555" s="26">
        <f t="shared" ca="1" si="50"/>
        <v>0.89519051738446409</v>
      </c>
      <c r="L555" s="26">
        <f t="shared" ca="1" si="50"/>
        <v>0.87425461471266541</v>
      </c>
      <c r="M555" s="27">
        <f ca="1">C555*'Balance y flujos'!D$12</f>
        <v>7613.1180017713232</v>
      </c>
      <c r="N555" s="27">
        <f ca="1">D555*'Balance y flujos'!E$12</f>
        <v>7601.9246222108077</v>
      </c>
      <c r="O555" s="27">
        <f ca="1">E555*'Balance y flujos'!F$12</f>
        <v>7548.8247218890619</v>
      </c>
      <c r="P555" s="27">
        <f ca="1">F555*'Balance y flujos'!G$12</f>
        <v>7463.2019613114944</v>
      </c>
      <c r="Q555" s="27">
        <f ca="1">G555*'Balance y flujos'!H$12</f>
        <v>-963740.51272932079</v>
      </c>
      <c r="R555" s="27">
        <f ca="1">H555*'Balance y flujos'!I$12</f>
        <v>24181.768780076556</v>
      </c>
      <c r="S555" s="27">
        <f ca="1">I555*'Balance y flujos'!J$12</f>
        <v>23709.340224756728</v>
      </c>
      <c r="T555" s="27">
        <f ca="1">J555*'Balance y flujos'!K$12</f>
        <v>23207.714883690169</v>
      </c>
      <c r="U555" s="27">
        <f ca="1">K555*'Balance y flujos'!L$12</f>
        <v>22687.513674463309</v>
      </c>
      <c r="V555" s="27">
        <f ca="1">L555*'Balance y flujos'!M$12</f>
        <v>896411.53342557629</v>
      </c>
      <c r="W555" s="16">
        <f t="shared" ca="1" si="47"/>
        <v>56684.427566424827</v>
      </c>
      <c r="X555" s="16">
        <f ca="1">'Metrics and Escenarios'!$N$13-W555</f>
        <v>-53776.380810618051</v>
      </c>
    </row>
    <row r="556" spans="1:24" x14ac:dyDescent="0.35">
      <c r="A556">
        <v>551</v>
      </c>
      <c r="B556" s="16">
        <f t="shared" ca="1" si="46"/>
        <v>-85.514341977799319</v>
      </c>
      <c r="C556" s="26">
        <f t="shared" ca="1" si="48"/>
        <v>1.0020827088989708</v>
      </c>
      <c r="D556" s="26">
        <f t="shared" ca="1" si="50"/>
        <v>0.99725896360417898</v>
      </c>
      <c r="E556" s="26">
        <f t="shared" ca="1" si="50"/>
        <v>0.98697718483631458</v>
      </c>
      <c r="F556" s="26">
        <f t="shared" ca="1" si="50"/>
        <v>0.97251508997157554</v>
      </c>
      <c r="G556" s="26">
        <f t="shared" ca="1" si="50"/>
        <v>0.95494411511105348</v>
      </c>
      <c r="H556" s="26">
        <f t="shared" ca="1" si="50"/>
        <v>0.93514063343026199</v>
      </c>
      <c r="I556" s="26">
        <f t="shared" ca="1" si="50"/>
        <v>0.91380118150439393</v>
      </c>
      <c r="J556" s="26">
        <f t="shared" ca="1" si="50"/>
        <v>0.89147262041639108</v>
      </c>
      <c r="K556" s="26">
        <f t="shared" ca="1" si="50"/>
        <v>0.86857218131344294</v>
      </c>
      <c r="L556" s="26">
        <f t="shared" ca="1" si="50"/>
        <v>0.84541852196957257</v>
      </c>
      <c r="M556" s="27">
        <f ca="1">C556*'Balance y flujos'!D$12</f>
        <v>7587.6264855446661</v>
      </c>
      <c r="N556" s="27">
        <f ca="1">D556*'Balance y flujos'!E$12</f>
        <v>7551.1017783191537</v>
      </c>
      <c r="O556" s="27">
        <f ca="1">E556*'Balance y flujos'!F$12</f>
        <v>7473.2496247945446</v>
      </c>
      <c r="P556" s="27">
        <f ca="1">F556*'Balance y flujos'!G$12</f>
        <v>7363.7447176070709</v>
      </c>
      <c r="Q556" s="27">
        <f ca="1">G556*'Balance y flujos'!H$12</f>
        <v>-947713.4152938769</v>
      </c>
      <c r="R556" s="27">
        <f ca="1">H556*'Balance y flujos'!I$12</f>
        <v>23700.000722174264</v>
      </c>
      <c r="S556" s="27">
        <f ca="1">I556*'Balance y flujos'!J$12</f>
        <v>23159.178296141174</v>
      </c>
      <c r="T556" s="27">
        <f ca="1">J556*'Balance y flujos'!K$12</f>
        <v>22593.288102738254</v>
      </c>
      <c r="U556" s="27">
        <f ca="1">K556*'Balance y flujos'!L$12</f>
        <v>22012.904357368199</v>
      </c>
      <c r="V556" s="27">
        <f ca="1">L556*'Balance y flujos'!M$12</f>
        <v>866844.62502288679</v>
      </c>
      <c r="W556" s="16">
        <f t="shared" ca="1" si="47"/>
        <v>40572.303813697305</v>
      </c>
      <c r="X556" s="16">
        <f ca="1">'Metrics and Escenarios'!$N$13-W556</f>
        <v>-37664.257057890529</v>
      </c>
    </row>
    <row r="557" spans="1:24" x14ac:dyDescent="0.35">
      <c r="A557">
        <v>552</v>
      </c>
      <c r="B557" s="16">
        <f t="shared" ca="1" si="46"/>
        <v>356.31247996589457</v>
      </c>
      <c r="C557" s="26">
        <f t="shared" ca="1" si="48"/>
        <v>0.9587718474517718</v>
      </c>
      <c r="D557" s="26">
        <f t="shared" ca="1" si="50"/>
        <v>0.91291713447895539</v>
      </c>
      <c r="E557" s="26">
        <f t="shared" ca="1" si="50"/>
        <v>0.86445467700272494</v>
      </c>
      <c r="F557" s="26">
        <f t="shared" ca="1" si="50"/>
        <v>0.81497290172835279</v>
      </c>
      <c r="G557" s="26">
        <f t="shared" ca="1" si="50"/>
        <v>0.76566092079426862</v>
      </c>
      <c r="H557" s="26">
        <f t="shared" ca="1" si="50"/>
        <v>0.71737651973854033</v>
      </c>
      <c r="I557" s="26">
        <f t="shared" ca="1" si="50"/>
        <v>0.67070825208827833</v>
      </c>
      <c r="J557" s="26">
        <f t="shared" ca="1" si="50"/>
        <v>0.62603937436017643</v>
      </c>
      <c r="K557" s="26">
        <f t="shared" ca="1" si="50"/>
        <v>0.58359459364237753</v>
      </c>
      <c r="L557" s="26">
        <f t="shared" ca="1" si="50"/>
        <v>0.5434865585998595</v>
      </c>
      <c r="M557" s="27">
        <f ca="1">C557*'Balance y flujos'!D$12</f>
        <v>7259.682857229197</v>
      </c>
      <c r="N557" s="27">
        <f ca="1">D557*'Balance y flujos'!E$12</f>
        <v>6912.4775501723843</v>
      </c>
      <c r="O557" s="27">
        <f ca="1">E557*'Balance y flujos'!F$12</f>
        <v>6545.5267759141871</v>
      </c>
      <c r="P557" s="27">
        <f ca="1">F557*'Balance y flujos'!G$12</f>
        <v>6170.8578735477186</v>
      </c>
      <c r="Q557" s="27">
        <f ca="1">G557*'Balance y flujos'!H$12</f>
        <v>-759863.44616470614</v>
      </c>
      <c r="R557" s="27">
        <f ca="1">H557*'Balance y flujos'!I$12</f>
        <v>18181.034411378911</v>
      </c>
      <c r="S557" s="27">
        <f ca="1">I557*'Balance y flujos'!J$12</f>
        <v>16998.283991309272</v>
      </c>
      <c r="T557" s="27">
        <f ca="1">J557*'Balance y flujos'!K$12</f>
        <v>15866.205674349176</v>
      </c>
      <c r="U557" s="27">
        <f ca="1">K557*'Balance y flujos'!L$12</f>
        <v>14790.494388043082</v>
      </c>
      <c r="V557" s="27">
        <f ca="1">L557*'Balance y flujos'!M$12</f>
        <v>557260.56367550278</v>
      </c>
      <c r="W557" s="16">
        <f t="shared" ca="1" si="47"/>
        <v>-109878.31896725949</v>
      </c>
      <c r="X557" s="16">
        <f ca="1">'Metrics and Escenarios'!$N$13-W557</f>
        <v>112786.36572306626</v>
      </c>
    </row>
    <row r="558" spans="1:24" x14ac:dyDescent="0.35">
      <c r="A558">
        <v>553</v>
      </c>
      <c r="B558" s="16">
        <f t="shared" ca="1" si="46"/>
        <v>-16.876466355882247</v>
      </c>
      <c r="C558" s="26">
        <f t="shared" ca="1" si="48"/>
        <v>0.99522817700136545</v>
      </c>
      <c r="D558" s="26">
        <f t="shared" ca="1" si="50"/>
        <v>0.98366255265466562</v>
      </c>
      <c r="E558" s="26">
        <f t="shared" ca="1" si="50"/>
        <v>0.96686179207981526</v>
      </c>
      <c r="F558" s="26">
        <f t="shared" ca="1" si="50"/>
        <v>0.94617774431939128</v>
      </c>
      <c r="G558" s="26">
        <f t="shared" ca="1" si="50"/>
        <v>0.92272743058528195</v>
      </c>
      <c r="H558" s="26">
        <f t="shared" ca="1" si="50"/>
        <v>0.89741122578055421</v>
      </c>
      <c r="I558" s="26">
        <f t="shared" ca="1" si="50"/>
        <v>0.87093427011166114</v>
      </c>
      <c r="J558" s="26">
        <f t="shared" ca="1" si="50"/>
        <v>0.84384128377993128</v>
      </c>
      <c r="K558" s="26">
        <f t="shared" ca="1" si="50"/>
        <v>0.81654057458983342</v>
      </c>
      <c r="L558" s="26">
        <f t="shared" ca="1" si="50"/>
        <v>0.78933744897102021</v>
      </c>
      <c r="M558" s="27">
        <f ca="1">C558*'Balance y flujos'!D$12</f>
        <v>7535.7249535549308</v>
      </c>
      <c r="N558" s="27">
        <f ca="1">D558*'Balance y flujos'!E$12</f>
        <v>7448.1517055230388</v>
      </c>
      <c r="O558" s="27">
        <f ca="1">E558*'Balance y flujos'!F$12</f>
        <v>7320.9387571476555</v>
      </c>
      <c r="P558" s="27">
        <f ca="1">F558*'Balance y flujos'!G$12</f>
        <v>7164.3221154058738</v>
      </c>
      <c r="Q558" s="27">
        <f ca="1">G558*'Balance y flujos'!H$12</f>
        <v>-915740.67088064633</v>
      </c>
      <c r="R558" s="27">
        <f ca="1">H558*'Balance y flujos'!I$12</f>
        <v>22743.794824816083</v>
      </c>
      <c r="S558" s="27">
        <f ca="1">I558*'Balance y flujos'!J$12</f>
        <v>22072.768621867392</v>
      </c>
      <c r="T558" s="27">
        <f ca="1">J558*'Balance y flujos'!K$12</f>
        <v>21386.129871851252</v>
      </c>
      <c r="U558" s="27">
        <f ca="1">K558*'Balance y flujos'!L$12</f>
        <v>20694.226638914213</v>
      </c>
      <c r="V558" s="27">
        <f ca="1">L558*'Balance y flujos'!M$12</f>
        <v>809342.24551379331</v>
      </c>
      <c r="W558" s="16">
        <f t="shared" ca="1" si="47"/>
        <v>9967.6321222274564</v>
      </c>
      <c r="X558" s="16">
        <f ca="1">'Metrics and Escenarios'!$N$13-W558</f>
        <v>-7059.5853664206807</v>
      </c>
    </row>
    <row r="559" spans="1:24" x14ac:dyDescent="0.35">
      <c r="A559">
        <v>554</v>
      </c>
      <c r="B559" s="16">
        <f t="shared" ca="1" si="46"/>
        <v>-16.531154951421801</v>
      </c>
      <c r="C559" s="26">
        <f t="shared" ca="1" si="48"/>
        <v>0.99519381123075756</v>
      </c>
      <c r="D559" s="26">
        <f t="shared" ca="1" si="50"/>
        <v>0.98359462102093498</v>
      </c>
      <c r="E559" s="26">
        <f t="shared" ca="1" si="50"/>
        <v>0.96676163674661897</v>
      </c>
      <c r="F559" s="26">
        <f t="shared" ca="1" si="50"/>
        <v>0.94604706295844776</v>
      </c>
      <c r="G559" s="26">
        <f t="shared" ca="1" si="50"/>
        <v>0.92256813018524408</v>
      </c>
      <c r="H559" s="26">
        <f t="shared" ca="1" si="50"/>
        <v>0.89722531324208354</v>
      </c>
      <c r="I559" s="26">
        <f t="shared" ca="1" si="50"/>
        <v>0.87072377507770016</v>
      </c>
      <c r="J559" s="26">
        <f t="shared" ca="1" si="50"/>
        <v>0.84360820556016547</v>
      </c>
      <c r="K559" s="26">
        <f t="shared" ca="1" si="50"/>
        <v>0.81628684932292883</v>
      </c>
      <c r="L559" s="26">
        <f t="shared" ca="1" si="50"/>
        <v>0.78906492880279178</v>
      </c>
      <c r="M559" s="27">
        <f ca="1">C559*'Balance y flujos'!D$12</f>
        <v>7535.4647408709425</v>
      </c>
      <c r="N559" s="27">
        <f ca="1">D559*'Balance y flujos'!E$12</f>
        <v>7447.6373369397634</v>
      </c>
      <c r="O559" s="27">
        <f ca="1">E559*'Balance y flujos'!F$12</f>
        <v>7320.1803953357203</v>
      </c>
      <c r="P559" s="27">
        <f ca="1">F559*'Balance y flujos'!G$12</f>
        <v>7163.3326148919377</v>
      </c>
      <c r="Q559" s="27">
        <f ca="1">G559*'Balance y flujos'!H$12</f>
        <v>-915582.57668038004</v>
      </c>
      <c r="R559" s="27">
        <f ca="1">H559*'Balance y flujos'!I$12</f>
        <v>22739.083097896619</v>
      </c>
      <c r="S559" s="27">
        <f ca="1">I559*'Balance y flujos'!J$12</f>
        <v>22067.433881531502</v>
      </c>
      <c r="T559" s="27">
        <f ca="1">J559*'Balance y flujos'!K$12</f>
        <v>21380.222788168547</v>
      </c>
      <c r="U559" s="27">
        <f ca="1">K559*'Balance y flujos'!L$12</f>
        <v>20687.796280961727</v>
      </c>
      <c r="V559" s="27">
        <f ca="1">L559*'Balance y flujos'!M$12</f>
        <v>809062.81865372311</v>
      </c>
      <c r="W559" s="16">
        <f t="shared" ca="1" si="47"/>
        <v>9821.393109939876</v>
      </c>
      <c r="X559" s="16">
        <f ca="1">'Metrics and Escenarios'!$N$13-W559</f>
        <v>-6913.3463541331002</v>
      </c>
    </row>
    <row r="560" spans="1:24" x14ac:dyDescent="0.35">
      <c r="A560">
        <v>555</v>
      </c>
      <c r="B560" s="16">
        <f t="shared" ca="1" si="46"/>
        <v>127.88126999877343</v>
      </c>
      <c r="C560" s="26">
        <f t="shared" ca="1" si="48"/>
        <v>0.9809252519100301</v>
      </c>
      <c r="D560" s="26">
        <f t="shared" ca="1" si="50"/>
        <v>0.95559229906106946</v>
      </c>
      <c r="E560" s="26">
        <f t="shared" ca="1" si="50"/>
        <v>0.92577223688598564</v>
      </c>
      <c r="F560" s="26">
        <f t="shared" ca="1" si="50"/>
        <v>0.89294710594870741</v>
      </c>
      <c r="G560" s="26">
        <f t="shared" ca="1" si="50"/>
        <v>0.85830113797582808</v>
      </c>
      <c r="H560" s="26">
        <f t="shared" ca="1" si="50"/>
        <v>0.8227559016518986</v>
      </c>
      <c r="I560" s="26">
        <f t="shared" ca="1" si="50"/>
        <v>0.78700617426323549</v>
      </c>
      <c r="J560" s="26">
        <f t="shared" ca="1" si="50"/>
        <v>0.75156540306647923</v>
      </c>
      <c r="K560" s="26">
        <f t="shared" ca="1" si="50"/>
        <v>0.71679840878364953</v>
      </c>
      <c r="L560" s="26">
        <f t="shared" ca="1" si="50"/>
        <v>0.68295992646809267</v>
      </c>
      <c r="M560" s="27">
        <f ca="1">C560*'Balance y flujos'!D$12</f>
        <v>7427.4252570528142</v>
      </c>
      <c r="N560" s="27">
        <f ca="1">D560*'Balance y flujos'!E$12</f>
        <v>7235.6077730399174</v>
      </c>
      <c r="O560" s="27">
        <f ca="1">E560*'Balance y flujos'!F$12</f>
        <v>7009.8145410532488</v>
      </c>
      <c r="P560" s="27">
        <f ca="1">F560*'Balance y flujos'!G$12</f>
        <v>6761.2673595887354</v>
      </c>
      <c r="Q560" s="27">
        <f ca="1">G560*'Balance y flujos'!H$12</f>
        <v>-851802.20491447032</v>
      </c>
      <c r="R560" s="27">
        <f ca="1">H560*'Balance y flujos'!I$12</f>
        <v>20851.746535487589</v>
      </c>
      <c r="S560" s="27">
        <f ca="1">I560*'Balance y flujos'!J$12</f>
        <v>19945.713223876566</v>
      </c>
      <c r="T560" s="27">
        <f ca="1">J560*'Balance y flujos'!K$12</f>
        <v>19047.510030762751</v>
      </c>
      <c r="U560" s="27">
        <f ca="1">K560*'Balance y flujos'!L$12</f>
        <v>18166.382893138121</v>
      </c>
      <c r="V560" s="27">
        <f ca="1">L560*'Balance y flujos'!M$12</f>
        <v>700268.71422885568</v>
      </c>
      <c r="W560" s="16">
        <f t="shared" ca="1" si="47"/>
        <v>-45088.023071614909</v>
      </c>
      <c r="X560" s="16">
        <f ca="1">'Metrics and Escenarios'!$N$13-W560</f>
        <v>47996.069827421685</v>
      </c>
    </row>
    <row r="561" spans="1:24" x14ac:dyDescent="0.35">
      <c r="A561">
        <v>556</v>
      </c>
      <c r="B561" s="16">
        <f t="shared" ca="1" si="46"/>
        <v>262.71747179369311</v>
      </c>
      <c r="C561" s="26">
        <f t="shared" ca="1" si="48"/>
        <v>0.96778759899340305</v>
      </c>
      <c r="D561" s="26">
        <f t="shared" ca="1" si="50"/>
        <v>0.93016697804234416</v>
      </c>
      <c r="E561" s="26">
        <f t="shared" ca="1" si="50"/>
        <v>0.88907125074096405</v>
      </c>
      <c r="F561" s="26">
        <f t="shared" ca="1" si="50"/>
        <v>0.84606218915491815</v>
      </c>
      <c r="G561" s="26">
        <f t="shared" ca="1" si="50"/>
        <v>0.80234357483022434</v>
      </c>
      <c r="H561" s="26">
        <f t="shared" ca="1" si="50"/>
        <v>0.75881487394632541</v>
      </c>
      <c r="I561" s="26">
        <f t="shared" ca="1" si="50"/>
        <v>0.71612214962541132</v>
      </c>
      <c r="J561" s="26">
        <f t="shared" ca="1" si="50"/>
        <v>0.67471425410930519</v>
      </c>
      <c r="K561" s="26">
        <f t="shared" ca="1" si="50"/>
        <v>0.6348838445258892</v>
      </c>
      <c r="L561" s="26">
        <f t="shared" ca="1" si="50"/>
        <v>0.59681070331670427</v>
      </c>
      <c r="M561" s="27">
        <f ca="1">C561*'Balance y flujos'!D$12</f>
        <v>7327.9488342557188</v>
      </c>
      <c r="N561" s="27">
        <f ca="1">D561*'Balance y flujos'!E$12</f>
        <v>7043.090890499232</v>
      </c>
      <c r="O561" s="27">
        <f ca="1">E561*'Balance y flujos'!F$12</f>
        <v>6731.9199400920734</v>
      </c>
      <c r="P561" s="27">
        <f ca="1">F561*'Balance y flujos'!G$12</f>
        <v>6406.2614970207796</v>
      </c>
      <c r="Q561" s="27">
        <f ca="1">G561*'Balance y flujos'!H$12</f>
        <v>-796268.34440780012</v>
      </c>
      <c r="R561" s="27">
        <f ca="1">H561*'Balance y flujos'!I$12</f>
        <v>19231.239043218877</v>
      </c>
      <c r="S561" s="27">
        <f ca="1">I561*'Balance y flujos'!J$12</f>
        <v>18149.243928189251</v>
      </c>
      <c r="T561" s="27">
        <f ca="1">J561*'Balance y flujos'!K$12</f>
        <v>17099.81123480323</v>
      </c>
      <c r="U561" s="27">
        <f ca="1">K561*'Balance y flujos'!L$12</f>
        <v>16090.358001626133</v>
      </c>
      <c r="V561" s="27">
        <f ca="1">L561*'Balance y flujos'!M$12</f>
        <v>611936.143912439</v>
      </c>
      <c r="W561" s="16">
        <f t="shared" ca="1" si="47"/>
        <v>-86252.32712565572</v>
      </c>
      <c r="X561" s="16">
        <f ca="1">'Metrics and Escenarios'!$N$13-W561</f>
        <v>89160.373881462496</v>
      </c>
    </row>
    <row r="562" spans="1:24" x14ac:dyDescent="0.35">
      <c r="A562">
        <v>557</v>
      </c>
      <c r="B562" s="16">
        <f t="shared" ca="1" si="46"/>
        <v>166.40397454328425</v>
      </c>
      <c r="C562" s="26">
        <f t="shared" ca="1" si="48"/>
        <v>0.97715373166618236</v>
      </c>
      <c r="D562" s="26">
        <f t="shared" ca="1" si="50"/>
        <v>0.94825818835802744</v>
      </c>
      <c r="E562" s="26">
        <f t="shared" ca="1" si="50"/>
        <v>0.91513484732492634</v>
      </c>
      <c r="F562" s="26">
        <f t="shared" ca="1" si="50"/>
        <v>0.87929307910891452</v>
      </c>
      <c r="G562" s="26">
        <f t="shared" ca="1" si="50"/>
        <v>0.84192729480339545</v>
      </c>
      <c r="H562" s="26">
        <f t="shared" ca="1" si="50"/>
        <v>0.80395712299719679</v>
      </c>
      <c r="I562" s="26">
        <f t="shared" ca="1" si="50"/>
        <v>0.76606743454582404</v>
      </c>
      <c r="J562" s="26">
        <f t="shared" ca="1" si="50"/>
        <v>0.72875680228219575</v>
      </c>
      <c r="K562" s="26">
        <f t="shared" ca="1" si="50"/>
        <v>0.69237257068613378</v>
      </c>
      <c r="L562" s="26">
        <f t="shared" ca="1" si="50"/>
        <v>0.65715077383599774</v>
      </c>
      <c r="M562" s="27">
        <f ca="1">C562*'Balance y flujos'!D$12</f>
        <v>7398.8678469320166</v>
      </c>
      <c r="N562" s="27">
        <f ca="1">D562*'Balance y flujos'!E$12</f>
        <v>7180.0749391489289</v>
      </c>
      <c r="O562" s="27">
        <f ca="1">E562*'Balance y flujos'!F$12</f>
        <v>6929.2697536282349</v>
      </c>
      <c r="P562" s="27">
        <f ca="1">F562*'Balance y flujos'!G$12</f>
        <v>6657.8810275385777</v>
      </c>
      <c r="Q562" s="27">
        <f ca="1">G562*'Balance y flujos'!H$12</f>
        <v>-835552.34213309921</v>
      </c>
      <c r="R562" s="27">
        <f ca="1">H562*'Balance y flujos'!I$12</f>
        <v>20375.314379975171</v>
      </c>
      <c r="S562" s="27">
        <f ca="1">I562*'Balance y flujos'!J$12</f>
        <v>19415.04636085753</v>
      </c>
      <c r="T562" s="27">
        <f ca="1">J562*'Balance y flujos'!K$12</f>
        <v>18469.453815756438</v>
      </c>
      <c r="U562" s="27">
        <f ca="1">K562*'Balance y flujos'!L$12</f>
        <v>17547.339767584526</v>
      </c>
      <c r="V562" s="27">
        <f ca="1">L562*'Balance y flujos'!M$12</f>
        <v>673805.46004865924</v>
      </c>
      <c r="W562" s="16">
        <f t="shared" ca="1" si="47"/>
        <v>-57773.634193018428</v>
      </c>
      <c r="X562" s="16">
        <f ca="1">'Metrics and Escenarios'!$N$13-W562</f>
        <v>60681.680948825204</v>
      </c>
    </row>
    <row r="563" spans="1:24" x14ac:dyDescent="0.35">
      <c r="A563">
        <v>558</v>
      </c>
      <c r="B563" s="16">
        <f t="shared" ca="1" si="46"/>
        <v>99.538656755321483</v>
      </c>
      <c r="C563" s="26">
        <f t="shared" ca="1" si="48"/>
        <v>0.98370939404301727</v>
      </c>
      <c r="D563" s="26">
        <f t="shared" ca="1" si="50"/>
        <v>0.96102447731833041</v>
      </c>
      <c r="E563" s="26">
        <f t="shared" ca="1" si="50"/>
        <v>0.93367743870911557</v>
      </c>
      <c r="F563" s="26">
        <f t="shared" ca="1" si="50"/>
        <v>0.90312808982932946</v>
      </c>
      <c r="G563" s="26">
        <f t="shared" ca="1" si="50"/>
        <v>0.87055097970096718</v>
      </c>
      <c r="H563" s="26">
        <f t="shared" ca="1" si="50"/>
        <v>0.8368669763979355</v>
      </c>
      <c r="I563" s="26">
        <f t="shared" ca="1" si="50"/>
        <v>0.8027761620510897</v>
      </c>
      <c r="J563" s="26">
        <f t="shared" ca="1" si="50"/>
        <v>0.76880112888629615</v>
      </c>
      <c r="K563" s="26">
        <f t="shared" ca="1" si="50"/>
        <v>0.73531795219092599</v>
      </c>
      <c r="L563" s="26">
        <f t="shared" ca="1" si="50"/>
        <v>0.70259371769314471</v>
      </c>
      <c r="M563" s="27">
        <f ca="1">C563*'Balance y flujos'!D$12</f>
        <v>7448.5063817944883</v>
      </c>
      <c r="N563" s="27">
        <f ca="1">D563*'Balance y flujos'!E$12</f>
        <v>7276.7394473547856</v>
      </c>
      <c r="O563" s="27">
        <f ca="1">E563*'Balance y flujos'!F$12</f>
        <v>7069.6715949611653</v>
      </c>
      <c r="P563" s="27">
        <f ca="1">F563*'Balance y flujos'!G$12</f>
        <v>6838.3563086899412</v>
      </c>
      <c r="Q563" s="27">
        <f ca="1">G563*'Balance y flujos'!H$12</f>
        <v>-863959.29259576462</v>
      </c>
      <c r="R563" s="27">
        <f ca="1">H563*'Balance y flujos'!I$12</f>
        <v>21209.374543207636</v>
      </c>
      <c r="S563" s="27">
        <f ca="1">I563*'Balance y flujos'!J$12</f>
        <v>20345.384362740297</v>
      </c>
      <c r="T563" s="27">
        <f ca="1">J563*'Balance y flujos'!K$12</f>
        <v>19484.328515356301</v>
      </c>
      <c r="U563" s="27">
        <f ca="1">K563*'Balance y flujos'!L$12</f>
        <v>18635.738171302837</v>
      </c>
      <c r="V563" s="27">
        <f ca="1">L563*'Balance y flujos'!M$12</f>
        <v>720400.09998629999</v>
      </c>
      <c r="W563" s="16">
        <f t="shared" ca="1" si="47"/>
        <v>-35251.09328405722</v>
      </c>
      <c r="X563" s="16">
        <f ca="1">'Metrics and Escenarios'!$N$13-W563</f>
        <v>38159.140039863996</v>
      </c>
    </row>
    <row r="564" spans="1:24" x14ac:dyDescent="0.35">
      <c r="A564">
        <v>559</v>
      </c>
      <c r="B564" s="16">
        <f t="shared" ca="1" si="46"/>
        <v>-202.05067535566852</v>
      </c>
      <c r="C564" s="26">
        <f t="shared" ca="1" si="48"/>
        <v>1.0138289234667432</v>
      </c>
      <c r="D564" s="26">
        <f t="shared" ca="1" si="50"/>
        <v>1.0207753307798906</v>
      </c>
      <c r="E564" s="26">
        <f t="shared" ca="1" si="50"/>
        <v>1.0220930601457576</v>
      </c>
      <c r="F564" s="26">
        <f t="shared" ca="1" si="50"/>
        <v>1.0189216339458824</v>
      </c>
      <c r="G564" s="26">
        <f t="shared" ca="1" si="50"/>
        <v>1.0122400115072239</v>
      </c>
      <c r="H564" s="26">
        <f t="shared" ca="1" si="50"/>
        <v>1.002867552694918</v>
      </c>
      <c r="I564" s="26">
        <f t="shared" ca="1" si="50"/>
        <v>0.99146976713758017</v>
      </c>
      <c r="J564" s="26">
        <f t="shared" ca="1" si="50"/>
        <v>0.9785812236481074</v>
      </c>
      <c r="K564" s="26">
        <f t="shared" ca="1" si="50"/>
        <v>0.96461918121685541</v>
      </c>
      <c r="L564" s="26">
        <f t="shared" ca="1" si="50"/>
        <v>0.94991084268959791</v>
      </c>
      <c r="M564" s="27">
        <f ca="1">C564*'Balance y flujos'!D$12</f>
        <v>7676.5671368181002</v>
      </c>
      <c r="N564" s="27">
        <f ca="1">D564*'Balance y flujos'!E$12</f>
        <v>7729.1643362713558</v>
      </c>
      <c r="O564" s="27">
        <f ca="1">E564*'Balance y flujos'!F$12</f>
        <v>7739.1419939521456</v>
      </c>
      <c r="P564" s="27">
        <f ca="1">F564*'Balance y flujos'!G$12</f>
        <v>7715.1284098263768</v>
      </c>
      <c r="Q564" s="27">
        <f ca="1">G564*'Balance y flujos'!H$12</f>
        <v>-1004575.4753837745</v>
      </c>
      <c r="R564" s="27">
        <f ca="1">H564*'Balance y flujos'!I$12</f>
        <v>25416.457026286611</v>
      </c>
      <c r="S564" s="27">
        <f ca="1">I564*'Balance y flujos'!J$12</f>
        <v>25127.594029339059</v>
      </c>
      <c r="T564" s="27">
        <f ca="1">J564*'Balance y flujos'!K$12</f>
        <v>24800.949587756189</v>
      </c>
      <c r="U564" s="27">
        <f ca="1">K564*'Balance y flujos'!L$12</f>
        <v>24447.098622591842</v>
      </c>
      <c r="V564" s="27">
        <f ca="1">L564*'Balance y flujos'!M$12</f>
        <v>973985.17638116609</v>
      </c>
      <c r="W564" s="16">
        <f t="shared" ca="1" si="47"/>
        <v>100061.80214023322</v>
      </c>
      <c r="X564" s="16">
        <f ca="1">'Metrics and Escenarios'!$N$13-W564</f>
        <v>-97153.755384426448</v>
      </c>
    </row>
    <row r="565" spans="1:24" x14ac:dyDescent="0.35">
      <c r="A565">
        <v>560</v>
      </c>
      <c r="B565" s="16">
        <f t="shared" ca="1" si="46"/>
        <v>-96.414243643409833</v>
      </c>
      <c r="C565" s="26">
        <f t="shared" ca="1" si="48"/>
        <v>1.0031755646905849</v>
      </c>
      <c r="D565" s="26">
        <f t="shared" ca="1" si="50"/>
        <v>0.99943533989872368</v>
      </c>
      <c r="E565" s="26">
        <f t="shared" ca="1" si="50"/>
        <v>0.99020985359983782</v>
      </c>
      <c r="F565" s="26">
        <f t="shared" ca="1" si="50"/>
        <v>0.97676447435409441</v>
      </c>
      <c r="G565" s="26">
        <f t="shared" ca="1" si="50"/>
        <v>0.96016272124300506</v>
      </c>
      <c r="H565" s="26">
        <f t="shared" ca="1" si="50"/>
        <v>0.94127644003615374</v>
      </c>
      <c r="I565" s="26">
        <f t="shared" ca="1" si="50"/>
        <v>0.92080008825307125</v>
      </c>
      <c r="J565" s="26">
        <f t="shared" ca="1" si="50"/>
        <v>0.89928018272914878</v>
      </c>
      <c r="K565" s="26">
        <f t="shared" ca="1" si="50"/>
        <v>0.87713472778672807</v>
      </c>
      <c r="L565" s="26">
        <f t="shared" ca="1" si="50"/>
        <v>0.85468390487342483</v>
      </c>
      <c r="M565" s="27">
        <f ca="1">C565*'Balance y flujos'!D$12</f>
        <v>7595.9014327877367</v>
      </c>
      <c r="N565" s="27">
        <f ca="1">D565*'Balance y flujos'!E$12</f>
        <v>7567.5809873388789</v>
      </c>
      <c r="O565" s="27">
        <f ca="1">E565*'Balance y flujos'!F$12</f>
        <v>7497.7269288247198</v>
      </c>
      <c r="P565" s="27">
        <f ca="1">F565*'Balance y flujos'!G$12</f>
        <v>7395.9204464184049</v>
      </c>
      <c r="Q565" s="27">
        <f ca="1">G565*'Balance y flujos'!H$12</f>
        <v>-952892.50688900158</v>
      </c>
      <c r="R565" s="27">
        <f ca="1">H565*'Balance y flujos'!I$12</f>
        <v>23855.505269610443</v>
      </c>
      <c r="S565" s="27">
        <f ca="1">I565*'Balance y flujos'!J$12</f>
        <v>23336.557065781013</v>
      </c>
      <c r="T565" s="27">
        <f ca="1">J565*'Balance y flujos'!K$12</f>
        <v>22791.161263026475</v>
      </c>
      <c r="U565" s="27">
        <f ca="1">K565*'Balance y flujos'!L$12</f>
        <v>22229.911671932339</v>
      </c>
      <c r="V565" s="27">
        <f ca="1">L565*'Balance y flujos'!M$12</f>
        <v>876344.82777485857</v>
      </c>
      <c r="W565" s="16">
        <f t="shared" ca="1" si="47"/>
        <v>45722.585951576941</v>
      </c>
      <c r="X565" s="16">
        <f ca="1">'Metrics and Escenarios'!$N$13-W565</f>
        <v>-42814.539195770165</v>
      </c>
    </row>
    <row r="566" spans="1:24" x14ac:dyDescent="0.35">
      <c r="A566">
        <v>561</v>
      </c>
      <c r="B566" s="16">
        <f t="shared" ca="1" si="46"/>
        <v>-60.633711037188966</v>
      </c>
      <c r="C566" s="26">
        <f t="shared" ca="1" si="48"/>
        <v>0.9995925629984147</v>
      </c>
      <c r="D566" s="26">
        <f t="shared" ca="1" si="50"/>
        <v>0.99230880368383767</v>
      </c>
      <c r="E566" s="26">
        <f t="shared" ca="1" si="50"/>
        <v>0.97963762631491547</v>
      </c>
      <c r="F566" s="26">
        <f t="shared" ca="1" si="50"/>
        <v>0.96288437748830069</v>
      </c>
      <c r="G566" s="26">
        <f t="shared" ca="1" si="50"/>
        <v>0.94313789785801139</v>
      </c>
      <c r="H566" s="26">
        <f t="shared" ca="1" si="50"/>
        <v>0.92128418453317795</v>
      </c>
      <c r="I566" s="26">
        <f t="shared" ca="1" si="50"/>
        <v>0.89802380820387218</v>
      </c>
      <c r="J566" s="26">
        <f t="shared" ca="1" si="50"/>
        <v>0.87390372948980555</v>
      </c>
      <c r="K566" s="26">
        <f t="shared" ca="1" si="50"/>
        <v>0.84933876626238503</v>
      </c>
      <c r="L566" s="26">
        <f t="shared" ca="1" si="50"/>
        <v>0.8246434953327092</v>
      </c>
      <c r="M566" s="27">
        <f ca="1">C566*'Balance y flujos'!D$12</f>
        <v>7568.7714580902066</v>
      </c>
      <c r="N566" s="27">
        <f ca="1">D566*'Balance y flujos'!E$12</f>
        <v>7513.6198776878855</v>
      </c>
      <c r="O566" s="27">
        <f ca="1">E566*'Balance y flujos'!F$12</f>
        <v>7417.6755408046492</v>
      </c>
      <c r="P566" s="27">
        <f ca="1">F566*'Balance y flujos'!G$12</f>
        <v>7290.8223445695685</v>
      </c>
      <c r="Q566" s="27">
        <f ca="1">G566*'Balance y flujos'!H$12</f>
        <v>-935996.59302383149</v>
      </c>
      <c r="R566" s="27">
        <f ca="1">H566*'Balance y flujos'!I$12</f>
        <v>23348.825896562161</v>
      </c>
      <c r="S566" s="27">
        <f ca="1">I566*'Balance y flujos'!J$12</f>
        <v>22759.319980451521</v>
      </c>
      <c r="T566" s="27">
        <f ca="1">J566*'Balance y flujos'!K$12</f>
        <v>22148.025954177225</v>
      </c>
      <c r="U566" s="27">
        <f ca="1">K566*'Balance y flujos'!L$12</f>
        <v>21525.456871605682</v>
      </c>
      <c r="V566" s="27">
        <f ca="1">L566*'Balance y flujos'!M$12</f>
        <v>845543.08063169301</v>
      </c>
      <c r="W566" s="16">
        <f t="shared" ca="1" si="47"/>
        <v>29119.005531810457</v>
      </c>
      <c r="X566" s="16">
        <f ca="1">'Metrics and Escenarios'!$N$13-W566</f>
        <v>-26210.958776003681</v>
      </c>
    </row>
    <row r="567" spans="1:24" x14ac:dyDescent="0.35">
      <c r="A567">
        <v>562</v>
      </c>
      <c r="B567" s="16">
        <f t="shared" ca="1" si="46"/>
        <v>122.09503677901716</v>
      </c>
      <c r="C567" s="26">
        <f t="shared" ca="1" si="48"/>
        <v>0.98149300237889081</v>
      </c>
      <c r="D567" s="26">
        <f t="shared" ca="1" si="50"/>
        <v>0.95669879516310707</v>
      </c>
      <c r="E567" s="26">
        <f t="shared" ca="1" si="50"/>
        <v>0.92738065270376124</v>
      </c>
      <c r="F567" s="26">
        <f t="shared" ca="1" si="50"/>
        <v>0.89501621958302102</v>
      </c>
      <c r="G567" s="26">
        <f t="shared" ca="1" si="50"/>
        <v>0.86078789876431316</v>
      </c>
      <c r="H567" s="26">
        <f t="shared" ca="1" si="50"/>
        <v>0.8256172602422801</v>
      </c>
      <c r="I567" s="26">
        <f t="shared" ca="1" si="50"/>
        <v>0.79020029946893688</v>
      </c>
      <c r="J567" s="26">
        <f t="shared" ca="1" si="50"/>
        <v>0.75505245375696362</v>
      </c>
      <c r="K567" s="26">
        <f t="shared" ca="1" si="50"/>
        <v>0.72054095166572851</v>
      </c>
      <c r="L567" s="26">
        <f t="shared" ca="1" si="50"/>
        <v>0.6869231468836553</v>
      </c>
      <c r="M567" s="27">
        <f ca="1">C567*'Balance y flujos'!D$12</f>
        <v>7431.7241821379912</v>
      </c>
      <c r="N567" s="27">
        <f ca="1">D567*'Balance y flujos'!E$12</f>
        <v>7243.9860027563027</v>
      </c>
      <c r="O567" s="27">
        <f ca="1">E567*'Balance y flujos'!F$12</f>
        <v>7021.9932348380489</v>
      </c>
      <c r="P567" s="27">
        <f ca="1">F567*'Balance y flujos'!G$12</f>
        <v>6776.9343911360311</v>
      </c>
      <c r="Q567" s="27">
        <f ca="1">G567*'Balance y flujos'!H$12</f>
        <v>-854270.13630708389</v>
      </c>
      <c r="R567" s="27">
        <f ca="1">H567*'Balance y flujos'!I$12</f>
        <v>20924.264184955653</v>
      </c>
      <c r="S567" s="27">
        <f ca="1">I567*'Balance y flujos'!J$12</f>
        <v>20026.664438031548</v>
      </c>
      <c r="T567" s="27">
        <f ca="1">J567*'Balance y flujos'!K$12</f>
        <v>19135.885084661961</v>
      </c>
      <c r="U567" s="27">
        <f ca="1">K567*'Balance y flujos'!L$12</f>
        <v>18261.233085544667</v>
      </c>
      <c r="V567" s="27">
        <f ca="1">L567*'Balance y flujos'!M$12</f>
        <v>704332.37764021289</v>
      </c>
      <c r="W567" s="16">
        <f t="shared" ca="1" si="47"/>
        <v>-43115.074062808882</v>
      </c>
      <c r="X567" s="16">
        <f ca="1">'Metrics and Escenarios'!$N$13-W567</f>
        <v>46023.120818615658</v>
      </c>
    </row>
    <row r="568" spans="1:24" x14ac:dyDescent="0.35">
      <c r="A568">
        <v>563</v>
      </c>
      <c r="B568" s="16">
        <f t="shared" ca="1" si="46"/>
        <v>126.54632314808283</v>
      </c>
      <c r="C568" s="26">
        <f t="shared" ca="1" si="48"/>
        <v>0.98105620895845058</v>
      </c>
      <c r="D568" s="26">
        <f t="shared" ca="1" si="50"/>
        <v>0.95584746610903348</v>
      </c>
      <c r="E568" s="26">
        <f t="shared" ca="1" si="50"/>
        <v>0.92614306815666114</v>
      </c>
      <c r="F568" s="26">
        <f t="shared" ca="1" si="50"/>
        <v>0.89342404804661291</v>
      </c>
      <c r="G568" s="26">
        <f t="shared" ca="1" si="50"/>
        <v>0.85887422241441036</v>
      </c>
      <c r="H568" s="26">
        <f t="shared" ca="1" si="50"/>
        <v>0.82341516688174365</v>
      </c>
      <c r="I568" s="26">
        <f t="shared" ca="1" si="50"/>
        <v>0.78774194597500458</v>
      </c>
      <c r="J568" s="26">
        <f t="shared" ca="1" si="50"/>
        <v>0.7523684717060618</v>
      </c>
      <c r="K568" s="26">
        <f t="shared" ca="1" si="50"/>
        <v>0.71766012533614931</v>
      </c>
      <c r="L568" s="26">
        <f t="shared" ca="1" si="50"/>
        <v>0.68387225048763101</v>
      </c>
      <c r="M568" s="27">
        <f ca="1">C568*'Balance y flujos'!D$12</f>
        <v>7428.4168450327679</v>
      </c>
      <c r="N568" s="27">
        <f ca="1">D568*'Balance y flujos'!E$12</f>
        <v>7237.5398613138459</v>
      </c>
      <c r="O568" s="27">
        <f ca="1">E568*'Balance y flujos'!F$12</f>
        <v>7012.6224222251903</v>
      </c>
      <c r="P568" s="27">
        <f ca="1">F568*'Balance y flujos'!G$12</f>
        <v>6764.8786967188962</v>
      </c>
      <c r="Q568" s="27">
        <f ca="1">G568*'Balance y flujos'!H$12</f>
        <v>-852370.95003991411</v>
      </c>
      <c r="R568" s="27">
        <f ca="1">H568*'Balance y flujos'!I$12</f>
        <v>20868.454810013227</v>
      </c>
      <c r="S568" s="27">
        <f ca="1">I568*'Balance y flujos'!J$12</f>
        <v>19964.360462031877</v>
      </c>
      <c r="T568" s="27">
        <f ca="1">J568*'Balance y flujos'!K$12</f>
        <v>19067.862827612407</v>
      </c>
      <c r="U568" s="27">
        <f ca="1">K568*'Balance y flujos'!L$12</f>
        <v>18188.222049930657</v>
      </c>
      <c r="V568" s="27">
        <f ca="1">L568*'Balance y flujos'!M$12</f>
        <v>701204.1599898187</v>
      </c>
      <c r="W568" s="16">
        <f t="shared" ca="1" si="47"/>
        <v>-44634.432075216435</v>
      </c>
      <c r="X568" s="16">
        <f ca="1">'Metrics and Escenarios'!$N$13-W568</f>
        <v>47542.478831023211</v>
      </c>
    </row>
    <row r="569" spans="1:24" x14ac:dyDescent="0.35">
      <c r="A569">
        <v>564</v>
      </c>
      <c r="B569" s="16">
        <f t="shared" ca="1" si="46"/>
        <v>-38.036332677998239</v>
      </c>
      <c r="C569" s="26">
        <f t="shared" ca="1" si="48"/>
        <v>0.99733629610925212</v>
      </c>
      <c r="D569" s="26">
        <f t="shared" ca="1" si="50"/>
        <v>0.9878342072179519</v>
      </c>
      <c r="E569" s="26">
        <f t="shared" ca="1" si="50"/>
        <v>0.97301891386671102</v>
      </c>
      <c r="F569" s="26">
        <f t="shared" ca="1" si="50"/>
        <v>0.95422012930041444</v>
      </c>
      <c r="G569" s="26">
        <f t="shared" ca="1" si="50"/>
        <v>0.93254165047594173</v>
      </c>
      <c r="H569" s="26">
        <f t="shared" ca="1" si="50"/>
        <v>0.90887731901021285</v>
      </c>
      <c r="I569" s="26">
        <f t="shared" ca="1" si="50"/>
        <v>0.88393047873117825</v>
      </c>
      <c r="J569" s="26">
        <f t="shared" ca="1" si="50"/>
        <v>0.85824732675996318</v>
      </c>
      <c r="K569" s="26">
        <f t="shared" ca="1" si="50"/>
        <v>0.83223968659164904</v>
      </c>
      <c r="L569" s="26">
        <f t="shared" ca="1" si="50"/>
        <v>0.80621768582697551</v>
      </c>
      <c r="M569" s="27">
        <f ca="1">C569*'Balance y flujos'!D$12</f>
        <v>7551.6873289513278</v>
      </c>
      <c r="N569" s="27">
        <f ca="1">D569*'Balance y flujos'!E$12</f>
        <v>7479.7388752963925</v>
      </c>
      <c r="O569" s="27">
        <f ca="1">E569*'Balance y flujos'!F$12</f>
        <v>7367.5595998486588</v>
      </c>
      <c r="P569" s="27">
        <f ca="1">F569*'Balance y flujos'!G$12</f>
        <v>7225.217900501304</v>
      </c>
      <c r="Q569" s="27">
        <f ca="1">G569*'Balance y flujos'!H$12</f>
        <v>-925480.57890651096</v>
      </c>
      <c r="R569" s="27">
        <f ca="1">H569*'Balance y flujos'!I$12</f>
        <v>23034.388996546822</v>
      </c>
      <c r="S569" s="27">
        <f ca="1">I569*'Balance y flujos'!J$12</f>
        <v>22402.141705077611</v>
      </c>
      <c r="T569" s="27">
        <f ca="1">J569*'Balance y flujos'!K$12</f>
        <v>21751.233490307044</v>
      </c>
      <c r="U569" s="27">
        <f ca="1">K569*'Balance y flujos'!L$12</f>
        <v>21092.101517279523</v>
      </c>
      <c r="V569" s="27">
        <f ca="1">L569*'Balance y flujos'!M$12</f>
        <v>826650.29141939827</v>
      </c>
      <c r="W569" s="16">
        <f t="shared" ca="1" si="47"/>
        <v>19073.781926695956</v>
      </c>
      <c r="X569" s="16">
        <f ca="1">'Metrics and Escenarios'!$N$13-W569</f>
        <v>-16165.73517088918</v>
      </c>
    </row>
    <row r="570" spans="1:24" x14ac:dyDescent="0.35">
      <c r="A570">
        <v>565</v>
      </c>
      <c r="B570" s="16">
        <f t="shared" ca="1" si="46"/>
        <v>-40.705882052235211</v>
      </c>
      <c r="C570" s="26">
        <f t="shared" ca="1" si="48"/>
        <v>0.99760257549848785</v>
      </c>
      <c r="D570" s="26">
        <f t="shared" ca="1" si="50"/>
        <v>0.98836176247684671</v>
      </c>
      <c r="E570" s="26">
        <f t="shared" ca="1" si="50"/>
        <v>0.97379848259941759</v>
      </c>
      <c r="F570" s="26">
        <f t="shared" ca="1" si="50"/>
        <v>0.9552396086132392</v>
      </c>
      <c r="G570" s="26">
        <f t="shared" ca="1" si="50"/>
        <v>0.93378721455445513</v>
      </c>
      <c r="H570" s="26">
        <f t="shared" ca="1" si="50"/>
        <v>0.91033426123942418</v>
      </c>
      <c r="I570" s="26">
        <f t="shared" ca="1" si="50"/>
        <v>0.88558381026707589</v>
      </c>
      <c r="J570" s="26">
        <f t="shared" ca="1" si="50"/>
        <v>0.86008219225946059</v>
      </c>
      <c r="K570" s="26">
        <f t="shared" ca="1" si="50"/>
        <v>0.8342416249927731</v>
      </c>
      <c r="L570" s="26">
        <f t="shared" ca="1" si="50"/>
        <v>0.80837279905639359</v>
      </c>
      <c r="M570" s="27">
        <f ca="1">C570*'Balance y flujos'!D$12</f>
        <v>7553.703558278884</v>
      </c>
      <c r="N570" s="27">
        <f ca="1">D570*'Balance y flujos'!E$12</f>
        <v>7483.7334480192139</v>
      </c>
      <c r="O570" s="27">
        <f ca="1">E570*'Balance y flujos'!F$12</f>
        <v>7373.4623824344253</v>
      </c>
      <c r="P570" s="27">
        <f ca="1">F570*'Balance y flujos'!G$12</f>
        <v>7232.9372515755813</v>
      </c>
      <c r="Q570" s="27">
        <f ca="1">G570*'Balance y flujos'!H$12</f>
        <v>-926716.71175254462</v>
      </c>
      <c r="R570" s="27">
        <f ca="1">H570*'Balance y flujos'!I$12</f>
        <v>23071.313423365722</v>
      </c>
      <c r="S570" s="27">
        <f ca="1">I570*'Balance y flujos'!J$12</f>
        <v>22444.04337974983</v>
      </c>
      <c r="T570" s="27">
        <f ca="1">J570*'Balance y flujos'!K$12</f>
        <v>21797.735922249998</v>
      </c>
      <c r="U570" s="27">
        <f ca="1">K570*'Balance y flujos'!L$12</f>
        <v>21142.838208485369</v>
      </c>
      <c r="V570" s="27">
        <f ca="1">L570*'Balance y flujos'!M$12</f>
        <v>828860.02336953883</v>
      </c>
      <c r="W570" s="16">
        <f t="shared" ca="1" si="47"/>
        <v>20243.079191153287</v>
      </c>
      <c r="X570" s="16">
        <f ca="1">'Metrics and Escenarios'!$N$13-W570</f>
        <v>-17335.032435346511</v>
      </c>
    </row>
    <row r="571" spans="1:24" x14ac:dyDescent="0.35">
      <c r="A571">
        <v>566</v>
      </c>
      <c r="B571" s="16">
        <f t="shared" ca="1" si="46"/>
        <v>64.306870452353152</v>
      </c>
      <c r="C571" s="26">
        <f t="shared" ca="1" si="48"/>
        <v>0.98718129042277247</v>
      </c>
      <c r="D571" s="26">
        <f t="shared" ca="1" si="50"/>
        <v>0.96782011324338912</v>
      </c>
      <c r="E571" s="26">
        <f t="shared" ca="1" si="50"/>
        <v>0.94359831306775943</v>
      </c>
      <c r="F571" s="26">
        <f t="shared" ca="1" si="50"/>
        <v>0.91594572165239885</v>
      </c>
      <c r="G571" s="26">
        <f t="shared" ca="1" si="50"/>
        <v>0.88602238395638566</v>
      </c>
      <c r="H571" s="26">
        <f t="shared" ca="1" si="50"/>
        <v>0.85474587335095187</v>
      </c>
      <c r="I571" s="26">
        <f t="shared" ca="1" si="50"/>
        <v>0.82282058309785189</v>
      </c>
      <c r="J571" s="26">
        <f t="shared" ca="1" si="50"/>
        <v>0.79077838280904766</v>
      </c>
      <c r="K571" s="26">
        <f t="shared" ca="1" si="50"/>
        <v>0.75900745642645795</v>
      </c>
      <c r="L571" s="26">
        <f t="shared" ca="1" si="50"/>
        <v>0.72778857319587265</v>
      </c>
      <c r="M571" s="27">
        <f ca="1">C571*'Balance y flujos'!D$12</f>
        <v>7474.7950830086247</v>
      </c>
      <c r="N571" s="27">
        <f ca="1">D571*'Balance y flujos'!E$12</f>
        <v>7328.1950274912278</v>
      </c>
      <c r="O571" s="27">
        <f ca="1">E571*'Balance y flujos'!F$12</f>
        <v>7144.7910320843903</v>
      </c>
      <c r="P571" s="27">
        <f ca="1">F571*'Balance y flujos'!G$12</f>
        <v>6935.4095776856111</v>
      </c>
      <c r="Q571" s="27">
        <f ca="1">G571*'Balance y flujos'!H$12</f>
        <v>-879313.54959811259</v>
      </c>
      <c r="R571" s="27">
        <f ca="1">H571*'Balance y flujos'!I$12</f>
        <v>21662.493417043599</v>
      </c>
      <c r="S571" s="27">
        <f ca="1">I571*'Balance y flujos'!J$12</f>
        <v>20853.385807978808</v>
      </c>
      <c r="T571" s="27">
        <f ca="1">J571*'Balance y flujos'!K$12</f>
        <v>20041.315256409365</v>
      </c>
      <c r="U571" s="27">
        <f ca="1">K571*'Balance y flujos'!L$12</f>
        <v>19236.119811688401</v>
      </c>
      <c r="V571" s="27">
        <f ca="1">L571*'Balance y flujos'!M$12</f>
        <v>746233.48842435703</v>
      </c>
      <c r="W571" s="16">
        <f t="shared" ca="1" si="47"/>
        <v>-22403.556160365581</v>
      </c>
      <c r="X571" s="16">
        <f ca="1">'Metrics and Escenarios'!$N$13-W571</f>
        <v>25311.602916172356</v>
      </c>
    </row>
    <row r="572" spans="1:24" x14ac:dyDescent="0.35">
      <c r="A572">
        <v>567</v>
      </c>
      <c r="B572" s="16">
        <f t="shared" ca="1" si="46"/>
        <v>184.64578585891874</v>
      </c>
      <c r="C572" s="26">
        <f t="shared" ca="1" si="48"/>
        <v>0.97537285108446103</v>
      </c>
      <c r="D572" s="26">
        <f t="shared" ca="1" si="50"/>
        <v>0.94480490221776636</v>
      </c>
      <c r="E572" s="26">
        <f t="shared" ca="1" si="50"/>
        <v>0.91014041076110808</v>
      </c>
      <c r="F572" s="26">
        <f t="shared" ca="1" si="50"/>
        <v>0.87290047064730325</v>
      </c>
      <c r="G572" s="26">
        <f t="shared" ca="1" si="50"/>
        <v>0.83428306949976772</v>
      </c>
      <c r="H572" s="26">
        <f t="shared" ca="1" si="50"/>
        <v>0.79520572229543107</v>
      </c>
      <c r="I572" s="26">
        <f t="shared" ca="1" si="50"/>
        <v>0.75634750449667854</v>
      </c>
      <c r="J572" s="26">
        <f t="shared" ca="1" si="50"/>
        <v>0.7181989521143719</v>
      </c>
      <c r="K572" s="26">
        <f t="shared" ca="1" si="50"/>
        <v>0.6810982558740265</v>
      </c>
      <c r="L572" s="26">
        <f t="shared" ca="1" si="50"/>
        <v>0.64527182954885676</v>
      </c>
      <c r="M572" s="27">
        <f ca="1">C572*'Balance y flujos'!D$12</f>
        <v>7385.3832747011402</v>
      </c>
      <c r="N572" s="27">
        <f ca="1">D572*'Balance y flujos'!E$12</f>
        <v>7153.9271519979084</v>
      </c>
      <c r="O572" s="27">
        <f ca="1">E572*'Balance y flujos'!F$12</f>
        <v>6891.4525966056999</v>
      </c>
      <c r="P572" s="27">
        <f ca="1">F572*'Balance y flujos'!G$12</f>
        <v>6609.477113525998</v>
      </c>
      <c r="Q572" s="27">
        <f ca="1">G572*'Balance y flujos'!H$12</f>
        <v>-827965.99780662055</v>
      </c>
      <c r="R572" s="27">
        <f ca="1">H572*'Balance y flujos'!I$12</f>
        <v>20153.520784940087</v>
      </c>
      <c r="S572" s="27">
        <f ca="1">I572*'Balance y flujos'!J$12</f>
        <v>19168.706568799495</v>
      </c>
      <c r="T572" s="27">
        <f ca="1">J572*'Balance y flujos'!K$12</f>
        <v>18201.877958546411</v>
      </c>
      <c r="U572" s="27">
        <f ca="1">K572*'Balance y flujos'!L$12</f>
        <v>17261.605986336224</v>
      </c>
      <c r="V572" s="27">
        <f ca="1">L572*'Balance y flujos'!M$12</f>
        <v>661625.45838242525</v>
      </c>
      <c r="W572" s="16">
        <f t="shared" ca="1" si="47"/>
        <v>-63514.587988742394</v>
      </c>
      <c r="X572" s="16">
        <f ca="1">'Metrics and Escenarios'!$N$13-W572</f>
        <v>66422.63474454917</v>
      </c>
    </row>
    <row r="573" spans="1:24" x14ac:dyDescent="0.35">
      <c r="A573">
        <v>568</v>
      </c>
      <c r="B573" s="16">
        <f t="shared" ca="1" si="46"/>
        <v>15.096351892389093</v>
      </c>
      <c r="C573" s="26">
        <f t="shared" ca="1" si="48"/>
        <v>0.99205123353766822</v>
      </c>
      <c r="D573" s="26">
        <f t="shared" ca="1" si="50"/>
        <v>0.97739252825232259</v>
      </c>
      <c r="E573" s="26">
        <f t="shared" ca="1" si="50"/>
        <v>0.95763213864303931</v>
      </c>
      <c r="F573" s="26">
        <f t="shared" ca="1" si="50"/>
        <v>0.93415400713710839</v>
      </c>
      <c r="G573" s="26">
        <f t="shared" ca="1" si="50"/>
        <v>0.90809361510712128</v>
      </c>
      <c r="H573" s="26">
        <f t="shared" ca="1" si="50"/>
        <v>0.88035964522862087</v>
      </c>
      <c r="I573" s="26">
        <f t="shared" ca="1" si="50"/>
        <v>0.85165842462302566</v>
      </c>
      <c r="J573" s="26">
        <f t="shared" ca="1" si="50"/>
        <v>0.82253099837216381</v>
      </c>
      <c r="K573" s="26">
        <f t="shared" ca="1" si="50"/>
        <v>0.79337902276933292</v>
      </c>
      <c r="L573" s="26">
        <f t="shared" ca="1" si="50"/>
        <v>0.76449929495764646</v>
      </c>
      <c r="M573" s="27">
        <f ca="1">C573*'Balance y flujos'!D$12</f>
        <v>7511.6695934991594</v>
      </c>
      <c r="N573" s="27">
        <f ca="1">D573*'Balance y flujos'!E$12</f>
        <v>7400.675980417971</v>
      </c>
      <c r="O573" s="27">
        <f ca="1">E573*'Balance y flujos'!F$12</f>
        <v>7251.0531456633234</v>
      </c>
      <c r="P573" s="27">
        <f ca="1">F573*'Balance y flujos'!G$12</f>
        <v>7073.2801027163641</v>
      </c>
      <c r="Q573" s="27">
        <f ca="1">G573*'Balance y flujos'!H$12</f>
        <v>-901217.66055351822</v>
      </c>
      <c r="R573" s="27">
        <f ca="1">H573*'Balance y flujos'!I$12</f>
        <v>22311.643277820804</v>
      </c>
      <c r="S573" s="27">
        <f ca="1">I573*'Balance y flujos'!J$12</f>
        <v>21584.245788327993</v>
      </c>
      <c r="T573" s="27">
        <f ca="1">J573*'Balance y flujos'!K$12</f>
        <v>20846.046635706116</v>
      </c>
      <c r="U573" s="27">
        <f ca="1">K573*'Balance y flujos'!L$12</f>
        <v>20107.225309650006</v>
      </c>
      <c r="V573" s="27">
        <f ca="1">L573*'Balance y flujos'!M$12</f>
        <v>783874.5987300165</v>
      </c>
      <c r="W573" s="16">
        <f t="shared" ca="1" si="47"/>
        <v>-3257.221989700105</v>
      </c>
      <c r="X573" s="16">
        <f ca="1">'Metrics and Escenarios'!$N$13-W573</f>
        <v>6165.2687455068808</v>
      </c>
    </row>
    <row r="574" spans="1:24" x14ac:dyDescent="0.35">
      <c r="A574">
        <v>569</v>
      </c>
      <c r="B574" s="16">
        <f t="shared" ca="1" si="46"/>
        <v>-93.586383397835391</v>
      </c>
      <c r="C574" s="26">
        <f t="shared" ca="1" si="48"/>
        <v>1.0028919207678717</v>
      </c>
      <c r="D574" s="26">
        <f t="shared" ca="1" si="50"/>
        <v>0.99887024702101079</v>
      </c>
      <c r="E574" s="26">
        <f t="shared" ca="1" si="50"/>
        <v>0.9893701573078324</v>
      </c>
      <c r="F574" s="26">
        <f t="shared" ca="1" si="50"/>
        <v>0.97566023762673493</v>
      </c>
      <c r="G574" s="26">
        <f t="shared" ca="1" si="50"/>
        <v>0.95880607757435332</v>
      </c>
      <c r="H574" s="26">
        <f t="shared" ca="1" si="50"/>
        <v>0.93968071523007224</v>
      </c>
      <c r="I574" s="26">
        <f t="shared" ca="1" si="50"/>
        <v>0.91897916533352009</v>
      </c>
      <c r="J574" s="26">
        <f t="shared" ca="1" si="50"/>
        <v>0.89724805128663376</v>
      </c>
      <c r="K574" s="26">
        <f t="shared" ca="1" si="50"/>
        <v>0.87490519317168214</v>
      </c>
      <c r="L574" s="26">
        <f t="shared" ca="1" si="50"/>
        <v>0.85227039238267654</v>
      </c>
      <c r="M574" s="27">
        <f ca="1">C574*'Balance y flujos'!D$12</f>
        <v>7593.75372170428</v>
      </c>
      <c r="N574" s="27">
        <f ca="1">D574*'Balance y flujos'!E$12</f>
        <v>7563.3021851525427</v>
      </c>
      <c r="O574" s="27">
        <f ca="1">E574*'Balance y flujos'!F$12</f>
        <v>7491.3688689874889</v>
      </c>
      <c r="P574" s="27">
        <f ca="1">F574*'Balance y flujos'!G$12</f>
        <v>7387.5593243628919</v>
      </c>
      <c r="Q574" s="27">
        <f ca="1">G574*'Balance y flujos'!H$12</f>
        <v>-951546.1355315476</v>
      </c>
      <c r="R574" s="27">
        <f ca="1">H574*'Balance y flujos'!I$12</f>
        <v>23815.063567363159</v>
      </c>
      <c r="S574" s="27">
        <f ca="1">I574*'Balance y flujos'!J$12</f>
        <v>23290.407991550241</v>
      </c>
      <c r="T574" s="27">
        <f ca="1">J574*'Balance y flujos'!K$12</f>
        <v>22739.659365949785</v>
      </c>
      <c r="U574" s="27">
        <f ca="1">K574*'Balance y flujos'!L$12</f>
        <v>22173.406831806984</v>
      </c>
      <c r="V574" s="27">
        <f ca="1">L574*'Balance y flujos'!M$12</f>
        <v>873870.14774873771</v>
      </c>
      <c r="W574" s="16">
        <f t="shared" ca="1" si="47"/>
        <v>44378.534074067604</v>
      </c>
      <c r="X574" s="16">
        <f ca="1">'Metrics and Escenarios'!$N$13-W574</f>
        <v>-41470.487318260828</v>
      </c>
    </row>
    <row r="575" spans="1:24" x14ac:dyDescent="0.35">
      <c r="A575">
        <v>570</v>
      </c>
      <c r="B575" s="16">
        <f t="shared" ca="1" si="46"/>
        <v>-29.858590857326757</v>
      </c>
      <c r="C575" s="26">
        <f t="shared" ca="1" si="48"/>
        <v>0.99652103363119271</v>
      </c>
      <c r="D575" s="26">
        <f t="shared" ca="1" si="50"/>
        <v>0.98621987711364489</v>
      </c>
      <c r="E575" s="26">
        <f t="shared" ca="1" si="50"/>
        <v>0.97063471043329552</v>
      </c>
      <c r="F575" s="26">
        <f t="shared" ca="1" si="50"/>
        <v>0.9511038825084267</v>
      </c>
      <c r="G575" s="26">
        <f t="shared" ca="1" si="50"/>
        <v>0.92873639295365962</v>
      </c>
      <c r="H575" s="26">
        <f t="shared" ca="1" si="50"/>
        <v>0.90442870338739501</v>
      </c>
      <c r="I575" s="26">
        <f t="shared" ca="1" si="50"/>
        <v>0.87888494521416838</v>
      </c>
      <c r="J575" s="26">
        <f t="shared" ca="1" si="50"/>
        <v>0.85265083334698655</v>
      </c>
      <c r="K575" s="26">
        <f t="shared" ca="1" si="50"/>
        <v>0.82613691507964659</v>
      </c>
      <c r="L575" s="26">
        <f t="shared" ca="1" si="50"/>
        <v>0.79965153049539939</v>
      </c>
      <c r="M575" s="27">
        <f ca="1">C575*'Balance y flujos'!D$12</f>
        <v>7545.5142784473519</v>
      </c>
      <c r="N575" s="27">
        <f ca="1">D575*'Balance y flujos'!E$12</f>
        <v>7467.5153993826025</v>
      </c>
      <c r="O575" s="27">
        <f ca="1">E575*'Balance y flujos'!F$12</f>
        <v>7349.5067535539783</v>
      </c>
      <c r="P575" s="27">
        <f ca="1">F575*'Balance y flujos'!G$12</f>
        <v>7201.6221269345097</v>
      </c>
      <c r="Q575" s="27">
        <f ca="1">G575*'Balance y flujos'!H$12</f>
        <v>-921704.13424818101</v>
      </c>
      <c r="R575" s="27">
        <f ca="1">H575*'Balance y flujos'!I$12</f>
        <v>22921.644250244102</v>
      </c>
      <c r="S575" s="27">
        <f ca="1">I575*'Balance y flujos'!J$12</f>
        <v>22274.26880155694</v>
      </c>
      <c r="T575" s="27">
        <f ca="1">J575*'Balance y flujos'!K$12</f>
        <v>21609.397179074738</v>
      </c>
      <c r="U575" s="27">
        <f ca="1">K575*'Balance y flujos'!L$12</f>
        <v>20937.434204074267</v>
      </c>
      <c r="V575" s="27">
        <f ca="1">L575*'Balance y flujos'!M$12</f>
        <v>819917.72487592837</v>
      </c>
      <c r="W575" s="16">
        <f t="shared" ca="1" si="47"/>
        <v>15520.493621015805</v>
      </c>
      <c r="X575" s="16">
        <f ca="1">'Metrics and Escenarios'!$N$13-W575</f>
        <v>-12612.446865209029</v>
      </c>
    </row>
    <row r="576" spans="1:24" x14ac:dyDescent="0.35">
      <c r="A576">
        <v>571</v>
      </c>
      <c r="B576" s="16">
        <f t="shared" ca="1" si="46"/>
        <v>255.68070068013654</v>
      </c>
      <c r="C576" s="26">
        <f t="shared" ca="1" si="48"/>
        <v>0.96846884863724858</v>
      </c>
      <c r="D576" s="26">
        <f t="shared" ca="1" si="50"/>
        <v>0.93147697406471575</v>
      </c>
      <c r="E576" s="26">
        <f t="shared" ca="1" si="50"/>
        <v>0.89095009045650519</v>
      </c>
      <c r="F576" s="26">
        <f t="shared" ca="1" si="50"/>
        <v>0.84844696219002291</v>
      </c>
      <c r="G576" s="26">
        <f t="shared" ca="1" si="50"/>
        <v>0.8051715008252196</v>
      </c>
      <c r="H576" s="26">
        <f t="shared" ca="1" si="50"/>
        <v>0.7620254106720652</v>
      </c>
      <c r="I576" s="26">
        <f t="shared" ca="1" si="50"/>
        <v>0.71965828287115374</v>
      </c>
      <c r="J576" s="26">
        <f t="shared" ca="1" si="50"/>
        <v>0.67852321297765072</v>
      </c>
      <c r="K576" s="26">
        <f t="shared" ca="1" si="50"/>
        <v>0.6389173824998795</v>
      </c>
      <c r="L576" s="26">
        <f t="shared" ca="1" si="50"/>
        <v>0.60102513423675941</v>
      </c>
      <c r="M576" s="27">
        <f ca="1">C576*'Balance y flujos'!D$12</f>
        <v>7333.1071588081795</v>
      </c>
      <c r="N576" s="27">
        <f ca="1">D576*'Balance y flujos'!E$12</f>
        <v>7053.0099924127117</v>
      </c>
      <c r="O576" s="27">
        <f ca="1">E576*'Balance y flujos'!F$12</f>
        <v>6746.1462448283328</v>
      </c>
      <c r="P576" s="27">
        <f ca="1">F576*'Balance y flujos'!G$12</f>
        <v>6424.3186562577202</v>
      </c>
      <c r="Q576" s="27">
        <f ca="1">G576*'Balance y flujos'!H$12</f>
        <v>-799074.85775293293</v>
      </c>
      <c r="R576" s="27">
        <f ca="1">H576*'Balance y flujos'!I$12</f>
        <v>19312.606187366477</v>
      </c>
      <c r="S576" s="27">
        <f ca="1">I576*'Balance y flujos'!J$12</f>
        <v>18238.862919688301</v>
      </c>
      <c r="T576" s="27">
        <f ca="1">J576*'Balance y flujos'!K$12</f>
        <v>17196.344659513252</v>
      </c>
      <c r="U576" s="27">
        <f ca="1">K576*'Balance y flujos'!L$12</f>
        <v>16192.583110320029</v>
      </c>
      <c r="V576" s="27">
        <f ca="1">L576*'Balance y flujos'!M$12</f>
        <v>616257.38445264986</v>
      </c>
      <c r="W576" s="16">
        <f t="shared" ca="1" si="47"/>
        <v>-84320.494371087989</v>
      </c>
      <c r="X576" s="16">
        <f ca="1">'Metrics and Escenarios'!$N$13-W576</f>
        <v>87228.541126894765</v>
      </c>
    </row>
    <row r="577" spans="1:24" x14ac:dyDescent="0.35">
      <c r="A577">
        <v>572</v>
      </c>
      <c r="B577" s="16">
        <f t="shared" ca="1" si="46"/>
        <v>29.926346801224096</v>
      </c>
      <c r="C577" s="26">
        <f t="shared" ca="1" si="48"/>
        <v>0.99058111242726554</v>
      </c>
      <c r="D577" s="26">
        <f t="shared" ca="1" si="50"/>
        <v>0.97449787789580034</v>
      </c>
      <c r="E577" s="26">
        <f t="shared" ca="1" si="50"/>
        <v>0.95338109816908612</v>
      </c>
      <c r="F577" s="26">
        <f t="shared" ca="1" si="50"/>
        <v>0.9286290108040397</v>
      </c>
      <c r="G577" s="26">
        <f t="shared" ca="1" si="50"/>
        <v>0.90138500615966777</v>
      </c>
      <c r="H577" s="26">
        <f t="shared" ca="1" si="50"/>
        <v>0.87256095560743729</v>
      </c>
      <c r="I577" s="26">
        <f t="shared" ca="1" si="50"/>
        <v>0.84286309269254756</v>
      </c>
      <c r="J577" s="26">
        <f t="shared" ca="1" si="50"/>
        <v>0.81283015313788376</v>
      </c>
      <c r="K577" s="26">
        <f t="shared" ca="1" si="50"/>
        <v>0.78286015041250701</v>
      </c>
      <c r="L577" s="26">
        <f t="shared" ca="1" si="50"/>
        <v>0.75324542795411831</v>
      </c>
      <c r="M577" s="27">
        <f ca="1">C577*'Balance y flujos'!D$12</f>
        <v>7500.5380473950399</v>
      </c>
      <c r="N577" s="27">
        <f ca="1">D577*'Balance y flujos'!E$12</f>
        <v>7378.7581032642256</v>
      </c>
      <c r="O577" s="27">
        <f ca="1">E577*'Balance y flujos'!F$12</f>
        <v>7218.8648771652779</v>
      </c>
      <c r="P577" s="27">
        <f ca="1">F577*'Balance y flujos'!G$12</f>
        <v>7031.4456232497041</v>
      </c>
      <c r="Q577" s="27">
        <f ca="1">G577*'Balance y flujos'!H$12</f>
        <v>-894559.84823041409</v>
      </c>
      <c r="R577" s="27">
        <f ca="1">H577*'Balance y flujos'!I$12</f>
        <v>22113.994985097088</v>
      </c>
      <c r="S577" s="27">
        <f ca="1">I577*'Balance y flujos'!J$12</f>
        <v>21361.338809792087</v>
      </c>
      <c r="T577" s="27">
        <f ca="1">J577*'Balance y flujos'!K$12</f>
        <v>20600.190525043075</v>
      </c>
      <c r="U577" s="27">
        <f ca="1">K577*'Balance y flujos'!L$12</f>
        <v>19840.637297600133</v>
      </c>
      <c r="V577" s="27">
        <f ca="1">L577*'Balance y flujos'!M$12</f>
        <v>772335.51617005118</v>
      </c>
      <c r="W577" s="16">
        <f t="shared" ca="1" si="47"/>
        <v>-9178.5637917562854</v>
      </c>
      <c r="X577" s="16">
        <f ca="1">'Metrics and Escenarios'!$N$13-W577</f>
        <v>12086.610547563061</v>
      </c>
    </row>
    <row r="578" spans="1:24" x14ac:dyDescent="0.35">
      <c r="A578">
        <v>573</v>
      </c>
      <c r="B578" s="16">
        <f t="shared" ca="1" si="46"/>
        <v>-6.3728106128017368</v>
      </c>
      <c r="C578" s="26">
        <f t="shared" ca="1" si="48"/>
        <v>0.99418337239511523</v>
      </c>
      <c r="D578" s="26">
        <f t="shared" ca="1" si="50"/>
        <v>0.98159831105802398</v>
      </c>
      <c r="E578" s="26">
        <f t="shared" ca="1" si="50"/>
        <v>0.96381991220113639</v>
      </c>
      <c r="F578" s="26">
        <f t="shared" ca="1" si="50"/>
        <v>0.94221075361662465</v>
      </c>
      <c r="G578" s="26">
        <f t="shared" ca="1" si="50"/>
        <v>0.91789412789361191</v>
      </c>
      <c r="H578" s="26">
        <f t="shared" ca="1" si="50"/>
        <v>0.89177335078487863</v>
      </c>
      <c r="I578" s="26">
        <f t="shared" ca="1" si="50"/>
        <v>0.86455415830474003</v>
      </c>
      <c r="J578" s="26">
        <f t="shared" ca="1" si="50"/>
        <v>0.8367802572869254</v>
      </c>
      <c r="K578" s="26">
        <f t="shared" ca="1" si="50"/>
        <v>0.80885794985695458</v>
      </c>
      <c r="L578" s="26">
        <f t="shared" ca="1" si="50"/>
        <v>0.78108991062058009</v>
      </c>
      <c r="M578" s="27">
        <f ca="1">C578*'Balance y flujos'!D$12</f>
        <v>7527.8138429926958</v>
      </c>
      <c r="N578" s="27">
        <f ca="1">D578*'Balance y flujos'!E$12</f>
        <v>7432.5215643459187</v>
      </c>
      <c r="O578" s="27">
        <f ca="1">E578*'Balance y flujos'!F$12</f>
        <v>7297.906079177721</v>
      </c>
      <c r="P578" s="27">
        <f ca="1">F578*'Balance y flujos'!G$12</f>
        <v>7134.2846310176901</v>
      </c>
      <c r="Q578" s="27">
        <f ca="1">G578*'Balance y flujos'!H$12</f>
        <v>-910943.96526343969</v>
      </c>
      <c r="R578" s="27">
        <f ca="1">H578*'Balance y flujos'!I$12</f>
        <v>22600.909747756705</v>
      </c>
      <c r="S578" s="27">
        <f ca="1">I578*'Balance y flujos'!J$12</f>
        <v>21911.072456578411</v>
      </c>
      <c r="T578" s="27">
        <f ca="1">J578*'Balance y flujos'!K$12</f>
        <v>21207.176752928728</v>
      </c>
      <c r="U578" s="27">
        <f ca="1">K578*'Balance y flujos'!L$12</f>
        <v>20499.519869463369</v>
      </c>
      <c r="V578" s="27">
        <f ca="1">L578*'Balance y flujos'!M$12</f>
        <v>800885.68334610702</v>
      </c>
      <c r="W578" s="16">
        <f t="shared" ca="1" si="47"/>
        <v>5552.9230269285617</v>
      </c>
      <c r="X578" s="16">
        <f ca="1">'Metrics and Escenarios'!$N$13-W578</f>
        <v>-2644.876271121786</v>
      </c>
    </row>
    <row r="579" spans="1:24" x14ac:dyDescent="0.35">
      <c r="A579">
        <v>574</v>
      </c>
      <c r="B579" s="16">
        <f t="shared" ca="1" si="46"/>
        <v>-126.53440640137322</v>
      </c>
      <c r="C579" s="26">
        <f t="shared" ca="1" si="48"/>
        <v>1.0062017009168776</v>
      </c>
      <c r="D579" s="26">
        <f t="shared" ca="1" si="50"/>
        <v>1.0054741416267643</v>
      </c>
      <c r="E579" s="26">
        <f t="shared" ca="1" si="50"/>
        <v>0.99919798562947226</v>
      </c>
      <c r="F579" s="26">
        <f t="shared" ca="1" si="50"/>
        <v>0.98860377344305495</v>
      </c>
      <c r="G579" s="26">
        <f t="shared" ca="1" si="50"/>
        <v>0.97473228399126988</v>
      </c>
      <c r="H579" s="26">
        <f t="shared" ca="1" si="50"/>
        <v>0.95844192071655898</v>
      </c>
      <c r="I579" s="26">
        <f t="shared" ca="1" si="50"/>
        <v>0.94042045440791544</v>
      </c>
      <c r="J579" s="26">
        <f t="shared" ca="1" si="50"/>
        <v>0.92121253633527134</v>
      </c>
      <c r="K579" s="26">
        <f t="shared" ca="1" si="50"/>
        <v>0.90123743840226866</v>
      </c>
      <c r="L579" s="26">
        <f t="shared" ca="1" si="50"/>
        <v>0.88081874012414085</v>
      </c>
      <c r="M579" s="27">
        <f ca="1">C579*'Balance y flujos'!D$12</f>
        <v>7618.8149020808178</v>
      </c>
      <c r="N579" s="27">
        <f ca="1">D579*'Balance y flujos'!E$12</f>
        <v>7613.3059275316682</v>
      </c>
      <c r="O579" s="27">
        <f ca="1">E579*'Balance y flujos'!F$12</f>
        <v>7565.7837748694528</v>
      </c>
      <c r="P579" s="27">
        <f ca="1">F579*'Balance y flujos'!G$12</f>
        <v>7485.5659203298192</v>
      </c>
      <c r="Q579" s="27">
        <f ca="1">G579*'Balance y flujos'!H$12</f>
        <v>-967351.75099868514</v>
      </c>
      <c r="R579" s="27">
        <f ca="1">H579*'Balance y flujos'!I$12</f>
        <v>24290.543476676452</v>
      </c>
      <c r="S579" s="27">
        <f ca="1">I579*'Balance y flujos'!J$12</f>
        <v>23833.811356115311</v>
      </c>
      <c r="T579" s="27">
        <f ca="1">J579*'Balance y flujos'!K$12</f>
        <v>23347.010060225439</v>
      </c>
      <c r="U579" s="27">
        <f ca="1">K579*'Balance y flujos'!L$12</f>
        <v>22840.765524896979</v>
      </c>
      <c r="V579" s="27">
        <f ca="1">L579*'Balance y flujos'!M$12</f>
        <v>903142.01860309229</v>
      </c>
      <c r="W579" s="16">
        <f t="shared" ca="1" si="47"/>
        <v>60385.86854713317</v>
      </c>
      <c r="X579" s="16">
        <f ca="1">'Metrics and Escenarios'!$N$13-W579</f>
        <v>-57477.821791326394</v>
      </c>
    </row>
    <row r="580" spans="1:24" x14ac:dyDescent="0.35">
      <c r="A580">
        <v>575</v>
      </c>
      <c r="B580" s="16">
        <f t="shared" ca="1" si="46"/>
        <v>-43.824400730630451</v>
      </c>
      <c r="C580" s="26">
        <f t="shared" ca="1" si="48"/>
        <v>0.9979137282392786</v>
      </c>
      <c r="D580" s="26">
        <f t="shared" ca="1" si="50"/>
        <v>0.98897839967977963</v>
      </c>
      <c r="E580" s="26">
        <f t="shared" ca="1" si="50"/>
        <v>0.97470995152496032</v>
      </c>
      <c r="F580" s="26">
        <f t="shared" ca="1" si="50"/>
        <v>0.95643192513562336</v>
      </c>
      <c r="G580" s="26">
        <f t="shared" ca="1" si="50"/>
        <v>0.93524436673341438</v>
      </c>
      <c r="H580" s="26">
        <f t="shared" ca="1" si="50"/>
        <v>0.91203919243829412</v>
      </c>
      <c r="I580" s="26">
        <f t="shared" ca="1" si="50"/>
        <v>0.88751911860939081</v>
      </c>
      <c r="J580" s="26">
        <f t="shared" ca="1" si="50"/>
        <v>0.86223061701142645</v>
      </c>
      <c r="K580" s="26">
        <f t="shared" ca="1" si="50"/>
        <v>0.83658635216840438</v>
      </c>
      <c r="L580" s="26">
        <f t="shared" ca="1" si="50"/>
        <v>0.8108976595955113</v>
      </c>
      <c r="M580" s="27">
        <f ca="1">C580*'Balance y flujos'!D$12</f>
        <v>7556.0595621856555</v>
      </c>
      <c r="N580" s="27">
        <f ca="1">D580*'Balance y flujos'!E$12</f>
        <v>7488.402536440155</v>
      </c>
      <c r="O580" s="27">
        <f ca="1">E580*'Balance y flujos'!F$12</f>
        <v>7380.3638943543319</v>
      </c>
      <c r="P580" s="27">
        <f ca="1">F580*'Balance y flujos'!G$12</f>
        <v>7241.9653012006811</v>
      </c>
      <c r="Q580" s="27">
        <f ca="1">G580*'Balance y flujos'!H$12</f>
        <v>-928162.83058428776</v>
      </c>
      <c r="R580" s="27">
        <f ca="1">H580*'Balance y flujos'!I$12</f>
        <v>23114.522828667956</v>
      </c>
      <c r="S580" s="27">
        <f ca="1">I580*'Balance y flujos'!J$12</f>
        <v>22493.091413244263</v>
      </c>
      <c r="T580" s="27">
        <f ca="1">J580*'Balance y flujos'!K$12</f>
        <v>21852.185131655384</v>
      </c>
      <c r="U580" s="27">
        <f ca="1">K580*'Balance y flujos'!L$12</f>
        <v>21202.262463799696</v>
      </c>
      <c r="V580" s="27">
        <f ca="1">L580*'Balance y flujos'!M$12</f>
        <v>831448.87342473713</v>
      </c>
      <c r="W580" s="16">
        <f t="shared" ca="1" si="47"/>
        <v>21614.895971997525</v>
      </c>
      <c r="X580" s="16">
        <f ca="1">'Metrics and Escenarios'!$N$13-W580</f>
        <v>-18706.849216190749</v>
      </c>
    </row>
    <row r="581" spans="1:24" x14ac:dyDescent="0.35">
      <c r="A581">
        <v>576</v>
      </c>
      <c r="B581" s="16">
        <f t="shared" ca="1" si="46"/>
        <v>-156.20481930342666</v>
      </c>
      <c r="C581" s="26">
        <f t="shared" ca="1" si="48"/>
        <v>1.0091915762581622</v>
      </c>
      <c r="D581" s="26">
        <f t="shared" ca="1" si="50"/>
        <v>1.0114584463342045</v>
      </c>
      <c r="E581" s="26">
        <f t="shared" ca="1" si="50"/>
        <v>1.0081316716090043</v>
      </c>
      <c r="F581" s="26">
        <f t="shared" ca="1" si="50"/>
        <v>1.0004065866345639</v>
      </c>
      <c r="G581" s="26">
        <f t="shared" ca="1" si="50"/>
        <v>0.9893004322191199</v>
      </c>
      <c r="H581" s="26">
        <f t="shared" ref="D581:L609" ca="1" si="51">EXP(-(H$4+($B581/10000))*H$3)</f>
        <v>0.97565712121575932</v>
      </c>
      <c r="I581" s="26">
        <f t="shared" ca="1" si="51"/>
        <v>0.96015656164668273</v>
      </c>
      <c r="J581" s="26">
        <f t="shared" ca="1" si="51"/>
        <v>0.9433403186550865</v>
      </c>
      <c r="K581" s="26">
        <f t="shared" ca="1" si="51"/>
        <v>0.92562771867503701</v>
      </c>
      <c r="L581" s="26">
        <f t="shared" ca="1" si="51"/>
        <v>0.90734456600302804</v>
      </c>
      <c r="M581" s="27">
        <f ca="1">C581*'Balance y flujos'!D$12</f>
        <v>7641.4538091555987</v>
      </c>
      <c r="N581" s="27">
        <f ca="1">D581*'Balance y flujos'!E$12</f>
        <v>7658.618224104107</v>
      </c>
      <c r="O581" s="27">
        <f ca="1">E581*'Balance y flujos'!F$12</f>
        <v>7633.4283632351335</v>
      </c>
      <c r="P581" s="27">
        <f ca="1">F581*'Balance y flujos'!G$12</f>
        <v>7574.9351282609969</v>
      </c>
      <c r="Q581" s="27">
        <f ca="1">G581*'Balance y flujos'!H$12</f>
        <v>-981809.59129849961</v>
      </c>
      <c r="R581" s="27">
        <f ca="1">H581*'Balance y flujos'!I$12</f>
        <v>24726.84177201071</v>
      </c>
      <c r="S581" s="27">
        <f ca="1">I581*'Balance y flujos'!J$12</f>
        <v>24333.998963294693</v>
      </c>
      <c r="T581" s="27">
        <f ca="1">J581*'Balance y flujos'!K$12</f>
        <v>23907.811760217915</v>
      </c>
      <c r="U581" s="27">
        <f ca="1">K581*'Balance y flujos'!L$12</f>
        <v>23458.907480677739</v>
      </c>
      <c r="V581" s="27">
        <f ca="1">L581*'Balance y flujos'!M$12</f>
        <v>930340.10924089584</v>
      </c>
      <c r="W581" s="16">
        <f t="shared" ca="1" si="47"/>
        <v>75466.513443353004</v>
      </c>
      <c r="X581" s="16">
        <f ca="1">'Metrics and Escenarios'!$N$13-W581</f>
        <v>-72558.466687546228</v>
      </c>
    </row>
    <row r="582" spans="1:24" x14ac:dyDescent="0.35">
      <c r="A582">
        <v>577</v>
      </c>
      <c r="B582" s="16">
        <f t="shared" ca="1" si="46"/>
        <v>166.93416823929405</v>
      </c>
      <c r="C582" s="26">
        <f t="shared" ca="1" si="48"/>
        <v>0.97710192496471759</v>
      </c>
      <c r="D582" s="26">
        <f t="shared" ca="1" si="51"/>
        <v>0.94815764158631666</v>
      </c>
      <c r="E582" s="26">
        <f t="shared" ca="1" si="51"/>
        <v>0.91498929928241624</v>
      </c>
      <c r="F582" s="26">
        <f t="shared" ca="1" si="51"/>
        <v>0.87910662062244072</v>
      </c>
      <c r="G582" s="26">
        <f t="shared" ca="1" si="51"/>
        <v>0.84170413211246375</v>
      </c>
      <c r="H582" s="26">
        <f t="shared" ca="1" si="51"/>
        <v>0.80370141187319577</v>
      </c>
      <c r="I582" s="26">
        <f t="shared" ca="1" si="51"/>
        <v>0.7657831724118237</v>
      </c>
      <c r="J582" s="26">
        <f t="shared" ca="1" si="51"/>
        <v>0.72844776201731365</v>
      </c>
      <c r="K582" s="26">
        <f t="shared" ca="1" si="51"/>
        <v>0.69204226708355954</v>
      </c>
      <c r="L582" s="26">
        <f t="shared" ca="1" si="51"/>
        <v>0.6568024489863612</v>
      </c>
      <c r="M582" s="27">
        <f ca="1">C582*'Balance y flujos'!D$12</f>
        <v>7398.4755740221344</v>
      </c>
      <c r="N582" s="27">
        <f ca="1">D582*'Balance y flujos'!E$12</f>
        <v>7179.3136134207298</v>
      </c>
      <c r="O582" s="27">
        <f ca="1">E582*'Balance y flujos'!F$12</f>
        <v>6928.167684734658</v>
      </c>
      <c r="P582" s="27">
        <f ca="1">F582*'Balance y flujos'!G$12</f>
        <v>6656.469190633441</v>
      </c>
      <c r="Q582" s="27">
        <f ca="1">G582*'Balance y flujos'!H$12</f>
        <v>-835330.8691980422</v>
      </c>
      <c r="R582" s="27">
        <f ca="1">H582*'Balance y flujos'!I$12</f>
        <v>20368.833692892564</v>
      </c>
      <c r="S582" s="27">
        <f ca="1">I582*'Balance y flujos'!J$12</f>
        <v>19407.84208319035</v>
      </c>
      <c r="T582" s="27">
        <f ca="1">J582*'Balance y flujos'!K$12</f>
        <v>18461.621566532041</v>
      </c>
      <c r="U582" s="27">
        <f ca="1">K582*'Balance y flujos'!L$12</f>
        <v>17538.968624956673</v>
      </c>
      <c r="V582" s="27">
        <f ca="1">L582*'Balance y flujos'!M$12</f>
        <v>673448.30732983083</v>
      </c>
      <c r="W582" s="16">
        <f t="shared" ca="1" si="47"/>
        <v>-57942.869837828795</v>
      </c>
      <c r="X582" s="16">
        <f ca="1">'Metrics and Escenarios'!$N$13-W582</f>
        <v>60850.916593635571</v>
      </c>
    </row>
    <row r="583" spans="1:24" x14ac:dyDescent="0.35">
      <c r="A583">
        <v>578</v>
      </c>
      <c r="B583" s="16">
        <f t="shared" ref="B583:B646" ca="1" si="52">_xlfn.NORM.INV(RAND(),0,1.6)*100</f>
        <v>-146.35995342043415</v>
      </c>
      <c r="C583" s="26">
        <f t="shared" ca="1" si="48"/>
        <v>1.0081985295870823</v>
      </c>
      <c r="D583" s="26">
        <f t="shared" ca="1" si="51"/>
        <v>1.009468871137001</v>
      </c>
      <c r="E583" s="26">
        <f t="shared" ca="1" si="51"/>
        <v>1.005158587881936</v>
      </c>
      <c r="F583" s="26">
        <f t="shared" ca="1" si="51"/>
        <v>0.99647478585628668</v>
      </c>
      <c r="G583" s="26">
        <f t="shared" ca="1" si="51"/>
        <v>0.98444263308660673</v>
      </c>
      <c r="H583" s="26">
        <f t="shared" ca="1" si="51"/>
        <v>0.96991098081425187</v>
      </c>
      <c r="I583" s="26">
        <f t="shared" ca="1" si="51"/>
        <v>0.95356248018694845</v>
      </c>
      <c r="J583" s="26">
        <f t="shared" ca="1" si="51"/>
        <v>0.93593985241280442</v>
      </c>
      <c r="K583" s="26">
        <f t="shared" ca="1" si="51"/>
        <v>0.91746253274223855</v>
      </c>
      <c r="L583" s="26">
        <f t="shared" ca="1" si="51"/>
        <v>0.89845570704646649</v>
      </c>
      <c r="M583" s="27">
        <f ca="1">C583*'Balance y flujos'!D$12</f>
        <v>7633.934602251863</v>
      </c>
      <c r="N583" s="27">
        <f ca="1">D583*'Balance y flujos'!E$12</f>
        <v>7643.553446189846</v>
      </c>
      <c r="O583" s="27">
        <f ca="1">E583*'Balance y flujos'!F$12</f>
        <v>7610.9165998538138</v>
      </c>
      <c r="P583" s="27">
        <f ca="1">F583*'Balance y flujos'!G$12</f>
        <v>7545.1640969317359</v>
      </c>
      <c r="Q583" s="27">
        <f ca="1">G583*'Balance y flujos'!H$12</f>
        <v>-976988.57472398481</v>
      </c>
      <c r="R583" s="27">
        <f ca="1">H583*'Balance y flujos'!I$12</f>
        <v>24581.212840065047</v>
      </c>
      <c r="S583" s="27">
        <f ca="1">I583*'Balance y flujos'!J$12</f>
        <v>24166.879997685726</v>
      </c>
      <c r="T583" s="27">
        <f ca="1">J583*'Balance y flujos'!K$12</f>
        <v>23720.255954153596</v>
      </c>
      <c r="U583" s="27">
        <f ca="1">K583*'Balance y flujos'!L$12</f>
        <v>23251.970785183967</v>
      </c>
      <c r="V583" s="27">
        <f ca="1">L583*'Balance y flujos'!M$12</f>
        <v>921225.97297720122</v>
      </c>
      <c r="W583" s="16">
        <f t="shared" ref="W583:W646" ca="1" si="53">SUM(M583:V583)</f>
        <v>70391.286575531936</v>
      </c>
      <c r="X583" s="16">
        <f ca="1">'Metrics and Escenarios'!$N$13-W583</f>
        <v>-67483.23981972516</v>
      </c>
    </row>
    <row r="584" spans="1:24" x14ac:dyDescent="0.35">
      <c r="A584">
        <v>579</v>
      </c>
      <c r="B584" s="16">
        <f t="shared" ca="1" si="52"/>
        <v>-262.77452257701157</v>
      </c>
      <c r="C584" s="26">
        <f t="shared" ref="C584:C647" ca="1" si="54">EXP(-(C$4+($B584/10000))*C$3)</f>
        <v>1.0200040125157261</v>
      </c>
      <c r="D584" s="26">
        <f t="shared" ca="1" si="51"/>
        <v>1.0332479973518174</v>
      </c>
      <c r="E584" s="26">
        <f t="shared" ca="1" si="51"/>
        <v>1.0408833198748719</v>
      </c>
      <c r="F584" s="26">
        <f t="shared" ca="1" si="51"/>
        <v>1.0439737915959568</v>
      </c>
      <c r="G584" s="26">
        <f t="shared" ca="1" si="51"/>
        <v>1.0434448883167944</v>
      </c>
      <c r="H584" s="26">
        <f t="shared" ca="1" si="51"/>
        <v>1.0400801291464088</v>
      </c>
      <c r="I584" s="26">
        <f t="shared" ca="1" si="51"/>
        <v>1.0345223985325014</v>
      </c>
      <c r="J584" s="26">
        <f t="shared" ca="1" si="51"/>
        <v>1.0272934142813939</v>
      </c>
      <c r="K584" s="26">
        <f t="shared" ca="1" si="51"/>
        <v>1.0188041892961595</v>
      </c>
      <c r="L584" s="26">
        <f t="shared" ca="1" si="51"/>
        <v>1.0093804215698801</v>
      </c>
      <c r="M584" s="27">
        <f ca="1">C584*'Balance y flujos'!D$12</f>
        <v>7723.324025049551</v>
      </c>
      <c r="N584" s="27">
        <f ca="1">D584*'Balance y flujos'!E$12</f>
        <v>7823.6055778835389</v>
      </c>
      <c r="O584" s="27">
        <f ca="1">E584*'Balance y flujos'!F$12</f>
        <v>7881.4191444555627</v>
      </c>
      <c r="P584" s="27">
        <f ca="1">F584*'Balance y flujos'!G$12</f>
        <v>7904.8197528838782</v>
      </c>
      <c r="Q584" s="27">
        <f ca="1">G584*'Balance y flujos'!H$12</f>
        <v>-1035544.0733436495</v>
      </c>
      <c r="R584" s="27">
        <f ca="1">H584*'Balance y flujos'!I$12</f>
        <v>26359.564466222346</v>
      </c>
      <c r="S584" s="27">
        <f ca="1">I584*'Balance y flujos'!J$12</f>
        <v>26218.710550934662</v>
      </c>
      <c r="T584" s="27">
        <f ca="1">J584*'Balance y flujos'!K$12</f>
        <v>26035.500747139296</v>
      </c>
      <c r="U584" s="27">
        <f ca="1">K584*'Balance y flujos'!L$12</f>
        <v>25820.351676413175</v>
      </c>
      <c r="V584" s="27">
        <f ca="1">L584*'Balance y flujos'!M$12</f>
        <v>1034961.9393276994</v>
      </c>
      <c r="W584" s="16">
        <f t="shared" ca="1" si="53"/>
        <v>135185.16192503192</v>
      </c>
      <c r="X584" s="16">
        <f ca="1">'Metrics and Escenarios'!$N$13-W584</f>
        <v>-132277.11516922514</v>
      </c>
    </row>
    <row r="585" spans="1:24" x14ac:dyDescent="0.35">
      <c r="A585">
        <v>580</v>
      </c>
      <c r="B585" s="16">
        <f t="shared" ca="1" si="52"/>
        <v>102.02689122807107</v>
      </c>
      <c r="C585" s="26">
        <f t="shared" ca="1" si="54"/>
        <v>0.98346465453020204</v>
      </c>
      <c r="D585" s="26">
        <f t="shared" ca="1" si="51"/>
        <v>0.96054634545189332</v>
      </c>
      <c r="E585" s="26">
        <f t="shared" ca="1" si="51"/>
        <v>0.93298073625849776</v>
      </c>
      <c r="F585" s="26">
        <f t="shared" ca="1" si="51"/>
        <v>0.90222965922612652</v>
      </c>
      <c r="G585" s="26">
        <f t="shared" ca="1" si="51"/>
        <v>0.86946858567412422</v>
      </c>
      <c r="H585" s="26">
        <f t="shared" ca="1" si="51"/>
        <v>0.83561851581275604</v>
      </c>
      <c r="I585" s="26">
        <f t="shared" ca="1" si="51"/>
        <v>0.80137913232818392</v>
      </c>
      <c r="J585" s="26">
        <f t="shared" ca="1" si="51"/>
        <v>0.76727228506262057</v>
      </c>
      <c r="K585" s="26">
        <f t="shared" ca="1" si="51"/>
        <v>0.73367311548169045</v>
      </c>
      <c r="L585" s="26">
        <f t="shared" ca="1" si="51"/>
        <v>0.70084767296963801</v>
      </c>
      <c r="M585" s="27">
        <f ca="1">C585*'Balance y flujos'!D$12</f>
        <v>7446.6532493204868</v>
      </c>
      <c r="N585" s="27">
        <f ca="1">D585*'Balance y flujos'!E$12</f>
        <v>7273.1191014680207</v>
      </c>
      <c r="O585" s="27">
        <f ca="1">E585*'Balance y flujos'!F$12</f>
        <v>7064.396263973108</v>
      </c>
      <c r="P585" s="27">
        <f ca="1">F585*'Balance y flujos'!G$12</f>
        <v>6831.5535210759563</v>
      </c>
      <c r="Q585" s="27">
        <f ca="1">G585*'Balance y flujos'!H$12</f>
        <v>-862885.09430118301</v>
      </c>
      <c r="R585" s="27">
        <f ca="1">H585*'Balance y flujos'!I$12</f>
        <v>21177.733829808389</v>
      </c>
      <c r="S585" s="27">
        <f ca="1">I585*'Balance y flujos'!J$12</f>
        <v>20309.978345443931</v>
      </c>
      <c r="T585" s="27">
        <f ca="1">J585*'Balance y flujos'!K$12</f>
        <v>19445.581830173462</v>
      </c>
      <c r="U585" s="27">
        <f ca="1">K585*'Balance y flujos'!L$12</f>
        <v>18594.051787669025</v>
      </c>
      <c r="V585" s="27">
        <f ca="1">L585*'Balance y flujos'!M$12</f>
        <v>718609.80388526921</v>
      </c>
      <c r="W585" s="16">
        <f t="shared" ca="1" si="53"/>
        <v>-36132.222486981307</v>
      </c>
      <c r="X585" s="16">
        <f ca="1">'Metrics and Escenarios'!$N$13-W585</f>
        <v>39040.269242788083</v>
      </c>
    </row>
    <row r="586" spans="1:24" x14ac:dyDescent="0.35">
      <c r="A586">
        <v>581</v>
      </c>
      <c r="B586" s="16">
        <f t="shared" ca="1" si="52"/>
        <v>-133.80868555508613</v>
      </c>
      <c r="C586" s="26">
        <f t="shared" ca="1" si="54"/>
        <v>1.0069339064036866</v>
      </c>
      <c r="D586" s="26">
        <f t="shared" ca="1" si="51"/>
        <v>1.0069380261566372</v>
      </c>
      <c r="E586" s="26">
        <f t="shared" ca="1" si="51"/>
        <v>1.0013809001557872</v>
      </c>
      <c r="F586" s="26">
        <f t="shared" ca="1" si="51"/>
        <v>0.99148451440154706</v>
      </c>
      <c r="G586" s="26">
        <f t="shared" ca="1" si="51"/>
        <v>0.97828397644342524</v>
      </c>
      <c r="H586" s="26">
        <f t="shared" ca="1" si="51"/>
        <v>0.9626342473580709</v>
      </c>
      <c r="I586" s="26">
        <f t="shared" ca="1" si="51"/>
        <v>0.94522128356984136</v>
      </c>
      <c r="J586" s="26">
        <f t="shared" ca="1" si="51"/>
        <v>0.92658909110536147</v>
      </c>
      <c r="K586" s="26">
        <f t="shared" ca="1" si="51"/>
        <v>0.90715706214640246</v>
      </c>
      <c r="L586" s="26">
        <f t="shared" ca="1" si="51"/>
        <v>0.88724942245616345</v>
      </c>
      <c r="M586" s="27">
        <f ca="1">C586*'Balance y flujos'!D$12</f>
        <v>7624.3590569646776</v>
      </c>
      <c r="N586" s="27">
        <f ca="1">D586*'Balance y flujos'!E$12</f>
        <v>7624.3902511428869</v>
      </c>
      <c r="O586" s="27">
        <f ca="1">E586*'Balance y flujos'!F$12</f>
        <v>7582.3124904419892</v>
      </c>
      <c r="P586" s="27">
        <f ca="1">F586*'Balance y flujos'!G$12</f>
        <v>7507.3784775175027</v>
      </c>
      <c r="Q586" s="27">
        <f ca="1">G586*'Balance y flujos'!H$12</f>
        <v>-970876.55054521596</v>
      </c>
      <c r="R586" s="27">
        <f ca="1">H586*'Balance y flujos'!I$12</f>
        <v>24396.792890806773</v>
      </c>
      <c r="S586" s="27">
        <f ca="1">I586*'Balance y flujos'!J$12</f>
        <v>23955.482525709682</v>
      </c>
      <c r="T586" s="27">
        <f ca="1">J586*'Balance y flujos'!K$12</f>
        <v>23483.272294352224</v>
      </c>
      <c r="U586" s="27">
        <f ca="1">K586*'Balance y flujos'!L$12</f>
        <v>22990.791180927285</v>
      </c>
      <c r="V586" s="27">
        <f ca="1">L586*'Balance y flujos'!M$12</f>
        <v>909735.67874878761</v>
      </c>
      <c r="W586" s="16">
        <f t="shared" ca="1" si="53"/>
        <v>64023.907371434616</v>
      </c>
      <c r="X586" s="16">
        <f ca="1">'Metrics and Escenarios'!$N$13-W586</f>
        <v>-61115.86061562784</v>
      </c>
    </row>
    <row r="587" spans="1:24" x14ac:dyDescent="0.35">
      <c r="A587">
        <v>582</v>
      </c>
      <c r="B587" s="16">
        <f t="shared" ca="1" si="52"/>
        <v>-31.540081849548653</v>
      </c>
      <c r="C587" s="26">
        <f t="shared" ca="1" si="54"/>
        <v>0.99668861183402091</v>
      </c>
      <c r="D587" s="26">
        <f t="shared" ca="1" si="51"/>
        <v>0.98655159685683791</v>
      </c>
      <c r="E587" s="26">
        <f t="shared" ca="1" si="51"/>
        <v>0.97112446800805197</v>
      </c>
      <c r="F587" s="26">
        <f t="shared" ca="1" si="51"/>
        <v>0.95174380673410863</v>
      </c>
      <c r="G587" s="26">
        <f t="shared" ca="1" si="51"/>
        <v>0.92951755222516563</v>
      </c>
      <c r="H587" s="26">
        <f t="shared" ca="1" si="51"/>
        <v>0.9053416370675974</v>
      </c>
      <c r="I587" s="26">
        <f t="shared" ca="1" si="51"/>
        <v>0.87992004025371262</v>
      </c>
      <c r="J587" s="26">
        <f t="shared" ca="1" si="51"/>
        <v>0.85379858490409954</v>
      </c>
      <c r="K587" s="26">
        <f t="shared" ca="1" si="51"/>
        <v>0.82738808917088702</v>
      </c>
      <c r="L587" s="26">
        <f t="shared" ca="1" si="51"/>
        <v>0.8009972684468859</v>
      </c>
      <c r="M587" s="27">
        <f ca="1">C587*'Balance y flujos'!D$12</f>
        <v>7546.7831565538072</v>
      </c>
      <c r="N587" s="27">
        <f ca="1">D587*'Balance y flujos'!E$12</f>
        <v>7470.0271336804581</v>
      </c>
      <c r="O587" s="27">
        <f ca="1">E587*'Balance y flujos'!F$12</f>
        <v>7353.2151276359946</v>
      </c>
      <c r="P587" s="27">
        <f ca="1">F587*'Balance y flujos'!G$12</f>
        <v>7206.4675413503128</v>
      </c>
      <c r="Q587" s="27">
        <f ca="1">G587*'Balance y flujos'!H$12</f>
        <v>-922479.37869376969</v>
      </c>
      <c r="R587" s="27">
        <f ca="1">H587*'Balance y flujos'!I$12</f>
        <v>22944.78144277602</v>
      </c>
      <c r="S587" s="27">
        <f ca="1">I587*'Balance y flujos'!J$12</f>
        <v>22300.502024997066</v>
      </c>
      <c r="T587" s="27">
        <f ca="1">J587*'Balance y flujos'!K$12</f>
        <v>21638.485544781481</v>
      </c>
      <c r="U587" s="27">
        <f ca="1">K587*'Balance y flujos'!L$12</f>
        <v>20969.14368798065</v>
      </c>
      <c r="V587" s="27">
        <f ca="1">L587*'Balance y flujos'!M$12</f>
        <v>821297.56891721778</v>
      </c>
      <c r="W587" s="16">
        <f t="shared" ca="1" si="53"/>
        <v>16247.59588320367</v>
      </c>
      <c r="X587" s="16">
        <f ca="1">'Metrics and Escenarios'!$N$13-W587</f>
        <v>-13339.549127396895</v>
      </c>
    </row>
    <row r="588" spans="1:24" x14ac:dyDescent="0.35">
      <c r="A588">
        <v>583</v>
      </c>
      <c r="B588" s="16">
        <f t="shared" ca="1" si="52"/>
        <v>-102.35891329391409</v>
      </c>
      <c r="C588" s="26">
        <f t="shared" ca="1" si="54"/>
        <v>1.0037720967156629</v>
      </c>
      <c r="D588" s="26">
        <f t="shared" ca="1" si="51"/>
        <v>1.0006243091481555</v>
      </c>
      <c r="E588" s="26">
        <f t="shared" ca="1" si="51"/>
        <v>0.99197737036615863</v>
      </c>
      <c r="F588" s="26">
        <f t="shared" ca="1" si="51"/>
        <v>0.97908985483270805</v>
      </c>
      <c r="G588" s="26">
        <f t="shared" ca="1" si="51"/>
        <v>0.96302089195315954</v>
      </c>
      <c r="H588" s="26">
        <f t="shared" ca="1" si="51"/>
        <v>0.94463978114747049</v>
      </c>
      <c r="I588" s="26">
        <f t="shared" ca="1" si="51"/>
        <v>0.92463976831988415</v>
      </c>
      <c r="J588" s="26">
        <f t="shared" ca="1" si="51"/>
        <v>0.90356710727712042</v>
      </c>
      <c r="K588" s="26">
        <f t="shared" ca="1" si="51"/>
        <v>0.88184015262688187</v>
      </c>
      <c r="L588" s="26">
        <f t="shared" ca="1" si="51"/>
        <v>0.8597798501920717</v>
      </c>
      <c r="M588" s="27">
        <f ca="1">C588*'Balance y flujos'!D$12</f>
        <v>7600.4182876868008</v>
      </c>
      <c r="N588" s="27">
        <f ca="1">D588*'Balance y flujos'!E$12</f>
        <v>7576.5836918934756</v>
      </c>
      <c r="O588" s="27">
        <f ca="1">E588*'Balance y flujos'!F$12</f>
        <v>7511.110312162923</v>
      </c>
      <c r="P588" s="27">
        <f ca="1">F588*'Balance y flujos'!G$12</f>
        <v>7413.5278937396779</v>
      </c>
      <c r="Q588" s="27">
        <f ca="1">G588*'Balance y flujos'!H$12</f>
        <v>-955729.03594065027</v>
      </c>
      <c r="R588" s="27">
        <f ca="1">H588*'Balance y flujos'!I$12</f>
        <v>23940.745054855077</v>
      </c>
      <c r="S588" s="27">
        <f ca="1">I588*'Balance y flujos'!J$12</f>
        <v>23433.869081859899</v>
      </c>
      <c r="T588" s="27">
        <f ca="1">J588*'Balance y flujos'!K$12</f>
        <v>22899.808145913114</v>
      </c>
      <c r="U588" s="27">
        <f ca="1">K588*'Balance y flujos'!L$12</f>
        <v>22349.164935156194</v>
      </c>
      <c r="V588" s="27">
        <f ca="1">L588*'Balance y flujos'!M$12</f>
        <v>881569.92362275696</v>
      </c>
      <c r="W588" s="16">
        <f t="shared" ca="1" si="53"/>
        <v>48566.115085373982</v>
      </c>
      <c r="X588" s="16">
        <f ca="1">'Metrics and Escenarios'!$N$13-W588</f>
        <v>-45658.068329567206</v>
      </c>
    </row>
    <row r="589" spans="1:24" x14ac:dyDescent="0.35">
      <c r="A589">
        <v>584</v>
      </c>
      <c r="B589" s="16">
        <f t="shared" ca="1" si="52"/>
        <v>75.656349557393284</v>
      </c>
      <c r="C589" s="26">
        <f t="shared" ca="1" si="54"/>
        <v>0.98606152663690094</v>
      </c>
      <c r="D589" s="26">
        <f t="shared" ca="1" si="51"/>
        <v>0.96562575383866134</v>
      </c>
      <c r="E589" s="26">
        <f t="shared" ca="1" si="51"/>
        <v>0.94039097161321661</v>
      </c>
      <c r="F589" s="26">
        <f t="shared" ca="1" si="51"/>
        <v>0.9117969433406764</v>
      </c>
      <c r="G589" s="26">
        <f t="shared" ca="1" si="51"/>
        <v>0.88100867688519624</v>
      </c>
      <c r="H589" s="26">
        <f t="shared" ca="1" si="51"/>
        <v>0.84894509425551434</v>
      </c>
      <c r="I589" s="26">
        <f t="shared" ca="1" si="51"/>
        <v>0.81630947203584359</v>
      </c>
      <c r="J589" s="26">
        <f t="shared" ca="1" si="51"/>
        <v>0.783630941619055</v>
      </c>
      <c r="K589" s="26">
        <f t="shared" ca="1" si="51"/>
        <v>0.7512940127575124</v>
      </c>
      <c r="L589" s="26">
        <f t="shared" ca="1" si="51"/>
        <v>0.71957524863272349</v>
      </c>
      <c r="M589" s="27">
        <f ca="1">C589*'Balance y flujos'!D$12</f>
        <v>7466.3163922939948</v>
      </c>
      <c r="N589" s="27">
        <f ca="1">D589*'Balance y flujos'!E$12</f>
        <v>7311.5796529415456</v>
      </c>
      <c r="O589" s="27">
        <f ca="1">E589*'Balance y flujos'!F$12</f>
        <v>7120.505502803665</v>
      </c>
      <c r="P589" s="27">
        <f ca="1">F589*'Balance y flujos'!G$12</f>
        <v>6903.9956236066446</v>
      </c>
      <c r="Q589" s="27">
        <f ca="1">G589*'Balance y flujos'!H$12</f>
        <v>-874337.80559746234</v>
      </c>
      <c r="R589" s="27">
        <f ca="1">H589*'Balance y flujos'!I$12</f>
        <v>21515.479733928634</v>
      </c>
      <c r="S589" s="27">
        <f ca="1">I589*'Balance y flujos'!J$12</f>
        <v>20688.369626075018</v>
      </c>
      <c r="T589" s="27">
        <f ca="1">J589*'Balance y flujos'!K$12</f>
        <v>19860.172062210695</v>
      </c>
      <c r="U589" s="27">
        <f ca="1">K589*'Balance y flujos'!L$12</f>
        <v>19040.631973828244</v>
      </c>
      <c r="V589" s="27">
        <f ca="1">L589*'Balance y flujos'!M$12</f>
        <v>737812.00715074164</v>
      </c>
      <c r="W589" s="16">
        <f t="shared" ca="1" si="53"/>
        <v>-26618.747879032162</v>
      </c>
      <c r="X589" s="16">
        <f ca="1">'Metrics and Escenarios'!$N$13-W589</f>
        <v>29526.794634838938</v>
      </c>
    </row>
    <row r="590" spans="1:24" x14ac:dyDescent="0.35">
      <c r="A590">
        <v>585</v>
      </c>
      <c r="B590" s="16">
        <f t="shared" ca="1" si="52"/>
        <v>-202.43911257980929</v>
      </c>
      <c r="C590" s="26">
        <f t="shared" ca="1" si="54"/>
        <v>1.0138683051208819</v>
      </c>
      <c r="D590" s="26">
        <f t="shared" ca="1" si="51"/>
        <v>1.020854635287525</v>
      </c>
      <c r="E590" s="26">
        <f t="shared" ca="1" si="51"/>
        <v>1.022212172783119</v>
      </c>
      <c r="F590" s="26">
        <f t="shared" ca="1" si="51"/>
        <v>1.0190799610820374</v>
      </c>
      <c r="G590" s="26">
        <f t="shared" ca="1" si="51"/>
        <v>1.0124366264498634</v>
      </c>
      <c r="H590" s="26">
        <f t="shared" ca="1" si="51"/>
        <v>1.0031013105869497</v>
      </c>
      <c r="I590" s="26">
        <f t="shared" ca="1" si="51"/>
        <v>0.99173939042693826</v>
      </c>
      <c r="J590" s="26">
        <f t="shared" ca="1" si="51"/>
        <v>0.97888536480084609</v>
      </c>
      <c r="K590" s="26">
        <f t="shared" ca="1" si="51"/>
        <v>0.96495646476688324</v>
      </c>
      <c r="L590" s="26">
        <f t="shared" ca="1" si="51"/>
        <v>0.9502798950927186</v>
      </c>
      <c r="M590" s="27">
        <f ca="1">C590*'Balance y flujos'!D$12</f>
        <v>7676.8653290524662</v>
      </c>
      <c r="N590" s="27">
        <f ca="1">D590*'Balance y flujos'!E$12</f>
        <v>7729.7648186239658</v>
      </c>
      <c r="O590" s="27">
        <f ca="1">E590*'Balance y flujos'!F$12</f>
        <v>7740.0438977510839</v>
      </c>
      <c r="P590" s="27">
        <f ca="1">F590*'Balance y flujos'!G$12</f>
        <v>7716.3272401833938</v>
      </c>
      <c r="Q590" s="27">
        <f ca="1">G590*'Balance y flujos'!H$12</f>
        <v>-1004770.6015862802</v>
      </c>
      <c r="R590" s="27">
        <f ca="1">H590*'Balance y flujos'!I$12</f>
        <v>25422.381335435322</v>
      </c>
      <c r="S590" s="27">
        <f ca="1">I590*'Balance y flujos'!J$12</f>
        <v>25134.427303313118</v>
      </c>
      <c r="T590" s="27">
        <f ca="1">J590*'Balance y flujos'!K$12</f>
        <v>24808.657674948499</v>
      </c>
      <c r="U590" s="27">
        <f ca="1">K590*'Balance y flujos'!L$12</f>
        <v>24455.646663489086</v>
      </c>
      <c r="V590" s="27">
        <f ca="1">L590*'Balance y flujos'!M$12</f>
        <v>974363.58196808374</v>
      </c>
      <c r="W590" s="16">
        <f t="shared" ca="1" si="53"/>
        <v>100277.09464460053</v>
      </c>
      <c r="X590" s="16">
        <f ca="1">'Metrics and Escenarios'!$N$13-W590</f>
        <v>-97369.04788879375</v>
      </c>
    </row>
    <row r="591" spans="1:24" x14ac:dyDescent="0.35">
      <c r="A591">
        <v>586</v>
      </c>
      <c r="B591" s="16">
        <f t="shared" ca="1" si="52"/>
        <v>66.363673771939077</v>
      </c>
      <c r="C591" s="26">
        <f t="shared" ca="1" si="54"/>
        <v>0.98697826752687901</v>
      </c>
      <c r="D591" s="26">
        <f t="shared" ca="1" si="51"/>
        <v>0.96742207199392216</v>
      </c>
      <c r="E591" s="26">
        <f t="shared" ca="1" si="51"/>
        <v>0.94301625382063392</v>
      </c>
      <c r="F591" s="26">
        <f t="shared" ca="1" si="51"/>
        <v>0.91519246347532879</v>
      </c>
      <c r="G591" s="26">
        <f t="shared" ca="1" si="51"/>
        <v>0.88511166543859421</v>
      </c>
      <c r="H591" s="26">
        <f t="shared" ca="1" si="51"/>
        <v>0.85369169746465312</v>
      </c>
      <c r="I591" s="26">
        <f t="shared" ca="1" si="51"/>
        <v>0.82163676943278652</v>
      </c>
      <c r="J591" s="26">
        <f t="shared" ca="1" si="51"/>
        <v>0.78947827224881484</v>
      </c>
      <c r="K591" s="26">
        <f t="shared" ca="1" si="51"/>
        <v>0.75760373990288654</v>
      </c>
      <c r="L591" s="26">
        <f t="shared" ca="1" si="51"/>
        <v>0.72629319362058009</v>
      </c>
      <c r="M591" s="27">
        <f ca="1">C591*'Balance y flujos'!D$12</f>
        <v>7473.257822772146</v>
      </c>
      <c r="N591" s="27">
        <f ca="1">D591*'Balance y flujos'!E$12</f>
        <v>7325.181116264167</v>
      </c>
      <c r="O591" s="27">
        <f ca="1">E591*'Balance y flujos'!F$12</f>
        <v>7140.3837629833215</v>
      </c>
      <c r="P591" s="27">
        <f ca="1">F591*'Balance y flujos'!G$12</f>
        <v>6929.7060148518913</v>
      </c>
      <c r="Q591" s="27">
        <f ca="1">G591*'Balance y flujos'!H$12</f>
        <v>-878409.7269102612</v>
      </c>
      <c r="R591" s="27">
        <f ca="1">H591*'Balance y flujos'!I$12</f>
        <v>21635.776612775418</v>
      </c>
      <c r="S591" s="27">
        <f ca="1">I591*'Balance y flujos'!J$12</f>
        <v>20823.383492055422</v>
      </c>
      <c r="T591" s="27">
        <f ca="1">J591*'Balance y flujos'!K$12</f>
        <v>20008.365537281665</v>
      </c>
      <c r="U591" s="27">
        <f ca="1">K591*'Balance y flujos'!L$12</f>
        <v>19200.544325571049</v>
      </c>
      <c r="V591" s="27">
        <f ca="1">L591*'Balance y flujos'!M$12</f>
        <v>744700.21027451067</v>
      </c>
      <c r="W591" s="16">
        <f t="shared" ca="1" si="53"/>
        <v>-23172.917951195501</v>
      </c>
      <c r="X591" s="16">
        <f ca="1">'Metrics and Escenarios'!$N$13-W591</f>
        <v>26080.964707002277</v>
      </c>
    </row>
    <row r="592" spans="1:24" x14ac:dyDescent="0.35">
      <c r="A592">
        <v>587</v>
      </c>
      <c r="B592" s="16">
        <f t="shared" ca="1" si="52"/>
        <v>187.93219519116383</v>
      </c>
      <c r="C592" s="26">
        <f t="shared" ca="1" si="54"/>
        <v>0.97505235630717468</v>
      </c>
      <c r="D592" s="26">
        <f t="shared" ca="1" si="51"/>
        <v>0.94418410313054757</v>
      </c>
      <c r="E592" s="26">
        <f t="shared" ca="1" si="51"/>
        <v>0.90924352478205328</v>
      </c>
      <c r="F592" s="26">
        <f t="shared" ca="1" si="51"/>
        <v>0.87175374123574512</v>
      </c>
      <c r="G592" s="26">
        <f t="shared" ca="1" si="51"/>
        <v>0.83291329738327791</v>
      </c>
      <c r="H592" s="26">
        <f t="shared" ca="1" si="51"/>
        <v>0.7936392443252549</v>
      </c>
      <c r="I592" s="26">
        <f t="shared" ca="1" si="51"/>
        <v>0.75460953710041245</v>
      </c>
      <c r="J592" s="26">
        <f t="shared" ca="1" si="51"/>
        <v>0.71631319555688611</v>
      </c>
      <c r="K592" s="26">
        <f t="shared" ca="1" si="51"/>
        <v>0.67908670129894089</v>
      </c>
      <c r="L592" s="26">
        <f t="shared" ca="1" si="51"/>
        <v>0.64315468299700285</v>
      </c>
      <c r="M592" s="27">
        <f ca="1">C592*'Balance y flujos'!D$12</f>
        <v>7382.9565342344886</v>
      </c>
      <c r="N592" s="27">
        <f ca="1">D592*'Balance y flujos'!E$12</f>
        <v>7149.2265503863318</v>
      </c>
      <c r="O592" s="27">
        <f ca="1">E592*'Balance y flujos'!F$12</f>
        <v>6884.66150466413</v>
      </c>
      <c r="P592" s="27">
        <f ca="1">F592*'Balance y flujos'!G$12</f>
        <v>6600.7942429628974</v>
      </c>
      <c r="Q592" s="27">
        <f ca="1">G592*'Balance y flujos'!H$12</f>
        <v>-826606.59740805184</v>
      </c>
      <c r="R592" s="27">
        <f ca="1">H592*'Balance y flujos'!I$12</f>
        <v>20113.820308137721</v>
      </c>
      <c r="S592" s="27">
        <f ca="1">I592*'Balance y flujos'!J$12</f>
        <v>19124.659901299303</v>
      </c>
      <c r="T592" s="27">
        <f ca="1">J592*'Balance y flujos'!K$12</f>
        <v>18154.08575470396</v>
      </c>
      <c r="U592" s="27">
        <f ca="1">K592*'Balance y flujos'!L$12</f>
        <v>17210.625584910027</v>
      </c>
      <c r="V592" s="27">
        <f ca="1">L592*'Balance y flujos'!M$12</f>
        <v>659454.6553290633</v>
      </c>
      <c r="W592" s="16">
        <f t="shared" ca="1" si="53"/>
        <v>-64531.111697689747</v>
      </c>
      <c r="X592" s="16">
        <f ca="1">'Metrics and Escenarios'!$N$13-W592</f>
        <v>67439.158453496522</v>
      </c>
    </row>
    <row r="593" spans="1:24" x14ac:dyDescent="0.35">
      <c r="A593">
        <v>588</v>
      </c>
      <c r="B593" s="16">
        <f t="shared" ca="1" si="52"/>
        <v>-125.14024747746602</v>
      </c>
      <c r="C593" s="26">
        <f t="shared" ca="1" si="54"/>
        <v>1.0060614301870308</v>
      </c>
      <c r="D593" s="26">
        <f t="shared" ca="1" si="51"/>
        <v>1.0051938225600519</v>
      </c>
      <c r="E593" s="26">
        <f t="shared" ca="1" si="51"/>
        <v>0.99878016077617571</v>
      </c>
      <c r="F593" s="26">
        <f t="shared" ca="1" si="51"/>
        <v>0.988052618827582</v>
      </c>
      <c r="G593" s="26">
        <f t="shared" ca="1" si="51"/>
        <v>0.97405305490102501</v>
      </c>
      <c r="H593" s="26">
        <f t="shared" ca="1" si="51"/>
        <v>0.95764052373162789</v>
      </c>
      <c r="I593" s="26">
        <f t="shared" ca="1" si="51"/>
        <v>0.9395031351936729</v>
      </c>
      <c r="J593" s="26">
        <f t="shared" ca="1" si="51"/>
        <v>0.92018565575293421</v>
      </c>
      <c r="K593" s="26">
        <f t="shared" ca="1" si="51"/>
        <v>0.90010732615519384</v>
      </c>
      <c r="L593" s="26">
        <f t="shared" ca="1" si="51"/>
        <v>0.8795915944340742</v>
      </c>
      <c r="M593" s="27">
        <f ca="1">C593*'Balance y flujos'!D$12</f>
        <v>7617.7527922415002</v>
      </c>
      <c r="N593" s="27">
        <f ca="1">D593*'Balance y flujos'!E$12</f>
        <v>7611.1833917807744</v>
      </c>
      <c r="O593" s="27">
        <f ca="1">E593*'Balance y flujos'!F$12</f>
        <v>7562.6200650328919</v>
      </c>
      <c r="P593" s="27">
        <f ca="1">F593*'Balance y flujos'!G$12</f>
        <v>7481.392656665198</v>
      </c>
      <c r="Q593" s="27">
        <f ca="1">G593*'Balance y flujos'!H$12</f>
        <v>-966677.66493365075</v>
      </c>
      <c r="R593" s="27">
        <f ca="1">H593*'Balance y flujos'!I$12</f>
        <v>24270.233045878525</v>
      </c>
      <c r="S593" s="27">
        <f ca="1">I593*'Balance y flujos'!J$12</f>
        <v>23810.563017562999</v>
      </c>
      <c r="T593" s="27">
        <f ca="1">J593*'Balance y flujos'!K$12</f>
        <v>23320.985022201261</v>
      </c>
      <c r="U593" s="27">
        <f ca="1">K593*'Balance y flujos'!L$12</f>
        <v>22812.124206025437</v>
      </c>
      <c r="V593" s="27">
        <f ca="1">L593*'Balance y flujos'!M$12</f>
        <v>901883.77239968989</v>
      </c>
      <c r="W593" s="16">
        <f t="shared" ca="1" si="53"/>
        <v>59692.961663427646</v>
      </c>
      <c r="X593" s="16">
        <f ca="1">'Metrics and Escenarios'!$N$13-W593</f>
        <v>-56784.914907620871</v>
      </c>
    </row>
    <row r="594" spans="1:24" x14ac:dyDescent="0.35">
      <c r="A594">
        <v>589</v>
      </c>
      <c r="B594" s="16">
        <f t="shared" ca="1" si="52"/>
        <v>179.86211985866927</v>
      </c>
      <c r="C594" s="26">
        <f t="shared" ca="1" si="54"/>
        <v>0.97583954849631838</v>
      </c>
      <c r="D594" s="26">
        <f t="shared" ca="1" si="51"/>
        <v>0.94570926098133201</v>
      </c>
      <c r="E594" s="26">
        <f t="shared" ca="1" si="51"/>
        <v>0.91144749075342035</v>
      </c>
      <c r="F594" s="26">
        <f t="shared" ca="1" si="51"/>
        <v>0.87457233538691326</v>
      </c>
      <c r="G594" s="26">
        <f t="shared" ca="1" si="51"/>
        <v>0.83628092359106077</v>
      </c>
      <c r="H594" s="26">
        <f t="shared" ca="1" si="51"/>
        <v>0.79749140004815988</v>
      </c>
      <c r="I594" s="26">
        <f t="shared" ca="1" si="51"/>
        <v>0.75888442934570111</v>
      </c>
      <c r="J594" s="26">
        <f t="shared" ca="1" si="51"/>
        <v>0.72095271711725906</v>
      </c>
      <c r="K594" s="26">
        <f t="shared" ca="1" si="51"/>
        <v>0.68403690913846227</v>
      </c>
      <c r="L594" s="26">
        <f t="shared" ca="1" si="51"/>
        <v>0.64836598927370481</v>
      </c>
      <c r="M594" s="27">
        <f ca="1">C594*'Balance y flujos'!D$12</f>
        <v>7388.9170405385275</v>
      </c>
      <c r="N594" s="27">
        <f ca="1">D594*'Balance y flujos'!E$12</f>
        <v>7160.7748267915431</v>
      </c>
      <c r="O594" s="27">
        <f ca="1">E594*'Balance y flujos'!F$12</f>
        <v>6901.349618757984</v>
      </c>
      <c r="P594" s="27">
        <f ca="1">F594*'Balance y flujos'!G$12</f>
        <v>6622.1362334428077</v>
      </c>
      <c r="Q594" s="27">
        <f ca="1">G594*'Balance y flujos'!H$12</f>
        <v>-829948.72443340125</v>
      </c>
      <c r="R594" s="27">
        <f ca="1">H594*'Balance y flujos'!I$12</f>
        <v>20211.448504529839</v>
      </c>
      <c r="S594" s="27">
        <f ca="1">I594*'Balance y flujos'!J$12</f>
        <v>19233.001840125035</v>
      </c>
      <c r="T594" s="27">
        <f ca="1">J594*'Balance y flujos'!K$12</f>
        <v>18271.668779545944</v>
      </c>
      <c r="U594" s="27">
        <f ca="1">K594*'Balance y flujos'!L$12</f>
        <v>17336.082575203796</v>
      </c>
      <c r="V594" s="27">
        <f ca="1">L594*'Balance y flujos'!M$12</f>
        <v>664798.03581803455</v>
      </c>
      <c r="W594" s="16">
        <f t="shared" ca="1" si="53"/>
        <v>-62025.309196431073</v>
      </c>
      <c r="X594" s="16">
        <f ca="1">'Metrics and Escenarios'!$N$13-W594</f>
        <v>64933.355952237849</v>
      </c>
    </row>
    <row r="595" spans="1:24" x14ac:dyDescent="0.35">
      <c r="A595">
        <v>590</v>
      </c>
      <c r="B595" s="16">
        <f t="shared" ca="1" si="52"/>
        <v>-302.39901018365811</v>
      </c>
      <c r="C595" s="26">
        <f t="shared" ca="1" si="54"/>
        <v>1.0240537442795612</v>
      </c>
      <c r="D595" s="26">
        <f t="shared" ca="1" si="51"/>
        <v>1.0414689137795683</v>
      </c>
      <c r="E595" s="26">
        <f t="shared" ca="1" si="51"/>
        <v>1.0533304957075669</v>
      </c>
      <c r="F595" s="26">
        <f t="shared" ca="1" si="51"/>
        <v>1.0606523892403672</v>
      </c>
      <c r="G595" s="26">
        <f t="shared" ca="1" si="51"/>
        <v>1.0643240211134697</v>
      </c>
      <c r="H595" s="26">
        <f t="shared" ca="1" si="51"/>
        <v>1.0651040032268382</v>
      </c>
      <c r="I595" s="26">
        <f t="shared" ca="1" si="51"/>
        <v>1.0636187519235005</v>
      </c>
      <c r="J595" s="26">
        <f t="shared" ca="1" si="51"/>
        <v>1.0603798368615065</v>
      </c>
      <c r="K595" s="26">
        <f t="shared" ca="1" si="51"/>
        <v>1.0557924421292566</v>
      </c>
      <c r="L595" s="26">
        <f t="shared" ca="1" si="51"/>
        <v>1.0501795885260992</v>
      </c>
      <c r="M595" s="27">
        <f ca="1">C595*'Balance y flujos'!D$12</f>
        <v>7753.9880128798459</v>
      </c>
      <c r="N595" s="27">
        <f ca="1">D595*'Balance y flujos'!E$12</f>
        <v>7885.8531774765797</v>
      </c>
      <c r="O595" s="27">
        <f ca="1">E595*'Balance y flujos'!F$12</f>
        <v>7975.667373847883</v>
      </c>
      <c r="P595" s="27">
        <f ca="1">F595*'Balance y flujos'!G$12</f>
        <v>8031.1077010788113</v>
      </c>
      <c r="Q595" s="27">
        <f ca="1">G595*'Balance y flujos'!H$12</f>
        <v>-1056265.1123426808</v>
      </c>
      <c r="R595" s="27">
        <f ca="1">H595*'Balance y flujos'!I$12</f>
        <v>26993.764085591149</v>
      </c>
      <c r="S595" s="27">
        <f ca="1">I595*'Balance y flujos'!J$12</f>
        <v>26956.122199757796</v>
      </c>
      <c r="T595" s="27">
        <f ca="1">J595*'Balance y flujos'!K$12</f>
        <v>26874.035841231438</v>
      </c>
      <c r="U595" s="27">
        <f ca="1">K595*'Balance y flujos'!L$12</f>
        <v>26757.773907378334</v>
      </c>
      <c r="V595" s="27">
        <f ca="1">L595*'Balance y flujos'!M$12</f>
        <v>1076795.1114931453</v>
      </c>
      <c r="W595" s="16">
        <f t="shared" ca="1" si="53"/>
        <v>159758.31144970644</v>
      </c>
      <c r="X595" s="16">
        <f ca="1">'Metrics and Escenarios'!$N$13-W595</f>
        <v>-156850.26469389966</v>
      </c>
    </row>
    <row r="596" spans="1:24" x14ac:dyDescent="0.35">
      <c r="A596">
        <v>591</v>
      </c>
      <c r="B596" s="16">
        <f t="shared" ca="1" si="52"/>
        <v>-155.8471052001359</v>
      </c>
      <c r="C596" s="26">
        <f t="shared" ca="1" si="54"/>
        <v>1.0091554766978572</v>
      </c>
      <c r="D596" s="26">
        <f t="shared" ca="1" si="51"/>
        <v>1.0113860863324253</v>
      </c>
      <c r="E596" s="26">
        <f t="shared" ca="1" si="51"/>
        <v>1.0080234905387198</v>
      </c>
      <c r="F596" s="26">
        <f t="shared" ca="1" si="51"/>
        <v>1.0002634530569625</v>
      </c>
      <c r="G596" s="26">
        <f t="shared" ca="1" si="51"/>
        <v>0.989123504683462</v>
      </c>
      <c r="H596" s="26">
        <f t="shared" ca="1" si="51"/>
        <v>0.97544773989881706</v>
      </c>
      <c r="I596" s="26">
        <f t="shared" ca="1" si="51"/>
        <v>0.95991616866469709</v>
      </c>
      <c r="J596" s="26">
        <f t="shared" ca="1" si="51"/>
        <v>0.94307040036941092</v>
      </c>
      <c r="K596" s="26">
        <f t="shared" ca="1" si="51"/>
        <v>0.92532976755877261</v>
      </c>
      <c r="L596" s="26">
        <f t="shared" ca="1" si="51"/>
        <v>0.90702005409992714</v>
      </c>
      <c r="M596" s="27">
        <f ca="1">C596*'Balance y flujos'!D$12</f>
        <v>7641.1804684648014</v>
      </c>
      <c r="N596" s="27">
        <f ca="1">D596*'Balance y flujos'!E$12</f>
        <v>7658.0703245533832</v>
      </c>
      <c r="O596" s="27">
        <f ca="1">E596*'Balance y flujos'!F$12</f>
        <v>7632.6092316935583</v>
      </c>
      <c r="P596" s="27">
        <f ca="1">F596*'Balance y flujos'!G$12</f>
        <v>7573.8513413492628</v>
      </c>
      <c r="Q596" s="27">
        <f ca="1">G596*'Balance y flujos'!H$12</f>
        <v>-981634.00343275478</v>
      </c>
      <c r="R596" s="27">
        <f ca="1">H596*'Balance y flujos'!I$12</f>
        <v>24721.535257476593</v>
      </c>
      <c r="S596" s="27">
        <f ca="1">I596*'Balance y flujos'!J$12</f>
        <v>24327.906495870018</v>
      </c>
      <c r="T596" s="27">
        <f ca="1">J596*'Balance y flujos'!K$12</f>
        <v>23900.971009921384</v>
      </c>
      <c r="U596" s="27">
        <f ca="1">K596*'Balance y flujos'!L$12</f>
        <v>23451.356272422854</v>
      </c>
      <c r="V596" s="27">
        <f ca="1">L596*'Balance y flujos'!M$12</f>
        <v>930007.37297873816</v>
      </c>
      <c r="W596" s="16">
        <f t="shared" ca="1" si="53"/>
        <v>75280.849947735202</v>
      </c>
      <c r="X596" s="16">
        <f ca="1">'Metrics and Escenarios'!$N$13-W596</f>
        <v>-72372.803191928426</v>
      </c>
    </row>
    <row r="597" spans="1:24" x14ac:dyDescent="0.35">
      <c r="A597">
        <v>592</v>
      </c>
      <c r="B597" s="16">
        <f t="shared" ca="1" si="52"/>
        <v>-150.73718741296429</v>
      </c>
      <c r="C597" s="26">
        <f t="shared" ca="1" si="54"/>
        <v>1.0086399382749829</v>
      </c>
      <c r="D597" s="26">
        <f t="shared" ca="1" si="51"/>
        <v>1.0103529943733913</v>
      </c>
      <c r="E597" s="26">
        <f t="shared" ca="1" si="51"/>
        <v>1.0064793992188039</v>
      </c>
      <c r="F597" s="26">
        <f t="shared" ca="1" si="51"/>
        <v>0.99822103548095698</v>
      </c>
      <c r="G597" s="26">
        <f t="shared" ca="1" si="51"/>
        <v>0.9865995604481882</v>
      </c>
      <c r="H597" s="26">
        <f t="shared" ca="1" si="51"/>
        <v>0.97246164519353295</v>
      </c>
      <c r="I597" s="26">
        <f t="shared" ca="1" si="51"/>
        <v>0.95648873728833383</v>
      </c>
      <c r="J597" s="26">
        <f t="shared" ca="1" si="51"/>
        <v>0.93922305979411136</v>
      </c>
      <c r="K597" s="26">
        <f t="shared" ca="1" si="51"/>
        <v>0.92108401485878733</v>
      </c>
      <c r="L597" s="26">
        <f t="shared" ca="1" si="51"/>
        <v>0.90239707776596678</v>
      </c>
      <c r="M597" s="27">
        <f ca="1">C597*'Balance y flujos'!D$12</f>
        <v>7637.2768855000622</v>
      </c>
      <c r="N597" s="27">
        <f ca="1">D597*'Balance y flujos'!E$12</f>
        <v>7650.2479004752531</v>
      </c>
      <c r="O597" s="27">
        <f ca="1">E597*'Balance y flujos'!F$12</f>
        <v>7620.9175937767986</v>
      </c>
      <c r="P597" s="27">
        <f ca="1">F597*'Balance y flujos'!G$12</f>
        <v>7558.3864485249278</v>
      </c>
      <c r="Q597" s="27">
        <f ca="1">G597*'Balance y flujos'!H$12</f>
        <v>-979129.17014107632</v>
      </c>
      <c r="R597" s="27">
        <f ca="1">H597*'Balance y flujos'!I$12</f>
        <v>24645.856323055665</v>
      </c>
      <c r="S597" s="27">
        <f ca="1">I597*'Balance y flujos'!J$12</f>
        <v>24241.042420894421</v>
      </c>
      <c r="T597" s="27">
        <f ca="1">J597*'Balance y flujos'!K$12</f>
        <v>23803.464847582378</v>
      </c>
      <c r="U597" s="27">
        <f ca="1">K597*'Balance y flujos'!L$12</f>
        <v>23343.752839892371</v>
      </c>
      <c r="V597" s="27">
        <f ca="1">L597*'Balance y flujos'!M$12</f>
        <v>925267.23293855367</v>
      </c>
      <c r="W597" s="16">
        <f t="shared" ca="1" si="53"/>
        <v>72639.008057179279</v>
      </c>
      <c r="X597" s="16">
        <f ca="1">'Metrics and Escenarios'!$N$13-W597</f>
        <v>-69730.961301372503</v>
      </c>
    </row>
    <row r="598" spans="1:24" x14ac:dyDescent="0.35">
      <c r="A598">
        <v>593</v>
      </c>
      <c r="B598" s="16">
        <f t="shared" ca="1" si="52"/>
        <v>-304.74579912755092</v>
      </c>
      <c r="C598" s="26">
        <f t="shared" ca="1" si="54"/>
        <v>1.024294096281732</v>
      </c>
      <c r="D598" s="26">
        <f t="shared" ca="1" si="51"/>
        <v>1.0419578500600712</v>
      </c>
      <c r="E598" s="26">
        <f t="shared" ca="1" si="51"/>
        <v>1.0540723401282448</v>
      </c>
      <c r="F598" s="26">
        <f t="shared" ca="1" si="51"/>
        <v>1.0616485076232947</v>
      </c>
      <c r="G598" s="26">
        <f t="shared" ca="1" si="51"/>
        <v>1.0655736260325792</v>
      </c>
      <c r="H598" s="26">
        <f t="shared" ca="1" si="51"/>
        <v>1.0666048041771163</v>
      </c>
      <c r="I598" s="26">
        <f t="shared" ca="1" si="51"/>
        <v>1.0653674499783556</v>
      </c>
      <c r="J598" s="26">
        <f t="shared" ca="1" si="51"/>
        <v>1.0623724969592576</v>
      </c>
      <c r="K598" s="26">
        <f t="shared" ca="1" si="51"/>
        <v>1.0580247485650345</v>
      </c>
      <c r="L598" s="26">
        <f t="shared" ca="1" si="51"/>
        <v>1.0526470325262667</v>
      </c>
      <c r="M598" s="27">
        <f ca="1">C598*'Balance y flujos'!D$12</f>
        <v>7755.8079237528</v>
      </c>
      <c r="N598" s="27">
        <f ca="1">D598*'Balance y flujos'!E$12</f>
        <v>7889.555332836354</v>
      </c>
      <c r="O598" s="27">
        <f ca="1">E598*'Balance y flujos'!F$12</f>
        <v>7981.2845133559322</v>
      </c>
      <c r="P598" s="27">
        <f ca="1">F598*'Balance y flujos'!G$12</f>
        <v>8038.6501665439055</v>
      </c>
      <c r="Q598" s="27">
        <f ca="1">G598*'Balance y flujos'!H$12</f>
        <v>-1057505.2554326453</v>
      </c>
      <c r="R598" s="27">
        <f ca="1">H598*'Balance y flujos'!I$12</f>
        <v>27031.80005829288</v>
      </c>
      <c r="S598" s="27">
        <f ca="1">I598*'Balance y flujos'!J$12</f>
        <v>27000.440822734221</v>
      </c>
      <c r="T598" s="27">
        <f ca="1">J598*'Balance y flujos'!K$12</f>
        <v>26924.537385135605</v>
      </c>
      <c r="U598" s="27">
        <f ca="1">K598*'Balance y flujos'!L$12</f>
        <v>26814.348995925156</v>
      </c>
      <c r="V598" s="27">
        <f ca="1">L598*'Balance y flujos'!M$12</f>
        <v>1079325.0898571243</v>
      </c>
      <c r="W598" s="16">
        <f t="shared" ca="1" si="53"/>
        <v>161256.25962305593</v>
      </c>
      <c r="X598" s="16">
        <f ca="1">'Metrics and Escenarios'!$N$13-W598</f>
        <v>-158348.21286724915</v>
      </c>
    </row>
    <row r="599" spans="1:24" x14ac:dyDescent="0.35">
      <c r="A599">
        <v>594</v>
      </c>
      <c r="B599" s="16">
        <f t="shared" ca="1" si="52"/>
        <v>80.889128672528727</v>
      </c>
      <c r="C599" s="26">
        <f t="shared" ca="1" si="54"/>
        <v>0.98554567739864529</v>
      </c>
      <c r="D599" s="26">
        <f t="shared" ca="1" si="51"/>
        <v>0.96461570121353557</v>
      </c>
      <c r="E599" s="26">
        <f t="shared" ca="1" si="51"/>
        <v>0.93891587227560525</v>
      </c>
      <c r="F599" s="26">
        <f t="shared" ca="1" si="51"/>
        <v>0.90989044649116158</v>
      </c>
      <c r="G599" s="26">
        <f t="shared" ca="1" si="51"/>
        <v>0.87870662782465059</v>
      </c>
      <c r="H599" s="26">
        <f t="shared" ca="1" si="51"/>
        <v>0.84628386882758422</v>
      </c>
      <c r="I599" s="26">
        <f t="shared" ca="1" si="51"/>
        <v>0.81332484462680787</v>
      </c>
      <c r="J599" s="26">
        <f t="shared" ca="1" si="51"/>
        <v>0.7803573443041657</v>
      </c>
      <c r="K599" s="26">
        <f t="shared" ca="1" si="51"/>
        <v>0.74776411126208386</v>
      </c>
      <c r="L599" s="26">
        <f t="shared" ca="1" si="51"/>
        <v>0.71581970483499913</v>
      </c>
      <c r="M599" s="27">
        <f ca="1">C599*'Balance y flujos'!D$12</f>
        <v>7462.4104558797872</v>
      </c>
      <c r="N599" s="27">
        <f ca="1">D599*'Balance y flujos'!E$12</f>
        <v>7303.9316793939142</v>
      </c>
      <c r="O599" s="27">
        <f ca="1">E599*'Balance y flujos'!F$12</f>
        <v>7109.3362622774348</v>
      </c>
      <c r="P599" s="27">
        <f ca="1">F599*'Balance y flujos'!G$12</f>
        <v>6889.5599030203866</v>
      </c>
      <c r="Q599" s="27">
        <f ca="1">G599*'Balance y flujos'!H$12</f>
        <v>-872053.18732208817</v>
      </c>
      <c r="R599" s="27">
        <f ca="1">H599*'Balance y flujos'!I$12</f>
        <v>21448.034215779717</v>
      </c>
      <c r="S599" s="27">
        <f ca="1">I599*'Balance y flujos'!J$12</f>
        <v>20612.727878490918</v>
      </c>
      <c r="T599" s="27">
        <f ca="1">J599*'Balance y flujos'!K$12</f>
        <v>19777.206724214</v>
      </c>
      <c r="U599" s="27">
        <f ca="1">K599*'Balance y flujos'!L$12</f>
        <v>18951.170918453092</v>
      </c>
      <c r="V599" s="27">
        <f ca="1">L599*'Balance y flujos'!M$12</f>
        <v>733961.28366823366</v>
      </c>
      <c r="W599" s="16">
        <f t="shared" ca="1" si="53"/>
        <v>-28537.525616345112</v>
      </c>
      <c r="X599" s="16">
        <f ca="1">'Metrics and Escenarios'!$N$13-W599</f>
        <v>31445.572372151888</v>
      </c>
    </row>
    <row r="600" spans="1:24" x14ac:dyDescent="0.35">
      <c r="A600">
        <v>595</v>
      </c>
      <c r="B600" s="16">
        <f t="shared" ca="1" si="52"/>
        <v>-124.19287264504983</v>
      </c>
      <c r="C600" s="26">
        <f t="shared" ca="1" si="54"/>
        <v>1.0059661229738026</v>
      </c>
      <c r="D600" s="26">
        <f t="shared" ca="1" si="51"/>
        <v>1.0050033815366861</v>
      </c>
      <c r="E600" s="26">
        <f t="shared" ca="1" si="51"/>
        <v>0.99849633535521465</v>
      </c>
      <c r="F600" s="26">
        <f t="shared" ca="1" si="51"/>
        <v>0.98767826728863517</v>
      </c>
      <c r="G600" s="26">
        <f t="shared" ca="1" si="51"/>
        <v>0.97359176748784604</v>
      </c>
      <c r="H600" s="26">
        <f t="shared" ca="1" si="51"/>
        <v>0.95709633169402164</v>
      </c>
      <c r="I600" s="26">
        <f t="shared" ca="1" si="51"/>
        <v>0.93888029859971789</v>
      </c>
      <c r="J600" s="26">
        <f t="shared" ca="1" si="51"/>
        <v>0.91948851138398824</v>
      </c>
      <c r="K600" s="26">
        <f t="shared" ca="1" si="51"/>
        <v>0.8993401881223928</v>
      </c>
      <c r="L600" s="26">
        <f t="shared" ca="1" si="51"/>
        <v>0.87875868609519747</v>
      </c>
      <c r="M600" s="27">
        <f ca="1">C600*'Balance y flujos'!D$12</f>
        <v>7617.0311396983207</v>
      </c>
      <c r="N600" s="27">
        <f ca="1">D600*'Balance y flujos'!E$12</f>
        <v>7609.7413996777359</v>
      </c>
      <c r="O600" s="27">
        <f ca="1">E600*'Balance y flujos'!F$12</f>
        <v>7560.4709796707448</v>
      </c>
      <c r="P600" s="27">
        <f ca="1">F600*'Balance y flujos'!G$12</f>
        <v>7478.5581205270209</v>
      </c>
      <c r="Q600" s="27">
        <f ca="1">G600*'Balance y flujos'!H$12</f>
        <v>-966219.87032257556</v>
      </c>
      <c r="R600" s="27">
        <f ca="1">H600*'Balance y flujos'!I$12</f>
        <v>24256.441161296461</v>
      </c>
      <c r="S600" s="27">
        <f ca="1">I600*'Balance y flujos'!J$12</f>
        <v>23794.777982458294</v>
      </c>
      <c r="T600" s="27">
        <f ca="1">J600*'Balance y flujos'!K$12</f>
        <v>23303.316747016946</v>
      </c>
      <c r="U600" s="27">
        <f ca="1">K600*'Balance y flujos'!L$12</f>
        <v>22792.682026655366</v>
      </c>
      <c r="V600" s="27">
        <f ca="1">L600*'Balance y flujos'!M$12</f>
        <v>901029.7550131178</v>
      </c>
      <c r="W600" s="16">
        <f t="shared" ca="1" si="53"/>
        <v>59222.904247543192</v>
      </c>
      <c r="X600" s="16">
        <f ca="1">'Metrics and Escenarios'!$N$13-W600</f>
        <v>-56314.857491736417</v>
      </c>
    </row>
    <row r="601" spans="1:24" x14ac:dyDescent="0.35">
      <c r="A601">
        <v>596</v>
      </c>
      <c r="B601" s="16">
        <f t="shared" ca="1" si="52"/>
        <v>-85.158753747540928</v>
      </c>
      <c r="C601" s="26">
        <f t="shared" ca="1" si="54"/>
        <v>1.0020470766507921</v>
      </c>
      <c r="D601" s="26">
        <f t="shared" ca="1" si="51"/>
        <v>0.99718804341605183</v>
      </c>
      <c r="E601" s="26">
        <f t="shared" ca="1" si="51"/>
        <v>0.98687190321081208</v>
      </c>
      <c r="F601" s="26">
        <f t="shared" ca="1" si="51"/>
        <v>0.97237677384062926</v>
      </c>
      <c r="G601" s="26">
        <f t="shared" ca="1" si="51"/>
        <v>0.95477434675946371</v>
      </c>
      <c r="H601" s="26">
        <f t="shared" ca="1" si="51"/>
        <v>0.93494113971057391</v>
      </c>
      <c r="I601" s="26">
        <f t="shared" ca="1" si="51"/>
        <v>0.91357375394880747</v>
      </c>
      <c r="J601" s="26">
        <f t="shared" ca="1" si="51"/>
        <v>0.89121905874638507</v>
      </c>
      <c r="K601" s="26">
        <f t="shared" ca="1" si="51"/>
        <v>0.86829425714744357</v>
      </c>
      <c r="L601" s="26">
        <f t="shared" ca="1" si="51"/>
        <v>0.84511795453580574</v>
      </c>
      <c r="M601" s="27">
        <f ca="1">C601*'Balance y flujos'!D$12</f>
        <v>7587.3566832742354</v>
      </c>
      <c r="N601" s="27">
        <f ca="1">D601*'Balance y flujos'!E$12</f>
        <v>7550.5647808308076</v>
      </c>
      <c r="O601" s="27">
        <f ca="1">E601*'Balance y flujos'!F$12</f>
        <v>7472.4524474328255</v>
      </c>
      <c r="P601" s="27">
        <f ca="1">F601*'Balance y flujos'!G$12</f>
        <v>7362.6974077101677</v>
      </c>
      <c r="Q601" s="27">
        <f ca="1">G601*'Balance y flujos'!H$12</f>
        <v>-947544.93240388576</v>
      </c>
      <c r="R601" s="27">
        <f ca="1">H601*'Balance y flujos'!I$12</f>
        <v>23694.944796753363</v>
      </c>
      <c r="S601" s="27">
        <f ca="1">I601*'Balance y flujos'!J$12</f>
        <v>23153.414421661812</v>
      </c>
      <c r="T601" s="27">
        <f ca="1">J601*'Balance y flujos'!K$12</f>
        <v>22586.861890949964</v>
      </c>
      <c r="U601" s="27">
        <f ca="1">K601*'Balance y flujos'!L$12</f>
        <v>22005.86070778286</v>
      </c>
      <c r="V601" s="27">
        <f ca="1">L601*'Balance y flujos'!M$12</f>
        <v>866536.44007348362</v>
      </c>
      <c r="W601" s="16">
        <f t="shared" ca="1" si="53"/>
        <v>40405.660805993946</v>
      </c>
      <c r="X601" s="16">
        <f ca="1">'Metrics and Escenarios'!$N$13-W601</f>
        <v>-37497.614050187171</v>
      </c>
    </row>
    <row r="602" spans="1:24" x14ac:dyDescent="0.35">
      <c r="A602">
        <v>597</v>
      </c>
      <c r="B602" s="16">
        <f t="shared" ca="1" si="52"/>
        <v>33.943977406422121</v>
      </c>
      <c r="C602" s="26">
        <f t="shared" ca="1" si="54"/>
        <v>0.9901832134637486</v>
      </c>
      <c r="D602" s="26">
        <f t="shared" ca="1" si="51"/>
        <v>0.97371515790610585</v>
      </c>
      <c r="E602" s="26">
        <f t="shared" ca="1" si="51"/>
        <v>0.95223269046627623</v>
      </c>
      <c r="F602" s="26">
        <f t="shared" ca="1" si="51"/>
        <v>0.92713785397455417</v>
      </c>
      <c r="G602" s="26">
        <f t="shared" ca="1" si="51"/>
        <v>0.89957610764556217</v>
      </c>
      <c r="H602" s="26">
        <f t="shared" ca="1" si="51"/>
        <v>0.87046011218850639</v>
      </c>
      <c r="I602" s="26">
        <f t="shared" ca="1" si="51"/>
        <v>0.84049600399347368</v>
      </c>
      <c r="J602" s="26">
        <f t="shared" ca="1" si="51"/>
        <v>0.81022182606113702</v>
      </c>
      <c r="K602" s="26">
        <f t="shared" ca="1" si="51"/>
        <v>0.78003454339158451</v>
      </c>
      <c r="L602" s="26">
        <f t="shared" ca="1" si="51"/>
        <v>0.75022523713757028</v>
      </c>
      <c r="M602" s="27">
        <f ca="1">C602*'Balance y flujos'!D$12</f>
        <v>7497.5252135367764</v>
      </c>
      <c r="N602" s="27">
        <f ca="1">D602*'Balance y flujos'!E$12</f>
        <v>7372.8314598127117</v>
      </c>
      <c r="O602" s="27">
        <f ca="1">E602*'Balance y flujos'!F$12</f>
        <v>7210.1692988216319</v>
      </c>
      <c r="P602" s="27">
        <f ca="1">F602*'Balance y flujos'!G$12</f>
        <v>7020.1547976990505</v>
      </c>
      <c r="Q602" s="27">
        <f ca="1">G602*'Balance y flujos'!H$12</f>
        <v>-892764.64643630316</v>
      </c>
      <c r="R602" s="27">
        <f ca="1">H602*'Balance y flujos'!I$12</f>
        <v>22060.751666642198</v>
      </c>
      <c r="S602" s="27">
        <f ca="1">I602*'Balance y flujos'!J$12</f>
        <v>21301.347828893613</v>
      </c>
      <c r="T602" s="27">
        <f ca="1">J602*'Balance y flujos'!K$12</f>
        <v>20534.08565119559</v>
      </c>
      <c r="U602" s="27">
        <f ca="1">K602*'Balance y flujos'!L$12</f>
        <v>19769.025728128705</v>
      </c>
      <c r="V602" s="27">
        <f ca="1">L602*'Balance y flujos'!M$12</f>
        <v>769238.7822946579</v>
      </c>
      <c r="W602" s="16">
        <f t="shared" ca="1" si="53"/>
        <v>-10759.972496915027</v>
      </c>
      <c r="X602" s="16">
        <f ca="1">'Metrics and Escenarios'!$N$13-W602</f>
        <v>13668.019252721802</v>
      </c>
    </row>
    <row r="603" spans="1:24" x14ac:dyDescent="0.35">
      <c r="A603">
        <v>598</v>
      </c>
      <c r="B603" s="16">
        <f t="shared" ca="1" si="52"/>
        <v>-34.437505220710953</v>
      </c>
      <c r="C603" s="26">
        <f t="shared" ca="1" si="54"/>
        <v>0.9969774365621461</v>
      </c>
      <c r="D603" s="26">
        <f t="shared" ca="1" si="51"/>
        <v>0.98712345406279667</v>
      </c>
      <c r="E603" s="26">
        <f t="shared" ca="1" si="51"/>
        <v>0.97196896260261056</v>
      </c>
      <c r="F603" s="26">
        <f t="shared" ca="1" si="51"/>
        <v>0.95284748807658837</v>
      </c>
      <c r="G603" s="26">
        <f t="shared" ca="1" si="51"/>
        <v>0.93086513105593904</v>
      </c>
      <c r="H603" s="26">
        <f t="shared" ca="1" si="51"/>
        <v>0.90691690074347697</v>
      </c>
      <c r="I603" s="26">
        <f t="shared" ca="1" si="51"/>
        <v>0.88170650191140176</v>
      </c>
      <c r="J603" s="26">
        <f t="shared" ca="1" si="51"/>
        <v>0.85577993311815936</v>
      </c>
      <c r="K603" s="26">
        <f t="shared" ca="1" si="51"/>
        <v>0.82954846896530654</v>
      </c>
      <c r="L603" s="26">
        <f t="shared" ca="1" si="51"/>
        <v>0.80332146211326616</v>
      </c>
      <c r="M603" s="27">
        <f ca="1">C603*'Balance y flujos'!D$12</f>
        <v>7548.9700959524625</v>
      </c>
      <c r="N603" s="27">
        <f ca="1">D603*'Balance y flujos'!E$12</f>
        <v>7474.357154389676</v>
      </c>
      <c r="O603" s="27">
        <f ca="1">E603*'Balance y flujos'!F$12</f>
        <v>7359.609519531663</v>
      </c>
      <c r="P603" s="27">
        <f ca="1">F603*'Balance y flujos'!G$12</f>
        <v>7214.8244581112076</v>
      </c>
      <c r="Q603" s="27">
        <f ca="1">G603*'Balance y flujos'!H$12</f>
        <v>-923816.75385099708</v>
      </c>
      <c r="R603" s="27">
        <f ca="1">H603*'Balance y flujos'!I$12</f>
        <v>22984.704582591916</v>
      </c>
      <c r="S603" s="27">
        <f ca="1">I603*'Balance y flujos'!J$12</f>
        <v>22345.777720506157</v>
      </c>
      <c r="T603" s="27">
        <f ca="1">J603*'Balance y flujos'!K$12</f>
        <v>21688.700402766903</v>
      </c>
      <c r="U603" s="27">
        <f ca="1">K603*'Balance y flujos'!L$12</f>
        <v>21023.895883380501</v>
      </c>
      <c r="V603" s="27">
        <f ca="1">L603*'Balance y flujos'!M$12</f>
        <v>823680.66644212208</v>
      </c>
      <c r="W603" s="16">
        <f t="shared" ca="1" si="53"/>
        <v>17504.752408355591</v>
      </c>
      <c r="X603" s="16">
        <f ca="1">'Metrics and Escenarios'!$N$13-W603</f>
        <v>-14596.705652548815</v>
      </c>
    </row>
    <row r="604" spans="1:24" x14ac:dyDescent="0.35">
      <c r="A604">
        <v>599</v>
      </c>
      <c r="B604" s="16">
        <f t="shared" ca="1" si="52"/>
        <v>-185.00145484746673</v>
      </c>
      <c r="C604" s="26">
        <f t="shared" ca="1" si="54"/>
        <v>1.0121018968206088</v>
      </c>
      <c r="D604" s="26">
        <f t="shared" ca="1" si="51"/>
        <v>1.017300573596035</v>
      </c>
      <c r="E604" s="26">
        <f t="shared" ca="1" si="51"/>
        <v>1.0168786397952094</v>
      </c>
      <c r="F604" s="26">
        <f t="shared" ca="1" si="51"/>
        <v>1.0119965464070868</v>
      </c>
      <c r="G604" s="26">
        <f t="shared" ca="1" si="51"/>
        <v>1.0036477348629143</v>
      </c>
      <c r="H604" s="26">
        <f t="shared" ca="1" si="51"/>
        <v>0.99266097990410407</v>
      </c>
      <c r="I604" s="26">
        <f t="shared" ca="1" si="51"/>
        <v>0.97970744451760527</v>
      </c>
      <c r="J604" s="26">
        <f t="shared" ca="1" si="51"/>
        <v>0.96532459756396727</v>
      </c>
      <c r="K604" s="26">
        <f t="shared" ca="1" si="51"/>
        <v>0.94993075658320736</v>
      </c>
      <c r="L604" s="26">
        <f t="shared" ca="1" si="51"/>
        <v>0.93385288011193668</v>
      </c>
      <c r="M604" s="27">
        <f ca="1">C604*'Balance y flujos'!D$12</f>
        <v>7663.490338860126</v>
      </c>
      <c r="N604" s="27">
        <f ca="1">D604*'Balance y flujos'!E$12</f>
        <v>7702.8539734590604</v>
      </c>
      <c r="O604" s="27">
        <f ca="1">E604*'Balance y flujos'!F$12</f>
        <v>7699.6591512613913</v>
      </c>
      <c r="P604" s="27">
        <f ca="1">F604*'Balance y flujos'!G$12</f>
        <v>7662.692640645394</v>
      </c>
      <c r="Q604" s="27">
        <f ca="1">G604*'Balance y flujos'!H$12</f>
        <v>-996048.25822533225</v>
      </c>
      <c r="R604" s="27">
        <f ca="1">H604*'Balance y flujos'!I$12</f>
        <v>25157.783866479727</v>
      </c>
      <c r="S604" s="27">
        <f ca="1">I604*'Balance y flujos'!J$12</f>
        <v>24829.492284401207</v>
      </c>
      <c r="T604" s="27">
        <f ca="1">J604*'Balance y flujos'!K$12</f>
        <v>24464.976540990767</v>
      </c>
      <c r="U604" s="27">
        <f ca="1">K604*'Balance y flujos'!L$12</f>
        <v>24074.838384954524</v>
      </c>
      <c r="V604" s="27">
        <f ca="1">L604*'Balance y flujos'!M$12</f>
        <v>957520.24429423315</v>
      </c>
      <c r="W604" s="16">
        <f t="shared" ca="1" si="53"/>
        <v>90727.773249953054</v>
      </c>
      <c r="X604" s="16">
        <f ca="1">'Metrics and Escenarios'!$N$13-W604</f>
        <v>-87819.726494146278</v>
      </c>
    </row>
    <row r="605" spans="1:24" x14ac:dyDescent="0.35">
      <c r="A605">
        <v>600</v>
      </c>
      <c r="B605" s="16">
        <f t="shared" ca="1" si="52"/>
        <v>-157.34927792865929</v>
      </c>
      <c r="C605" s="26">
        <f t="shared" ca="1" si="54"/>
        <v>1.0093070806679332</v>
      </c>
      <c r="D605" s="26">
        <f t="shared" ca="1" si="51"/>
        <v>1.0116899873006935</v>
      </c>
      <c r="E605" s="26">
        <f t="shared" ca="1" si="51"/>
        <v>1.0084778605315212</v>
      </c>
      <c r="F605" s="26">
        <f t="shared" ca="1" si="51"/>
        <v>1.0008646610547338</v>
      </c>
      <c r="G605" s="26">
        <f t="shared" ca="1" si="51"/>
        <v>0.98986670092774465</v>
      </c>
      <c r="H605" s="26">
        <f t="shared" ca="1" si="51"/>
        <v>0.97632731081529245</v>
      </c>
      <c r="I605" s="26">
        <f t="shared" ca="1" si="51"/>
        <v>0.96092607146176301</v>
      </c>
      <c r="J605" s="26">
        <f t="shared" ca="1" si="51"/>
        <v>0.94420440533067662</v>
      </c>
      <c r="K605" s="26">
        <f t="shared" ca="1" si="51"/>
        <v>0.92658161821880725</v>
      </c>
      <c r="L605" s="26">
        <f t="shared" ca="1" si="51"/>
        <v>0.90838357875779563</v>
      </c>
      <c r="M605" s="27">
        <f ca="1">C605*'Balance y flujos'!D$12</f>
        <v>7642.3283919729574</v>
      </c>
      <c r="N605" s="27">
        <f ca="1">D605*'Balance y flujos'!E$12</f>
        <v>7660.3714190791516</v>
      </c>
      <c r="O605" s="27">
        <f ca="1">E605*'Balance y flujos'!F$12</f>
        <v>7636.0496560826841</v>
      </c>
      <c r="P605" s="27">
        <f ca="1">F605*'Balance y flujos'!G$12</f>
        <v>7578.4036020426174</v>
      </c>
      <c r="Q605" s="27">
        <f ca="1">G605*'Balance y flujos'!H$12</f>
        <v>-982371.57230171503</v>
      </c>
      <c r="R605" s="27">
        <f ca="1">H605*'Balance y flujos'!I$12</f>
        <v>24743.826911384524</v>
      </c>
      <c r="S605" s="27">
        <f ca="1">I605*'Balance y flujos'!J$12</f>
        <v>24353.501252598737</v>
      </c>
      <c r="T605" s="27">
        <f ca="1">J605*'Balance y flujos'!K$12</f>
        <v>23929.710984894304</v>
      </c>
      <c r="U605" s="27">
        <f ca="1">K605*'Balance y flujos'!L$12</f>
        <v>23483.082903141534</v>
      </c>
      <c r="V605" s="27">
        <f ca="1">L605*'Balance y flujos'!M$12</f>
        <v>931405.45450882567</v>
      </c>
      <c r="W605" s="16">
        <f t="shared" ca="1" si="53"/>
        <v>76061.157328307047</v>
      </c>
      <c r="X605" s="16">
        <f ca="1">'Metrics and Escenarios'!$N$13-W605</f>
        <v>-73153.110572500271</v>
      </c>
    </row>
    <row r="606" spans="1:24" x14ac:dyDescent="0.35">
      <c r="A606">
        <v>601</v>
      </c>
      <c r="B606" s="16">
        <f t="shared" ca="1" si="52"/>
        <v>-175.70604723344968</v>
      </c>
      <c r="C606" s="26">
        <f t="shared" ca="1" si="54"/>
        <v>1.0111615439686841</v>
      </c>
      <c r="D606" s="26">
        <f t="shared" ca="1" si="51"/>
        <v>1.0154110857966545</v>
      </c>
      <c r="E606" s="26">
        <f t="shared" ca="1" si="51"/>
        <v>1.014046899522024</v>
      </c>
      <c r="F606" s="26">
        <f t="shared" ca="1" si="51"/>
        <v>1.0082407648768905</v>
      </c>
      <c r="G606" s="26">
        <f t="shared" ca="1" si="51"/>
        <v>0.99899390066350402</v>
      </c>
      <c r="H606" s="26">
        <f t="shared" ca="1" si="51"/>
        <v>0.98714007686982697</v>
      </c>
      <c r="I606" s="26">
        <f t="shared" ca="1" si="51"/>
        <v>0.97335339313255076</v>
      </c>
      <c r="J606" s="26">
        <f t="shared" ca="1" si="51"/>
        <v>0.95817275375140543</v>
      </c>
      <c r="K606" s="26">
        <f t="shared" ca="1" si="51"/>
        <v>0.94201691159709988</v>
      </c>
      <c r="L606" s="26">
        <f t="shared" ca="1" si="51"/>
        <v>0.92521255681679715</v>
      </c>
      <c r="M606" s="27">
        <f ca="1">C606*'Balance y flujos'!D$12</f>
        <v>7656.370121994134</v>
      </c>
      <c r="N606" s="27">
        <f ca="1">D606*'Balance y flujos'!E$12</f>
        <v>7688.5470429598354</v>
      </c>
      <c r="O606" s="27">
        <f ca="1">E606*'Balance y flujos'!F$12</f>
        <v>7678.2176202318688</v>
      </c>
      <c r="P606" s="27">
        <f ca="1">F606*'Balance y flujos'!G$12</f>
        <v>7634.2544018060589</v>
      </c>
      <c r="Q606" s="27">
        <f ca="1">G606*'Balance y flujos'!H$12</f>
        <v>-991429.66219071334</v>
      </c>
      <c r="R606" s="27">
        <f ca="1">H606*'Balance y flujos'!I$12</f>
        <v>25017.863301356323</v>
      </c>
      <c r="S606" s="27">
        <f ca="1">I606*'Balance y flujos'!J$12</f>
        <v>24668.456588773126</v>
      </c>
      <c r="T606" s="27">
        <f ca="1">J606*'Balance y flujos'!K$12</f>
        <v>24283.721767683735</v>
      </c>
      <c r="U606" s="27">
        <f ca="1">K606*'Balance y flujos'!L$12</f>
        <v>23874.271619720588</v>
      </c>
      <c r="V606" s="27">
        <f ca="1">L606*'Balance y flujos'!M$12</f>
        <v>948660.94252568099</v>
      </c>
      <c r="W606" s="16">
        <f t="shared" ca="1" si="53"/>
        <v>85732.982799493358</v>
      </c>
      <c r="X606" s="16">
        <f ca="1">'Metrics and Escenarios'!$N$13-W606</f>
        <v>-82824.936043686583</v>
      </c>
    </row>
    <row r="607" spans="1:24" x14ac:dyDescent="0.35">
      <c r="A607">
        <v>602</v>
      </c>
      <c r="B607" s="16">
        <f t="shared" ca="1" si="52"/>
        <v>-153.78297403278606</v>
      </c>
      <c r="C607" s="26">
        <f t="shared" ca="1" si="54"/>
        <v>1.008947195267391</v>
      </c>
      <c r="D607" s="26">
        <f t="shared" ca="1" si="51"/>
        <v>1.0109686457949516</v>
      </c>
      <c r="E607" s="26">
        <f t="shared" ca="1" si="51"/>
        <v>1.0073994759545803</v>
      </c>
      <c r="F607" s="26">
        <f t="shared" ca="1" si="51"/>
        <v>0.9994379239163389</v>
      </c>
      <c r="G607" s="26">
        <f t="shared" ca="1" si="51"/>
        <v>0.9881031909621788</v>
      </c>
      <c r="H607" s="26">
        <f t="shared" ca="1" si="51"/>
        <v>0.97424041642611114</v>
      </c>
      <c r="I607" s="26">
        <f t="shared" ca="1" si="51"/>
        <v>0.95853019517944837</v>
      </c>
      <c r="J607" s="26">
        <f t="shared" ca="1" si="51"/>
        <v>0.94151438864278436</v>
      </c>
      <c r="K607" s="26">
        <f t="shared" ca="1" si="51"/>
        <v>0.92361236146886816</v>
      </c>
      <c r="L607" s="26">
        <f t="shared" ca="1" si="51"/>
        <v>0.90514977664988405</v>
      </c>
      <c r="M607" s="27">
        <f ca="1">C607*'Balance y flujos'!D$12</f>
        <v>7639.6033913590709</v>
      </c>
      <c r="N607" s="27">
        <f ca="1">D607*'Balance y flujos'!E$12</f>
        <v>7654.9095247010882</v>
      </c>
      <c r="O607" s="27">
        <f ca="1">E607*'Balance y flujos'!F$12</f>
        <v>7627.8842828006827</v>
      </c>
      <c r="P607" s="27">
        <f ca="1">F607*'Balance y flujos'!G$12</f>
        <v>7567.6005531494875</v>
      </c>
      <c r="Q607" s="27">
        <f ca="1">G607*'Balance y flujos'!H$12</f>
        <v>-980621.41538056696</v>
      </c>
      <c r="R607" s="27">
        <f ca="1">H607*'Balance y flujos'!I$12</f>
        <v>24690.937114104225</v>
      </c>
      <c r="S607" s="27">
        <f ca="1">I607*'Balance y flujos'!J$12</f>
        <v>24292.780685454938</v>
      </c>
      <c r="T607" s="27">
        <f ca="1">J607*'Balance y flujos'!K$12</f>
        <v>23861.535787318033</v>
      </c>
      <c r="U607" s="27">
        <f ca="1">K607*'Balance y flujos'!L$12</f>
        <v>23407.830706196841</v>
      </c>
      <c r="V607" s="27">
        <f ca="1">L607*'Balance y flujos'!M$12</f>
        <v>928089.6956239834</v>
      </c>
      <c r="W607" s="16">
        <f t="shared" ca="1" si="53"/>
        <v>74211.362288500881</v>
      </c>
      <c r="X607" s="16">
        <f ca="1">'Metrics and Escenarios'!$N$13-W607</f>
        <v>-71303.315532694105</v>
      </c>
    </row>
    <row r="608" spans="1:24" x14ac:dyDescent="0.35">
      <c r="A608">
        <v>603</v>
      </c>
      <c r="B608" s="16">
        <f t="shared" ca="1" si="52"/>
        <v>-40.540675681992191</v>
      </c>
      <c r="C608" s="26">
        <f t="shared" ca="1" si="54"/>
        <v>0.99758609460458125</v>
      </c>
      <c r="D608" s="26">
        <f t="shared" ca="1" si="51"/>
        <v>0.98832910628449755</v>
      </c>
      <c r="E608" s="26">
        <f t="shared" ca="1" si="51"/>
        <v>0.97375022048161131</v>
      </c>
      <c r="F608" s="26">
        <f t="shared" ca="1" si="51"/>
        <v>0.95517648603153216</v>
      </c>
      <c r="G608" s="26">
        <f t="shared" ca="1" si="51"/>
        <v>0.93371008394196819</v>
      </c>
      <c r="H608" s="26">
        <f t="shared" ca="1" si="51"/>
        <v>0.91024402990013131</v>
      </c>
      <c r="I608" s="26">
        <f t="shared" ca="1" si="51"/>
        <v>0.88548140332779934</v>
      </c>
      <c r="J608" s="26">
        <f t="shared" ca="1" si="51"/>
        <v>0.85996852692524595</v>
      </c>
      <c r="K608" s="26">
        <f t="shared" ca="1" si="51"/>
        <v>0.83411759438609878</v>
      </c>
      <c r="L608" s="26">
        <f t="shared" ca="1" si="51"/>
        <v>0.80823926175136873</v>
      </c>
      <c r="M608" s="27">
        <f ca="1">C608*'Balance y flujos'!D$12</f>
        <v>7553.5787673150244</v>
      </c>
      <c r="N608" s="27">
        <f ca="1">D608*'Balance y flujos'!E$12</f>
        <v>7483.4861800164981</v>
      </c>
      <c r="O608" s="27">
        <f ca="1">E608*'Balance y flujos'!F$12</f>
        <v>7373.0969486034019</v>
      </c>
      <c r="P608" s="27">
        <f ca="1">F608*'Balance y flujos'!G$12</f>
        <v>7232.4592964441899</v>
      </c>
      <c r="Q608" s="27">
        <f ca="1">G608*'Balance y flujos'!H$12</f>
        <v>-926640.16516198812</v>
      </c>
      <c r="R608" s="27">
        <f ca="1">H608*'Balance y flujos'!I$12</f>
        <v>23069.026619937493</v>
      </c>
      <c r="S608" s="27">
        <f ca="1">I608*'Balance y flujos'!J$12</f>
        <v>22441.448000565091</v>
      </c>
      <c r="T608" s="27">
        <f ca="1">J608*'Balance y flujos'!K$12</f>
        <v>21794.855212753831</v>
      </c>
      <c r="U608" s="27">
        <f ca="1">K608*'Balance y flujos'!L$12</f>
        <v>21139.694803779523</v>
      </c>
      <c r="V608" s="27">
        <f ca="1">L608*'Balance y flujos'!M$12</f>
        <v>828723.10172411392</v>
      </c>
      <c r="W608" s="16">
        <f t="shared" ca="1" si="53"/>
        <v>20170.582391540869</v>
      </c>
      <c r="X608" s="16">
        <f ca="1">'Metrics and Escenarios'!$N$13-W608</f>
        <v>-17262.535635734093</v>
      </c>
    </row>
    <row r="609" spans="1:24" x14ac:dyDescent="0.35">
      <c r="A609">
        <v>604</v>
      </c>
      <c r="B609" s="16">
        <f t="shared" ca="1" si="52"/>
        <v>-89.052061473560599</v>
      </c>
      <c r="C609" s="26">
        <f t="shared" ca="1" si="54"/>
        <v>1.0024372803675563</v>
      </c>
      <c r="D609" s="26">
        <f t="shared" ca="1" si="51"/>
        <v>0.99796481778171353</v>
      </c>
      <c r="E609" s="26">
        <f t="shared" ca="1" si="51"/>
        <v>0.98802523542288734</v>
      </c>
      <c r="F609" s="26">
        <f t="shared" ca="1" si="51"/>
        <v>0.9738922583863594</v>
      </c>
      <c r="G609" s="26">
        <f t="shared" ca="1" si="51"/>
        <v>0.9566347721445162</v>
      </c>
      <c r="H609" s="26">
        <f t="shared" ca="1" si="51"/>
        <v>0.93712770074031781</v>
      </c>
      <c r="I609" s="26">
        <f t="shared" ca="1" si="51"/>
        <v>0.91606692637446008</v>
      </c>
      <c r="J609" s="26">
        <f t="shared" ca="1" si="51"/>
        <v>0.8939992181428712</v>
      </c>
      <c r="K609" s="26">
        <f t="shared" ref="D609:L638" ca="1" si="55">EXP(-(K$4+($B609/10000))*K$3)</f>
        <v>0.87134207683986353</v>
      </c>
      <c r="L609" s="26">
        <f t="shared" ca="1" si="55"/>
        <v>0.8484146722015169</v>
      </c>
      <c r="M609" s="27">
        <f ca="1">C609*'Balance y flujos'!D$12</f>
        <v>7590.311249828259</v>
      </c>
      <c r="N609" s="27">
        <f ca="1">D609*'Balance y flujos'!E$12</f>
        <v>7556.4464048702675</v>
      </c>
      <c r="O609" s="27">
        <f ca="1">E609*'Balance y flujos'!F$12</f>
        <v>7481.1853134540243</v>
      </c>
      <c r="P609" s="27">
        <f ca="1">F609*'Balance y flujos'!G$12</f>
        <v>7374.1724392375054</v>
      </c>
      <c r="Q609" s="27">
        <f ca="1">G609*'Balance y flujos'!H$12</f>
        <v>-949391.2709148702</v>
      </c>
      <c r="R609" s="27">
        <f ca="1">H609*'Balance y flujos'!I$12</f>
        <v>23750.360523684099</v>
      </c>
      <c r="S609" s="27">
        <f ca="1">I609*'Balance y flujos'!J$12</f>
        <v>23216.600841090221</v>
      </c>
      <c r="T609" s="27">
        <f ca="1">J609*'Balance y flujos'!K$12</f>
        <v>22657.321645717315</v>
      </c>
      <c r="U609" s="27">
        <f ca="1">K609*'Balance y flujos'!L$12</f>
        <v>22083.103986846079</v>
      </c>
      <c r="V609" s="27">
        <f ca="1">L609*'Balance y flujos'!M$12</f>
        <v>869916.70903433161</v>
      </c>
      <c r="W609" s="16">
        <f t="shared" ca="1" si="53"/>
        <v>42234.940524189151</v>
      </c>
      <c r="X609" s="16">
        <f ca="1">'Metrics and Escenarios'!$N$13-W609</f>
        <v>-39326.893768382375</v>
      </c>
    </row>
    <row r="610" spans="1:24" x14ac:dyDescent="0.35">
      <c r="A610">
        <v>605</v>
      </c>
      <c r="B610" s="16">
        <f t="shared" ca="1" si="52"/>
        <v>2.5714882046406573</v>
      </c>
      <c r="C610" s="26">
        <f t="shared" ca="1" si="54"/>
        <v>0.99329454263611561</v>
      </c>
      <c r="D610" s="26">
        <f t="shared" ca="1" si="55"/>
        <v>0.9798439389661221</v>
      </c>
      <c r="E610" s="26">
        <f t="shared" ca="1" si="55"/>
        <v>0.96123717088203076</v>
      </c>
      <c r="F610" s="26">
        <f t="shared" ca="1" si="55"/>
        <v>0.93884581080497809</v>
      </c>
      <c r="G610" s="26">
        <f t="shared" ca="1" si="55"/>
        <v>0.91379833354079321</v>
      </c>
      <c r="H610" s="26">
        <f t="shared" ca="1" si="55"/>
        <v>0.8870003970612238</v>
      </c>
      <c r="I610" s="26">
        <f t="shared" ca="1" si="55"/>
        <v>0.85915808684343986</v>
      </c>
      <c r="J610" s="26">
        <f t="shared" ca="1" si="55"/>
        <v>0.83081409785520188</v>
      </c>
      <c r="K610" s="26">
        <f t="shared" ca="1" si="55"/>
        <v>0.80237288634816706</v>
      </c>
      <c r="L610" s="26">
        <f t="shared" ca="1" si="55"/>
        <v>0.77413475989778147</v>
      </c>
      <c r="M610" s="27">
        <f ca="1">C610*'Balance y flujos'!D$12</f>
        <v>7521.0837515934181</v>
      </c>
      <c r="N610" s="27">
        <f ca="1">D610*'Balance y flujos'!E$12</f>
        <v>7419.2377105963205</v>
      </c>
      <c r="O610" s="27">
        <f ca="1">E610*'Balance y flujos'!F$12</f>
        <v>7278.3499325002795</v>
      </c>
      <c r="P610" s="27">
        <f ca="1">F610*'Balance y flujos'!G$12</f>
        <v>7108.8057668747833</v>
      </c>
      <c r="Q610" s="27">
        <f ca="1">G610*'Balance y flujos'!H$12</f>
        <v>-906879.18367776566</v>
      </c>
      <c r="R610" s="27">
        <f ca="1">H610*'Balance y flujos'!I$12</f>
        <v>22479.945047204033</v>
      </c>
      <c r="S610" s="27">
        <f ca="1">I610*'Balance y flujos'!J$12</f>
        <v>21774.315595676529</v>
      </c>
      <c r="T610" s="27">
        <f ca="1">J610*'Balance y flujos'!K$12</f>
        <v>21055.971706558557</v>
      </c>
      <c r="U610" s="27">
        <f ca="1">K610*'Balance y flujos'!L$12</f>
        <v>20335.163831080325</v>
      </c>
      <c r="V610" s="27">
        <f ca="1">L610*'Balance y flujos'!M$12</f>
        <v>793754.26279686694</v>
      </c>
      <c r="W610" s="16">
        <f t="shared" ca="1" si="53"/>
        <v>1847.9524611855159</v>
      </c>
      <c r="X610" s="16">
        <f ca="1">'Metrics and Escenarios'!$N$13-W610</f>
        <v>1060.0942946212599</v>
      </c>
    </row>
    <row r="611" spans="1:24" x14ac:dyDescent="0.35">
      <c r="A611">
        <v>606</v>
      </c>
      <c r="B611" s="16">
        <f t="shared" ca="1" si="52"/>
        <v>375.15642472891238</v>
      </c>
      <c r="C611" s="26">
        <f t="shared" ca="1" si="54"/>
        <v>0.95696684428152379</v>
      </c>
      <c r="D611" s="26">
        <f t="shared" ca="1" si="55"/>
        <v>0.90948301776324147</v>
      </c>
      <c r="E611" s="26">
        <f t="shared" ca="1" si="55"/>
        <v>0.85958154348463489</v>
      </c>
      <c r="F611" s="26">
        <f t="shared" ca="1" si="55"/>
        <v>0.8088530733075382</v>
      </c>
      <c r="G611" s="26">
        <f t="shared" ca="1" si="55"/>
        <v>0.75848076348414706</v>
      </c>
      <c r="H611" s="26">
        <f t="shared" ca="1" si="55"/>
        <v>0.70931127784049364</v>
      </c>
      <c r="I611" s="26">
        <f t="shared" ca="1" si="55"/>
        <v>0.66191919423061307</v>
      </c>
      <c r="J611" s="26">
        <f t="shared" ca="1" si="55"/>
        <v>0.61667251407963652</v>
      </c>
      <c r="K611" s="26">
        <f t="shared" ca="1" si="55"/>
        <v>0.57378054791583344</v>
      </c>
      <c r="L611" s="26">
        <f t="shared" ca="1" si="55"/>
        <v>0.5333410191197262</v>
      </c>
      <c r="M611" s="27">
        <f ca="1">C611*'Balance y flujos'!D$12</f>
        <v>7246.0156322192834</v>
      </c>
      <c r="N611" s="27">
        <f ca="1">D611*'Balance y flujos'!E$12</f>
        <v>6886.4749111534629</v>
      </c>
      <c r="O611" s="27">
        <f ca="1">E611*'Balance y flujos'!F$12</f>
        <v>6508.6281081484476</v>
      </c>
      <c r="P611" s="27">
        <f ca="1">F611*'Balance y flujos'!G$12</f>
        <v>6124.5194108635533</v>
      </c>
      <c r="Q611" s="27">
        <f ca="1">G611*'Balance y flujos'!H$12</f>
        <v>-752737.65597547474</v>
      </c>
      <c r="R611" s="27">
        <f ca="1">H611*'Balance y flujos'!I$12</f>
        <v>17976.630675753546</v>
      </c>
      <c r="S611" s="27">
        <f ca="1">I611*'Balance y flujos'!J$12</f>
        <v>16775.536021509462</v>
      </c>
      <c r="T611" s="27">
        <f ca="1">J611*'Balance y flujos'!K$12</f>
        <v>15628.814005676855</v>
      </c>
      <c r="U611" s="27">
        <f ca="1">K611*'Balance y flujos'!L$12</f>
        <v>14541.769348737118</v>
      </c>
      <c r="V611" s="27">
        <f ca="1">L611*'Balance y flujos'!M$12</f>
        <v>546857.89785050729</v>
      </c>
      <c r="W611" s="16">
        <f t="shared" ca="1" si="53"/>
        <v>-114191.37001090567</v>
      </c>
      <c r="X611" s="16">
        <f ca="1">'Metrics and Escenarios'!$N$13-W611</f>
        <v>117099.41676671244</v>
      </c>
    </row>
    <row r="612" spans="1:24" x14ac:dyDescent="0.35">
      <c r="A612">
        <v>607</v>
      </c>
      <c r="B612" s="16">
        <f t="shared" ca="1" si="52"/>
        <v>-22.495728375570856</v>
      </c>
      <c r="C612" s="26">
        <f t="shared" ca="1" si="54"/>
        <v>0.99578757894754588</v>
      </c>
      <c r="D612" s="26">
        <f t="shared" ca="1" si="55"/>
        <v>0.98476866561656329</v>
      </c>
      <c r="E612" s="26">
        <f t="shared" ca="1" si="55"/>
        <v>0.96849308161394698</v>
      </c>
      <c r="F612" s="26">
        <f t="shared" ca="1" si="55"/>
        <v>0.94830686450485047</v>
      </c>
      <c r="G612" s="26">
        <f t="shared" ca="1" si="55"/>
        <v>0.9253235996185476</v>
      </c>
      <c r="H612" s="26">
        <f t="shared" ca="1" si="55"/>
        <v>0.90044200542327169</v>
      </c>
      <c r="I612" s="26">
        <f t="shared" ca="1" si="55"/>
        <v>0.87436682213507921</v>
      </c>
      <c r="J612" s="26">
        <f t="shared" ca="1" si="55"/>
        <v>0.84764323526312291</v>
      </c>
      <c r="K612" s="26">
        <f t="shared" ca="1" si="55"/>
        <v>0.82068055429425424</v>
      </c>
      <c r="L612" s="26">
        <f t="shared" ca="1" si="55"/>
        <v>0.79378542839551369</v>
      </c>
      <c r="M612" s="27">
        <f ca="1">C612*'Balance y flujos'!D$12</f>
        <v>7539.9606648242807</v>
      </c>
      <c r="N612" s="27">
        <f ca="1">D612*'Balance y flujos'!E$12</f>
        <v>7456.5270341572595</v>
      </c>
      <c r="O612" s="27">
        <f ca="1">E612*'Balance y flujos'!F$12</f>
        <v>7333.2906474306128</v>
      </c>
      <c r="P612" s="27">
        <f ca="1">F612*'Balance y flujos'!G$12</f>
        <v>7180.44350794826</v>
      </c>
      <c r="Q612" s="27">
        <f ca="1">G612*'Balance y flujos'!H$12</f>
        <v>-918317.18209450971</v>
      </c>
      <c r="R612" s="27">
        <f ca="1">H612*'Balance y flujos'!I$12</f>
        <v>22820.606244567647</v>
      </c>
      <c r="S612" s="27">
        <f ca="1">I612*'Balance y flujos'!J$12</f>
        <v>22159.762473407663</v>
      </c>
      <c r="T612" s="27">
        <f ca="1">J612*'Balance y flujos'!K$12</f>
        <v>21482.485702916776</v>
      </c>
      <c r="U612" s="27">
        <f ca="1">K612*'Balance y flujos'!L$12</f>
        <v>20799.149383661865</v>
      </c>
      <c r="V612" s="27">
        <f ca="1">L612*'Balance y flujos'!M$12</f>
        <v>813902.95356091764</v>
      </c>
      <c r="W612" s="16">
        <f t="shared" ca="1" si="53"/>
        <v>12357.997125322348</v>
      </c>
      <c r="X612" s="16">
        <f ca="1">'Metrics and Escenarios'!$N$13-W612</f>
        <v>-9449.9503695155727</v>
      </c>
    </row>
    <row r="613" spans="1:24" x14ac:dyDescent="0.35">
      <c r="A613">
        <v>608</v>
      </c>
      <c r="B613" s="16">
        <f t="shared" ca="1" si="52"/>
        <v>-271.71072575084736</v>
      </c>
      <c r="C613" s="26">
        <f t="shared" ca="1" si="54"/>
        <v>1.0209159162122745</v>
      </c>
      <c r="D613" s="26">
        <f t="shared" ca="1" si="55"/>
        <v>1.0350963113574299</v>
      </c>
      <c r="E613" s="26">
        <f t="shared" ca="1" si="55"/>
        <v>1.0436775270898764</v>
      </c>
      <c r="F613" s="26">
        <f t="shared" ca="1" si="55"/>
        <v>1.0477121336964372</v>
      </c>
      <c r="G613" s="26">
        <f t="shared" ca="1" si="55"/>
        <v>1.0481175372394762</v>
      </c>
      <c r="H613" s="26">
        <f t="shared" ca="1" si="55"/>
        <v>1.0456717264563444</v>
      </c>
      <c r="I613" s="26">
        <f t="shared" ca="1" si="55"/>
        <v>1.041013972512169</v>
      </c>
      <c r="J613" s="26">
        <f t="shared" ca="1" si="55"/>
        <v>1.0346638103692036</v>
      </c>
      <c r="K613" s="26">
        <f t="shared" ca="1" si="55"/>
        <v>1.0270310446410997</v>
      </c>
      <c r="L613" s="26">
        <f t="shared" ca="1" si="55"/>
        <v>1.0184408728193297</v>
      </c>
      <c r="M613" s="27">
        <f ca="1">C613*'Balance y flujos'!D$12</f>
        <v>7730.2288289931294</v>
      </c>
      <c r="N613" s="27">
        <f ca="1">D613*'Balance y flujos'!E$12</f>
        <v>7837.6007463242731</v>
      </c>
      <c r="O613" s="27">
        <f ca="1">E613*'Balance y flujos'!F$12</f>
        <v>7902.5764805540603</v>
      </c>
      <c r="P613" s="27">
        <f ca="1">F613*'Balance y flujos'!G$12</f>
        <v>7933.1259428637431</v>
      </c>
      <c r="Q613" s="27">
        <f ca="1">G613*'Balance y flujos'!H$12</f>
        <v>-1040181.3416391549</v>
      </c>
      <c r="R613" s="27">
        <f ca="1">H613*'Balance y flujos'!I$12</f>
        <v>26501.276691684598</v>
      </c>
      <c r="S613" s="27">
        <f ca="1">I613*'Balance y flujos'!J$12</f>
        <v>26383.231589274979</v>
      </c>
      <c r="T613" s="27">
        <f ca="1">J613*'Balance y flujos'!K$12</f>
        <v>26222.294461752092</v>
      </c>
      <c r="U613" s="27">
        <f ca="1">K613*'Balance y flujos'!L$12</f>
        <v>26028.851308068683</v>
      </c>
      <c r="V613" s="27">
        <f ca="1">L613*'Balance y flujos'!M$12</f>
        <v>1044252.0166820136</v>
      </c>
      <c r="W613" s="16">
        <f t="shared" ca="1" si="53"/>
        <v>140609.86109237419</v>
      </c>
      <c r="X613" s="16">
        <f ca="1">'Metrics and Escenarios'!$N$13-W613</f>
        <v>-137701.81433656742</v>
      </c>
    </row>
    <row r="614" spans="1:24" x14ac:dyDescent="0.35">
      <c r="A614">
        <v>609</v>
      </c>
      <c r="B614" s="16">
        <f t="shared" ca="1" si="52"/>
        <v>-167.90074177283168</v>
      </c>
      <c r="C614" s="26">
        <f t="shared" ca="1" si="54"/>
        <v>1.0103726094304197</v>
      </c>
      <c r="D614" s="26">
        <f t="shared" ca="1" si="55"/>
        <v>1.013827203648153</v>
      </c>
      <c r="E614" s="26">
        <f t="shared" ca="1" si="55"/>
        <v>1.0116751936483783</v>
      </c>
      <c r="F614" s="26">
        <f t="shared" ca="1" si="55"/>
        <v>1.0050978228952721</v>
      </c>
      <c r="G614" s="26">
        <f t="shared" ca="1" si="55"/>
        <v>0.99510277218981424</v>
      </c>
      <c r="H614" s="26">
        <f t="shared" ca="1" si="55"/>
        <v>0.98252792717111159</v>
      </c>
      <c r="I614" s="26">
        <f t="shared" ca="1" si="55"/>
        <v>0.9680497706757567</v>
      </c>
      <c r="J614" s="26">
        <f t="shared" ca="1" si="55"/>
        <v>0.95220832996924143</v>
      </c>
      <c r="K614" s="26">
        <f t="shared" ca="1" si="55"/>
        <v>0.93542264356924643</v>
      </c>
      <c r="L614" s="26">
        <f t="shared" ca="1" si="55"/>
        <v>0.91801910027806244</v>
      </c>
      <c r="M614" s="27">
        <f ca="1">C614*'Balance y flujos'!D$12</f>
        <v>7650.3964228725581</v>
      </c>
      <c r="N614" s="27">
        <f ca="1">D614*'Balance y flujos'!E$12</f>
        <v>7676.5541145985071</v>
      </c>
      <c r="O614" s="27">
        <f ca="1">E614*'Balance y flujos'!F$12</f>
        <v>7660.2594036665232</v>
      </c>
      <c r="P614" s="27">
        <f ca="1">F614*'Balance y flujos'!G$12</f>
        <v>7610.4564960938042</v>
      </c>
      <c r="Q614" s="27">
        <f ca="1">G614*'Balance y flujos'!H$12</f>
        <v>-987567.99678349844</v>
      </c>
      <c r="R614" s="27">
        <f ca="1">H614*'Balance y flujos'!I$12</f>
        <v>24900.973983019925</v>
      </c>
      <c r="S614" s="27">
        <f ca="1">I614*'Balance y flujos'!J$12</f>
        <v>24534.042735324067</v>
      </c>
      <c r="T614" s="27">
        <f ca="1">J614*'Balance y flujos'!K$12</f>
        <v>24132.560709238314</v>
      </c>
      <c r="U614" s="27">
        <f ca="1">K614*'Balance y flujos'!L$12</f>
        <v>23707.147925769808</v>
      </c>
      <c r="V614" s="27">
        <f ca="1">L614*'Balance y flujos'!M$12</f>
        <v>941285.17658976233</v>
      </c>
      <c r="W614" s="16">
        <f t="shared" ca="1" si="53"/>
        <v>81589.571596847265</v>
      </c>
      <c r="X614" s="16">
        <f ca="1">'Metrics and Escenarios'!$N$13-W614</f>
        <v>-78681.524841040489</v>
      </c>
    </row>
    <row r="615" spans="1:24" x14ac:dyDescent="0.35">
      <c r="A615">
        <v>610</v>
      </c>
      <c r="B615" s="16">
        <f t="shared" ca="1" si="52"/>
        <v>156.95882295230726</v>
      </c>
      <c r="C615" s="26">
        <f t="shared" ca="1" si="54"/>
        <v>0.97807710417953231</v>
      </c>
      <c r="D615" s="26">
        <f t="shared" ca="1" si="55"/>
        <v>0.95005116979027737</v>
      </c>
      <c r="E615" s="26">
        <f t="shared" ca="1" si="55"/>
        <v>0.91773160080477656</v>
      </c>
      <c r="F615" s="26">
        <f t="shared" ca="1" si="55"/>
        <v>0.88262138499071829</v>
      </c>
      <c r="G615" s="26">
        <f t="shared" ca="1" si="55"/>
        <v>0.84591276369963564</v>
      </c>
      <c r="H615" s="26">
        <f t="shared" ca="1" si="55"/>
        <v>0.80852615546989104</v>
      </c>
      <c r="I615" s="26">
        <f t="shared" ca="1" si="55"/>
        <v>0.77114915132286455</v>
      </c>
      <c r="J615" s="26">
        <f t="shared" ca="1" si="55"/>
        <v>0.7342842337307619</v>
      </c>
      <c r="K615" s="26">
        <f t="shared" ca="1" si="55"/>
        <v>0.69828326492373771</v>
      </c>
      <c r="L615" s="26">
        <f t="shared" ca="1" si="55"/>
        <v>0.6633870675205753</v>
      </c>
      <c r="M615" s="27">
        <f ca="1">C615*'Balance y flujos'!D$12</f>
        <v>7405.8594911107857</v>
      </c>
      <c r="N615" s="27">
        <f ca="1">D615*'Balance y flujos'!E$12</f>
        <v>7193.6511372836894</v>
      </c>
      <c r="O615" s="27">
        <f ca="1">E615*'Balance y flujos'!F$12</f>
        <v>6948.9319983762662</v>
      </c>
      <c r="P615" s="27">
        <f ca="1">F615*'Balance y flujos'!G$12</f>
        <v>6683.0824821056522</v>
      </c>
      <c r="Q615" s="27">
        <f ca="1">G615*'Balance y flujos'!H$12</f>
        <v>-839507.63363072171</v>
      </c>
      <c r="R615" s="27">
        <f ca="1">H615*'Balance y flujos'!I$12</f>
        <v>20491.110944717821</v>
      </c>
      <c r="S615" s="27">
        <f ca="1">I615*'Balance y flujos'!J$12</f>
        <v>19543.836285046753</v>
      </c>
      <c r="T615" s="27">
        <f ca="1">J615*'Balance y flujos'!K$12</f>
        <v>18609.539835590971</v>
      </c>
      <c r="U615" s="27">
        <f ca="1">K615*'Balance y flujos'!L$12</f>
        <v>17697.139116144448</v>
      </c>
      <c r="V615" s="27">
        <f ca="1">L615*'Balance y flujos'!M$12</f>
        <v>680199.80500332871</v>
      </c>
      <c r="W615" s="16">
        <f t="shared" ca="1" si="53"/>
        <v>-54734.677337016677</v>
      </c>
      <c r="X615" s="16">
        <f ca="1">'Metrics and Escenarios'!$N$13-W615</f>
        <v>57642.724092823453</v>
      </c>
    </row>
    <row r="616" spans="1:24" x14ac:dyDescent="0.35">
      <c r="A616">
        <v>611</v>
      </c>
      <c r="B616" s="16">
        <f t="shared" ca="1" si="52"/>
        <v>-9.9027254510900828</v>
      </c>
      <c r="C616" s="26">
        <f t="shared" ca="1" si="54"/>
        <v>0.99453437260533284</v>
      </c>
      <c r="D616" s="26">
        <f t="shared" ca="1" si="55"/>
        <v>0.98229154742445302</v>
      </c>
      <c r="E616" s="26">
        <f t="shared" ca="1" si="55"/>
        <v>0.96484111348159074</v>
      </c>
      <c r="F616" s="26">
        <f t="shared" ca="1" si="55"/>
        <v>0.94354206276502239</v>
      </c>
      <c r="G616" s="26">
        <f t="shared" ca="1" si="55"/>
        <v>0.91951560244047448</v>
      </c>
      <c r="H616" s="26">
        <f t="shared" ca="1" si="55"/>
        <v>0.8936640827048995</v>
      </c>
      <c r="I616" s="26">
        <f t="shared" ca="1" si="55"/>
        <v>0.86669306155401937</v>
      </c>
      <c r="J616" s="26">
        <f t="shared" ca="1" si="55"/>
        <v>0.83914660735732693</v>
      </c>
      <c r="K616" s="26">
        <f t="shared" ca="1" si="55"/>
        <v>0.81143171573203665</v>
      </c>
      <c r="L616" s="26">
        <f t="shared" ca="1" si="55"/>
        <v>0.78385196352388098</v>
      </c>
      <c r="M616" s="27">
        <f ca="1">C616*'Balance y flujos'!D$12</f>
        <v>7530.471566220358</v>
      </c>
      <c r="N616" s="27">
        <f ca="1">D616*'Balance y flujos'!E$12</f>
        <v>7437.770650641839</v>
      </c>
      <c r="O616" s="27">
        <f ca="1">E616*'Balance y flujos'!F$12</f>
        <v>7305.6384687438085</v>
      </c>
      <c r="P616" s="27">
        <f ca="1">F616*'Balance y flujos'!G$12</f>
        <v>7144.3651128632755</v>
      </c>
      <c r="Q616" s="27">
        <f ca="1">G616*'Balance y flujos'!H$12</f>
        <v>-912553.16223769449</v>
      </c>
      <c r="R616" s="27">
        <f ca="1">H616*'Balance y flujos'!I$12</f>
        <v>22648.82804610458</v>
      </c>
      <c r="S616" s="27">
        <f ca="1">I616*'Balance y flujos'!J$12</f>
        <v>21965.280355091636</v>
      </c>
      <c r="T616" s="27">
        <f ca="1">J616*'Balance y flujos'!K$12</f>
        <v>21267.149014182858</v>
      </c>
      <c r="U616" s="27">
        <f ca="1">K616*'Balance y flujos'!L$12</f>
        <v>20564.748831736564</v>
      </c>
      <c r="V616" s="27">
        <f ca="1">L616*'Balance y flujos'!M$12</f>
        <v>803717.73711715208</v>
      </c>
      <c r="W616" s="16">
        <f t="shared" ca="1" si="53"/>
        <v>7028.8269250426674</v>
      </c>
      <c r="X616" s="16">
        <f ca="1">'Metrics and Escenarios'!$N$13-W616</f>
        <v>-4120.7801692358917</v>
      </c>
    </row>
    <row r="617" spans="1:24" x14ac:dyDescent="0.35">
      <c r="A617">
        <v>612</v>
      </c>
      <c r="B617" s="16">
        <f t="shared" ca="1" si="52"/>
        <v>-107.02955962225617</v>
      </c>
      <c r="C617" s="26">
        <f t="shared" ca="1" si="54"/>
        <v>1.0042410326646383</v>
      </c>
      <c r="D617" s="26">
        <f t="shared" ca="1" si="55"/>
        <v>1.0015594583063674</v>
      </c>
      <c r="E617" s="26">
        <f t="shared" ca="1" si="55"/>
        <v>0.99336829725653208</v>
      </c>
      <c r="F617" s="26">
        <f t="shared" ca="1" si="55"/>
        <v>0.98092075757423103</v>
      </c>
      <c r="G617" s="26">
        <f t="shared" ca="1" si="55"/>
        <v>0.96527248502514795</v>
      </c>
      <c r="H617" s="26">
        <f t="shared" ca="1" si="55"/>
        <v>0.94729074091646193</v>
      </c>
      <c r="I617" s="26">
        <f t="shared" ca="1" si="55"/>
        <v>0.92766778133211125</v>
      </c>
      <c r="J617" s="26">
        <f t="shared" ca="1" si="55"/>
        <v>0.90694961665731433</v>
      </c>
      <c r="K617" s="26">
        <f t="shared" ca="1" si="55"/>
        <v>0.88555484178058474</v>
      </c>
      <c r="L617" s="26">
        <f t="shared" ca="1" si="55"/>
        <v>0.86380497043177873</v>
      </c>
      <c r="M617" s="27">
        <f ca="1">C617*'Balance y flujos'!D$12</f>
        <v>7603.9690034060441</v>
      </c>
      <c r="N617" s="27">
        <f ca="1">D617*'Balance y flujos'!E$12</f>
        <v>7583.6645071373387</v>
      </c>
      <c r="O617" s="27">
        <f ca="1">E617*'Balance y flujos'!F$12</f>
        <v>7521.6422109963532</v>
      </c>
      <c r="P617" s="27">
        <f ca="1">F617*'Balance y flujos'!G$12</f>
        <v>7427.391226587024</v>
      </c>
      <c r="Q617" s="27">
        <f ca="1">G617*'Balance y flujos'!H$12</f>
        <v>-957963.58027297282</v>
      </c>
      <c r="R617" s="27">
        <f ca="1">H617*'Balance y flujos'!I$12</f>
        <v>24007.930402377715</v>
      </c>
      <c r="S617" s="27">
        <f ca="1">I617*'Balance y flujos'!J$12</f>
        <v>23510.610384730349</v>
      </c>
      <c r="T617" s="27">
        <f ca="1">J617*'Balance y flujos'!K$12</f>
        <v>22985.533727593054</v>
      </c>
      <c r="U617" s="27">
        <f ca="1">K617*'Balance y flujos'!L$12</f>
        <v>22443.309208731891</v>
      </c>
      <c r="V617" s="27">
        <f ca="1">L617*'Balance y flujos'!M$12</f>
        <v>885697.055633932</v>
      </c>
      <c r="W617" s="16">
        <f t="shared" ca="1" si="53"/>
        <v>50817.526032518945</v>
      </c>
      <c r="X617" s="16">
        <f ca="1">'Metrics and Escenarios'!$N$13-W617</f>
        <v>-47909.479276712169</v>
      </c>
    </row>
    <row r="618" spans="1:24" x14ac:dyDescent="0.35">
      <c r="A618">
        <v>613</v>
      </c>
      <c r="B618" s="16">
        <f t="shared" ca="1" si="52"/>
        <v>-14.208887163368955</v>
      </c>
      <c r="C618" s="26">
        <f t="shared" ca="1" si="54"/>
        <v>0.99496272741065261</v>
      </c>
      <c r="D618" s="26">
        <f t="shared" ca="1" si="55"/>
        <v>0.98313789307262578</v>
      </c>
      <c r="E618" s="26">
        <f t="shared" ca="1" si="55"/>
        <v>0.96608834748522343</v>
      </c>
      <c r="F618" s="26">
        <f t="shared" ca="1" si="55"/>
        <v>0.94516868114105235</v>
      </c>
      <c r="G618" s="26">
        <f t="shared" ca="1" si="55"/>
        <v>0.92149752673699792</v>
      </c>
      <c r="H618" s="26">
        <f t="shared" ca="1" si="55"/>
        <v>0.89597602533238363</v>
      </c>
      <c r="I618" s="26">
        <f t="shared" ca="1" si="55"/>
        <v>0.86930948727078983</v>
      </c>
      <c r="J618" s="26">
        <f t="shared" ca="1" si="55"/>
        <v>0.84204239317558638</v>
      </c>
      <c r="K618" s="26">
        <f t="shared" ca="1" si="55"/>
        <v>0.81458255797234214</v>
      </c>
      <c r="L618" s="26">
        <f t="shared" ca="1" si="55"/>
        <v>0.78723463477493616</v>
      </c>
      <c r="M618" s="27">
        <f ca="1">C618*'Balance y flujos'!D$12</f>
        <v>7533.7150073427238</v>
      </c>
      <c r="N618" s="27">
        <f ca="1">D618*'Balance y flujos'!E$12</f>
        <v>7444.1790584498704</v>
      </c>
      <c r="O618" s="27">
        <f ca="1">E618*'Balance y flujos'!F$12</f>
        <v>7315.082345656956</v>
      </c>
      <c r="P618" s="27">
        <f ca="1">F618*'Balance y flujos'!G$12</f>
        <v>7156.6816338073386</v>
      </c>
      <c r="Q618" s="27">
        <f ca="1">G618*'Balance y flujos'!H$12</f>
        <v>-914520.07968782587</v>
      </c>
      <c r="R618" s="27">
        <f ca="1">H618*'Balance y flujos'!I$12</f>
        <v>22707.421416964753</v>
      </c>
      <c r="S618" s="27">
        <f ca="1">I618*'Balance y flujos'!J$12</f>
        <v>22031.590479109575</v>
      </c>
      <c r="T618" s="27">
        <f ca="1">J618*'Balance y flujos'!K$12</f>
        <v>21340.539179822721</v>
      </c>
      <c r="U618" s="27">
        <f ca="1">K618*'Balance y flujos'!L$12</f>
        <v>20644.60309183515</v>
      </c>
      <c r="V618" s="27">
        <f ca="1">L618*'Balance y flujos'!M$12</f>
        <v>807186.13805230707</v>
      </c>
      <c r="W618" s="16">
        <f t="shared" ca="1" si="53"/>
        <v>8839.870577470283</v>
      </c>
      <c r="X618" s="16">
        <f ca="1">'Metrics and Escenarios'!$N$13-W618</f>
        <v>-5931.8238216635073</v>
      </c>
    </row>
    <row r="619" spans="1:24" x14ac:dyDescent="0.35">
      <c r="A619">
        <v>614</v>
      </c>
      <c r="B619" s="16">
        <f t="shared" ca="1" si="52"/>
        <v>-173.04501791286336</v>
      </c>
      <c r="C619" s="26">
        <f t="shared" ca="1" si="54"/>
        <v>1.0108925067144376</v>
      </c>
      <c r="D619" s="26">
        <f t="shared" ca="1" si="55"/>
        <v>1.0148708218408786</v>
      </c>
      <c r="E619" s="26">
        <f t="shared" ca="1" si="55"/>
        <v>1.0132377000009234</v>
      </c>
      <c r="F619" s="26">
        <f t="shared" ca="1" si="55"/>
        <v>1.0071681525337204</v>
      </c>
      <c r="G619" s="26">
        <f t="shared" ca="1" si="55"/>
        <v>0.99766560848518893</v>
      </c>
      <c r="H619" s="26">
        <f t="shared" ca="1" si="55"/>
        <v>0.98556524919031441</v>
      </c>
      <c r="I619" s="26">
        <f t="shared" ca="1" si="55"/>
        <v>0.97154199537730124</v>
      </c>
      <c r="J619" s="26">
        <f t="shared" ca="1" si="55"/>
        <v>0.95613514274444211</v>
      </c>
      <c r="K619" s="26">
        <f t="shared" ca="1" si="55"/>
        <v>0.93976354983189914</v>
      </c>
      <c r="L619" s="26">
        <f t="shared" ca="1" si="55"/>
        <v>0.92275381192234107</v>
      </c>
      <c r="M619" s="27">
        <f ca="1">C619*'Balance y flujos'!D$12</f>
        <v>7654.3330105084351</v>
      </c>
      <c r="N619" s="27">
        <f ca="1">D619*'Balance y flujos'!E$12</f>
        <v>7684.4562418077685</v>
      </c>
      <c r="O619" s="27">
        <f ca="1">E619*'Balance y flujos'!F$12</f>
        <v>7672.0904775680274</v>
      </c>
      <c r="P619" s="27">
        <f ca="1">F619*'Balance y flujos'!G$12</f>
        <v>7626.1327350499259</v>
      </c>
      <c r="Q619" s="27">
        <f ca="1">G619*'Balance y flujos'!H$12</f>
        <v>-990111.42765017925</v>
      </c>
      <c r="R619" s="27">
        <f ca="1">H619*'Balance y flujos'!I$12</f>
        <v>24977.951211337477</v>
      </c>
      <c r="S619" s="27">
        <f ca="1">I619*'Balance y flujos'!J$12</f>
        <v>24622.54891823369</v>
      </c>
      <c r="T619" s="27">
        <f ca="1">J619*'Balance y flujos'!K$12</f>
        <v>24232.080997718047</v>
      </c>
      <c r="U619" s="27">
        <f ca="1">K619*'Balance y flujos'!L$12</f>
        <v>23817.162909486618</v>
      </c>
      <c r="V619" s="27">
        <f ca="1">L619*'Balance y flujos'!M$12</f>
        <v>946139.88373565557</v>
      </c>
      <c r="W619" s="16">
        <f t="shared" ca="1" si="53"/>
        <v>84315.212587186252</v>
      </c>
      <c r="X619" s="16">
        <f ca="1">'Metrics and Escenarios'!$N$13-W619</f>
        <v>-81407.165831379476</v>
      </c>
    </row>
    <row r="620" spans="1:24" x14ac:dyDescent="0.35">
      <c r="A620">
        <v>615</v>
      </c>
      <c r="B620" s="16">
        <f t="shared" ca="1" si="52"/>
        <v>19.514180601046803</v>
      </c>
      <c r="C620" s="26">
        <f t="shared" ca="1" si="54"/>
        <v>0.99161305909177899</v>
      </c>
      <c r="D620" s="26">
        <f t="shared" ca="1" si="55"/>
        <v>0.97652931910530771</v>
      </c>
      <c r="E620" s="26">
        <f t="shared" ca="1" si="55"/>
        <v>0.95636378290912705</v>
      </c>
      <c r="F620" s="26">
        <f t="shared" ca="1" si="55"/>
        <v>0.93250469188834473</v>
      </c>
      <c r="G620" s="26">
        <f t="shared" ca="1" si="55"/>
        <v>0.90608992788708398</v>
      </c>
      <c r="H620" s="26">
        <f t="shared" ca="1" si="55"/>
        <v>0.87802916841857892</v>
      </c>
      <c r="I620" s="26">
        <f t="shared" ca="1" si="55"/>
        <v>0.84902875609075568</v>
      </c>
      <c r="J620" s="26">
        <f t="shared" ca="1" si="55"/>
        <v>0.81962908860223405</v>
      </c>
      <c r="K620" s="26">
        <f t="shared" ca="1" si="55"/>
        <v>0.79023077434561839</v>
      </c>
      <c r="L620" s="26">
        <f t="shared" ca="1" si="55"/>
        <v>0.76112931749726476</v>
      </c>
      <c r="M620" s="27">
        <f ca="1">C620*'Balance y flujos'!D$12</f>
        <v>7508.3517994673966</v>
      </c>
      <c r="N620" s="27">
        <f ca="1">D620*'Balance y flujos'!E$12</f>
        <v>7394.1398846164066</v>
      </c>
      <c r="O620" s="27">
        <f ca="1">E620*'Balance y flujos'!F$12</f>
        <v>7241.4493380392014</v>
      </c>
      <c r="P620" s="27">
        <f ca="1">F620*'Balance y flujos'!G$12</f>
        <v>7060.7917243086758</v>
      </c>
      <c r="Q620" s="27">
        <f ca="1">G620*'Balance y flujos'!H$12</f>
        <v>-899229.14496560721</v>
      </c>
      <c r="R620" s="27">
        <f ca="1">H620*'Balance y flujos'!I$12</f>
        <v>22252.580180671015</v>
      </c>
      <c r="S620" s="27">
        <f ca="1">I620*'Balance y flujos'!J$12</f>
        <v>21517.600041275738</v>
      </c>
      <c r="T620" s="27">
        <f ca="1">J620*'Balance y flujos'!K$12</f>
        <v>20772.501265967727</v>
      </c>
      <c r="U620" s="27">
        <f ca="1">K620*'Balance y flujos'!L$12</f>
        <v>20027.436786674672</v>
      </c>
      <c r="V620" s="27">
        <f ca="1">L620*'Balance y flujos'!M$12</f>
        <v>780419.21329420363</v>
      </c>
      <c r="W620" s="16">
        <f t="shared" ca="1" si="53"/>
        <v>-5035.0806503826752</v>
      </c>
      <c r="X620" s="16">
        <f ca="1">'Metrics and Escenarios'!$N$13-W620</f>
        <v>7943.127406189451</v>
      </c>
    </row>
    <row r="621" spans="1:24" x14ac:dyDescent="0.35">
      <c r="A621">
        <v>616</v>
      </c>
      <c r="B621" s="16">
        <f t="shared" ca="1" si="52"/>
        <v>-53.397768471899724</v>
      </c>
      <c r="C621" s="26">
        <f t="shared" ca="1" si="54"/>
        <v>0.9988695251855122</v>
      </c>
      <c r="D621" s="26">
        <f t="shared" ca="1" si="55"/>
        <v>0.9908737844039025</v>
      </c>
      <c r="E621" s="26">
        <f t="shared" ca="1" si="55"/>
        <v>0.97751335233812975</v>
      </c>
      <c r="F621" s="26">
        <f t="shared" ca="1" si="55"/>
        <v>0.96010145642150102</v>
      </c>
      <c r="G621" s="26">
        <f t="shared" ca="1" si="55"/>
        <v>0.93973181729420519</v>
      </c>
      <c r="H621" s="26">
        <f t="shared" ca="1" si="55"/>
        <v>0.9172930390448335</v>
      </c>
      <c r="I621" s="26">
        <f t="shared" ca="1" si="55"/>
        <v>0.89348667446899388</v>
      </c>
      <c r="J621" s="26">
        <f t="shared" ca="1" si="55"/>
        <v>0.868859529636415</v>
      </c>
      <c r="K621" s="26">
        <f t="shared" ca="1" si="55"/>
        <v>0.84382554786852471</v>
      </c>
      <c r="L621" s="26">
        <f t="shared" ca="1" si="55"/>
        <v>0.81869795908481846</v>
      </c>
      <c r="M621" s="27">
        <f ca="1">C621*'Balance y flujos'!D$12</f>
        <v>7563.2967195177216</v>
      </c>
      <c r="N621" s="27">
        <f ca="1">D621*'Balance y flujos'!E$12</f>
        <v>7502.7541176073955</v>
      </c>
      <c r="O621" s="27">
        <f ca="1">E621*'Balance y flujos'!F$12</f>
        <v>7401.5908430589689</v>
      </c>
      <c r="P621" s="27">
        <f ca="1">F621*'Balance y flujos'!G$12</f>
        <v>7269.7504655658586</v>
      </c>
      <c r="Q621" s="27">
        <f ca="1">G621*'Balance y flujos'!H$12</f>
        <v>-932616.30281332484</v>
      </c>
      <c r="R621" s="27">
        <f ca="1">H621*'Balance y flujos'!I$12</f>
        <v>23247.675173799649</v>
      </c>
      <c r="S621" s="27">
        <f ca="1">I621*'Balance y flujos'!J$12</f>
        <v>22644.331850378745</v>
      </c>
      <c r="T621" s="27">
        <f ca="1">J621*'Balance y flujos'!K$12</f>
        <v>22020.186850737107</v>
      </c>
      <c r="U621" s="27">
        <f ca="1">K621*'Balance y flujos'!L$12</f>
        <v>21385.731064336782</v>
      </c>
      <c r="V621" s="27">
        <f ca="1">L621*'Balance y flujos'!M$12</f>
        <v>839446.86200691538</v>
      </c>
      <c r="W621" s="16">
        <f t="shared" ca="1" si="53"/>
        <v>25865.876278592856</v>
      </c>
      <c r="X621" s="16">
        <f ca="1">'Metrics and Escenarios'!$N$13-W621</f>
        <v>-22957.82952278608</v>
      </c>
    </row>
    <row r="622" spans="1:24" x14ac:dyDescent="0.35">
      <c r="A622">
        <v>617</v>
      </c>
      <c r="B622" s="16">
        <f t="shared" ca="1" si="52"/>
        <v>-98.796195756601136</v>
      </c>
      <c r="C622" s="26">
        <f t="shared" ca="1" si="54"/>
        <v>1.0034145447670315</v>
      </c>
      <c r="D622" s="26">
        <f t="shared" ca="1" si="55"/>
        <v>0.99991157475055215</v>
      </c>
      <c r="E622" s="26">
        <f t="shared" ca="1" si="55"/>
        <v>0.99091769621278381</v>
      </c>
      <c r="F622" s="26">
        <f t="shared" ca="1" si="55"/>
        <v>0.97769556032560911</v>
      </c>
      <c r="G622" s="26">
        <f t="shared" ca="1" si="55"/>
        <v>0.96130693328376515</v>
      </c>
      <c r="H622" s="26">
        <f t="shared" ca="1" si="55"/>
        <v>0.94262264703045784</v>
      </c>
      <c r="I622" s="26">
        <f t="shared" ca="1" si="55"/>
        <v>0.922336680129202</v>
      </c>
      <c r="J622" s="26">
        <f t="shared" ca="1" si="55"/>
        <v>0.90099545034952921</v>
      </c>
      <c r="K622" s="26">
        <f t="shared" ca="1" si="55"/>
        <v>0.87901710837557867</v>
      </c>
      <c r="L622" s="26">
        <f t="shared" ca="1" si="55"/>
        <v>0.85672214754126619</v>
      </c>
      <c r="M622" s="27">
        <f ca="1">C622*'Balance y flujos'!D$12</f>
        <v>7597.7109556359619</v>
      </c>
      <c r="N622" s="27">
        <f ca="1">D622*'Balance y flujos'!E$12</f>
        <v>7571.1869693032259</v>
      </c>
      <c r="O622" s="27">
        <f ca="1">E622*'Balance y flujos'!F$12</f>
        <v>7503.0866115234539</v>
      </c>
      <c r="P622" s="27">
        <f ca="1">F622*'Balance y flujos'!G$12</f>
        <v>7402.9704957956128</v>
      </c>
      <c r="Q622" s="27">
        <f ca="1">G622*'Balance y flujos'!H$12</f>
        <v>-954028.05512036907</v>
      </c>
      <c r="R622" s="27">
        <f ca="1">H622*'Balance y flujos'!I$12</f>
        <v>23889.623246732419</v>
      </c>
      <c r="S622" s="27">
        <f ca="1">I622*'Balance y flujos'!J$12</f>
        <v>23375.500115919262</v>
      </c>
      <c r="T622" s="27">
        <f ca="1">J622*'Balance y flujos'!K$12</f>
        <v>22834.632632346213</v>
      </c>
      <c r="U622" s="27">
        <f ca="1">K622*'Balance y flujos'!L$12</f>
        <v>22277.618315960328</v>
      </c>
      <c r="V622" s="27">
        <f ca="1">L622*'Balance y flujos'!M$12</f>
        <v>878434.72722134145</v>
      </c>
      <c r="W622" s="16">
        <f t="shared" ca="1" si="53"/>
        <v>46859.001444188878</v>
      </c>
      <c r="X622" s="16">
        <f ca="1">'Metrics and Escenarios'!$N$13-W622</f>
        <v>-43950.954688382102</v>
      </c>
    </row>
    <row r="623" spans="1:24" x14ac:dyDescent="0.35">
      <c r="A623">
        <v>618</v>
      </c>
      <c r="B623" s="16">
        <f t="shared" ca="1" si="52"/>
        <v>313.52041916094925</v>
      </c>
      <c r="C623" s="26">
        <f t="shared" ca="1" si="54"/>
        <v>0.96288342063154675</v>
      </c>
      <c r="D623" s="26">
        <f t="shared" ca="1" si="55"/>
        <v>0.92076378512494816</v>
      </c>
      <c r="E623" s="26">
        <f t="shared" ca="1" si="55"/>
        <v>0.87562375491997313</v>
      </c>
      <c r="F623" s="26">
        <f t="shared" ca="1" si="55"/>
        <v>0.8290427215115187</v>
      </c>
      <c r="G623" s="26">
        <f t="shared" ca="1" si="55"/>
        <v>0.78221953777697972</v>
      </c>
      <c r="H623" s="26">
        <f t="shared" ca="1" si="55"/>
        <v>0.73603382192892597</v>
      </c>
      <c r="I623" s="26">
        <f t="shared" ca="1" si="55"/>
        <v>0.69110287373189727</v>
      </c>
      <c r="J623" s="26">
        <f t="shared" ca="1" si="55"/>
        <v>0.64784204965312076</v>
      </c>
      <c r="K623" s="26">
        <f t="shared" ca="1" si="55"/>
        <v>0.60650890296333637</v>
      </c>
      <c r="L623" s="26">
        <f t="shared" ca="1" si="55"/>
        <v>0.56724824845577027</v>
      </c>
      <c r="M623" s="27">
        <f ca="1">C623*'Balance y flujos'!D$12</f>
        <v>7290.8150993875252</v>
      </c>
      <c r="N623" s="27">
        <f ca="1">D623*'Balance y flujos'!E$12</f>
        <v>6971.8912629683737</v>
      </c>
      <c r="O623" s="27">
        <f ca="1">E623*'Balance y flujos'!F$12</f>
        <v>6630.0974312816861</v>
      </c>
      <c r="P623" s="27">
        <f ca="1">F623*'Balance y flujos'!G$12</f>
        <v>6277.3925301040499</v>
      </c>
      <c r="Q623" s="27">
        <f ca="1">G623*'Balance y flujos'!H$12</f>
        <v>-776296.68367557693</v>
      </c>
      <c r="R623" s="27">
        <f ca="1">H623*'Balance y flujos'!I$12</f>
        <v>18653.881018165717</v>
      </c>
      <c r="S623" s="27">
        <f ca="1">I623*'Balance y flujos'!J$12</f>
        <v>17515.160844269041</v>
      </c>
      <c r="T623" s="27">
        <f ca="1">J623*'Balance y flujos'!K$12</f>
        <v>16418.767932597624</v>
      </c>
      <c r="U623" s="27">
        <f ca="1">K623*'Balance y flujos'!L$12</f>
        <v>15371.229657200167</v>
      </c>
      <c r="V623" s="27">
        <f ca="1">L623*'Balance y flujos'!M$12</f>
        <v>581624.46462845395</v>
      </c>
      <c r="W623" s="16">
        <f t="shared" ca="1" si="53"/>
        <v>-99542.983271148638</v>
      </c>
      <c r="X623" s="16">
        <f ca="1">'Metrics and Escenarios'!$N$13-W623</f>
        <v>102451.03002695541</v>
      </c>
    </row>
    <row r="624" spans="1:24" x14ac:dyDescent="0.35">
      <c r="A624">
        <v>619</v>
      </c>
      <c r="B624" s="16">
        <f t="shared" ca="1" si="52"/>
        <v>396.87249753006245</v>
      </c>
      <c r="C624" s="26">
        <f t="shared" ca="1" si="54"/>
        <v>0.95489094295268062</v>
      </c>
      <c r="D624" s="26">
        <f t="shared" ca="1" si="55"/>
        <v>0.90554150349518781</v>
      </c>
      <c r="E624" s="26">
        <f t="shared" ca="1" si="55"/>
        <v>0.85399972489079423</v>
      </c>
      <c r="F624" s="26">
        <f t="shared" ca="1" si="55"/>
        <v>0.80185745587214008</v>
      </c>
      <c r="G624" s="26">
        <f t="shared" ca="1" si="55"/>
        <v>0.75028970164385655</v>
      </c>
      <c r="H624" s="26">
        <f t="shared" ca="1" si="55"/>
        <v>0.70012915443460122</v>
      </c>
      <c r="I624" s="26">
        <f t="shared" ca="1" si="55"/>
        <v>0.65193328588568011</v>
      </c>
      <c r="J624" s="26">
        <f t="shared" ca="1" si="55"/>
        <v>0.60605167421129547</v>
      </c>
      <c r="K624" s="26">
        <f t="shared" ca="1" si="55"/>
        <v>0.5626751914145024</v>
      </c>
      <c r="L624" s="26">
        <f t="shared" ca="1" si="55"/>
        <v>0.52188379987780709</v>
      </c>
      <c r="M624" s="27">
        <f ca="1">C624*'Balance y flujos'!D$12</f>
        <v>7230.2972052229588</v>
      </c>
      <c r="N624" s="27">
        <f ca="1">D624*'Balance y flujos'!E$12</f>
        <v>6856.6303306733789</v>
      </c>
      <c r="O624" s="27">
        <f ca="1">E624*'Balance y flujos'!F$12</f>
        <v>6466.3633786765004</v>
      </c>
      <c r="P624" s="27">
        <f ca="1">F624*'Balance y flujos'!G$12</f>
        <v>6071.5495994256471</v>
      </c>
      <c r="Q624" s="27">
        <f ca="1">G624*'Balance y flujos'!H$12</f>
        <v>-744608.61568012473</v>
      </c>
      <c r="R624" s="27">
        <f ca="1">H624*'Balance y flujos'!I$12</f>
        <v>17743.920938232583</v>
      </c>
      <c r="S624" s="27">
        <f ca="1">I624*'Balance y flujos'!J$12</f>
        <v>16522.455333401253</v>
      </c>
      <c r="T624" s="27">
        <f ca="1">J624*'Balance y flujos'!K$12</f>
        <v>15359.641751203804</v>
      </c>
      <c r="U624" s="27">
        <f ca="1">K624*'Balance y flujos'!L$12</f>
        <v>14260.317610150918</v>
      </c>
      <c r="V624" s="27">
        <f ca="1">L624*'Balance y flujos'!M$12</f>
        <v>535110.30933727173</v>
      </c>
      <c r="W624" s="16">
        <f t="shared" ca="1" si="53"/>
        <v>-118987.13019586599</v>
      </c>
      <c r="X624" s="16">
        <f ca="1">'Metrics and Escenarios'!$N$13-W624</f>
        <v>121895.17695167277</v>
      </c>
    </row>
    <row r="625" spans="1:24" x14ac:dyDescent="0.35">
      <c r="A625">
        <v>620</v>
      </c>
      <c r="B625" s="16">
        <f t="shared" ca="1" si="52"/>
        <v>-447.6063845766937</v>
      </c>
      <c r="C625" s="26">
        <f t="shared" ca="1" si="54"/>
        <v>1.0390322460838473</v>
      </c>
      <c r="D625" s="26">
        <f t="shared" ca="1" si="55"/>
        <v>1.0721581809342569</v>
      </c>
      <c r="E625" s="26">
        <f t="shared" ca="1" si="55"/>
        <v>1.1002300092854158</v>
      </c>
      <c r="F625" s="26">
        <f t="shared" ca="1" si="55"/>
        <v>1.1240824806157088</v>
      </c>
      <c r="G625" s="26">
        <f t="shared" ca="1" si="55"/>
        <v>1.1444721918112928</v>
      </c>
      <c r="H625" s="26">
        <f t="shared" ca="1" si="55"/>
        <v>1.1620630009456374</v>
      </c>
      <c r="I625" s="26">
        <f t="shared" ca="1" si="55"/>
        <v>1.1774159601310077</v>
      </c>
      <c r="J625" s="26">
        <f t="shared" ca="1" si="55"/>
        <v>1.1909997495801179</v>
      </c>
      <c r="K625" s="26">
        <f t="shared" ca="1" si="55"/>
        <v>1.2031922727034912</v>
      </c>
      <c r="L625" s="26">
        <f t="shared" ca="1" si="55"/>
        <v>1.2143009490380503</v>
      </c>
      <c r="M625" s="27">
        <f ca="1">C625*'Balance y flujos'!D$12</f>
        <v>7867.4030793156817</v>
      </c>
      <c r="N625" s="27">
        <f ca="1">D625*'Balance y flujos'!E$12</f>
        <v>8118.2279048488563</v>
      </c>
      <c r="O625" s="27">
        <f ca="1">E625*'Balance y flujos'!F$12</f>
        <v>8330.7837611702853</v>
      </c>
      <c r="P625" s="27">
        <f ca="1">F625*'Balance y flujos'!G$12</f>
        <v>8511.391251554267</v>
      </c>
      <c r="Q625" s="27">
        <f ca="1">G625*'Balance y flujos'!H$12</f>
        <v>-1135806.4125922322</v>
      </c>
      <c r="R625" s="27">
        <f ca="1">H625*'Balance y flujos'!I$12</f>
        <v>29451.071824992468</v>
      </c>
      <c r="S625" s="27">
        <f ca="1">I625*'Balance y flujos'!J$12</f>
        <v>29840.173881702445</v>
      </c>
      <c r="T625" s="27">
        <f ca="1">J625*'Balance y flujos'!K$12</f>
        <v>30184.438485597217</v>
      </c>
      <c r="U625" s="27">
        <f ca="1">K625*'Balance y flujos'!L$12</f>
        <v>30493.443138479328</v>
      </c>
      <c r="V625" s="27">
        <f ca="1">L625*'Balance y flujos'!M$12</f>
        <v>1245075.9280522468</v>
      </c>
      <c r="W625" s="16">
        <f t="shared" ca="1" si="53"/>
        <v>262066.44878767524</v>
      </c>
      <c r="X625" s="16">
        <f ca="1">'Metrics and Escenarios'!$N$13-W625</f>
        <v>-259158.40203186846</v>
      </c>
    </row>
    <row r="626" spans="1:24" x14ac:dyDescent="0.35">
      <c r="A626">
        <v>621</v>
      </c>
      <c r="B626" s="16">
        <f t="shared" ca="1" si="52"/>
        <v>144.57280657969136</v>
      </c>
      <c r="C626" s="26">
        <f t="shared" ca="1" si="54"/>
        <v>0.97928930264266489</v>
      </c>
      <c r="D626" s="26">
        <f t="shared" ca="1" si="55"/>
        <v>0.95240755707919589</v>
      </c>
      <c r="E626" s="26">
        <f t="shared" ca="1" si="55"/>
        <v>0.92114805590409243</v>
      </c>
      <c r="F626" s="26">
        <f t="shared" ca="1" si="55"/>
        <v>0.88700510054843962</v>
      </c>
      <c r="G626" s="26">
        <f t="shared" ca="1" si="55"/>
        <v>0.85116776370359104</v>
      </c>
      <c r="H626" s="26">
        <f t="shared" ca="1" si="55"/>
        <v>0.81455718877545946</v>
      </c>
      <c r="I626" s="26">
        <f t="shared" ca="1" si="55"/>
        <v>0.77786424611272142</v>
      </c>
      <c r="J626" s="26">
        <f t="shared" ca="1" si="55"/>
        <v>0.74159628601593952</v>
      </c>
      <c r="K626" s="26">
        <f t="shared" ca="1" si="55"/>
        <v>0.70611086577935411</v>
      </c>
      <c r="L626" s="26">
        <f t="shared" ca="1" si="55"/>
        <v>0.67165488757830438</v>
      </c>
      <c r="M626" s="27">
        <f ca="1">C626*'Balance y flujos'!D$12</f>
        <v>7415.0380839384243</v>
      </c>
      <c r="N626" s="27">
        <f ca="1">D626*'Balance y flujos'!E$12</f>
        <v>7211.4933637235044</v>
      </c>
      <c r="O626" s="27">
        <f ca="1">E626*'Balance y flujos'!F$12</f>
        <v>6974.8009061700404</v>
      </c>
      <c r="P626" s="27">
        <f ca="1">F626*'Balance y flujos'!G$12</f>
        <v>6716.2753473007888</v>
      </c>
      <c r="Q626" s="27">
        <f ca="1">G626*'Balance y flujos'!H$12</f>
        <v>-844722.8435286734</v>
      </c>
      <c r="R626" s="27">
        <f ca="1">H626*'Balance y flujos'!I$12</f>
        <v>20643.960140429826</v>
      </c>
      <c r="S626" s="27">
        <f ca="1">I626*'Balance y flujos'!J$12</f>
        <v>19714.022186161215</v>
      </c>
      <c r="T626" s="27">
        <f ca="1">J626*'Balance y flujos'!K$12</f>
        <v>18794.854897565772</v>
      </c>
      <c r="U626" s="27">
        <f ca="1">K626*'Balance y flujos'!L$12</f>
        <v>17895.520128902393</v>
      </c>
      <c r="V626" s="27">
        <f ca="1">L626*'Balance y flujos'!M$12</f>
        <v>688677.16289348004</v>
      </c>
      <c r="W626" s="16">
        <f t="shared" ca="1" si="53"/>
        <v>-50679.715581001365</v>
      </c>
      <c r="X626" s="16">
        <f ca="1">'Metrics and Escenarios'!$N$13-W626</f>
        <v>53587.76233680814</v>
      </c>
    </row>
    <row r="627" spans="1:24" x14ac:dyDescent="0.35">
      <c r="A627">
        <v>622</v>
      </c>
      <c r="B627" s="16">
        <f t="shared" ca="1" si="52"/>
        <v>-163.83778078395571</v>
      </c>
      <c r="C627" s="26">
        <f t="shared" ca="1" si="54"/>
        <v>1.0099621823638893</v>
      </c>
      <c r="D627" s="26">
        <f t="shared" ca="1" si="55"/>
        <v>1.0130037102000649</v>
      </c>
      <c r="E627" s="26">
        <f t="shared" ca="1" si="55"/>
        <v>1.0104428258067621</v>
      </c>
      <c r="F627" s="26">
        <f t="shared" ca="1" si="55"/>
        <v>1.0034656802231399</v>
      </c>
      <c r="G627" s="26">
        <f t="shared" ca="1" si="55"/>
        <v>0.99308329227969072</v>
      </c>
      <c r="H627" s="26">
        <f t="shared" ca="1" si="55"/>
        <v>0.9801356606783167</v>
      </c>
      <c r="I627" s="26">
        <f t="shared" ca="1" si="55"/>
        <v>0.96530047820528819</v>
      </c>
      <c r="J627" s="26">
        <f t="shared" ca="1" si="55"/>
        <v>0.94911832627712966</v>
      </c>
      <c r="K627" s="26">
        <f t="shared" ca="1" si="55"/>
        <v>0.93200836267615783</v>
      </c>
      <c r="L627" s="26">
        <f t="shared" ca="1" si="55"/>
        <v>0.91429679140500641</v>
      </c>
      <c r="M627" s="27">
        <f ca="1">C627*'Balance y flujos'!D$12</f>
        <v>7647.2887280159011</v>
      </c>
      <c r="N627" s="27">
        <f ca="1">D627*'Balance y flujos'!E$12</f>
        <v>7670.3187403705133</v>
      </c>
      <c r="O627" s="27">
        <f ca="1">E627*'Balance y flujos'!F$12</f>
        <v>7650.9280911990581</v>
      </c>
      <c r="P627" s="27">
        <f ca="1">F627*'Balance y flujos'!G$12</f>
        <v>7598.0981459723207</v>
      </c>
      <c r="Q627" s="27">
        <f ca="1">G627*'Balance y flujos'!H$12</f>
        <v>-985563.80808548443</v>
      </c>
      <c r="R627" s="27">
        <f ca="1">H627*'Balance y flujos'!I$12</f>
        <v>24840.344901596207</v>
      </c>
      <c r="S627" s="27">
        <f ca="1">I627*'Balance y flujos'!J$12</f>
        <v>24464.365265212902</v>
      </c>
      <c r="T627" s="27">
        <f ca="1">J627*'Balance y flujos'!K$12</f>
        <v>24054.248328066366</v>
      </c>
      <c r="U627" s="27">
        <f ca="1">K627*'Balance y flujos'!L$12</f>
        <v>23620.61713378071</v>
      </c>
      <c r="V627" s="27">
        <f ca="1">L627*'Balance y flujos'!M$12</f>
        <v>937468.5303306214</v>
      </c>
      <c r="W627" s="16">
        <f t="shared" ca="1" si="53"/>
        <v>79450.93157935096</v>
      </c>
      <c r="X627" s="16">
        <f ca="1">'Metrics and Escenarios'!$N$13-W627</f>
        <v>-76542.884823544184</v>
      </c>
    </row>
    <row r="628" spans="1:24" x14ac:dyDescent="0.35">
      <c r="A628">
        <v>623</v>
      </c>
      <c r="B628" s="16">
        <f t="shared" ca="1" si="52"/>
        <v>-109.3471794080356</v>
      </c>
      <c r="C628" s="26">
        <f t="shared" ca="1" si="54"/>
        <v>1.0044738045261294</v>
      </c>
      <c r="D628" s="26">
        <f t="shared" ca="1" si="55"/>
        <v>1.0020238127211925</v>
      </c>
      <c r="E628" s="26">
        <f t="shared" ca="1" si="55"/>
        <v>0.99405921242658501</v>
      </c>
      <c r="F628" s="26">
        <f t="shared" ca="1" si="55"/>
        <v>0.98183053975732615</v>
      </c>
      <c r="G628" s="26">
        <f t="shared" ca="1" si="55"/>
        <v>0.96639170068397418</v>
      </c>
      <c r="H628" s="26">
        <f t="shared" ca="1" si="55"/>
        <v>0.94860893308294147</v>
      </c>
      <c r="I628" s="26">
        <f t="shared" ca="1" si="55"/>
        <v>0.92917398963136011</v>
      </c>
      <c r="J628" s="26">
        <f t="shared" ca="1" si="55"/>
        <v>0.90863274801957827</v>
      </c>
      <c r="K628" s="26">
        <f t="shared" ca="1" si="55"/>
        <v>0.88740391103838034</v>
      </c>
      <c r="L628" s="26">
        <f t="shared" ca="1" si="55"/>
        <v>0.86580926361993227</v>
      </c>
      <c r="M628" s="27">
        <f ca="1">C628*'Balance y flujos'!D$12</f>
        <v>7605.7315185414272</v>
      </c>
      <c r="N628" s="27">
        <f ca="1">D628*'Balance y flujos'!E$12</f>
        <v>7587.1805321373877</v>
      </c>
      <c r="O628" s="27">
        <f ca="1">E628*'Balance y flujos'!F$12</f>
        <v>7526.8737215263754</v>
      </c>
      <c r="P628" s="27">
        <f ca="1">F628*'Balance y flujos'!G$12</f>
        <v>7434.2799667351437</v>
      </c>
      <c r="Q628" s="27">
        <f ca="1">G628*'Balance y flujos'!H$12</f>
        <v>-959074.3213914237</v>
      </c>
      <c r="R628" s="27">
        <f ca="1">H628*'Balance y flujos'!I$12</f>
        <v>24041.338377799479</v>
      </c>
      <c r="S628" s="27">
        <f ca="1">I628*'Balance y flujos'!J$12</f>
        <v>23548.783400107724</v>
      </c>
      <c r="T628" s="27">
        <f ca="1">J628*'Balance y flujos'!K$12</f>
        <v>23028.190642580103</v>
      </c>
      <c r="U628" s="27">
        <f ca="1">K628*'Balance y flujos'!L$12</f>
        <v>22490.171617634343</v>
      </c>
      <c r="V628" s="27">
        <f ca="1">L628*'Balance y flujos'!M$12</f>
        <v>887752.14519250137</v>
      </c>
      <c r="W628" s="16">
        <f t="shared" ca="1" si="53"/>
        <v>51940.373578139814</v>
      </c>
      <c r="X628" s="16">
        <f ca="1">'Metrics and Escenarios'!$N$13-W628</f>
        <v>-49032.326822333038</v>
      </c>
    </row>
    <row r="629" spans="1:24" x14ac:dyDescent="0.35">
      <c r="A629">
        <v>624</v>
      </c>
      <c r="B629" s="16">
        <f t="shared" ca="1" si="52"/>
        <v>-248.29330441782739</v>
      </c>
      <c r="C629" s="26">
        <f t="shared" ca="1" si="54"/>
        <v>1.0185279914399799</v>
      </c>
      <c r="D629" s="26">
        <f t="shared" ca="1" si="55"/>
        <v>1.0302597887981901</v>
      </c>
      <c r="E629" s="26">
        <f t="shared" ca="1" si="55"/>
        <v>1.0363711506975011</v>
      </c>
      <c r="F629" s="26">
        <f t="shared" ca="1" si="55"/>
        <v>1.037944067115214</v>
      </c>
      <c r="G629" s="26">
        <f t="shared" ca="1" si="55"/>
        <v>1.035916997928475</v>
      </c>
      <c r="H629" s="26">
        <f t="shared" ca="1" si="55"/>
        <v>1.0310822992625497</v>
      </c>
      <c r="I629" s="26">
        <f t="shared" ca="1" si="55"/>
        <v>1.0240885697890314</v>
      </c>
      <c r="J629" s="26">
        <f t="shared" ca="1" si="55"/>
        <v>1.0154609181658039</v>
      </c>
      <c r="K629" s="26">
        <f t="shared" ca="1" si="55"/>
        <v>1.0056121693101334</v>
      </c>
      <c r="L629" s="26">
        <f t="shared" ca="1" si="55"/>
        <v>0.99486869084722451</v>
      </c>
      <c r="M629" s="27">
        <f ca="1">C629*'Balance y flujos'!D$12</f>
        <v>7712.1478052544207</v>
      </c>
      <c r="N629" s="27">
        <f ca="1">D629*'Balance y flujos'!E$12</f>
        <v>7800.9792914857371</v>
      </c>
      <c r="O629" s="27">
        <f ca="1">E629*'Balance y flujos'!F$12</f>
        <v>7847.2536468839162</v>
      </c>
      <c r="P629" s="27">
        <f ca="1">F629*'Balance y flujos'!G$12</f>
        <v>7859.1635443051573</v>
      </c>
      <c r="Q629" s="27">
        <f ca="1">G629*'Balance y flujos'!H$12</f>
        <v>-1028073.1830611931</v>
      </c>
      <c r="R629" s="27">
        <f ca="1">H629*'Balance y flujos'!I$12</f>
        <v>26131.525423620562</v>
      </c>
      <c r="S629" s="27">
        <f ca="1">I629*'Balance y flujos'!J$12</f>
        <v>25954.277865715747</v>
      </c>
      <c r="T629" s="27">
        <f ca="1">J629*'Balance y flujos'!K$12</f>
        <v>25735.62054039869</v>
      </c>
      <c r="U629" s="27">
        <f ca="1">K629*'Balance y flujos'!L$12</f>
        <v>25486.015992539727</v>
      </c>
      <c r="V629" s="27">
        <f ca="1">L629*'Balance y flujos'!M$12</f>
        <v>1020082.4264594372</v>
      </c>
      <c r="W629" s="16">
        <f t="shared" ca="1" si="53"/>
        <v>126536.22750844806</v>
      </c>
      <c r="X629" s="16">
        <f ca="1">'Metrics and Escenarios'!$N$13-W629</f>
        <v>-123628.18075264129</v>
      </c>
    </row>
    <row r="630" spans="1:24" x14ac:dyDescent="0.35">
      <c r="A630">
        <v>625</v>
      </c>
      <c r="B630" s="16">
        <f t="shared" ca="1" si="52"/>
        <v>400.01150393584999</v>
      </c>
      <c r="C630" s="26">
        <f t="shared" ca="1" si="54"/>
        <v>0.95459124911350979</v>
      </c>
      <c r="D630" s="26">
        <f t="shared" ca="1" si="55"/>
        <v>0.90497318179436448</v>
      </c>
      <c r="E630" s="26">
        <f t="shared" ca="1" si="55"/>
        <v>0.85319589025441678</v>
      </c>
      <c r="F630" s="26">
        <f t="shared" ca="1" si="55"/>
        <v>0.80085127341076434</v>
      </c>
      <c r="G630" s="26">
        <f t="shared" ca="1" si="55"/>
        <v>0.74911304318018446</v>
      </c>
      <c r="H630" s="26">
        <f t="shared" ca="1" si="55"/>
        <v>0.69881176946758716</v>
      </c>
      <c r="I630" s="26">
        <f t="shared" ca="1" si="55"/>
        <v>0.65050236261608518</v>
      </c>
      <c r="J630" s="26">
        <f t="shared" ca="1" si="55"/>
        <v>0.60453166346939247</v>
      </c>
      <c r="K630" s="26">
        <f t="shared" ca="1" si="55"/>
        <v>0.56108781779224837</v>
      </c>
      <c r="L630" s="26">
        <f t="shared" ca="1" si="55"/>
        <v>0.52024817175352966</v>
      </c>
      <c r="M630" s="27">
        <f ca="1">C630*'Balance y flujos'!D$12</f>
        <v>7228.027966475046</v>
      </c>
      <c r="N630" s="27">
        <f ca="1">D630*'Balance y flujos'!E$12</f>
        <v>6852.3270803017449</v>
      </c>
      <c r="O630" s="27">
        <f ca="1">E630*'Balance y flujos'!F$12</f>
        <v>6460.2768581499895</v>
      </c>
      <c r="P630" s="27">
        <f ca="1">F630*'Balance y flujos'!G$12</f>
        <v>6063.9309302026113</v>
      </c>
      <c r="Q630" s="27">
        <f ca="1">G630*'Balance y flujos'!H$12</f>
        <v>-743440.8667055039</v>
      </c>
      <c r="R630" s="27">
        <f ca="1">H630*'Balance y flujos'!I$12</f>
        <v>17710.533420298423</v>
      </c>
      <c r="S630" s="27">
        <f ca="1">I630*'Balance y flujos'!J$12</f>
        <v>16486.19032543301</v>
      </c>
      <c r="T630" s="27">
        <f ca="1">J630*'Balance y flujos'!K$12</f>
        <v>15321.118929723285</v>
      </c>
      <c r="U630" s="27">
        <f ca="1">K630*'Balance y flujos'!L$12</f>
        <v>14220.087558489296</v>
      </c>
      <c r="V630" s="27">
        <f ca="1">L630*'Balance y flujos'!M$12</f>
        <v>533433.22820973373</v>
      </c>
      <c r="W630" s="16">
        <f t="shared" ca="1" si="53"/>
        <v>-119665.14542669675</v>
      </c>
      <c r="X630" s="16">
        <f ca="1">'Metrics and Escenarios'!$N$13-W630</f>
        <v>122573.19218250352</v>
      </c>
    </row>
    <row r="631" spans="1:24" x14ac:dyDescent="0.35">
      <c r="A631">
        <v>626</v>
      </c>
      <c r="B631" s="16">
        <f t="shared" ca="1" si="52"/>
        <v>-56.345018021314253</v>
      </c>
      <c r="C631" s="26">
        <f t="shared" ca="1" si="54"/>
        <v>0.99916396034787858</v>
      </c>
      <c r="D631" s="26">
        <f t="shared" ca="1" si="55"/>
        <v>0.99145802704079322</v>
      </c>
      <c r="E631" s="26">
        <f t="shared" ca="1" si="55"/>
        <v>0.9783780272798912</v>
      </c>
      <c r="F631" s="26">
        <f t="shared" ca="1" si="55"/>
        <v>0.96123398729448783</v>
      </c>
      <c r="G631" s="26">
        <f t="shared" ca="1" si="55"/>
        <v>0.9411176502298384</v>
      </c>
      <c r="H631" s="26">
        <f t="shared" ca="1" si="55"/>
        <v>0.91891656900374596</v>
      </c>
      <c r="I631" s="26">
        <f t="shared" ca="1" si="55"/>
        <v>0.89533190697986464</v>
      </c>
      <c r="J631" s="26">
        <f t="shared" ca="1" si="55"/>
        <v>0.87091054331167805</v>
      </c>
      <c r="K631" s="26">
        <f t="shared" ca="1" si="55"/>
        <v>0.84606678704461713</v>
      </c>
      <c r="L631" s="26">
        <f t="shared" ca="1" si="55"/>
        <v>0.82111442549142677</v>
      </c>
      <c r="M631" s="27">
        <f ca="1">C631*'Balance y flujos'!D$12</f>
        <v>7565.5261403194245</v>
      </c>
      <c r="N631" s="27">
        <f ca="1">D631*'Balance y flujos'!E$12</f>
        <v>7507.1779190224779</v>
      </c>
      <c r="O631" s="27">
        <f ca="1">E631*'Balance y flujos'!F$12</f>
        <v>7408.1380376480311</v>
      </c>
      <c r="P631" s="27">
        <f ca="1">F631*'Balance y flujos'!G$12</f>
        <v>7278.3258268322088</v>
      </c>
      <c r="Q631" s="27">
        <f ca="1">G631*'Balance y flujos'!H$12</f>
        <v>-933991.64242081903</v>
      </c>
      <c r="R631" s="27">
        <f ca="1">H631*'Balance y flujos'!I$12</f>
        <v>23288.821563789734</v>
      </c>
      <c r="S631" s="27">
        <f ca="1">I631*'Balance y flujos'!J$12</f>
        <v>22691.097021602029</v>
      </c>
      <c r="T631" s="27">
        <f ca="1">J631*'Balance y flujos'!K$12</f>
        <v>22072.167295011695</v>
      </c>
      <c r="U631" s="27">
        <f ca="1">K631*'Balance y flujos'!L$12</f>
        <v>21442.532542310328</v>
      </c>
      <c r="V631" s="27">
        <f ca="1">L631*'Balance y flujos'!M$12</f>
        <v>841924.57081229717</v>
      </c>
      <c r="W631" s="16">
        <f t="shared" ca="1" si="53"/>
        <v>27186.714738014038</v>
      </c>
      <c r="X631" s="16">
        <f ca="1">'Metrics and Escenarios'!$N$13-W631</f>
        <v>-24278.667982207262</v>
      </c>
    </row>
    <row r="632" spans="1:24" x14ac:dyDescent="0.35">
      <c r="A632">
        <v>627</v>
      </c>
      <c r="B632" s="16">
        <f t="shared" ca="1" si="52"/>
        <v>-72.807650060287358</v>
      </c>
      <c r="C632" s="26">
        <f t="shared" ca="1" si="54"/>
        <v>1.0008102019121143</v>
      </c>
      <c r="D632" s="26">
        <f t="shared" ca="1" si="55"/>
        <v>0.99472780874444722</v>
      </c>
      <c r="E632" s="26">
        <f t="shared" ca="1" si="55"/>
        <v>0.98322198230871893</v>
      </c>
      <c r="F632" s="26">
        <f t="shared" ca="1" si="55"/>
        <v>0.96758465064716459</v>
      </c>
      <c r="G632" s="26">
        <f t="shared" ca="1" si="55"/>
        <v>0.94889625718679682</v>
      </c>
      <c r="H632" s="26">
        <f t="shared" ca="1" si="55"/>
        <v>0.92803821594505165</v>
      </c>
      <c r="I632" s="26">
        <f t="shared" ca="1" si="55"/>
        <v>0.90570924938393482</v>
      </c>
      <c r="J632" s="26">
        <f t="shared" ca="1" si="55"/>
        <v>0.88245639028780565</v>
      </c>
      <c r="K632" s="26">
        <f t="shared" ca="1" si="55"/>
        <v>0.85869575128664155</v>
      </c>
      <c r="L632" s="26">
        <f t="shared" ca="1" si="55"/>
        <v>0.83474401175107116</v>
      </c>
      <c r="M632" s="27">
        <f ca="1">C632*'Balance y flujos'!D$12</f>
        <v>7577.9912452289027</v>
      </c>
      <c r="N632" s="27">
        <f ca="1">D632*'Balance y flujos'!E$12</f>
        <v>7531.9362369100836</v>
      </c>
      <c r="O632" s="27">
        <f ca="1">E632*'Balance y flujos'!F$12</f>
        <v>7444.815770079822</v>
      </c>
      <c r="P632" s="27">
        <f ca="1">F632*'Balance y flujos'!G$12</f>
        <v>7326.412138498531</v>
      </c>
      <c r="Q632" s="27">
        <f ca="1">G632*'Balance y flujos'!H$12</f>
        <v>-941711.35088203137</v>
      </c>
      <c r="R632" s="27">
        <f ca="1">H632*'Balance y flujos'!I$12</f>
        <v>23519.998598952203</v>
      </c>
      <c r="S632" s="27">
        <f ca="1">I632*'Balance y flujos'!J$12</f>
        <v>22954.098129326918</v>
      </c>
      <c r="T632" s="27">
        <f ca="1">J632*'Balance y flujos'!K$12</f>
        <v>22364.782728338116</v>
      </c>
      <c r="U632" s="27">
        <f ca="1">K632*'Balance y flujos'!L$12</f>
        <v>21762.598263931664</v>
      </c>
      <c r="V632" s="27">
        <f ca="1">L632*'Balance y flujos'!M$12</f>
        <v>855899.58234023687</v>
      </c>
      <c r="W632" s="16">
        <f t="shared" ca="1" si="53"/>
        <v>34670.8645694718</v>
      </c>
      <c r="X632" s="16">
        <f ca="1">'Metrics and Escenarios'!$N$13-W632</f>
        <v>-31762.817813665024</v>
      </c>
    </row>
    <row r="633" spans="1:24" x14ac:dyDescent="0.35">
      <c r="A633">
        <v>628</v>
      </c>
      <c r="B633" s="16">
        <f t="shared" ca="1" si="52"/>
        <v>7.8162038420264341</v>
      </c>
      <c r="C633" s="26">
        <f t="shared" ca="1" si="54"/>
        <v>0.99277372448318024</v>
      </c>
      <c r="D633" s="26">
        <f t="shared" ca="1" si="55"/>
        <v>0.9788166772640845</v>
      </c>
      <c r="E633" s="26">
        <f t="shared" ca="1" si="55"/>
        <v>0.95972593540744333</v>
      </c>
      <c r="F633" s="26">
        <f t="shared" ca="1" si="55"/>
        <v>0.93687828362868997</v>
      </c>
      <c r="G633" s="26">
        <f t="shared" ca="1" si="55"/>
        <v>0.91140516657760884</v>
      </c>
      <c r="H633" s="26">
        <f t="shared" ca="1" si="55"/>
        <v>0.88421354532273178</v>
      </c>
      <c r="I633" s="26">
        <f t="shared" ca="1" si="55"/>
        <v>0.85600964192704798</v>
      </c>
      <c r="J633" s="26">
        <f t="shared" ca="1" si="55"/>
        <v>0.8273354937216324</v>
      </c>
      <c r="K633" s="26">
        <f t="shared" ca="1" si="55"/>
        <v>0.79859441515523544</v>
      </c>
      <c r="L633" s="26">
        <f t="shared" ca="1" si="55"/>
        <v>0.77008527170657082</v>
      </c>
      <c r="M633" s="27">
        <f ca="1">C633*'Balance y flujos'!D$12</f>
        <v>7517.1401912702322</v>
      </c>
      <c r="N633" s="27">
        <f ca="1">D633*'Balance y flujos'!E$12</f>
        <v>7411.459432387599</v>
      </c>
      <c r="O633" s="27">
        <f ca="1">E633*'Balance y flujos'!F$12</f>
        <v>7266.9070743299462</v>
      </c>
      <c r="P633" s="27">
        <f ca="1">F633*'Balance y flujos'!G$12</f>
        <v>7093.9079334112812</v>
      </c>
      <c r="Q633" s="27">
        <f ca="1">G633*'Balance y flujos'!H$12</f>
        <v>-904504.13743143715</v>
      </c>
      <c r="R633" s="27">
        <f ca="1">H633*'Balance y flujos'!I$12</f>
        <v>22409.315683177178</v>
      </c>
      <c r="S633" s="27">
        <f ca="1">I633*'Balance y flujos'!J$12</f>
        <v>21694.52209283354</v>
      </c>
      <c r="T633" s="27">
        <f ca="1">J633*'Balance y flujos'!K$12</f>
        <v>20967.810720359787</v>
      </c>
      <c r="U633" s="27">
        <f ca="1">K633*'Balance y flujos'!L$12</f>
        <v>20239.403079381715</v>
      </c>
      <c r="V633" s="27">
        <f ca="1">L633*'Balance y flujos'!M$12</f>
        <v>789602.14525812794</v>
      </c>
      <c r="W633" s="16">
        <f t="shared" ca="1" si="53"/>
        <v>-301.52596615790389</v>
      </c>
      <c r="X633" s="16">
        <f ca="1">'Metrics and Escenarios'!$N$13-W633</f>
        <v>3209.5727219646797</v>
      </c>
    </row>
    <row r="634" spans="1:24" x14ac:dyDescent="0.35">
      <c r="A634">
        <v>629</v>
      </c>
      <c r="B634" s="16">
        <f t="shared" ca="1" si="52"/>
        <v>-160.86703941324936</v>
      </c>
      <c r="C634" s="26">
        <f t="shared" ca="1" si="54"/>
        <v>1.0096621932817946</v>
      </c>
      <c r="D634" s="26">
        <f t="shared" ca="1" si="55"/>
        <v>1.0124020145598642</v>
      </c>
      <c r="E634" s="26">
        <f t="shared" ca="1" si="55"/>
        <v>1.0095426976819131</v>
      </c>
      <c r="F634" s="26">
        <f t="shared" ca="1" si="55"/>
        <v>1.0022739736096673</v>
      </c>
      <c r="G634" s="26">
        <f t="shared" ca="1" si="55"/>
        <v>0.99160929045978197</v>
      </c>
      <c r="H634" s="26">
        <f t="shared" ca="1" si="55"/>
        <v>0.97839017901917291</v>
      </c>
      <c r="I634" s="26">
        <f t="shared" ca="1" si="55"/>
        <v>0.96329520328549267</v>
      </c>
      <c r="J634" s="26">
        <f t="shared" ca="1" si="55"/>
        <v>0.94686533649550053</v>
      </c>
      <c r="K634" s="26">
        <f t="shared" ca="1" si="55"/>
        <v>0.92951981071776157</v>
      </c>
      <c r="L634" s="26">
        <f t="shared" ca="1" si="55"/>
        <v>0.91158468258321335</v>
      </c>
      <c r="M634" s="27">
        <f ca="1">C634*'Balance y flujos'!D$12</f>
        <v>7645.0172537309327</v>
      </c>
      <c r="N634" s="27">
        <f ca="1">D634*'Balance y flujos'!E$12</f>
        <v>7665.7627873186548</v>
      </c>
      <c r="O634" s="27">
        <f ca="1">E634*'Balance y flujos'!F$12</f>
        <v>7644.1124501947415</v>
      </c>
      <c r="P634" s="27">
        <f ca="1">F634*'Balance y flujos'!G$12</f>
        <v>7589.0747144899851</v>
      </c>
      <c r="Q634" s="27">
        <f ca="1">G634*'Balance y flujos'!H$12</f>
        <v>-984100.96719585534</v>
      </c>
      <c r="R634" s="27">
        <f ca="1">H634*'Balance y flujos'!I$12</f>
        <v>24796.107794252785</v>
      </c>
      <c r="S634" s="27">
        <f ca="1">I634*'Balance y flujos'!J$12</f>
        <v>24413.544014003892</v>
      </c>
      <c r="T634" s="27">
        <f ca="1">J634*'Balance y flujos'!K$12</f>
        <v>23997.149045303093</v>
      </c>
      <c r="U634" s="27">
        <f ca="1">K634*'Balance y flujos'!L$12</f>
        <v>23557.54781446901</v>
      </c>
      <c r="V634" s="27">
        <f ca="1">L634*'Balance y flujos'!M$12</f>
        <v>934687.6864130178</v>
      </c>
      <c r="W634" s="16">
        <f t="shared" ca="1" si="53"/>
        <v>77895.035090925638</v>
      </c>
      <c r="X634" s="16">
        <f ca="1">'Metrics and Escenarios'!$N$13-W634</f>
        <v>-74986.988335118862</v>
      </c>
    </row>
    <row r="635" spans="1:24" x14ac:dyDescent="0.35">
      <c r="A635">
        <v>630</v>
      </c>
      <c r="B635" s="16">
        <f t="shared" ca="1" si="52"/>
        <v>170.75805556036991</v>
      </c>
      <c r="C635" s="26">
        <f t="shared" ca="1" si="54"/>
        <v>0.97672836362586568</v>
      </c>
      <c r="D635" s="26">
        <f t="shared" ca="1" si="55"/>
        <v>0.94743278920022256</v>
      </c>
      <c r="E635" s="26">
        <f t="shared" ca="1" si="55"/>
        <v>0.913940256316641</v>
      </c>
      <c r="F635" s="26">
        <f t="shared" ca="1" si="55"/>
        <v>0.87776300658594075</v>
      </c>
      <c r="G635" s="26">
        <f t="shared" ca="1" si="55"/>
        <v>0.8400963786897705</v>
      </c>
      <c r="H635" s="26">
        <f t="shared" ca="1" si="55"/>
        <v>0.80185956739958897</v>
      </c>
      <c r="I635" s="26">
        <f t="shared" ca="1" si="55"/>
        <v>0.76373612532656643</v>
      </c>
      <c r="J635" s="26">
        <f t="shared" ca="1" si="55"/>
        <v>0.72622276527820118</v>
      </c>
      <c r="K635" s="26">
        <f t="shared" ca="1" si="55"/>
        <v>0.68966469814460218</v>
      </c>
      <c r="L635" s="26">
        <f t="shared" ca="1" si="55"/>
        <v>0.65429570623463262</v>
      </c>
      <c r="M635" s="27">
        <f ca="1">C635*'Balance y flujos'!D$12</f>
        <v>7395.6470211656915</v>
      </c>
      <c r="N635" s="27">
        <f ca="1">D635*'Balance y flujos'!E$12</f>
        <v>7173.8251351604067</v>
      </c>
      <c r="O635" s="27">
        <f ca="1">E635*'Balance y flujos'!F$12</f>
        <v>6920.2244819222515</v>
      </c>
      <c r="P635" s="27">
        <f ca="1">F635*'Balance y flujos'!G$12</f>
        <v>6646.2955379407422</v>
      </c>
      <c r="Q635" s="27">
        <f ca="1">G635*'Balance y flujos'!H$12</f>
        <v>-833735.28945357329</v>
      </c>
      <c r="R635" s="27">
        <f ca="1">H635*'Balance y flujos'!I$12</f>
        <v>20322.154387348444</v>
      </c>
      <c r="S635" s="27">
        <f ca="1">I635*'Balance y flujos'!J$12</f>
        <v>19355.962167309721</v>
      </c>
      <c r="T635" s="27">
        <f ca="1">J635*'Balance y flujos'!K$12</f>
        <v>18405.231733346878</v>
      </c>
      <c r="U635" s="27">
        <f ca="1">K635*'Balance y flujos'!L$12</f>
        <v>17478.71203513915</v>
      </c>
      <c r="V635" s="27">
        <f ca="1">L635*'Balance y flujos'!M$12</f>
        <v>670878.03423528268</v>
      </c>
      <c r="W635" s="16">
        <f t="shared" ca="1" si="53"/>
        <v>-59159.202718957444</v>
      </c>
      <c r="X635" s="16">
        <f ca="1">'Metrics and Escenarios'!$N$13-W635</f>
        <v>62067.249474764219</v>
      </c>
    </row>
    <row r="636" spans="1:24" x14ac:dyDescent="0.35">
      <c r="A636">
        <v>631</v>
      </c>
      <c r="B636" s="16">
        <f t="shared" ca="1" si="52"/>
        <v>-85.310697237164206</v>
      </c>
      <c r="C636" s="26">
        <f t="shared" ca="1" si="54"/>
        <v>1.0020623022194224</v>
      </c>
      <c r="D636" s="26">
        <f t="shared" ca="1" si="55"/>
        <v>0.99721834712272006</v>
      </c>
      <c r="E636" s="26">
        <f t="shared" ca="1" si="55"/>
        <v>0.98691688886433138</v>
      </c>
      <c r="F636" s="26">
        <f t="shared" ca="1" si="55"/>
        <v>0.97243587416469146</v>
      </c>
      <c r="G636" s="26">
        <f t="shared" ca="1" si="55"/>
        <v>0.95484688538789653</v>
      </c>
      <c r="H636" s="26">
        <f t="shared" ca="1" si="55"/>
        <v>0.93502637852757586</v>
      </c>
      <c r="I636" s="26">
        <f t="shared" ca="1" si="55"/>
        <v>0.91367092722535448</v>
      </c>
      <c r="J636" s="26">
        <f t="shared" ca="1" si="55"/>
        <v>0.89132739727782928</v>
      </c>
      <c r="K636" s="26">
        <f t="shared" ca="1" si="55"/>
        <v>0.86841300376001296</v>
      </c>
      <c r="L636" s="26">
        <f t="shared" ca="1" si="55"/>
        <v>0.84524637446300011</v>
      </c>
      <c r="M636" s="27">
        <f ca="1">C636*'Balance y flujos'!D$12</f>
        <v>7587.471969095227</v>
      </c>
      <c r="N636" s="27">
        <f ca="1">D636*'Balance y flujos'!E$12</f>
        <v>7550.7942361494997</v>
      </c>
      <c r="O636" s="27">
        <f ca="1">E636*'Balance y flujos'!F$12</f>
        <v>7472.7930723463996</v>
      </c>
      <c r="P636" s="27">
        <f ca="1">F636*'Balance y flujos'!G$12</f>
        <v>7363.1449068838147</v>
      </c>
      <c r="Q636" s="27">
        <f ca="1">G636*'Balance y flujos'!H$12</f>
        <v>-947616.92178023246</v>
      </c>
      <c r="R636" s="27">
        <f ca="1">H636*'Balance y flujos'!I$12</f>
        <v>23697.105070783051</v>
      </c>
      <c r="S636" s="27">
        <f ca="1">I636*'Balance y flujos'!J$12</f>
        <v>23155.877160037206</v>
      </c>
      <c r="T636" s="27">
        <f ca="1">J636*'Balance y flujos'!K$12</f>
        <v>22589.607599115854</v>
      </c>
      <c r="U636" s="27">
        <f ca="1">K636*'Balance y flujos'!L$12</f>
        <v>22008.870196091935</v>
      </c>
      <c r="V636" s="27">
        <f ca="1">L636*'Balance y flujos'!M$12</f>
        <v>866668.11464736797</v>
      </c>
      <c r="W636" s="16">
        <f t="shared" ca="1" si="53"/>
        <v>40476.857077638386</v>
      </c>
      <c r="X636" s="16">
        <f ca="1">'Metrics and Escenarios'!$N$13-W636</f>
        <v>-37568.81032183161</v>
      </c>
    </row>
    <row r="637" spans="1:24" x14ac:dyDescent="0.35">
      <c r="A637">
        <v>632</v>
      </c>
      <c r="B637" s="16">
        <f t="shared" ca="1" si="52"/>
        <v>-247.88443944623637</v>
      </c>
      <c r="C637" s="26">
        <f t="shared" ca="1" si="54"/>
        <v>1.0184863482494793</v>
      </c>
      <c r="D637" s="26">
        <f t="shared" ca="1" si="55"/>
        <v>1.0301755448148227</v>
      </c>
      <c r="E637" s="26">
        <f t="shared" ca="1" si="55"/>
        <v>1.0362440377351398</v>
      </c>
      <c r="F637" s="26">
        <f t="shared" ca="1" si="55"/>
        <v>1.0377743294069475</v>
      </c>
      <c r="G637" s="26">
        <f t="shared" ca="1" si="55"/>
        <v>1.0357052444868893</v>
      </c>
      <c r="H637" s="26">
        <f t="shared" ca="1" si="55"/>
        <v>1.0308293862250051</v>
      </c>
      <c r="I637" s="26">
        <f t="shared" ca="1" si="55"/>
        <v>1.0237955119676136</v>
      </c>
      <c r="J637" s="26">
        <f t="shared" ca="1" si="55"/>
        <v>1.0151288233619715</v>
      </c>
      <c r="K637" s="26">
        <f t="shared" ca="1" si="55"/>
        <v>1.0052421937538958</v>
      </c>
      <c r="L637" s="26">
        <f t="shared" ca="1" si="55"/>
        <v>0.99446200703325294</v>
      </c>
      <c r="M637" s="27">
        <f ca="1">C637*'Balance y flujos'!D$12</f>
        <v>7711.8324889912237</v>
      </c>
      <c r="N637" s="27">
        <f ca="1">D637*'Balance y flujos'!E$12</f>
        <v>7800.3414081316287</v>
      </c>
      <c r="O637" s="27">
        <f ca="1">E637*'Balance y flujos'!F$12</f>
        <v>7846.2911657720242</v>
      </c>
      <c r="P637" s="27">
        <f ca="1">F637*'Balance y flujos'!G$12</f>
        <v>7857.8783147333852</v>
      </c>
      <c r="Q637" s="27">
        <f ca="1">G637*'Balance y flujos'!H$12</f>
        <v>-1027863.0329862831</v>
      </c>
      <c r="R637" s="27">
        <f ca="1">H637*'Balance y flujos'!I$12</f>
        <v>26125.11565063223</v>
      </c>
      <c r="S637" s="27">
        <f ca="1">I637*'Balance y flujos'!J$12</f>
        <v>25946.850672060649</v>
      </c>
      <c r="T637" s="27">
        <f ca="1">J637*'Balance y flujos'!K$12</f>
        <v>25727.204001955924</v>
      </c>
      <c r="U637" s="27">
        <f ca="1">K637*'Balance y flujos'!L$12</f>
        <v>25476.639412551056</v>
      </c>
      <c r="V637" s="27">
        <f ca="1">L637*'Balance y flujos'!M$12</f>
        <v>1019665.4357393809</v>
      </c>
      <c r="W637" s="16">
        <f t="shared" ca="1" si="53"/>
        <v>126294.55586792587</v>
      </c>
      <c r="X637" s="16">
        <f ca="1">'Metrics and Escenarios'!$N$13-W637</f>
        <v>-123386.50911211909</v>
      </c>
    </row>
    <row r="638" spans="1:24" x14ac:dyDescent="0.35">
      <c r="A638">
        <v>633</v>
      </c>
      <c r="B638" s="16">
        <f t="shared" ca="1" si="52"/>
        <v>367.59938364310278</v>
      </c>
      <c r="C638" s="26">
        <f t="shared" ca="1" si="54"/>
        <v>0.95769030138284517</v>
      </c>
      <c r="D638" s="26">
        <f t="shared" ca="1" si="55"/>
        <v>0.9108586571841496</v>
      </c>
      <c r="E638" s="26">
        <f t="shared" ref="D638:L666" ca="1" si="56">EXP(-(E$4+($B638/10000))*E$3)</f>
        <v>0.8615325221050526</v>
      </c>
      <c r="F638" s="26">
        <f t="shared" ca="1" si="56"/>
        <v>0.81130178681162057</v>
      </c>
      <c r="G638" s="26">
        <f t="shared" ca="1" si="56"/>
        <v>0.7613521199538259</v>
      </c>
      <c r="H638" s="26">
        <f t="shared" ca="1" si="56"/>
        <v>0.71253475698868785</v>
      </c>
      <c r="I638" s="26">
        <f t="shared" ca="1" si="56"/>
        <v>0.66542997732228615</v>
      </c>
      <c r="J638" s="26">
        <f t="shared" ca="1" si="56"/>
        <v>0.620411982035452</v>
      </c>
      <c r="K638" s="26">
        <f t="shared" ca="1" si="56"/>
        <v>0.57769632393459081</v>
      </c>
      <c r="L638" s="26">
        <f t="shared" ca="1" si="56"/>
        <v>0.5373867668006973</v>
      </c>
      <c r="M638" s="27">
        <f ca="1">C638*'Balance y flujos'!D$12</f>
        <v>7251.4935455835139</v>
      </c>
      <c r="N638" s="27">
        <f ca="1">D638*'Balance y flujos'!E$12</f>
        <v>6896.8910554616614</v>
      </c>
      <c r="O638" s="27">
        <f ca="1">E638*'Balance y flujos'!F$12</f>
        <v>6523.4006383214091</v>
      </c>
      <c r="P638" s="27">
        <f ca="1">F638*'Balance y flujos'!G$12</f>
        <v>6143.0607181569412</v>
      </c>
      <c r="Q638" s="27">
        <f ca="1">G638*'Balance y flujos'!H$12</f>
        <v>-755587.27094596857</v>
      </c>
      <c r="R638" s="27">
        <f ca="1">H638*'Balance y flujos'!I$12</f>
        <v>18058.325829839494</v>
      </c>
      <c r="S638" s="27">
        <f ca="1">I638*'Balance y flujos'!J$12</f>
        <v>16864.512544220102</v>
      </c>
      <c r="T638" s="27">
        <f ca="1">J638*'Balance y flujos'!K$12</f>
        <v>15723.5862678213</v>
      </c>
      <c r="U638" s="27">
        <f ca="1">K638*'Balance y flujos'!L$12</f>
        <v>14641.009924063206</v>
      </c>
      <c r="V638" s="27">
        <f ca="1">L638*'Balance y flujos'!M$12</f>
        <v>551006.18008032907</v>
      </c>
      <c r="W638" s="16">
        <f t="shared" ca="1" si="53"/>
        <v>-112478.81034217193</v>
      </c>
      <c r="X638" s="16">
        <f ca="1">'Metrics and Escenarios'!$N$13-W638</f>
        <v>115386.8570979787</v>
      </c>
    </row>
    <row r="639" spans="1:24" x14ac:dyDescent="0.35">
      <c r="A639">
        <v>634</v>
      </c>
      <c r="B639" s="16">
        <f t="shared" ca="1" si="52"/>
        <v>-179.86148497369936</v>
      </c>
      <c r="C639" s="26">
        <f t="shared" ca="1" si="54"/>
        <v>1.0115818131668906</v>
      </c>
      <c r="D639" s="26">
        <f t="shared" ca="1" si="56"/>
        <v>1.0162553320789045</v>
      </c>
      <c r="E639" s="26">
        <f t="shared" ca="1" si="56"/>
        <v>1.0153118304364521</v>
      </c>
      <c r="F639" s="26">
        <f t="shared" ca="1" si="56"/>
        <v>1.009918031136078</v>
      </c>
      <c r="G639" s="26">
        <f t="shared" ca="1" si="56"/>
        <v>1.0010716869224425</v>
      </c>
      <c r="H639" s="26">
        <f t="shared" ca="1" si="56"/>
        <v>0.98960434710792911</v>
      </c>
      <c r="I639" s="26">
        <f t="shared" ca="1" si="56"/>
        <v>0.97618881157208193</v>
      </c>
      <c r="J639" s="26">
        <f t="shared" ca="1" si="56"/>
        <v>0.96136335593062427</v>
      </c>
      <c r="K639" s="26">
        <f t="shared" ca="1" si="56"/>
        <v>0.94554655108554519</v>
      </c>
      <c r="L639" s="26">
        <f t="shared" ca="1" si="56"/>
        <v>0.92906521919860618</v>
      </c>
      <c r="M639" s="27">
        <f ca="1">C639*'Balance y flujos'!D$12</f>
        <v>7659.5523400596203</v>
      </c>
      <c r="N639" s="27">
        <f ca="1">D639*'Balance y flujos'!E$12</f>
        <v>7694.9395546703317</v>
      </c>
      <c r="O639" s="27">
        <f ca="1">E639*'Balance y flujos'!F$12</f>
        <v>7687.7954956142758</v>
      </c>
      <c r="P639" s="27">
        <f ca="1">F639*'Balance y flujos'!G$12</f>
        <v>7646.9544212540586</v>
      </c>
      <c r="Q639" s="27">
        <f ca="1">G639*'Balance y flujos'!H$12</f>
        <v>-993491.71575023537</v>
      </c>
      <c r="R639" s="27">
        <f ca="1">H639*'Balance y flujos'!I$12</f>
        <v>25080.317230032717</v>
      </c>
      <c r="S639" s="27">
        <f ca="1">I639*'Balance y flujos'!J$12</f>
        <v>24740.316816702754</v>
      </c>
      <c r="T639" s="27">
        <f ca="1">J639*'Balance y flujos'!K$12</f>
        <v>24364.583695022175</v>
      </c>
      <c r="U639" s="27">
        <f ca="1">K639*'Balance y flujos'!L$12</f>
        <v>23963.726034847772</v>
      </c>
      <c r="V639" s="27">
        <f ca="1">L639*'Balance y flujos'!M$12</f>
        <v>952611.24594453513</v>
      </c>
      <c r="W639" s="16">
        <f t="shared" ca="1" si="53"/>
        <v>87957.715782503481</v>
      </c>
      <c r="X639" s="16">
        <f ca="1">'Metrics and Escenarios'!$N$13-W639</f>
        <v>-85049.669026696705</v>
      </c>
    </row>
    <row r="640" spans="1:24" x14ac:dyDescent="0.35">
      <c r="A640">
        <v>635</v>
      </c>
      <c r="B640" s="16">
        <f t="shared" ca="1" si="52"/>
        <v>-106.56097098811071</v>
      </c>
      <c r="C640" s="26">
        <f t="shared" ca="1" si="54"/>
        <v>1.0041939761737688</v>
      </c>
      <c r="D640" s="26">
        <f t="shared" ca="1" si="56"/>
        <v>1.0014655988288679</v>
      </c>
      <c r="E640" s="26">
        <f t="shared" ca="1" si="56"/>
        <v>0.99322866274334942</v>
      </c>
      <c r="F640" s="26">
        <f t="shared" ca="1" si="56"/>
        <v>0.98073691547683406</v>
      </c>
      <c r="G640" s="26">
        <f t="shared" ca="1" si="56"/>
        <v>0.96504635365916125</v>
      </c>
      <c r="H640" s="26">
        <f t="shared" ca="1" si="56"/>
        <v>0.94702444454859669</v>
      </c>
      <c r="I640" s="26">
        <f t="shared" ca="1" si="56"/>
        <v>0.92736354502640872</v>
      </c>
      <c r="J640" s="26">
        <f t="shared" ca="1" si="56"/>
        <v>0.90660969134966274</v>
      </c>
      <c r="K640" s="26">
        <f t="shared" ca="1" si="56"/>
        <v>0.88518145567974238</v>
      </c>
      <c r="L640" s="26">
        <f t="shared" ca="1" si="56"/>
        <v>0.86340029606082613</v>
      </c>
      <c r="M640" s="27">
        <f ca="1">C640*'Balance y flujos'!D$12</f>
        <v>7603.6126984091934</v>
      </c>
      <c r="N640" s="27">
        <f ca="1">D640*'Balance y flujos'!E$12</f>
        <v>7582.953816641364</v>
      </c>
      <c r="O640" s="27">
        <f ca="1">E640*'Balance y flujos'!F$12</f>
        <v>7520.5849184983272</v>
      </c>
      <c r="P640" s="27">
        <f ca="1">F640*'Balance y flujos'!G$12</f>
        <v>7425.9992006045577</v>
      </c>
      <c r="Q640" s="27">
        <f ca="1">G640*'Balance y flujos'!H$12</f>
        <v>-957739.16114124237</v>
      </c>
      <c r="R640" s="27">
        <f ca="1">H640*'Balance y flujos'!I$12</f>
        <v>24001.181445178016</v>
      </c>
      <c r="S640" s="27">
        <f ca="1">I640*'Balance y flujos'!J$12</f>
        <v>23502.899886002029</v>
      </c>
      <c r="T640" s="27">
        <f ca="1">J640*'Balance y flujos'!K$12</f>
        <v>22976.918734565454</v>
      </c>
      <c r="U640" s="27">
        <f ca="1">K640*'Balance y flujos'!L$12</f>
        <v>22433.846192642908</v>
      </c>
      <c r="V640" s="27">
        <f ca="1">L640*'Balance y flujos'!M$12</f>
        <v>885282.12528378121</v>
      </c>
      <c r="W640" s="16">
        <f t="shared" ca="1" si="53"/>
        <v>50590.96103508072</v>
      </c>
      <c r="X640" s="16">
        <f ca="1">'Metrics and Escenarios'!$N$13-W640</f>
        <v>-47682.914279273944</v>
      </c>
    </row>
    <row r="641" spans="1:24" x14ac:dyDescent="0.35">
      <c r="A641">
        <v>636</v>
      </c>
      <c r="B641" s="16">
        <f t="shared" ca="1" si="52"/>
        <v>198.19607158980571</v>
      </c>
      <c r="C641" s="26">
        <f t="shared" ca="1" si="54"/>
        <v>0.97405208803974652</v>
      </c>
      <c r="D641" s="26">
        <f t="shared" ca="1" si="56"/>
        <v>0.94224789332585446</v>
      </c>
      <c r="E641" s="26">
        <f t="shared" ca="1" si="56"/>
        <v>0.90644812179493417</v>
      </c>
      <c r="F641" s="26">
        <f t="shared" ca="1" si="56"/>
        <v>0.86818204907398289</v>
      </c>
      <c r="G641" s="26">
        <f t="shared" ca="1" si="56"/>
        <v>0.82864978720833937</v>
      </c>
      <c r="H641" s="26">
        <f t="shared" ca="1" si="56"/>
        <v>0.78876677378955373</v>
      </c>
      <c r="I641" s="26">
        <f t="shared" ca="1" si="56"/>
        <v>0.74920731373987826</v>
      </c>
      <c r="J641" s="26">
        <f t="shared" ca="1" si="56"/>
        <v>0.71045555721691289</v>
      </c>
      <c r="K641" s="26">
        <f t="shared" ca="1" si="56"/>
        <v>0.67284253016162177</v>
      </c>
      <c r="L641" s="26">
        <f t="shared" ca="1" si="56"/>
        <v>0.6365871844775477</v>
      </c>
      <c r="M641" s="27">
        <f ca="1">C641*'Balance y flujos'!D$12</f>
        <v>7375.3826464394115</v>
      </c>
      <c r="N641" s="27">
        <f ca="1">D641*'Balance y flujos'!E$12</f>
        <v>7134.5658475668979</v>
      </c>
      <c r="O641" s="27">
        <f ca="1">E641*'Balance y flujos'!F$12</f>
        <v>6863.4951143507587</v>
      </c>
      <c r="P641" s="27">
        <f ca="1">F641*'Balance y flujos'!G$12</f>
        <v>6573.7499024068411</v>
      </c>
      <c r="Q641" s="27">
        <f ca="1">G641*'Balance y flujos'!H$12</f>
        <v>-822375.36992039799</v>
      </c>
      <c r="R641" s="27">
        <f ca="1">H641*'Balance y flujos'!I$12</f>
        <v>19990.333475155931</v>
      </c>
      <c r="S641" s="27">
        <f ca="1">I641*'Balance y flujos'!J$12</f>
        <v>18987.74712800192</v>
      </c>
      <c r="T641" s="27">
        <f ca="1">J641*'Balance y flujos'!K$12</f>
        <v>18005.631043268349</v>
      </c>
      <c r="U641" s="27">
        <f ca="1">K641*'Balance y flujos'!L$12</f>
        <v>17052.374670370042</v>
      </c>
      <c r="V641" s="27">
        <f ca="1">L641*'Balance y flujos'!M$12</f>
        <v>652720.71155625302</v>
      </c>
      <c r="W641" s="16">
        <f t="shared" ca="1" si="53"/>
        <v>-67671.378536584787</v>
      </c>
      <c r="X641" s="16">
        <f ca="1">'Metrics and Escenarios'!$N$13-W641</f>
        <v>70579.425292391563</v>
      </c>
    </row>
    <row r="642" spans="1:24" x14ac:dyDescent="0.35">
      <c r="A642">
        <v>637</v>
      </c>
      <c r="B642" s="16">
        <f t="shared" ca="1" si="52"/>
        <v>-248.09216463021548</v>
      </c>
      <c r="C642" s="26">
        <f t="shared" ca="1" si="54"/>
        <v>1.0185075049956249</v>
      </c>
      <c r="D642" s="26">
        <f t="shared" ca="1" si="56"/>
        <v>1.030218344384787</v>
      </c>
      <c r="E642" s="26">
        <f t="shared" ca="1" si="56"/>
        <v>1.0363086159423127</v>
      </c>
      <c r="F642" s="26">
        <f t="shared" ca="1" si="56"/>
        <v>1.0378605617348249</v>
      </c>
      <c r="G642" s="26">
        <f t="shared" ca="1" si="56"/>
        <v>1.0358128211046154</v>
      </c>
      <c r="H642" s="26">
        <f t="shared" ca="1" si="56"/>
        <v>1.0309578717660863</v>
      </c>
      <c r="I642" s="26">
        <f t="shared" ca="1" si="56"/>
        <v>1.0239443904691425</v>
      </c>
      <c r="J642" s="26">
        <f t="shared" ca="1" si="56"/>
        <v>1.0152975316368427</v>
      </c>
      <c r="K642" s="26">
        <f t="shared" ca="1" si="56"/>
        <v>1.0054301440299278</v>
      </c>
      <c r="L642" s="26">
        <f t="shared" ca="1" si="56"/>
        <v>0.99466860329350437</v>
      </c>
      <c r="M642" s="27">
        <f ca="1">C642*'Balance y flujos'!D$12</f>
        <v>7711.9926848373116</v>
      </c>
      <c r="N642" s="27">
        <f ca="1">D642*'Balance y flujos'!E$12</f>
        <v>7800.6654803341999</v>
      </c>
      <c r="O642" s="27">
        <f ca="1">E642*'Balance y flujos'!F$12</f>
        <v>7846.7801426905789</v>
      </c>
      <c r="P642" s="27">
        <f ca="1">F642*'Balance y flujos'!G$12</f>
        <v>7858.5312535468202</v>
      </c>
      <c r="Q642" s="27">
        <f ca="1">G642*'Balance y flujos'!H$12</f>
        <v>-1027969.7950492956</v>
      </c>
      <c r="R642" s="27">
        <f ca="1">H642*'Balance y flujos'!I$12</f>
        <v>26128.371960226268</v>
      </c>
      <c r="S642" s="27">
        <f ca="1">I642*'Balance y flujos'!J$12</f>
        <v>25950.623816406656</v>
      </c>
      <c r="T642" s="27">
        <f ca="1">J642*'Balance y flujos'!K$12</f>
        <v>25731.479707762457</v>
      </c>
      <c r="U642" s="27">
        <f ca="1">K642*'Balance y flujos'!L$12</f>
        <v>25481.402783447847</v>
      </c>
      <c r="V642" s="27">
        <f ca="1">L642*'Balance y flujos'!M$12</f>
        <v>1019877.2679302957</v>
      </c>
      <c r="W642" s="16">
        <f t="shared" ca="1" si="53"/>
        <v>126417.32071025216</v>
      </c>
      <c r="X642" s="16">
        <f ca="1">'Metrics and Escenarios'!$N$13-W642</f>
        <v>-123509.27395444538</v>
      </c>
    </row>
    <row r="643" spans="1:24" x14ac:dyDescent="0.35">
      <c r="A643">
        <v>638</v>
      </c>
      <c r="B643" s="16">
        <f t="shared" ca="1" si="52"/>
        <v>-264.12811442569455</v>
      </c>
      <c r="C643" s="26">
        <f t="shared" ca="1" si="54"/>
        <v>1.0201420887721566</v>
      </c>
      <c r="D643" s="26">
        <f t="shared" ca="1" si="56"/>
        <v>1.0335277544311756</v>
      </c>
      <c r="E643" s="26">
        <f t="shared" ca="1" si="56"/>
        <v>1.0413060850599527</v>
      </c>
      <c r="F643" s="26">
        <f t="shared" ca="1" si="56"/>
        <v>1.0445391904118073</v>
      </c>
      <c r="G643" s="26">
        <f t="shared" ca="1" si="56"/>
        <v>1.0441513265947904</v>
      </c>
      <c r="H643" s="26">
        <f t="shared" ca="1" si="56"/>
        <v>1.0409251786464679</v>
      </c>
      <c r="I643" s="26">
        <f t="shared" ca="1" si="56"/>
        <v>1.0355030878278471</v>
      </c>
      <c r="J643" s="26">
        <f t="shared" ca="1" si="56"/>
        <v>1.0284064456021016</v>
      </c>
      <c r="K643" s="26">
        <f t="shared" ca="1" si="56"/>
        <v>1.0200460861436531</v>
      </c>
      <c r="L643" s="26">
        <f t="shared" ca="1" si="56"/>
        <v>1.0107476357970018</v>
      </c>
      <c r="M643" s="27">
        <f ca="1">C643*'Balance y flujos'!D$12</f>
        <v>7724.3695186510404</v>
      </c>
      <c r="N643" s="27">
        <f ca="1">D643*'Balance y flujos'!E$12</f>
        <v>7825.7238583468252</v>
      </c>
      <c r="O643" s="27">
        <f ca="1">E643*'Balance y flujos'!F$12</f>
        <v>7884.6202617755189</v>
      </c>
      <c r="P643" s="27">
        <f ca="1">F643*'Balance y flujos'!G$12</f>
        <v>7909.1008715898943</v>
      </c>
      <c r="Q643" s="27">
        <f ca="1">G643*'Balance y flujos'!H$12</f>
        <v>-1036245.1625723694</v>
      </c>
      <c r="R643" s="27">
        <f ca="1">H643*'Balance y flujos'!I$12</f>
        <v>26380.981216864664</v>
      </c>
      <c r="S643" s="27">
        <f ca="1">I643*'Balance y flujos'!J$12</f>
        <v>26243.564927032796</v>
      </c>
      <c r="T643" s="27">
        <f ca="1">J643*'Balance y flujos'!K$12</f>
        <v>26063.709170729886</v>
      </c>
      <c r="U643" s="27">
        <f ca="1">K643*'Balance y flujos'!L$12</f>
        <v>25851.82603987282</v>
      </c>
      <c r="V643" s="27">
        <f ca="1">L643*'Balance y flujos'!M$12</f>
        <v>1036363.8039346804</v>
      </c>
      <c r="W643" s="16">
        <f t="shared" ca="1" si="53"/>
        <v>136002.53722717438</v>
      </c>
      <c r="X643" s="16">
        <f ca="1">'Metrics and Escenarios'!$N$13-W643</f>
        <v>-133094.49047136761</v>
      </c>
    </row>
    <row r="644" spans="1:24" x14ac:dyDescent="0.35">
      <c r="A644">
        <v>639</v>
      </c>
      <c r="B644" s="16">
        <f t="shared" ca="1" si="52"/>
        <v>76.711025707262834</v>
      </c>
      <c r="C644" s="26">
        <f t="shared" ca="1" si="54"/>
        <v>0.98595753456345048</v>
      </c>
      <c r="D644" s="26">
        <f t="shared" ca="1" si="56"/>
        <v>0.96542209082881369</v>
      </c>
      <c r="E644" s="26">
        <f t="shared" ca="1" si="56"/>
        <v>0.94009347630108608</v>
      </c>
      <c r="F644" s="26">
        <f t="shared" ca="1" si="56"/>
        <v>0.9114123642717884</v>
      </c>
      <c r="G644" s="26">
        <f t="shared" ca="1" si="56"/>
        <v>0.88054420994184213</v>
      </c>
      <c r="H644" s="26">
        <f t="shared" ca="1" si="56"/>
        <v>0.84840804691066751</v>
      </c>
      <c r="I644" s="26">
        <f t="shared" ca="1" si="56"/>
        <v>0.81570703495306662</v>
      </c>
      <c r="J644" s="26">
        <f t="shared" ca="1" si="56"/>
        <v>0.78297003898202211</v>
      </c>
      <c r="K644" s="26">
        <f t="shared" ca="1" si="56"/>
        <v>0.75058121641810016</v>
      </c>
      <c r="L644" s="26">
        <f t="shared" ca="1" si="56"/>
        <v>0.7188167298461019</v>
      </c>
      <c r="M644" s="27">
        <f ca="1">C644*'Balance y flujos'!D$12</f>
        <v>7465.5289792353797</v>
      </c>
      <c r="N644" s="27">
        <f ca="1">D644*'Balance y flujos'!E$12</f>
        <v>7310.0375458540548</v>
      </c>
      <c r="O644" s="27">
        <f ca="1">E644*'Balance y flujos'!F$12</f>
        <v>7118.2529109870402</v>
      </c>
      <c r="P644" s="27">
        <f ca="1">F644*'Balance y flujos'!G$12</f>
        <v>6901.0836460792743</v>
      </c>
      <c r="Q644" s="27">
        <f ca="1">G644*'Balance y flujos'!H$12</f>
        <v>-873876.85553115816</v>
      </c>
      <c r="R644" s="27">
        <f ca="1">H644*'Balance y flujos'!I$12</f>
        <v>21501.86892288514</v>
      </c>
      <c r="S644" s="27">
        <f ca="1">I644*'Balance y flujos'!J$12</f>
        <v>20673.101591742572</v>
      </c>
      <c r="T644" s="27">
        <f ca="1">J644*'Balance y flujos'!K$12</f>
        <v>19843.422289593596</v>
      </c>
      <c r="U644" s="27">
        <f ca="1">K644*'Balance y flujos'!L$12</f>
        <v>19022.567018510385</v>
      </c>
      <c r="V644" s="27">
        <f ca="1">L644*'Balance y flujos'!M$12</f>
        <v>737034.26462904958</v>
      </c>
      <c r="W644" s="16">
        <f t="shared" ca="1" si="53"/>
        <v>-27006.727997221053</v>
      </c>
      <c r="X644" s="16">
        <f ca="1">'Metrics and Escenarios'!$N$13-W644</f>
        <v>29914.774753027828</v>
      </c>
    </row>
    <row r="645" spans="1:24" x14ac:dyDescent="0.35">
      <c r="A645">
        <v>640</v>
      </c>
      <c r="B645" s="16">
        <f t="shared" ca="1" si="52"/>
        <v>-13.668912400892477</v>
      </c>
      <c r="C645" s="26">
        <f t="shared" ca="1" si="54"/>
        <v>0.99490900338490584</v>
      </c>
      <c r="D645" s="26">
        <f t="shared" ca="1" si="56"/>
        <v>0.98303172487548496</v>
      </c>
      <c r="E645" s="26">
        <f t="shared" ca="1" si="56"/>
        <v>0.96593186116257601</v>
      </c>
      <c r="F645" s="26">
        <f t="shared" ca="1" si="56"/>
        <v>0.94496455629265941</v>
      </c>
      <c r="G645" s="26">
        <f t="shared" ca="1" si="56"/>
        <v>0.92124876761535968</v>
      </c>
      <c r="H645" s="26">
        <f t="shared" ca="1" si="56"/>
        <v>0.89568578968602164</v>
      </c>
      <c r="I645" s="26">
        <f t="shared" ca="1" si="56"/>
        <v>0.86898096573363448</v>
      </c>
      <c r="J645" s="26">
        <f t="shared" ca="1" si="56"/>
        <v>0.84167872641659025</v>
      </c>
      <c r="K645" s="26">
        <f t="shared" ca="1" si="56"/>
        <v>0.81418678552740809</v>
      </c>
      <c r="L645" s="26">
        <f t="shared" ca="1" si="56"/>
        <v>0.78680966268743713</v>
      </c>
      <c r="M645" s="27">
        <f ca="1">C645*'Balance y flujos'!D$12</f>
        <v>7533.3082167284892</v>
      </c>
      <c r="N645" s="27">
        <f ca="1">D645*'Balance y flujos'!E$12</f>
        <v>7443.3751680949181</v>
      </c>
      <c r="O645" s="27">
        <f ca="1">E645*'Balance y flujos'!F$12</f>
        <v>7313.897453675685</v>
      </c>
      <c r="P645" s="27">
        <f ca="1">F645*'Balance y flujos'!G$12</f>
        <v>7155.1360297446508</v>
      </c>
      <c r="Q645" s="27">
        <f ca="1">G645*'Balance y flujos'!H$12</f>
        <v>-914273.20413456287</v>
      </c>
      <c r="R645" s="27">
        <f ca="1">H645*'Balance y flujos'!I$12</f>
        <v>22700.065747900149</v>
      </c>
      <c r="S645" s="27">
        <f ca="1">I645*'Balance y flujos'!J$12</f>
        <v>22023.264500759909</v>
      </c>
      <c r="T645" s="27">
        <f ca="1">J645*'Balance y flujos'!K$12</f>
        <v>21331.322488618505</v>
      </c>
      <c r="U645" s="27">
        <f ca="1">K645*'Balance y flujos'!L$12</f>
        <v>20634.572721112891</v>
      </c>
      <c r="V645" s="27">
        <f ca="1">L645*'Balance y flujos'!M$12</f>
        <v>806750.39556469861</v>
      </c>
      <c r="W645" s="16">
        <f t="shared" ca="1" si="53"/>
        <v>8612.1337567709852</v>
      </c>
      <c r="X645" s="16">
        <f ca="1">'Metrics and Escenarios'!$N$13-W645</f>
        <v>-5704.0870009642094</v>
      </c>
    </row>
    <row r="646" spans="1:24" x14ac:dyDescent="0.35">
      <c r="A646">
        <v>641</v>
      </c>
      <c r="B646" s="16">
        <f t="shared" ca="1" si="52"/>
        <v>215.24838284966594</v>
      </c>
      <c r="C646" s="26">
        <f t="shared" ca="1" si="54"/>
        <v>0.97239251947701688</v>
      </c>
      <c r="D646" s="26">
        <f t="shared" ca="1" si="56"/>
        <v>0.93903986599117795</v>
      </c>
      <c r="E646" s="26">
        <f t="shared" ca="1" si="56"/>
        <v>0.90182285195900191</v>
      </c>
      <c r="F646" s="26">
        <f t="shared" ca="1" si="56"/>
        <v>0.86228039511082721</v>
      </c>
      <c r="G646" s="26">
        <f t="shared" ca="1" si="56"/>
        <v>0.82161462422570142</v>
      </c>
      <c r="H646" s="26">
        <f t="shared" ca="1" si="56"/>
        <v>0.78073773998244411</v>
      </c>
      <c r="I646" s="26">
        <f t="shared" ca="1" si="56"/>
        <v>0.74031747517828428</v>
      </c>
      <c r="J646" s="26">
        <f t="shared" ca="1" si="56"/>
        <v>0.700829438094978</v>
      </c>
      <c r="K646" s="26">
        <f t="shared" ca="1" si="56"/>
        <v>0.66259519639122277</v>
      </c>
      <c r="L646" s="26">
        <f t="shared" ca="1" si="56"/>
        <v>0.62582393164401573</v>
      </c>
      <c r="M646" s="27">
        <f ca="1">C646*'Balance y flujos'!D$12</f>
        <v>7362.8166314095943</v>
      </c>
      <c r="N646" s="27">
        <f ca="1">D646*'Balance y flujos'!E$12</f>
        <v>7110.2751249002158</v>
      </c>
      <c r="O646" s="27">
        <f ca="1">E646*'Balance y flujos'!F$12</f>
        <v>6828.4732348210036</v>
      </c>
      <c r="P646" s="27">
        <f ca="1">F646*'Balance y flujos'!G$12</f>
        <v>6529.0634254107845</v>
      </c>
      <c r="Q646" s="27">
        <f ca="1">G646*'Balance y flujos'!H$12</f>
        <v>-815393.47618240735</v>
      </c>
      <c r="R646" s="27">
        <f ca="1">H646*'Balance y flujos'!I$12</f>
        <v>19786.847389508202</v>
      </c>
      <c r="S646" s="27">
        <f ca="1">I646*'Balance y flujos'!J$12</f>
        <v>18762.444993972149</v>
      </c>
      <c r="T646" s="27">
        <f ca="1">J646*'Balance y flujos'!K$12</f>
        <v>17761.668774935792</v>
      </c>
      <c r="U646" s="27">
        <f ca="1">K646*'Balance y flujos'!L$12</f>
        <v>16792.668473166355</v>
      </c>
      <c r="V646" s="27">
        <f ca="1">L646*'Balance y flujos'!M$12</f>
        <v>641684.677185048</v>
      </c>
      <c r="W646" s="16">
        <f t="shared" ca="1" si="53"/>
        <v>-72774.540949235321</v>
      </c>
      <c r="X646" s="16">
        <f ca="1">'Metrics and Escenarios'!$N$13-W646</f>
        <v>75682.587705042097</v>
      </c>
    </row>
    <row r="647" spans="1:24" x14ac:dyDescent="0.35">
      <c r="A647">
        <v>642</v>
      </c>
      <c r="B647" s="16">
        <f t="shared" ref="B647:B710" ca="1" si="57">_xlfn.NORM.INV(RAND(),0,1.6)*100</f>
        <v>108.73619633548535</v>
      </c>
      <c r="C647" s="26">
        <f t="shared" ca="1" si="54"/>
        <v>0.98280503938994712</v>
      </c>
      <c r="D647" s="26">
        <f t="shared" ca="1" si="56"/>
        <v>0.95925829014048325</v>
      </c>
      <c r="E647" s="26">
        <f t="shared" ca="1" si="56"/>
        <v>0.93110472917177778</v>
      </c>
      <c r="F647" s="26">
        <f t="shared" ca="1" si="56"/>
        <v>0.89981157179044913</v>
      </c>
      <c r="G647" s="26">
        <f t="shared" ca="1" si="56"/>
        <v>0.86655670756327619</v>
      </c>
      <c r="H647" s="26">
        <f t="shared" ca="1" si="56"/>
        <v>0.83226142572322415</v>
      </c>
      <c r="I647" s="26">
        <f t="shared" ca="1" si="56"/>
        <v>0.79762426864029712</v>
      </c>
      <c r="J647" s="26">
        <f t="shared" ca="1" si="56"/>
        <v>0.76316502657465457</v>
      </c>
      <c r="K647" s="26">
        <f t="shared" ca="1" si="56"/>
        <v>0.72925627107998203</v>
      </c>
      <c r="L647" s="26">
        <f t="shared" ca="1" si="56"/>
        <v>0.69616121112903384</v>
      </c>
      <c r="M647" s="27">
        <f ca="1">C647*'Balance y flujos'!D$12</f>
        <v>7441.6587381249356</v>
      </c>
      <c r="N647" s="27">
        <f ca="1">D647*'Balance y flujos'!E$12</f>
        <v>7263.3661314697256</v>
      </c>
      <c r="O647" s="27">
        <f ca="1">E647*'Balance y flujos'!F$12</f>
        <v>7050.1914074958358</v>
      </c>
      <c r="P647" s="27">
        <f ca="1">F647*'Balance y flujos'!G$12</f>
        <v>6813.2441099780763</v>
      </c>
      <c r="Q647" s="27">
        <f ca="1">G647*'Balance y flujos'!H$12</f>
        <v>-859995.26451357245</v>
      </c>
      <c r="R647" s="27">
        <f ca="1">H647*'Balance y flujos'!I$12</f>
        <v>21092.652469099616</v>
      </c>
      <c r="S647" s="27">
        <f ca="1">I647*'Balance y flujos'!J$12</f>
        <v>20214.815897216064</v>
      </c>
      <c r="T647" s="27">
        <f ca="1">J647*'Balance y flujos'!K$12</f>
        <v>19341.488364815334</v>
      </c>
      <c r="U647" s="27">
        <f ca="1">K647*'Balance y flujos'!L$12</f>
        <v>18482.112244280517</v>
      </c>
      <c r="V647" s="27">
        <f ca="1">L647*'Balance y flujos'!M$12</f>
        <v>713804.56937557529</v>
      </c>
      <c r="W647" s="16">
        <f t="shared" ref="W647:W710" ca="1" si="58">SUM(M647:V647)</f>
        <v>-38491.165775517002</v>
      </c>
      <c r="X647" s="16">
        <f ca="1">'Metrics and Escenarios'!$N$13-W647</f>
        <v>41399.212531323778</v>
      </c>
    </row>
    <row r="648" spans="1:24" x14ac:dyDescent="0.35">
      <c r="A648">
        <v>643</v>
      </c>
      <c r="B648" s="16">
        <f t="shared" ca="1" si="57"/>
        <v>-285.78373872373891</v>
      </c>
      <c r="C648" s="26">
        <f t="shared" ref="C648:C711" ca="1" si="59">EXP(-(C$4+($B648/10000))*C$3)</f>
        <v>1.0223536639404167</v>
      </c>
      <c r="D648" s="26">
        <f t="shared" ca="1" si="56"/>
        <v>1.0380137999805135</v>
      </c>
      <c r="E648" s="26">
        <f t="shared" ca="1" si="56"/>
        <v>1.0480931479078692</v>
      </c>
      <c r="F648" s="26">
        <f t="shared" ca="1" si="56"/>
        <v>1.0536265513936061</v>
      </c>
      <c r="G648" s="26">
        <f t="shared" ca="1" si="56"/>
        <v>1.0555186314754677</v>
      </c>
      <c r="H648" s="26">
        <f t="shared" ca="1" si="56"/>
        <v>1.0545385597552954</v>
      </c>
      <c r="I648" s="26">
        <f t="shared" ca="1" si="56"/>
        <v>1.0513197932490426</v>
      </c>
      <c r="J648" s="26">
        <f t="shared" ca="1" si="56"/>
        <v>1.0463782996781423</v>
      </c>
      <c r="K648" s="26">
        <f t="shared" ca="1" si="56"/>
        <v>1.0401218509213206</v>
      </c>
      <c r="L648" s="26">
        <f t="shared" ca="1" si="56"/>
        <v>1.0328747301477219</v>
      </c>
      <c r="M648" s="27">
        <f ca="1">C648*'Balance y flujos'!D$12</f>
        <v>7741.1152484919439</v>
      </c>
      <c r="N648" s="27">
        <f ca="1">D648*'Balance y flujos'!E$12</f>
        <v>7859.6915515554174</v>
      </c>
      <c r="O648" s="27">
        <f ca="1">E648*'Balance y flujos'!F$12</f>
        <v>7936.010927801969</v>
      </c>
      <c r="P648" s="27">
        <f ca="1">F648*'Balance y flujos'!G$12</f>
        <v>7977.9090650223125</v>
      </c>
      <c r="Q648" s="27">
        <f ca="1">G648*'Balance y flujos'!H$12</f>
        <v>-1047526.3958515552</v>
      </c>
      <c r="R648" s="27">
        <f ca="1">H648*'Balance y flujos'!I$12</f>
        <v>26725.99578534401</v>
      </c>
      <c r="S648" s="27">
        <f ca="1">I648*'Balance y flujos'!J$12</f>
        <v>26644.420067429928</v>
      </c>
      <c r="T648" s="27">
        <f ca="1">J648*'Balance y flujos'!K$12</f>
        <v>26519.183929663821</v>
      </c>
      <c r="U648" s="27">
        <f ca="1">K648*'Balance y flujos'!L$12</f>
        <v>26360.621853806835</v>
      </c>
      <c r="V648" s="27">
        <f ca="1">L648*'Balance y flujos'!M$12</f>
        <v>1059051.682549654</v>
      </c>
      <c r="W648" s="16">
        <f t="shared" ca="1" si="58"/>
        <v>149290.23512721504</v>
      </c>
      <c r="X648" s="16">
        <f ca="1">'Metrics and Escenarios'!$N$13-W648</f>
        <v>-146382.18837140827</v>
      </c>
    </row>
    <row r="649" spans="1:24" x14ac:dyDescent="0.35">
      <c r="A649">
        <v>644</v>
      </c>
      <c r="B649" s="16">
        <f t="shared" ca="1" si="57"/>
        <v>-33.194753975992732</v>
      </c>
      <c r="C649" s="26">
        <f t="shared" ca="1" si="59"/>
        <v>0.99685354476561538</v>
      </c>
      <c r="D649" s="26">
        <f t="shared" ca="1" si="56"/>
        <v>0.98687813477089981</v>
      </c>
      <c r="E649" s="26">
        <f t="shared" ca="1" si="56"/>
        <v>0.97160665545402569</v>
      </c>
      <c r="F649" s="26">
        <f t="shared" ca="1" si="56"/>
        <v>0.95237394482489934</v>
      </c>
      <c r="G649" s="26">
        <f t="shared" ca="1" si="56"/>
        <v>0.93028689382566132</v>
      </c>
      <c r="H649" s="26">
        <f t="shared" ca="1" si="56"/>
        <v>0.90624090953711867</v>
      </c>
      <c r="I649" s="26">
        <f t="shared" ca="1" si="56"/>
        <v>0.8809398161427362</v>
      </c>
      <c r="J649" s="26">
        <f t="shared" ca="1" si="56"/>
        <v>0.85492953865804555</v>
      </c>
      <c r="K649" s="26">
        <f t="shared" ca="1" si="56"/>
        <v>0.82862115749672005</v>
      </c>
      <c r="L649" s="26">
        <f t="shared" ca="1" si="56"/>
        <v>0.80232375344656737</v>
      </c>
      <c r="M649" s="27">
        <f ca="1">C649*'Balance y flujos'!D$12</f>
        <v>7548.0320050460432</v>
      </c>
      <c r="N649" s="27">
        <f ca="1">D649*'Balance y flujos'!E$12</f>
        <v>7472.4996319116599</v>
      </c>
      <c r="O649" s="27">
        <f ca="1">E649*'Balance y flujos'!F$12</f>
        <v>7356.866181789087</v>
      </c>
      <c r="P649" s="27">
        <f ca="1">F649*'Balance y flujos'!G$12</f>
        <v>7211.2388565569063</v>
      </c>
      <c r="Q649" s="27">
        <f ca="1">G649*'Balance y flujos'!H$12</f>
        <v>-923242.89495005726</v>
      </c>
      <c r="R649" s="27">
        <f ca="1">H649*'Balance y flujos'!I$12</f>
        <v>22967.572408557186</v>
      </c>
      <c r="S649" s="27">
        <f ca="1">I649*'Balance y flujos'!J$12</f>
        <v>22326.347003219922</v>
      </c>
      <c r="T649" s="27">
        <f ca="1">J649*'Balance y flujos'!K$12</f>
        <v>21667.14819062005</v>
      </c>
      <c r="U649" s="27">
        <f ca="1">K649*'Balance y flujos'!L$12</f>
        <v>21000.394303308462</v>
      </c>
      <c r="V649" s="27">
        <f ca="1">L649*'Balance y flujos'!M$12</f>
        <v>822657.67206408107</v>
      </c>
      <c r="W649" s="16">
        <f t="shared" ca="1" si="58"/>
        <v>16964.875695032999</v>
      </c>
      <c r="X649" s="16">
        <f ca="1">'Metrics and Escenarios'!$N$13-W649</f>
        <v>-14056.828939226223</v>
      </c>
    </row>
    <row r="650" spans="1:24" x14ac:dyDescent="0.35">
      <c r="A650">
        <v>645</v>
      </c>
      <c r="B650" s="16">
        <f t="shared" ca="1" si="57"/>
        <v>-156.51721075191395</v>
      </c>
      <c r="C650" s="26">
        <f t="shared" ca="1" si="59"/>
        <v>1.0092231030324252</v>
      </c>
      <c r="D650" s="26">
        <f t="shared" ca="1" si="56"/>
        <v>1.0115216425022051</v>
      </c>
      <c r="E650" s="26">
        <f t="shared" ca="1" si="56"/>
        <v>1.0082261555502794</v>
      </c>
      <c r="F650" s="26">
        <f t="shared" ca="1" si="56"/>
        <v>1.0005316018302068</v>
      </c>
      <c r="G650" s="26">
        <f t="shared" ca="1" si="56"/>
        <v>0.98945496878528616</v>
      </c>
      <c r="H650" s="26">
        <f t="shared" ca="1" si="56"/>
        <v>0.9758400105199343</v>
      </c>
      <c r="I650" s="26">
        <f t="shared" ca="1" si="56"/>
        <v>0.96036654589424231</v>
      </c>
      <c r="J650" s="26">
        <f t="shared" ca="1" si="56"/>
        <v>0.9435761012752979</v>
      </c>
      <c r="K650" s="26">
        <f t="shared" ca="1" si="56"/>
        <v>0.9258879976277532</v>
      </c>
      <c r="L650" s="26">
        <f t="shared" ca="1" si="56"/>
        <v>0.90762805696404936</v>
      </c>
      <c r="M650" s="27">
        <f ca="1">C650*'Balance y flujos'!D$12</f>
        <v>7641.6925253666241</v>
      </c>
      <c r="N650" s="27">
        <f ca="1">D650*'Balance y flujos'!E$12</f>
        <v>7659.0967364203543</v>
      </c>
      <c r="O650" s="27">
        <f ca="1">E650*'Balance y flujos'!F$12</f>
        <v>7634.1437820812134</v>
      </c>
      <c r="P650" s="27">
        <f ca="1">F650*'Balance y flujos'!G$12</f>
        <v>7575.8817253842999</v>
      </c>
      <c r="Q650" s="27">
        <f ca="1">G650*'Balance y flujos'!H$12</f>
        <v>-981962.95773596084</v>
      </c>
      <c r="R650" s="27">
        <f ca="1">H650*'Balance y flujos'!I$12</f>
        <v>24731.476878738056</v>
      </c>
      <c r="S650" s="27">
        <f ca="1">I650*'Balance y flujos'!J$12</f>
        <v>24339.320758371174</v>
      </c>
      <c r="T650" s="27">
        <f ca="1">J650*'Balance y flujos'!K$12</f>
        <v>23913.787383637027</v>
      </c>
      <c r="U650" s="27">
        <f ca="1">K650*'Balance y flujos'!L$12</f>
        <v>23465.503933817319</v>
      </c>
      <c r="V650" s="27">
        <f ca="1">L650*'Balance y flujos'!M$12</f>
        <v>930630.78493514413</v>
      </c>
      <c r="W650" s="16">
        <f t="shared" ca="1" si="58"/>
        <v>75628.73092299921</v>
      </c>
      <c r="X650" s="16">
        <f ca="1">'Metrics and Escenarios'!$N$13-W650</f>
        <v>-72720.684167192434</v>
      </c>
    </row>
    <row r="651" spans="1:24" x14ac:dyDescent="0.35">
      <c r="A651">
        <v>646</v>
      </c>
      <c r="B651" s="16">
        <f t="shared" ca="1" si="57"/>
        <v>-211.52888494619268</v>
      </c>
      <c r="C651" s="26">
        <f t="shared" ca="1" si="59"/>
        <v>1.0147903073072027</v>
      </c>
      <c r="D651" s="26">
        <f t="shared" ca="1" si="56"/>
        <v>1.0227121905021219</v>
      </c>
      <c r="E651" s="26">
        <f t="shared" ca="1" si="56"/>
        <v>1.0250034796932892</v>
      </c>
      <c r="F651" s="26">
        <f t="shared" ca="1" si="56"/>
        <v>1.0227919872349753</v>
      </c>
      <c r="G651" s="26">
        <f t="shared" ca="1" si="56"/>
        <v>1.0170485079845264</v>
      </c>
      <c r="H651" s="26">
        <f t="shared" ca="1" si="56"/>
        <v>1.0085870337259644</v>
      </c>
      <c r="I651" s="26">
        <f t="shared" ca="1" si="56"/>
        <v>0.99806978844033667</v>
      </c>
      <c r="J651" s="26">
        <f t="shared" ca="1" si="56"/>
        <v>0.9860295851648686</v>
      </c>
      <c r="K651" s="26">
        <f t="shared" ca="1" si="56"/>
        <v>0.97288295420042825</v>
      </c>
      <c r="L651" s="26">
        <f t="shared" ca="1" si="56"/>
        <v>0.95895710018766744</v>
      </c>
      <c r="M651" s="27">
        <f ca="1">C651*'Balance y flujos'!D$12</f>
        <v>7683.8465973115945</v>
      </c>
      <c r="N651" s="27">
        <f ca="1">D651*'Balance y flujos'!E$12</f>
        <v>7743.8299601731333</v>
      </c>
      <c r="O651" s="27">
        <f ca="1">E651*'Balance y flujos'!F$12</f>
        <v>7761.1792731575333</v>
      </c>
      <c r="P651" s="27">
        <f ca="1">F651*'Balance y flujos'!G$12</f>
        <v>7744.4341695844741</v>
      </c>
      <c r="Q651" s="27">
        <f ca="1">G651*'Balance y flujos'!H$12</f>
        <v>-1009347.5626157095</v>
      </c>
      <c r="R651" s="27">
        <f ca="1">H651*'Balance y flujos'!I$12</f>
        <v>25561.410308948525</v>
      </c>
      <c r="S651" s="27">
        <f ca="1">I651*'Balance y flujos'!J$12</f>
        <v>25294.863533037042</v>
      </c>
      <c r="T651" s="27">
        <f ca="1">J651*'Balance y flujos'!K$12</f>
        <v>24989.719241234649</v>
      </c>
      <c r="U651" s="27">
        <f ca="1">K651*'Balance y flujos'!L$12</f>
        <v>24656.533886847381</v>
      </c>
      <c r="V651" s="27">
        <f ca="1">L651*'Balance y flujos'!M$12</f>
        <v>983260.70026075386</v>
      </c>
      <c r="W651" s="16">
        <f t="shared" ca="1" si="58"/>
        <v>105348.95461533871</v>
      </c>
      <c r="X651" s="16">
        <f ca="1">'Metrics and Escenarios'!$N$13-W651</f>
        <v>-102440.90785953193</v>
      </c>
    </row>
    <row r="652" spans="1:24" x14ac:dyDescent="0.35">
      <c r="A652">
        <v>647</v>
      </c>
      <c r="B652" s="16">
        <f t="shared" ca="1" si="57"/>
        <v>363.22206693538561</v>
      </c>
      <c r="C652" s="26">
        <f t="shared" ca="1" si="59"/>
        <v>0.95810960452298821</v>
      </c>
      <c r="D652" s="26">
        <f t="shared" ca="1" si="56"/>
        <v>0.91165642970718774</v>
      </c>
      <c r="E652" s="26">
        <f t="shared" ca="1" si="56"/>
        <v>0.86266462548959633</v>
      </c>
      <c r="F652" s="26">
        <f t="shared" ca="1" si="56"/>
        <v>0.8127235611062269</v>
      </c>
      <c r="G652" s="26">
        <f t="shared" ca="1" si="56"/>
        <v>0.76302028448660386</v>
      </c>
      <c r="H652" s="26">
        <f t="shared" ca="1" si="56"/>
        <v>0.71440861082501528</v>
      </c>
      <c r="I652" s="26">
        <f t="shared" ca="1" si="56"/>
        <v>0.66747206275397331</v>
      </c>
      <c r="J652" s="26">
        <f t="shared" ca="1" si="56"/>
        <v>0.62258838231638713</v>
      </c>
      <c r="K652" s="26">
        <f t="shared" ca="1" si="56"/>
        <v>0.57997669664001228</v>
      </c>
      <c r="L652" s="26">
        <f t="shared" ca="1" si="56"/>
        <v>0.53974423480128708</v>
      </c>
      <c r="M652" s="27">
        <f ca="1">C652*'Balance y flujos'!D$12</f>
        <v>7254.668448795961</v>
      </c>
      <c r="N652" s="27">
        <f ca="1">D652*'Balance y flujos'!E$12</f>
        <v>6902.9316745358037</v>
      </c>
      <c r="O652" s="27">
        <f ca="1">E652*'Balance y flujos'!F$12</f>
        <v>6531.9727627066077</v>
      </c>
      <c r="P652" s="27">
        <f ca="1">F652*'Balance y flujos'!G$12</f>
        <v>6153.8261891090096</v>
      </c>
      <c r="Q652" s="27">
        <f ca="1">G652*'Balance y flujos'!H$12</f>
        <v>-757242.80437626503</v>
      </c>
      <c r="R652" s="27">
        <f ca="1">H652*'Balance y flujos'!I$12</f>
        <v>18105.816373707003</v>
      </c>
      <c r="S652" s="27">
        <f ca="1">I652*'Balance y flujos'!J$12</f>
        <v>16916.266713032335</v>
      </c>
      <c r="T652" s="27">
        <f ca="1">J652*'Balance y flujos'!K$12</f>
        <v>15778.74448294526</v>
      </c>
      <c r="U652" s="27">
        <f ca="1">K652*'Balance y flujos'!L$12</f>
        <v>14698.803193688407</v>
      </c>
      <c r="V652" s="27">
        <f ca="1">L652*'Balance y flujos'!M$12</f>
        <v>553423.39523692848</v>
      </c>
      <c r="W652" s="16">
        <f t="shared" ca="1" si="58"/>
        <v>-111476.3793008161</v>
      </c>
      <c r="X652" s="16">
        <f ca="1">'Metrics and Escenarios'!$N$13-W652</f>
        <v>114384.42605662288</v>
      </c>
    </row>
    <row r="653" spans="1:24" x14ac:dyDescent="0.35">
      <c r="A653">
        <v>648</v>
      </c>
      <c r="B653" s="16">
        <f t="shared" ca="1" si="57"/>
        <v>96.05796827583562</v>
      </c>
      <c r="C653" s="26">
        <f t="shared" ca="1" si="59"/>
        <v>0.98405185223457459</v>
      </c>
      <c r="D653" s="26">
        <f t="shared" ca="1" si="56"/>
        <v>0.96169371559764194</v>
      </c>
      <c r="E653" s="26">
        <f t="shared" ca="1" si="56"/>
        <v>0.93465290000335588</v>
      </c>
      <c r="F653" s="26">
        <f t="shared" ca="1" si="56"/>
        <v>0.90438636857644772</v>
      </c>
      <c r="G653" s="26">
        <f t="shared" ca="1" si="56"/>
        <v>0.87206735721059092</v>
      </c>
      <c r="H653" s="26">
        <f t="shared" ca="1" si="56"/>
        <v>0.83861652659998742</v>
      </c>
      <c r="I653" s="26">
        <f t="shared" ca="1" si="56"/>
        <v>0.8047344964226546</v>
      </c>
      <c r="J653" s="26">
        <f t="shared" ca="1" si="56"/>
        <v>0.77094487797609468</v>
      </c>
      <c r="K653" s="26">
        <f t="shared" ca="1" si="56"/>
        <v>0.7376250353637247</v>
      </c>
      <c r="L653" s="26">
        <f t="shared" ca="1" si="56"/>
        <v>0.70504348852334486</v>
      </c>
      <c r="M653" s="27">
        <f ca="1">C653*'Balance y flujos'!D$12</f>
        <v>7451.0994260825264</v>
      </c>
      <c r="N653" s="27">
        <f ca="1">D653*'Balance y flujos'!E$12</f>
        <v>7281.8068235784749</v>
      </c>
      <c r="O653" s="27">
        <f ca="1">E653*'Balance y flujos'!F$12</f>
        <v>7077.0576479147521</v>
      </c>
      <c r="P653" s="27">
        <f ca="1">F653*'Balance y flujos'!G$12</f>
        <v>6847.8838148159803</v>
      </c>
      <c r="Q653" s="27">
        <f ca="1">G653*'Balance y flujos'!H$12</f>
        <v>-865464.18831246649</v>
      </c>
      <c r="R653" s="27">
        <f ca="1">H653*'Balance y flujos'!I$12</f>
        <v>21253.714762817188</v>
      </c>
      <c r="S653" s="27">
        <f ca="1">I653*'Balance y flujos'!J$12</f>
        <v>20395.01596290946</v>
      </c>
      <c r="T653" s="27">
        <f ca="1">J653*'Balance y flujos'!K$12</f>
        <v>19538.659225797164</v>
      </c>
      <c r="U653" s="27">
        <f ca="1">K653*'Balance y flujos'!L$12</f>
        <v>18694.208385200909</v>
      </c>
      <c r="V653" s="27">
        <f ca="1">L653*'Balance y flujos'!M$12</f>
        <v>722911.95727533777</v>
      </c>
      <c r="W653" s="16">
        <f t="shared" ca="1" si="58"/>
        <v>-34012.784988012281</v>
      </c>
      <c r="X653" s="16">
        <f ca="1">'Metrics and Escenarios'!$N$13-W653</f>
        <v>36920.831743819057</v>
      </c>
    </row>
    <row r="654" spans="1:24" x14ac:dyDescent="0.35">
      <c r="A654">
        <v>649</v>
      </c>
      <c r="B654" s="16">
        <f t="shared" ca="1" si="57"/>
        <v>84.473410515182394</v>
      </c>
      <c r="C654" s="26">
        <f t="shared" ca="1" si="59"/>
        <v>0.98519249335032444</v>
      </c>
      <c r="D654" s="26">
        <f t="shared" ca="1" si="56"/>
        <v>0.96392445809555305</v>
      </c>
      <c r="E654" s="26">
        <f t="shared" ca="1" si="56"/>
        <v>0.93790681315184243</v>
      </c>
      <c r="F654" s="26">
        <f t="shared" ca="1" si="56"/>
        <v>0.90858685967650366</v>
      </c>
      <c r="G654" s="26">
        <f t="shared" ca="1" si="56"/>
        <v>0.87713327197788793</v>
      </c>
      <c r="H654" s="26">
        <f t="shared" ca="1" si="56"/>
        <v>0.84446583249180429</v>
      </c>
      <c r="I654" s="26">
        <f t="shared" ca="1" si="56"/>
        <v>0.81128677262358162</v>
      </c>
      <c r="J654" s="26">
        <f t="shared" ca="1" si="56"/>
        <v>0.77812293281137412</v>
      </c>
      <c r="K654" s="26">
        <f t="shared" ca="1" si="56"/>
        <v>0.74535582015391433</v>
      </c>
      <c r="L654" s="26">
        <f t="shared" ca="1" si="56"/>
        <v>0.71325859787083379</v>
      </c>
      <c r="M654" s="27">
        <f ca="1">C654*'Balance y flujos'!D$12</f>
        <v>7459.7361969433605</v>
      </c>
      <c r="N654" s="27">
        <f ca="1">D654*'Balance y flujos'!E$12</f>
        <v>7298.6976856892261</v>
      </c>
      <c r="O654" s="27">
        <f ca="1">E654*'Balance y flujos'!F$12</f>
        <v>7101.6958113795681</v>
      </c>
      <c r="P654" s="27">
        <f ca="1">F654*'Balance y flujos'!G$12</f>
        <v>6879.6893307080745</v>
      </c>
      <c r="Q654" s="27">
        <f ca="1">G654*'Balance y flujos'!H$12</f>
        <v>-870491.74470004044</v>
      </c>
      <c r="R654" s="27">
        <f ca="1">H654*'Balance y flujos'!I$12</f>
        <v>21401.958298499903</v>
      </c>
      <c r="S654" s="27">
        <f ca="1">I654*'Balance y flujos'!J$12</f>
        <v>20561.075425136256</v>
      </c>
      <c r="T654" s="27">
        <f ca="1">J654*'Balance y flujos'!K$12</f>
        <v>19720.578285560292</v>
      </c>
      <c r="U654" s="27">
        <f ca="1">K654*'Balance y flujos'!L$12</f>
        <v>18890.135712664356</v>
      </c>
      <c r="V654" s="27">
        <f ca="1">L654*'Balance y flujos'!M$12</f>
        <v>731335.26856647886</v>
      </c>
      <c r="W654" s="16">
        <f t="shared" ca="1" si="58"/>
        <v>-29842.90938698058</v>
      </c>
      <c r="X654" s="16">
        <f ca="1">'Metrics and Escenarios'!$N$13-W654</f>
        <v>32750.956142787356</v>
      </c>
    </row>
    <row r="655" spans="1:24" x14ac:dyDescent="0.35">
      <c r="A655">
        <v>650</v>
      </c>
      <c r="B655" s="16">
        <f t="shared" ca="1" si="57"/>
        <v>58.446438516481379</v>
      </c>
      <c r="C655" s="26">
        <f t="shared" ca="1" si="59"/>
        <v>0.987759990854023</v>
      </c>
      <c r="D655" s="26">
        <f t="shared" ca="1" si="56"/>
        <v>0.96895514707226393</v>
      </c>
      <c r="E655" s="26">
        <f t="shared" ca="1" si="56"/>
        <v>0.94525874036979773</v>
      </c>
      <c r="F655" s="26">
        <f t="shared" ca="1" si="56"/>
        <v>0.91809537527123308</v>
      </c>
      <c r="G655" s="26">
        <f t="shared" ca="1" si="56"/>
        <v>0.88862242837927852</v>
      </c>
      <c r="H655" s="26">
        <f t="shared" ca="1" si="56"/>
        <v>0.85775667163026792</v>
      </c>
      <c r="I655" s="26">
        <f t="shared" ca="1" si="56"/>
        <v>0.82620297496730455</v>
      </c>
      <c r="J655" s="26">
        <f t="shared" ca="1" si="56"/>
        <v>0.79449452960331668</v>
      </c>
      <c r="K655" s="26">
        <f t="shared" ca="1" si="56"/>
        <v>0.76302133287710194</v>
      </c>
      <c r="L655" s="26">
        <f t="shared" ca="1" si="56"/>
        <v>0.73206625086927402</v>
      </c>
      <c r="M655" s="27">
        <f ca="1">C655*'Balance y flujos'!D$12</f>
        <v>7479.1769196378355</v>
      </c>
      <c r="N655" s="27">
        <f ca="1">D655*'Balance y flujos'!E$12</f>
        <v>7336.7893407804195</v>
      </c>
      <c r="O655" s="27">
        <f ca="1">E655*'Balance y flujos'!F$12</f>
        <v>7157.3635493650345</v>
      </c>
      <c r="P655" s="27">
        <f ca="1">F655*'Balance y flujos'!G$12</f>
        <v>6951.6864464392247</v>
      </c>
      <c r="Q655" s="27">
        <f ca="1">G655*'Balance y flujos'!H$12</f>
        <v>-881893.90685770882</v>
      </c>
      <c r="R655" s="27">
        <f ca="1">H655*'Balance y flujos'!I$12</f>
        <v>21738.798433469165</v>
      </c>
      <c r="S655" s="27">
        <f ca="1">I655*'Balance y flujos'!J$12</f>
        <v>20939.108411492092</v>
      </c>
      <c r="T655" s="27">
        <f ca="1">J655*'Balance y flujos'!K$12</f>
        <v>20135.496472110379</v>
      </c>
      <c r="U655" s="27">
        <f ca="1">K655*'Balance y flujos'!L$12</f>
        <v>19337.846623013058</v>
      </c>
      <c r="V655" s="27">
        <f ca="1">L655*'Balance y flujos'!M$12</f>
        <v>750619.57862986811</v>
      </c>
      <c r="W655" s="16">
        <f t="shared" ca="1" si="58"/>
        <v>-20198.062031533569</v>
      </c>
      <c r="X655" s="16">
        <f ca="1">'Metrics and Escenarios'!$N$13-W655</f>
        <v>23106.108787340345</v>
      </c>
    </row>
    <row r="656" spans="1:24" x14ac:dyDescent="0.35">
      <c r="A656">
        <v>651</v>
      </c>
      <c r="B656" s="16">
        <f t="shared" ca="1" si="57"/>
        <v>270.92122499900444</v>
      </c>
      <c r="C656" s="26">
        <f t="shared" ca="1" si="59"/>
        <v>0.9669939755107424</v>
      </c>
      <c r="D656" s="26">
        <f t="shared" ca="1" si="56"/>
        <v>0.92864205732624594</v>
      </c>
      <c r="E656" s="26">
        <f t="shared" ca="1" si="56"/>
        <v>0.88688582481142464</v>
      </c>
      <c r="F656" s="26">
        <f t="shared" ca="1" si="56"/>
        <v>0.84329038532265332</v>
      </c>
      <c r="G656" s="26">
        <f t="shared" ca="1" si="56"/>
        <v>0.79905920114619311</v>
      </c>
      <c r="H656" s="26">
        <f t="shared" ca="1" si="56"/>
        <v>0.7550889734070132</v>
      </c>
      <c r="I656" s="26">
        <f t="shared" ca="1" si="56"/>
        <v>0.71202151254340296</v>
      </c>
      <c r="J656" s="26">
        <f t="shared" ca="1" si="56"/>
        <v>0.67030060197700758</v>
      </c>
      <c r="K656" s="26">
        <f t="shared" ca="1" si="56"/>
        <v>0.6302135197915838</v>
      </c>
      <c r="L656" s="26">
        <f t="shared" ca="1" si="56"/>
        <v>0.59193464393745887</v>
      </c>
      <c r="M656" s="27">
        <f ca="1">C656*'Balance y flujos'!D$12</f>
        <v>7321.9396311199789</v>
      </c>
      <c r="N656" s="27">
        <f ca="1">D656*'Balance y flujos'!E$12</f>
        <v>7031.5444096438387</v>
      </c>
      <c r="O656" s="27">
        <f ca="1">E656*'Balance y flujos'!F$12</f>
        <v>6715.3722085346762</v>
      </c>
      <c r="P656" s="27">
        <f ca="1">F656*'Balance y flujos'!G$12</f>
        <v>6385.2737961217836</v>
      </c>
      <c r="Q656" s="27">
        <f ca="1">G656*'Balance y flujos'!H$12</f>
        <v>-793008.83953003807</v>
      </c>
      <c r="R656" s="27">
        <f ca="1">H656*'Balance y flujos'!I$12</f>
        <v>19136.810630725948</v>
      </c>
      <c r="S656" s="27">
        <f ca="1">I656*'Balance y flujos'!J$12</f>
        <v>18045.318274302863</v>
      </c>
      <c r="T656" s="27">
        <f ca="1">J656*'Balance y flujos'!K$12</f>
        <v>16987.952595596016</v>
      </c>
      <c r="U656" s="27">
        <f ca="1">K656*'Balance y flujos'!L$12</f>
        <v>15971.994307846933</v>
      </c>
      <c r="V656" s="27">
        <f ca="1">L656*'Balance y flujos'!M$12</f>
        <v>606936.50674534205</v>
      </c>
      <c r="W656" s="16">
        <f t="shared" ca="1" si="58"/>
        <v>-88476.126930804108</v>
      </c>
      <c r="X656" s="16">
        <f ca="1">'Metrics and Escenarios'!$N$13-W656</f>
        <v>91384.173686610884</v>
      </c>
    </row>
    <row r="657" spans="1:24" x14ac:dyDescent="0.35">
      <c r="A657">
        <v>652</v>
      </c>
      <c r="B657" s="16">
        <f t="shared" ca="1" si="57"/>
        <v>70.352039539105505</v>
      </c>
      <c r="C657" s="26">
        <f t="shared" ca="1" si="59"/>
        <v>0.98658470298254963</v>
      </c>
      <c r="D657" s="26">
        <f t="shared" ca="1" si="56"/>
        <v>0.9666506930740828</v>
      </c>
      <c r="E657" s="26">
        <f t="shared" ca="1" si="56"/>
        <v>0.94188860045589196</v>
      </c>
      <c r="F657" s="26">
        <f t="shared" ca="1" si="56"/>
        <v>0.91373357858138604</v>
      </c>
      <c r="G657" s="26">
        <f t="shared" ca="1" si="56"/>
        <v>0.88334834967672982</v>
      </c>
      <c r="H657" s="26">
        <f t="shared" ca="1" si="56"/>
        <v>0.85165123902163564</v>
      </c>
      <c r="I657" s="26">
        <f t="shared" ca="1" si="56"/>
        <v>0.81934607698746942</v>
      </c>
      <c r="J657" s="26">
        <f t="shared" ca="1" si="56"/>
        <v>0.7869633041355788</v>
      </c>
      <c r="K657" s="26">
        <f t="shared" ca="1" si="56"/>
        <v>0.75488917408503364</v>
      </c>
      <c r="L657" s="26">
        <f t="shared" ca="1" si="56"/>
        <v>0.72340223963339045</v>
      </c>
      <c r="M657" s="27">
        <f ca="1">C657*'Balance y flujos'!D$12</f>
        <v>7470.2778085140353</v>
      </c>
      <c r="N657" s="27">
        <f ca="1">D657*'Balance y flujos'!E$12</f>
        <v>7319.3403457662953</v>
      </c>
      <c r="O657" s="27">
        <f ca="1">E657*'Balance y flujos'!F$12</f>
        <v>7131.8453335095401</v>
      </c>
      <c r="P657" s="27">
        <f ca="1">F657*'Balance y flujos'!G$12</f>
        <v>6918.6595477665505</v>
      </c>
      <c r="Q657" s="27">
        <f ca="1">G657*'Balance y flujos'!H$12</f>
        <v>-876659.76272233203</v>
      </c>
      <c r="R657" s="27">
        <f ca="1">H657*'Balance y flujos'!I$12</f>
        <v>21584.063678009989</v>
      </c>
      <c r="S657" s="27">
        <f ca="1">I657*'Balance y flujos'!J$12</f>
        <v>20765.328681187937</v>
      </c>
      <c r="T657" s="27">
        <f ca="1">J657*'Balance y flujos'!K$12</f>
        <v>19944.626732689998</v>
      </c>
      <c r="U657" s="27">
        <f ca="1">K657*'Balance y flujos'!L$12</f>
        <v>19131.746960187076</v>
      </c>
      <c r="V657" s="27">
        <f ca="1">L657*'Balance y flujos'!M$12</f>
        <v>741735.98857855634</v>
      </c>
      <c r="W657" s="16">
        <f t="shared" ca="1" si="58"/>
        <v>-24657.885056144209</v>
      </c>
      <c r="X657" s="16">
        <f ca="1">'Metrics and Escenarios'!$N$13-W657</f>
        <v>27565.931811950984</v>
      </c>
    </row>
    <row r="658" spans="1:24" x14ac:dyDescent="0.35">
      <c r="A658">
        <v>653</v>
      </c>
      <c r="B658" s="16">
        <f t="shared" ca="1" si="57"/>
        <v>4.7178178868044434</v>
      </c>
      <c r="C658" s="26">
        <f t="shared" ca="1" si="59"/>
        <v>0.99308137175768396</v>
      </c>
      <c r="D658" s="26">
        <f t="shared" ca="1" si="56"/>
        <v>0.97942341560473856</v>
      </c>
      <c r="E658" s="26">
        <f t="shared" ca="1" si="56"/>
        <v>0.96061843054508222</v>
      </c>
      <c r="F658" s="26">
        <f t="shared" ca="1" si="56"/>
        <v>0.93804012765451539</v>
      </c>
      <c r="G658" s="26">
        <f t="shared" ca="1" si="56"/>
        <v>0.91281820331211516</v>
      </c>
      <c r="H658" s="26">
        <f t="shared" ca="1" si="56"/>
        <v>0.88585885508843076</v>
      </c>
      <c r="I658" s="26">
        <f t="shared" ca="1" si="56"/>
        <v>0.85786823049358751</v>
      </c>
      <c r="J658" s="26">
        <f t="shared" ca="1" si="56"/>
        <v>0.82938876113553017</v>
      </c>
      <c r="K658" s="26">
        <f t="shared" ca="1" si="56"/>
        <v>0.80082444132482511</v>
      </c>
      <c r="L658" s="26">
        <f t="shared" ca="1" si="56"/>
        <v>0.77247499332492331</v>
      </c>
      <c r="M658" s="27">
        <f ca="1">C658*'Balance y flujos'!D$12</f>
        <v>7519.4696522892682</v>
      </c>
      <c r="N658" s="27">
        <f ca="1">D658*'Balance y flujos'!E$12</f>
        <v>7416.053568043727</v>
      </c>
      <c r="O658" s="27">
        <f ca="1">E658*'Balance y flujos'!F$12</f>
        <v>7273.6649194503443</v>
      </c>
      <c r="P658" s="27">
        <f ca="1">F658*'Balance y flujos'!G$12</f>
        <v>7102.7052496648575</v>
      </c>
      <c r="Q658" s="27">
        <f ca="1">G658*'Balance y flujos'!H$12</f>
        <v>-905906.47485454276</v>
      </c>
      <c r="R658" s="27">
        <f ca="1">H658*'Balance y flujos'!I$12</f>
        <v>22451.014055851061</v>
      </c>
      <c r="S658" s="27">
        <f ca="1">I658*'Balance y flujos'!J$12</f>
        <v>21741.625757025347</v>
      </c>
      <c r="T658" s="27">
        <f ca="1">J658*'Balance y flujos'!K$12</f>
        <v>21019.848282895906</v>
      </c>
      <c r="U658" s="27">
        <f ca="1">K658*'Balance y flujos'!L$12</f>
        <v>20295.920377358463</v>
      </c>
      <c r="V658" s="27">
        <f ca="1">L658*'Balance y flujos'!M$12</f>
        <v>792052.43146116007</v>
      </c>
      <c r="W658" s="16">
        <f t="shared" ca="1" si="58"/>
        <v>966.25846919615287</v>
      </c>
      <c r="X658" s="16">
        <f ca="1">'Metrics and Escenarios'!$N$13-W658</f>
        <v>1941.7882866106229</v>
      </c>
    </row>
    <row r="659" spans="1:24" x14ac:dyDescent="0.35">
      <c r="A659">
        <v>654</v>
      </c>
      <c r="B659" s="16">
        <f t="shared" ca="1" si="57"/>
        <v>-136.37653222637726</v>
      </c>
      <c r="C659" s="26">
        <f t="shared" ca="1" si="59"/>
        <v>1.0071925047922932</v>
      </c>
      <c r="D659" s="26">
        <f t="shared" ca="1" si="56"/>
        <v>1.0074552914628001</v>
      </c>
      <c r="E659" s="26">
        <f t="shared" ca="1" si="56"/>
        <v>1.0021526151478368</v>
      </c>
      <c r="F659" s="26">
        <f t="shared" ca="1" si="56"/>
        <v>0.99250342967958427</v>
      </c>
      <c r="G659" s="26">
        <f t="shared" ca="1" si="56"/>
        <v>0.97954082474544601</v>
      </c>
      <c r="H659" s="26">
        <f t="shared" ca="1" si="56"/>
        <v>0.96411852877523607</v>
      </c>
      <c r="I659" s="26">
        <f t="shared" ca="1" si="56"/>
        <v>0.94692183980931099</v>
      </c>
      <c r="J659" s="26">
        <f t="shared" ca="1" si="56"/>
        <v>0.92849451854407938</v>
      </c>
      <c r="K659" s="26">
        <f t="shared" ca="1" si="56"/>
        <v>0.9092559827982245</v>
      </c>
      <c r="L659" s="26">
        <f t="shared" ca="1" si="56"/>
        <v>0.88953067062646807</v>
      </c>
      <c r="M659" s="27">
        <f ca="1">C659*'Balance y flujos'!D$12</f>
        <v>7626.317126857597</v>
      </c>
      <c r="N659" s="27">
        <f ca="1">D659*'Balance y flujos'!E$12</f>
        <v>7628.3069098201004</v>
      </c>
      <c r="O659" s="27">
        <f ca="1">E659*'Balance y flujos'!F$12</f>
        <v>7588.1558056304148</v>
      </c>
      <c r="P659" s="27">
        <f ca="1">F659*'Balance y flujos'!G$12</f>
        <v>7515.0935578013014</v>
      </c>
      <c r="Q659" s="27">
        <f ca="1">G659*'Balance y flujos'!H$12</f>
        <v>-972123.88217223564</v>
      </c>
      <c r="R659" s="27">
        <f ca="1">H659*'Balance y flujos'!I$12</f>
        <v>24434.410196056026</v>
      </c>
      <c r="S659" s="27">
        <f ca="1">I659*'Balance y flujos'!J$12</f>
        <v>23998.581052992886</v>
      </c>
      <c r="T659" s="27">
        <f ca="1">J659*'Balance y flujos'!K$12</f>
        <v>23531.563032728136</v>
      </c>
      <c r="U659" s="27">
        <f ca="1">K659*'Balance y flujos'!L$12</f>
        <v>23043.985769190975</v>
      </c>
      <c r="V659" s="27">
        <f ca="1">L659*'Balance y flujos'!M$12</f>
        <v>912074.74237630889</v>
      </c>
      <c r="W659" s="16">
        <f t="shared" ca="1" si="58"/>
        <v>65317.273655150668</v>
      </c>
      <c r="X659" s="16">
        <f ca="1">'Metrics and Escenarios'!$N$13-W659</f>
        <v>-62409.226899343892</v>
      </c>
    </row>
    <row r="660" spans="1:24" x14ac:dyDescent="0.35">
      <c r="A660">
        <v>655</v>
      </c>
      <c r="B660" s="16">
        <f t="shared" ca="1" si="57"/>
        <v>-278.19272900338382</v>
      </c>
      <c r="C660" s="26">
        <f t="shared" ca="1" si="59"/>
        <v>1.0215778887634532</v>
      </c>
      <c r="D660" s="26">
        <f t="shared" ca="1" si="56"/>
        <v>1.0364390810845241</v>
      </c>
      <c r="E660" s="26">
        <f t="shared" ca="1" si="56"/>
        <v>1.0457090380263345</v>
      </c>
      <c r="F660" s="26">
        <f t="shared" ca="1" si="56"/>
        <v>1.0504321678099557</v>
      </c>
      <c r="G660" s="26">
        <f t="shared" ca="1" si="56"/>
        <v>1.0515199985952701</v>
      </c>
      <c r="H660" s="26">
        <f t="shared" ca="1" si="56"/>
        <v>1.049746473596614</v>
      </c>
      <c r="I660" s="26">
        <f t="shared" ca="1" si="56"/>
        <v>1.0457482041154604</v>
      </c>
      <c r="J660" s="26">
        <f t="shared" ca="1" si="56"/>
        <v>1.0400431010941686</v>
      </c>
      <c r="K660" s="26">
        <f t="shared" ca="1" si="56"/>
        <v>1.0330400519959213</v>
      </c>
      <c r="L660" s="26">
        <f t="shared" ca="1" si="56"/>
        <v>1.0250638517655533</v>
      </c>
      <c r="M660" s="27">
        <f ca="1">C660*'Balance y flujos'!D$12</f>
        <v>7735.241190165937</v>
      </c>
      <c r="N660" s="27">
        <f ca="1">D660*'Balance y flujos'!E$12</f>
        <v>7847.7680060272996</v>
      </c>
      <c r="O660" s="27">
        <f ca="1">E660*'Balance y flujos'!F$12</f>
        <v>7917.9587898687068</v>
      </c>
      <c r="P660" s="27">
        <f ca="1">F660*'Balance y flujos'!G$12</f>
        <v>7953.7216508806941</v>
      </c>
      <c r="Q660" s="27">
        <f ca="1">G660*'Balance y flujos'!H$12</f>
        <v>-1043558.0400457731</v>
      </c>
      <c r="R660" s="27">
        <f ca="1">H660*'Balance y flujos'!I$12</f>
        <v>26604.546196521344</v>
      </c>
      <c r="S660" s="27">
        <f ca="1">I660*'Balance y flujos'!J$12</f>
        <v>26503.214924835294</v>
      </c>
      <c r="T660" s="27">
        <f ca="1">J660*'Balance y flujos'!K$12</f>
        <v>26358.626035323869</v>
      </c>
      <c r="U660" s="27">
        <f ca="1">K660*'Balance y flujos'!L$12</f>
        <v>26181.142282877921</v>
      </c>
      <c r="V660" s="27">
        <f ca="1">L660*'Balance y flujos'!M$12</f>
        <v>1051042.8469654555</v>
      </c>
      <c r="W660" s="16">
        <f t="shared" ca="1" si="58"/>
        <v>144587.02599618339</v>
      </c>
      <c r="X660" s="16">
        <f ca="1">'Metrics and Escenarios'!$N$13-W660</f>
        <v>-141678.97924037662</v>
      </c>
    </row>
    <row r="661" spans="1:24" x14ac:dyDescent="0.35">
      <c r="A661">
        <v>656</v>
      </c>
      <c r="B661" s="16">
        <f t="shared" ca="1" si="57"/>
        <v>121.85770936140234</v>
      </c>
      <c r="C661" s="26">
        <f t="shared" ca="1" si="59"/>
        <v>0.9815162961752687</v>
      </c>
      <c r="D661" s="26">
        <f t="shared" ca="1" si="56"/>
        <v>0.95674420641173019</v>
      </c>
      <c r="E661" s="26">
        <f t="shared" ca="1" si="56"/>
        <v>0.92744668291098575</v>
      </c>
      <c r="F661" s="26">
        <f t="shared" ca="1" si="56"/>
        <v>0.89510118837128871</v>
      </c>
      <c r="G661" s="26">
        <f t="shared" ca="1" si="56"/>
        <v>0.8608900491095266</v>
      </c>
      <c r="H661" s="26">
        <f t="shared" ca="1" si="56"/>
        <v>0.82573483358048139</v>
      </c>
      <c r="I661" s="26">
        <f t="shared" ca="1" si="56"/>
        <v>0.79033158571140361</v>
      </c>
      <c r="J661" s="26">
        <f t="shared" ca="1" si="56"/>
        <v>0.75519582308593314</v>
      </c>
      <c r="K661" s="26">
        <f t="shared" ca="1" si="56"/>
        <v>0.72069487181441561</v>
      </c>
      <c r="L661" s="26">
        <f t="shared" ca="1" si="56"/>
        <v>0.68708619192696929</v>
      </c>
      <c r="M661" s="27">
        <f ca="1">C661*'Balance y flujos'!D$12</f>
        <v>7431.9005594217979</v>
      </c>
      <c r="N661" s="27">
        <f ca="1">D661*'Balance y flujos'!E$12</f>
        <v>7244.3298502149346</v>
      </c>
      <c r="O661" s="27">
        <f ca="1">E661*'Balance y flujos'!F$12</f>
        <v>7022.4932060926503</v>
      </c>
      <c r="P661" s="27">
        <f ca="1">F661*'Balance y flujos'!G$12</f>
        <v>6777.5777626088438</v>
      </c>
      <c r="Q661" s="27">
        <f ca="1">G661*'Balance y flujos'!H$12</f>
        <v>-854371.51318454056</v>
      </c>
      <c r="R661" s="27">
        <f ca="1">H661*'Balance y flujos'!I$12</f>
        <v>20927.243938054457</v>
      </c>
      <c r="S661" s="27">
        <f ca="1">I661*'Balance y flujos'!J$12</f>
        <v>20029.991727992052</v>
      </c>
      <c r="T661" s="27">
        <f ca="1">J661*'Balance y flujos'!K$12</f>
        <v>19139.518605737449</v>
      </c>
      <c r="U661" s="27">
        <f ca="1">K661*'Balance y flujos'!L$12</f>
        <v>18265.134004299165</v>
      </c>
      <c r="V661" s="27">
        <f ca="1">L661*'Balance y flujos'!M$12</f>
        <v>704499.55486162519</v>
      </c>
      <c r="W661" s="16">
        <f t="shared" ca="1" si="58"/>
        <v>-43033.768668493954</v>
      </c>
      <c r="X661" s="16">
        <f ca="1">'Metrics and Escenarios'!$N$13-W661</f>
        <v>45941.81542430073</v>
      </c>
    </row>
    <row r="662" spans="1:24" x14ac:dyDescent="0.35">
      <c r="A662">
        <v>657</v>
      </c>
      <c r="B662" s="16">
        <f t="shared" ca="1" si="57"/>
        <v>-158.59732581027143</v>
      </c>
      <c r="C662" s="26">
        <f t="shared" ca="1" si="59"/>
        <v>1.0094330548852548</v>
      </c>
      <c r="D662" s="26">
        <f t="shared" ca="1" si="56"/>
        <v>1.0119425463290579</v>
      </c>
      <c r="E662" s="26">
        <f t="shared" ca="1" si="56"/>
        <v>1.0088555198248883</v>
      </c>
      <c r="F662" s="26">
        <f t="shared" ca="1" si="56"/>
        <v>1.0013644366011207</v>
      </c>
      <c r="G662" s="26">
        <f t="shared" ca="1" si="56"/>
        <v>0.99048459421738222</v>
      </c>
      <c r="H662" s="26">
        <f t="shared" ca="1" si="56"/>
        <v>0.97705868655791395</v>
      </c>
      <c r="I662" s="26">
        <f t="shared" ca="1" si="56"/>
        <v>0.96176593549854306</v>
      </c>
      <c r="J662" s="26">
        <f t="shared" ca="1" si="56"/>
        <v>0.94514760596244751</v>
      </c>
      <c r="K662" s="26">
        <f t="shared" ca="1" si="56"/>
        <v>0.92762297936335858</v>
      </c>
      <c r="L662" s="26">
        <f t="shared" ca="1" si="56"/>
        <v>0.90951799271317335</v>
      </c>
      <c r="M662" s="27">
        <f ca="1">C662*'Balance y flujos'!D$12</f>
        <v>7643.2822506708044</v>
      </c>
      <c r="N662" s="27">
        <f ca="1">D662*'Balance y flujos'!E$12</f>
        <v>7662.2837598028891</v>
      </c>
      <c r="O662" s="27">
        <f ca="1">E662*'Balance y flujos'!F$12</f>
        <v>7638.9092380627117</v>
      </c>
      <c r="P662" s="27">
        <f ca="1">F662*'Balance y flujos'!G$12</f>
        <v>7582.1878307683673</v>
      </c>
      <c r="Q662" s="27">
        <f ca="1">G662*'Balance y flujos'!H$12</f>
        <v>-982984.78699202335</v>
      </c>
      <c r="R662" s="27">
        <f ca="1">H662*'Balance y flujos'!I$12</f>
        <v>24762.362739054344</v>
      </c>
      <c r="S662" s="27">
        <f ca="1">I662*'Balance y flujos'!J$12</f>
        <v>24374.786583988091</v>
      </c>
      <c r="T662" s="27">
        <f ca="1">J662*'Balance y flujos'!K$12</f>
        <v>23953.615256460525</v>
      </c>
      <c r="U662" s="27">
        <f ca="1">K662*'Balance y flujos'!L$12</f>
        <v>23509.474933383422</v>
      </c>
      <c r="V662" s="27">
        <f ca="1">L662*'Balance y flujos'!M$12</f>
        <v>932568.61880463408</v>
      </c>
      <c r="W662" s="16">
        <f t="shared" ca="1" si="58"/>
        <v>76710.734404801857</v>
      </c>
      <c r="X662" s="16">
        <f ca="1">'Metrics and Escenarios'!$N$13-W662</f>
        <v>-73802.687648995081</v>
      </c>
    </row>
    <row r="663" spans="1:24" x14ac:dyDescent="0.35">
      <c r="A663">
        <v>658</v>
      </c>
      <c r="B663" s="16">
        <f t="shared" ca="1" si="57"/>
        <v>7.6813656804348653</v>
      </c>
      <c r="C663" s="26">
        <f t="shared" ca="1" si="59"/>
        <v>0.99278711095181893</v>
      </c>
      <c r="D663" s="26">
        <f t="shared" ca="1" si="56"/>
        <v>0.97884307398827097</v>
      </c>
      <c r="E663" s="26">
        <f t="shared" ca="1" si="56"/>
        <v>0.95976475849689169</v>
      </c>
      <c r="F663" s="26">
        <f t="shared" ca="1" si="56"/>
        <v>0.93692881576956966</v>
      </c>
      <c r="G663" s="26">
        <f t="shared" ca="1" si="56"/>
        <v>0.91146661474753832</v>
      </c>
      <c r="H663" s="26">
        <f t="shared" ca="1" si="56"/>
        <v>0.88428508365386527</v>
      </c>
      <c r="I663" s="26">
        <f t="shared" ca="1" si="56"/>
        <v>0.85609044167669479</v>
      </c>
      <c r="J663" s="26">
        <f t="shared" ca="1" si="56"/>
        <v>0.8274247436528589</v>
      </c>
      <c r="K663" s="26">
        <f t="shared" ca="1" si="56"/>
        <v>0.79869133393839142</v>
      </c>
      <c r="L663" s="26">
        <f t="shared" ca="1" si="56"/>
        <v>0.77018911558977832</v>
      </c>
      <c r="M663" s="27">
        <f ca="1">C663*'Balance y flujos'!D$12</f>
        <v>7517.2415516899746</v>
      </c>
      <c r="N663" s="27">
        <f ca="1">D663*'Balance y flujos'!E$12</f>
        <v>7411.6593045955415</v>
      </c>
      <c r="O663" s="27">
        <f ca="1">E663*'Balance y flujos'!F$12</f>
        <v>7267.2010371926253</v>
      </c>
      <c r="P663" s="27">
        <f ca="1">F663*'Balance y flujos'!G$12</f>
        <v>7094.2905555312964</v>
      </c>
      <c r="Q663" s="27">
        <f ca="1">G663*'Balance y flujos'!H$12</f>
        <v>-904565.120324641</v>
      </c>
      <c r="R663" s="27">
        <f ca="1">H663*'Balance y flujos'!I$12</f>
        <v>22411.128735074308</v>
      </c>
      <c r="S663" s="27">
        <f ca="1">I663*'Balance y flujos'!J$12</f>
        <v>21696.569864106143</v>
      </c>
      <c r="T663" s="27">
        <f ca="1">J663*'Balance y flujos'!K$12</f>
        <v>20970.07265119554</v>
      </c>
      <c r="U663" s="27">
        <f ca="1">K663*'Balance y flujos'!L$12</f>
        <v>20241.859367931989</v>
      </c>
      <c r="V663" s="27">
        <f ca="1">L663*'Balance y flujos'!M$12</f>
        <v>789708.62093811447</v>
      </c>
      <c r="W663" s="16">
        <f t="shared" ca="1" si="58"/>
        <v>-246.47631920909043</v>
      </c>
      <c r="X663" s="16">
        <f ca="1">'Metrics and Escenarios'!$N$13-W663</f>
        <v>3154.5230750158662</v>
      </c>
    </row>
    <row r="664" spans="1:24" x14ac:dyDescent="0.35">
      <c r="A664">
        <v>659</v>
      </c>
      <c r="B664" s="16">
        <f t="shared" ca="1" si="57"/>
        <v>46.391918846248103</v>
      </c>
      <c r="C664" s="26">
        <f t="shared" ca="1" si="59"/>
        <v>0.98895140603055709</v>
      </c>
      <c r="D664" s="26">
        <f t="shared" ca="1" si="56"/>
        <v>0.97129402311810054</v>
      </c>
      <c r="E664" s="26">
        <f t="shared" ca="1" si="56"/>
        <v>0.94868332091236918</v>
      </c>
      <c r="F664" s="26">
        <f t="shared" ca="1" si="56"/>
        <v>0.92253294473131986</v>
      </c>
      <c r="G664" s="26">
        <f t="shared" ca="1" si="56"/>
        <v>0.89399456000385646</v>
      </c>
      <c r="H664" s="26">
        <f t="shared" ca="1" si="56"/>
        <v>0.86398306815537185</v>
      </c>
      <c r="I664" s="26">
        <f t="shared" ca="1" si="56"/>
        <v>0.83320410778777598</v>
      </c>
      <c r="J664" s="26">
        <f t="shared" ca="1" si="56"/>
        <v>0.80219339232248787</v>
      </c>
      <c r="K664" s="26">
        <f t="shared" ca="1" si="56"/>
        <v>0.77134447048063881</v>
      </c>
      <c r="L664" s="26">
        <f t="shared" ca="1" si="56"/>
        <v>0.74094436105993111</v>
      </c>
      <c r="M664" s="27">
        <f ca="1">C664*'Balance y flujos'!D$12</f>
        <v>7488.1981444014909</v>
      </c>
      <c r="N664" s="27">
        <f ca="1">D664*'Balance y flujos'!E$12</f>
        <v>7354.4989746002611</v>
      </c>
      <c r="O664" s="27">
        <f ca="1">E664*'Balance y flujos'!F$12</f>
        <v>7183.2939818492423</v>
      </c>
      <c r="P664" s="27">
        <f ca="1">F664*'Balance y flujos'!G$12</f>
        <v>6985.2870856557156</v>
      </c>
      <c r="Q664" s="27">
        <f ca="1">G664*'Balance y flujos'!H$12</f>
        <v>-887225.3614724587</v>
      </c>
      <c r="R664" s="27">
        <f ca="1">H664*'Balance y flujos'!I$12</f>
        <v>21896.59887210502</v>
      </c>
      <c r="S664" s="27">
        <f ca="1">I664*'Balance y flujos'!J$12</f>
        <v>21116.543598211079</v>
      </c>
      <c r="T664" s="27">
        <f ca="1">J664*'Balance y flujos'!K$12</f>
        <v>20330.614773552348</v>
      </c>
      <c r="U664" s="27">
        <f ca="1">K664*'Balance y flujos'!L$12</f>
        <v>19548.786411278918</v>
      </c>
      <c r="V664" s="27">
        <f ca="1">L664*'Balance y flujos'!M$12</f>
        <v>759722.69371327409</v>
      </c>
      <c r="W664" s="16">
        <f t="shared" ca="1" si="58"/>
        <v>-15598.845917530591</v>
      </c>
      <c r="X664" s="16">
        <f ca="1">'Metrics and Escenarios'!$N$13-W664</f>
        <v>18506.892673337366</v>
      </c>
    </row>
    <row r="665" spans="1:24" x14ac:dyDescent="0.35">
      <c r="A665">
        <v>660</v>
      </c>
      <c r="B665" s="16">
        <f t="shared" ca="1" si="57"/>
        <v>130.85065128942421</v>
      </c>
      <c r="C665" s="26">
        <f t="shared" ca="1" si="59"/>
        <v>0.98063402104188968</v>
      </c>
      <c r="D665" s="26">
        <f t="shared" ca="1" si="56"/>
        <v>0.95502496396230219</v>
      </c>
      <c r="E665" s="26">
        <f t="shared" ca="1" si="56"/>
        <v>0.92494791287245903</v>
      </c>
      <c r="F665" s="26">
        <f t="shared" ca="1" si="56"/>
        <v>0.89188713539269038</v>
      </c>
      <c r="G665" s="26">
        <f t="shared" ca="1" si="56"/>
        <v>0.85702777181672285</v>
      </c>
      <c r="H665" s="26">
        <f t="shared" ca="1" si="56"/>
        <v>0.82129136108441958</v>
      </c>
      <c r="I665" s="26">
        <f t="shared" ca="1" si="56"/>
        <v>0.78537202820590435</v>
      </c>
      <c r="J665" s="26">
        <f t="shared" ca="1" si="56"/>
        <v>0.74978217454196028</v>
      </c>
      <c r="K665" s="26">
        <f t="shared" ca="1" si="56"/>
        <v>0.71488536316926843</v>
      </c>
      <c r="L665" s="26">
        <f t="shared" ca="1" si="56"/>
        <v>0.68093496596796332</v>
      </c>
      <c r="M665" s="27">
        <f ca="1">C665*'Balance y flujos'!D$12</f>
        <v>7425.2200987072138</v>
      </c>
      <c r="N665" s="27">
        <f ca="1">D665*'Balance y flujos'!E$12</f>
        <v>7231.3119930774883</v>
      </c>
      <c r="O665" s="27">
        <f ca="1">E665*'Balance y flujos'!F$12</f>
        <v>7003.5728779029314</v>
      </c>
      <c r="P665" s="27">
        <f ca="1">F665*'Balance y flujos'!G$12</f>
        <v>6753.2414146309893</v>
      </c>
      <c r="Q665" s="27">
        <f ca="1">G665*'Balance y flujos'!H$12</f>
        <v>-850538.48050120985</v>
      </c>
      <c r="R665" s="27">
        <f ca="1">H665*'Balance y flujos'!I$12</f>
        <v>20814.629538037072</v>
      </c>
      <c r="S665" s="27">
        <f ca="1">I665*'Balance y flujos'!J$12</f>
        <v>19904.297781798276</v>
      </c>
      <c r="T665" s="27">
        <f ca="1">J665*'Balance y flujos'!K$12</f>
        <v>19002.316275077177</v>
      </c>
      <c r="U665" s="27">
        <f ca="1">K665*'Balance y flujos'!L$12</f>
        <v>18117.899081375956</v>
      </c>
      <c r="V665" s="27">
        <f ca="1">L665*'Balance y flujos'!M$12</f>
        <v>698192.43357045297</v>
      </c>
      <c r="W665" s="16">
        <f t="shared" ca="1" si="58"/>
        <v>-46093.557870149729</v>
      </c>
      <c r="X665" s="16">
        <f ca="1">'Metrics and Escenarios'!$N$13-W665</f>
        <v>49001.604625956505</v>
      </c>
    </row>
    <row r="666" spans="1:24" x14ac:dyDescent="0.35">
      <c r="A666">
        <v>661</v>
      </c>
      <c r="B666" s="16">
        <f t="shared" ca="1" si="57"/>
        <v>205.43060180994831</v>
      </c>
      <c r="C666" s="26">
        <f t="shared" ca="1" si="59"/>
        <v>0.97334766195336919</v>
      </c>
      <c r="D666" s="26">
        <f t="shared" ca="1" si="56"/>
        <v>0.94088553499395933</v>
      </c>
      <c r="E666" s="26">
        <f t="shared" ca="1" si="56"/>
        <v>0.90448293724536089</v>
      </c>
      <c r="F666" s="26">
        <f t="shared" ca="1" si="56"/>
        <v>0.86567332500445948</v>
      </c>
      <c r="G666" s="26">
        <f t="shared" ca="1" si="56"/>
        <v>0.82565775599212798</v>
      </c>
      <c r="H666" s="26">
        <f t="shared" ref="D666:L694" ca="1" si="60">EXP(-(H$4+($B666/10000))*H$3)</f>
        <v>0.78535037971868282</v>
      </c>
      <c r="I666" s="26">
        <f t="shared" ca="1" si="60"/>
        <v>0.74542279049801252</v>
      </c>
      <c r="J666" s="26">
        <f t="shared" ca="1" si="60"/>
        <v>0.70635558345612925</v>
      </c>
      <c r="K666" s="26">
        <f t="shared" ca="1" si="60"/>
        <v>0.66847583188719062</v>
      </c>
      <c r="L666" s="26">
        <f t="shared" ca="1" si="60"/>
        <v>0.63199839413903347</v>
      </c>
      <c r="M666" s="27">
        <f ca="1">C666*'Balance y flujos'!D$12</f>
        <v>7370.0488331896277</v>
      </c>
      <c r="N666" s="27">
        <f ca="1">D666*'Balance y flujos'!E$12</f>
        <v>7124.2502657590376</v>
      </c>
      <c r="O666" s="27">
        <f ca="1">E666*'Balance y flujos'!F$12</f>
        <v>6848.6150189206037</v>
      </c>
      <c r="P666" s="27">
        <f ca="1">F666*'Balance y flujos'!G$12</f>
        <v>6554.7542037226931</v>
      </c>
      <c r="Q666" s="27">
        <f ca="1">G666*'Balance y flujos'!H$12</f>
        <v>-819405.99393523694</v>
      </c>
      <c r="R666" s="27">
        <f ca="1">H666*'Balance y flujos'!I$12</f>
        <v>19903.749127248957</v>
      </c>
      <c r="S666" s="27">
        <f ca="1">I666*'Balance y flujos'!J$12</f>
        <v>18891.832994492084</v>
      </c>
      <c r="T666" s="27">
        <f ca="1">J666*'Balance y flujos'!K$12</f>
        <v>17901.722200450738</v>
      </c>
      <c r="U666" s="27">
        <f ca="1">K666*'Balance y flujos'!L$12</f>
        <v>16941.706019519192</v>
      </c>
      <c r="V666" s="27">
        <f ca="1">L666*'Balance y flujos'!M$12</f>
        <v>648015.62391394423</v>
      </c>
      <c r="W666" s="16">
        <f t="shared" ca="1" si="58"/>
        <v>-69853.691357989679</v>
      </c>
      <c r="X666" s="16">
        <f ca="1">'Metrics and Escenarios'!$N$13-W666</f>
        <v>72761.738113796455</v>
      </c>
    </row>
    <row r="667" spans="1:24" x14ac:dyDescent="0.35">
      <c r="A667">
        <v>662</v>
      </c>
      <c r="B667" s="16">
        <f t="shared" ca="1" si="57"/>
        <v>19.703326432011515</v>
      </c>
      <c r="C667" s="26">
        <f t="shared" ca="1" si="59"/>
        <v>0.99159430332155263</v>
      </c>
      <c r="D667" s="26">
        <f t="shared" ca="1" si="60"/>
        <v>0.97649237851412329</v>
      </c>
      <c r="E667" s="26">
        <f t="shared" ca="1" si="60"/>
        <v>0.95630951678204645</v>
      </c>
      <c r="F667" s="26">
        <f t="shared" ca="1" si="60"/>
        <v>0.932434142807261</v>
      </c>
      <c r="G667" s="26">
        <f t="shared" ca="1" si="60"/>
        <v>0.90600424037283744</v>
      </c>
      <c r="H667" s="26">
        <f t="shared" ca="1" si="60"/>
        <v>0.87792952873861174</v>
      </c>
      <c r="I667" s="26">
        <f t="shared" ca="1" si="60"/>
        <v>0.84891635035758783</v>
      </c>
      <c r="J667" s="26">
        <f t="shared" ca="1" si="60"/>
        <v>0.81950507444513787</v>
      </c>
      <c r="K667" s="26">
        <f t="shared" ca="1" si="60"/>
        <v>0.7900962638240695</v>
      </c>
      <c r="L667" s="26">
        <f t="shared" ca="1" si="60"/>
        <v>0.76098536667431338</v>
      </c>
      <c r="M667" s="27">
        <f ca="1">C667*'Balance y flujos'!D$12</f>
        <v>7508.2097834664592</v>
      </c>
      <c r="N667" s="27">
        <f ca="1">D667*'Balance y flujos'!E$12</f>
        <v>7393.8601757604674</v>
      </c>
      <c r="O667" s="27">
        <f ca="1">E667*'Balance y flujos'!F$12</f>
        <v>7241.0384427114523</v>
      </c>
      <c r="P667" s="27">
        <f ca="1">F667*'Balance y flujos'!G$12</f>
        <v>7060.2575367896143</v>
      </c>
      <c r="Q667" s="27">
        <f ca="1">G667*'Balance y flujos'!H$12</f>
        <v>-899144.10626492347</v>
      </c>
      <c r="R667" s="27">
        <f ca="1">H667*'Balance y flujos'!I$12</f>
        <v>22250.054934304044</v>
      </c>
      <c r="S667" s="27">
        <f ca="1">I667*'Balance y flujos'!J$12</f>
        <v>21514.751254834406</v>
      </c>
      <c r="T667" s="27">
        <f ca="1">J667*'Balance y flujos'!K$12</f>
        <v>20769.358278156411</v>
      </c>
      <c r="U667" s="27">
        <f ca="1">K667*'Balance y flujos'!L$12</f>
        <v>20024.027781286728</v>
      </c>
      <c r="V667" s="27">
        <f ca="1">L667*'Balance y flujos'!M$12</f>
        <v>780271.61421291984</v>
      </c>
      <c r="W667" s="16">
        <f t="shared" ca="1" si="58"/>
        <v>-5110.9338646940887</v>
      </c>
      <c r="X667" s="16">
        <f ca="1">'Metrics and Escenarios'!$N$13-W667</f>
        <v>8018.9806205008645</v>
      </c>
    </row>
    <row r="668" spans="1:24" x14ac:dyDescent="0.35">
      <c r="A668">
        <v>663</v>
      </c>
      <c r="B668" s="16">
        <f t="shared" ca="1" si="57"/>
        <v>58.590343721297053</v>
      </c>
      <c r="C668" s="26">
        <f t="shared" ca="1" si="59"/>
        <v>0.98774577657591944</v>
      </c>
      <c r="D668" s="26">
        <f t="shared" ca="1" si="60"/>
        <v>0.96892725993579698</v>
      </c>
      <c r="E668" s="26">
        <f t="shared" ca="1" si="60"/>
        <v>0.945217932954873</v>
      </c>
      <c r="F668" s="26">
        <f t="shared" ca="1" si="60"/>
        <v>0.91804252931100194</v>
      </c>
      <c r="G668" s="26">
        <f t="shared" ca="1" si="60"/>
        <v>0.88855849198322123</v>
      </c>
      <c r="H668" s="26">
        <f t="shared" ca="1" si="60"/>
        <v>0.85768261343781393</v>
      </c>
      <c r="I668" s="26">
        <f t="shared" ca="1" si="60"/>
        <v>0.82611975272318239</v>
      </c>
      <c r="J668" s="26">
        <f t="shared" ca="1" si="60"/>
        <v>0.79440306934965432</v>
      </c>
      <c r="K668" s="26">
        <f t="shared" ca="1" si="60"/>
        <v>0.76292251680923828</v>
      </c>
      <c r="L668" s="26">
        <f t="shared" ca="1" si="60"/>
        <v>0.73196091030521349</v>
      </c>
      <c r="M668" s="27">
        <f ca="1">C668*'Balance y flujos'!D$12</f>
        <v>7479.0692911636052</v>
      </c>
      <c r="N668" s="27">
        <f ca="1">D668*'Balance y flujos'!E$12</f>
        <v>7336.5781833845449</v>
      </c>
      <c r="O668" s="27">
        <f ca="1">E668*'Balance y flujos'!F$12</f>
        <v>7157.0545614745743</v>
      </c>
      <c r="P668" s="27">
        <f ca="1">F668*'Balance y flujos'!G$12</f>
        <v>6951.2863044110836</v>
      </c>
      <c r="Q668" s="27">
        <f ca="1">G668*'Balance y flujos'!H$12</f>
        <v>-881830.45457886846</v>
      </c>
      <c r="R668" s="27">
        <f ca="1">H668*'Balance y flujos'!I$12</f>
        <v>21736.921518755062</v>
      </c>
      <c r="S668" s="27">
        <f ca="1">I668*'Balance y flujos'!J$12</f>
        <v>20936.999245046656</v>
      </c>
      <c r="T668" s="27">
        <f ca="1">J668*'Balance y flujos'!K$12</f>
        <v>20133.178523343791</v>
      </c>
      <c r="U668" s="27">
        <f ca="1">K668*'Balance y flujos'!L$12</f>
        <v>19335.342250092013</v>
      </c>
      <c r="V668" s="27">
        <f ca="1">L668*'Balance y flujos'!M$12</f>
        <v>750511.5683374746</v>
      </c>
      <c r="W668" s="16">
        <f t="shared" ca="1" si="58"/>
        <v>-20252.456363722566</v>
      </c>
      <c r="X668" s="16">
        <f ca="1">'Metrics and Escenarios'!$N$13-W668</f>
        <v>23160.503119529341</v>
      </c>
    </row>
    <row r="669" spans="1:24" x14ac:dyDescent="0.35">
      <c r="A669">
        <v>664</v>
      </c>
      <c r="B669" s="16">
        <f t="shared" ca="1" si="57"/>
        <v>158.2891445742053</v>
      </c>
      <c r="C669" s="26">
        <f t="shared" ca="1" si="59"/>
        <v>0.97794699712197852</v>
      </c>
      <c r="D669" s="26">
        <f t="shared" ca="1" si="60"/>
        <v>0.94979842869184683</v>
      </c>
      <c r="E669" s="26">
        <f t="shared" ca="1" si="60"/>
        <v>0.91736541042478914</v>
      </c>
      <c r="F669" s="26">
        <f t="shared" ca="1" si="60"/>
        <v>0.88215184180552719</v>
      </c>
      <c r="G669" s="26">
        <f t="shared" ca="1" si="60"/>
        <v>0.84535028277061519</v>
      </c>
      <c r="H669" s="26">
        <f t="shared" ca="1" si="60"/>
        <v>0.80788105306634905</v>
      </c>
      <c r="I669" s="26">
        <f t="shared" ca="1" si="60"/>
        <v>0.77043137210895851</v>
      </c>
      <c r="J669" s="26">
        <f t="shared" ca="1" si="60"/>
        <v>0.73350318207024712</v>
      </c>
      <c r="K669" s="26">
        <f t="shared" ca="1" si="60"/>
        <v>0.69744771802631389</v>
      </c>
      <c r="L669" s="26">
        <f t="shared" ca="1" si="60"/>
        <v>0.6625051361172396</v>
      </c>
      <c r="M669" s="27">
        <f ca="1">C669*'Balance y flujos'!D$12</f>
        <v>7404.8743391397111</v>
      </c>
      <c r="N669" s="27">
        <f ca="1">D669*'Balance y flujos'!E$12</f>
        <v>7191.7374179515355</v>
      </c>
      <c r="O669" s="27">
        <f ca="1">E669*'Balance y flujos'!F$12</f>
        <v>6946.1592573627058</v>
      </c>
      <c r="P669" s="27">
        <f ca="1">F669*'Balance y flujos'!G$12</f>
        <v>6679.527168480914</v>
      </c>
      <c r="Q669" s="27">
        <f ca="1">G669*'Balance y flujos'!H$12</f>
        <v>-838949.41172658687</v>
      </c>
      <c r="R669" s="27">
        <f ca="1">H669*'Balance y flujos'!I$12</f>
        <v>20474.761609780104</v>
      </c>
      <c r="S669" s="27">
        <f ca="1">I669*'Balance y flujos'!J$12</f>
        <v>19525.645044842022</v>
      </c>
      <c r="T669" s="27">
        <f ca="1">J669*'Balance y flujos'!K$12</f>
        <v>18589.745032267801</v>
      </c>
      <c r="U669" s="27">
        <f ca="1">K669*'Balance y flujos'!L$12</f>
        <v>17675.963197395504</v>
      </c>
      <c r="V669" s="27">
        <f ca="1">L669*'Balance y flujos'!M$12</f>
        <v>679295.52212241967</v>
      </c>
      <c r="W669" s="16">
        <f t="shared" ca="1" si="58"/>
        <v>-55165.476536946837</v>
      </c>
      <c r="X669" s="16">
        <f ca="1">'Metrics and Escenarios'!$N$13-W669</f>
        <v>58073.523292753613</v>
      </c>
    </row>
    <row r="670" spans="1:24" x14ac:dyDescent="0.35">
      <c r="A670">
        <v>665</v>
      </c>
      <c r="B670" s="16">
        <f t="shared" ca="1" si="57"/>
        <v>-207.01550594810067</v>
      </c>
      <c r="C670" s="26">
        <f t="shared" ca="1" si="59"/>
        <v>1.014332397324994</v>
      </c>
      <c r="D670" s="26">
        <f t="shared" ca="1" si="60"/>
        <v>1.0217894294974519</v>
      </c>
      <c r="E670" s="26">
        <f t="shared" ca="1" si="60"/>
        <v>1.023616550112544</v>
      </c>
      <c r="F670" s="26">
        <f t="shared" ca="1" si="60"/>
        <v>1.0209471538726358</v>
      </c>
      <c r="G670" s="26">
        <f t="shared" ca="1" si="60"/>
        <v>1.0147559330843285</v>
      </c>
      <c r="H670" s="26">
        <f t="shared" ca="1" si="60"/>
        <v>1.0058594472608207</v>
      </c>
      <c r="I670" s="26">
        <f t="shared" ca="1" si="60"/>
        <v>0.99492149730472013</v>
      </c>
      <c r="J670" s="26">
        <f t="shared" ca="1" si="60"/>
        <v>0.98247574478034894</v>
      </c>
      <c r="K670" s="26">
        <f t="shared" ca="1" si="60"/>
        <v>0.96893907917076094</v>
      </c>
      <c r="L670" s="26">
        <f t="shared" ca="1" si="60"/>
        <v>0.95463871593467287</v>
      </c>
      <c r="M670" s="27">
        <f ca="1">C670*'Balance y flujos'!D$12</f>
        <v>7680.3793686306217</v>
      </c>
      <c r="N670" s="27">
        <f ca="1">D670*'Balance y flujos'!E$12</f>
        <v>7736.8429462503454</v>
      </c>
      <c r="O670" s="27">
        <f ca="1">E670*'Balance y flujos'!F$12</f>
        <v>7750.677641379044</v>
      </c>
      <c r="P670" s="27">
        <f ca="1">F670*'Balance y flujos'!G$12</f>
        <v>7730.465356075174</v>
      </c>
      <c r="Q670" s="27">
        <f ca="1">G670*'Balance y flujos'!H$12</f>
        <v>-1007072.3467637004</v>
      </c>
      <c r="R670" s="27">
        <f ca="1">H670*'Balance y flujos'!I$12</f>
        <v>25492.282951112975</v>
      </c>
      <c r="S670" s="27">
        <f ca="1">I670*'Balance y flujos'!J$12</f>
        <v>25215.073927580557</v>
      </c>
      <c r="T670" s="27">
        <f ca="1">J670*'Balance y flujos'!K$12</f>
        <v>24899.651483863596</v>
      </c>
      <c r="U670" s="27">
        <f ca="1">K670*'Balance y flujos'!L$12</f>
        <v>24556.581176303283</v>
      </c>
      <c r="V670" s="27">
        <f ca="1">L670*'Balance y flujos'!M$12</f>
        <v>978832.87181695434</v>
      </c>
      <c r="W670" s="16">
        <f t="shared" ca="1" si="58"/>
        <v>102822.47990444966</v>
      </c>
      <c r="X670" s="16">
        <f ca="1">'Metrics and Escenarios'!$N$13-W670</f>
        <v>-99914.433148642885</v>
      </c>
    </row>
    <row r="671" spans="1:24" x14ac:dyDescent="0.35">
      <c r="A671">
        <v>666</v>
      </c>
      <c r="B671" s="16">
        <f t="shared" ca="1" si="57"/>
        <v>-139.20921373853866</v>
      </c>
      <c r="C671" s="26">
        <f t="shared" ca="1" si="59"/>
        <v>1.0074778507638493</v>
      </c>
      <c r="D671" s="26">
        <f t="shared" ca="1" si="60"/>
        <v>1.0080262131671565</v>
      </c>
      <c r="E671" s="26">
        <f t="shared" ca="1" si="60"/>
        <v>1.0030046108670294</v>
      </c>
      <c r="F671" s="26">
        <f t="shared" ca="1" si="60"/>
        <v>0.99362864548120367</v>
      </c>
      <c r="G671" s="26">
        <f t="shared" ca="1" si="60"/>
        <v>0.98092917129158852</v>
      </c>
      <c r="H671" s="26">
        <f t="shared" ca="1" si="60"/>
        <v>0.96575854651402171</v>
      </c>
      <c r="I671" s="26">
        <f t="shared" ca="1" si="60"/>
        <v>0.94880133218701657</v>
      </c>
      <c r="J671" s="26">
        <f t="shared" ca="1" si="60"/>
        <v>0.93060100785339217</v>
      </c>
      <c r="K671" s="26">
        <f t="shared" ca="1" si="60"/>
        <v>0.91157700952043041</v>
      </c>
      <c r="L671" s="26">
        <f t="shared" ca="1" si="60"/>
        <v>0.89205399991848577</v>
      </c>
      <c r="M671" s="27">
        <f ca="1">C671*'Balance y flujos'!D$12</f>
        <v>7628.4777256106699</v>
      </c>
      <c r="N671" s="27">
        <f ca="1">D671*'Balance y flujos'!E$12</f>
        <v>7632.6298470454185</v>
      </c>
      <c r="O671" s="27">
        <f ca="1">E671*'Balance y flujos'!F$12</f>
        <v>7594.6069949654939</v>
      </c>
      <c r="P671" s="27">
        <f ca="1">F671*'Balance y flujos'!G$12</f>
        <v>7523.6135303968776</v>
      </c>
      <c r="Q671" s="27">
        <f ca="1">G671*'Balance y flujos'!H$12</f>
        <v>-973501.71635754104</v>
      </c>
      <c r="R671" s="27">
        <f ca="1">H671*'Balance y flujos'!I$12</f>
        <v>24475.974448751389</v>
      </c>
      <c r="S671" s="27">
        <f ca="1">I671*'Balance y flujos'!J$12</f>
        <v>24046.214498826106</v>
      </c>
      <c r="T671" s="27">
        <f ca="1">J671*'Balance y flujos'!K$12</f>
        <v>23584.94943940029</v>
      </c>
      <c r="U671" s="27">
        <f ca="1">K671*'Balance y flujos'!L$12</f>
        <v>23102.809365371031</v>
      </c>
      <c r="V671" s="27">
        <f ca="1">L671*'Balance y flujos'!M$12</f>
        <v>914662.02237681393</v>
      </c>
      <c r="W671" s="16">
        <f t="shared" ca="1" si="58"/>
        <v>66749.581869640155</v>
      </c>
      <c r="X671" s="16">
        <f ca="1">'Metrics and Escenarios'!$N$13-W671</f>
        <v>-63841.535113833379</v>
      </c>
    </row>
    <row r="672" spans="1:24" x14ac:dyDescent="0.35">
      <c r="A672">
        <v>667</v>
      </c>
      <c r="B672" s="16">
        <f t="shared" ca="1" si="57"/>
        <v>-71.594091804096522</v>
      </c>
      <c r="C672" s="26">
        <f t="shared" ca="1" si="59"/>
        <v>1.0006887551330594</v>
      </c>
      <c r="D672" s="26">
        <f t="shared" ca="1" si="60"/>
        <v>0.99448640601226734</v>
      </c>
      <c r="E672" s="26">
        <f t="shared" ca="1" si="60"/>
        <v>0.98286408831516392</v>
      </c>
      <c r="F672" s="26">
        <f t="shared" ca="1" si="60"/>
        <v>0.96711507649096151</v>
      </c>
      <c r="G672" s="26">
        <f t="shared" ca="1" si="60"/>
        <v>0.94832066139062599</v>
      </c>
      <c r="H672" s="26">
        <f t="shared" ca="1" si="60"/>
        <v>0.92736272483582738</v>
      </c>
      <c r="I672" s="26">
        <f t="shared" ca="1" si="60"/>
        <v>0.90494018443086788</v>
      </c>
      <c r="J672" s="26">
        <f t="shared" ca="1" si="60"/>
        <v>0.88160007623932879</v>
      </c>
      <c r="K672" s="26">
        <f t="shared" ca="1" si="60"/>
        <v>0.85775839368527163</v>
      </c>
      <c r="L672" s="26">
        <f t="shared" ca="1" si="60"/>
        <v>0.83373161568885301</v>
      </c>
      <c r="M672" s="27">
        <f ca="1">C672*'Balance y flujos'!D$12</f>
        <v>7577.0716676439815</v>
      </c>
      <c r="N672" s="27">
        <f ca="1">D672*'Balance y flujos'!E$12</f>
        <v>7530.1083700602676</v>
      </c>
      <c r="O672" s="27">
        <f ca="1">E672*'Balance y flujos'!F$12</f>
        <v>7442.1058481139007</v>
      </c>
      <c r="P672" s="27">
        <f ca="1">F672*'Balance y flujos'!G$12</f>
        <v>7322.8565903657336</v>
      </c>
      <c r="Q672" s="27">
        <f ca="1">G672*'Balance y flujos'!H$12</f>
        <v>-941140.11341463844</v>
      </c>
      <c r="R672" s="27">
        <f ca="1">H672*'Balance y flujos'!I$12</f>
        <v>23502.879099270416</v>
      </c>
      <c r="S672" s="27">
        <f ca="1">I672*'Balance y flujos'!J$12</f>
        <v>22934.607114508937</v>
      </c>
      <c r="T672" s="27">
        <f ca="1">J672*'Balance y flujos'!K$12</f>
        <v>22343.080491431923</v>
      </c>
      <c r="U672" s="27">
        <f ca="1">K672*'Balance y flujos'!L$12</f>
        <v>21738.84207685645</v>
      </c>
      <c r="V672" s="27">
        <f ca="1">L672*'Balance y flujos'!M$12</f>
        <v>854861.52833252051</v>
      </c>
      <c r="W672" s="16">
        <f t="shared" ca="1" si="58"/>
        <v>34112.966176133603</v>
      </c>
      <c r="X672" s="16">
        <f ca="1">'Metrics and Escenarios'!$N$13-W672</f>
        <v>-31204.919420326827</v>
      </c>
    </row>
    <row r="673" spans="1:24" x14ac:dyDescent="0.35">
      <c r="A673">
        <v>668</v>
      </c>
      <c r="B673" s="16">
        <f t="shared" ca="1" si="57"/>
        <v>51.457541006579412</v>
      </c>
      <c r="C673" s="26">
        <f t="shared" ca="1" si="59"/>
        <v>0.98845056747842241</v>
      </c>
      <c r="D673" s="26">
        <f t="shared" ca="1" si="60"/>
        <v>0.9703104797226092</v>
      </c>
      <c r="E673" s="26">
        <f t="shared" ca="1" si="60"/>
        <v>0.9472427144487584</v>
      </c>
      <c r="F673" s="26">
        <f t="shared" ca="1" si="60"/>
        <v>0.92066555593605492</v>
      </c>
      <c r="G673" s="26">
        <f t="shared" ca="1" si="60"/>
        <v>0.89173310580375897</v>
      </c>
      <c r="H673" s="26">
        <f t="shared" ca="1" si="60"/>
        <v>0.86136108769678887</v>
      </c>
      <c r="I673" s="26">
        <f t="shared" ca="1" si="60"/>
        <v>0.83025485177908598</v>
      </c>
      <c r="J673" s="26">
        <f t="shared" ca="1" si="60"/>
        <v>0.79894908363929062</v>
      </c>
      <c r="K673" s="26">
        <f t="shared" ca="1" si="60"/>
        <v>0.76783586884180699</v>
      </c>
      <c r="L673" s="26">
        <f t="shared" ca="1" si="60"/>
        <v>0.73720050736486331</v>
      </c>
      <c r="M673" s="27">
        <f ca="1">C673*'Balance y flujos'!D$12</f>
        <v>7484.4058667487461</v>
      </c>
      <c r="N673" s="27">
        <f ca="1">D673*'Balance y flujos'!E$12</f>
        <v>7347.0517251356814</v>
      </c>
      <c r="O673" s="27">
        <f ca="1">E673*'Balance y flujos'!F$12</f>
        <v>7172.3859164156511</v>
      </c>
      <c r="P673" s="27">
        <f ca="1">F673*'Balance y flujos'!G$12</f>
        <v>6971.1474856447248</v>
      </c>
      <c r="Q673" s="27">
        <f ca="1">G673*'Balance y flujos'!H$12</f>
        <v>-884981.03067907412</v>
      </c>
      <c r="R673" s="27">
        <f ca="1">H673*'Balance y flujos'!I$12</f>
        <v>21830.147969919326</v>
      </c>
      <c r="S673" s="27">
        <f ca="1">I673*'Balance y flujos'!J$12</f>
        <v>21041.798295700341</v>
      </c>
      <c r="T673" s="27">
        <f ca="1">J673*'Balance y flujos'!K$12</f>
        <v>20248.391720263899</v>
      </c>
      <c r="U673" s="27">
        <f ca="1">K673*'Balance y flujos'!L$12</f>
        <v>19459.865174834391</v>
      </c>
      <c r="V673" s="27">
        <f ca="1">L673*'Balance y flujos'!M$12</f>
        <v>755883.95660484058</v>
      </c>
      <c r="W673" s="16">
        <f t="shared" ca="1" si="58"/>
        <v>-17541.879919570754</v>
      </c>
      <c r="X673" s="16">
        <f ca="1">'Metrics and Escenarios'!$N$13-W673</f>
        <v>20449.92667537753</v>
      </c>
    </row>
    <row r="674" spans="1:24" x14ac:dyDescent="0.35">
      <c r="A674">
        <v>669</v>
      </c>
      <c r="B674" s="16">
        <f t="shared" ca="1" si="57"/>
        <v>-48.056349695229713</v>
      </c>
      <c r="C674" s="26">
        <f t="shared" ca="1" si="59"/>
        <v>0.99833612960892448</v>
      </c>
      <c r="D674" s="26">
        <f t="shared" ca="1" si="60"/>
        <v>0.98981581524268725</v>
      </c>
      <c r="E674" s="26">
        <f t="shared" ca="1" si="60"/>
        <v>0.97594821422936406</v>
      </c>
      <c r="F674" s="26">
        <f t="shared" ca="1" si="60"/>
        <v>0.95805232467643187</v>
      </c>
      <c r="G674" s="26">
        <f t="shared" ca="1" si="60"/>
        <v>0.93722541513291402</v>
      </c>
      <c r="H674" s="26">
        <f t="shared" ca="1" si="60"/>
        <v>0.91435795705018175</v>
      </c>
      <c r="I674" s="26">
        <f t="shared" ca="1" si="60"/>
        <v>0.8901521716455062</v>
      </c>
      <c r="J674" s="26">
        <f t="shared" ca="1" si="60"/>
        <v>0.86515469681456481</v>
      </c>
      <c r="K674" s="26">
        <f t="shared" ca="1" si="60"/>
        <v>0.83977877956672264</v>
      </c>
      <c r="L674" s="26">
        <f t="shared" ca="1" si="60"/>
        <v>0.8143366087025331</v>
      </c>
      <c r="M674" s="27">
        <f ca="1">C674*'Balance y flujos'!D$12</f>
        <v>7559.2579247473413</v>
      </c>
      <c r="N674" s="27">
        <f ca="1">D674*'Balance y flujos'!E$12</f>
        <v>7494.7433269239136</v>
      </c>
      <c r="O674" s="27">
        <f ca="1">E674*'Balance y flujos'!F$12</f>
        <v>7389.7398418769862</v>
      </c>
      <c r="P674" s="27">
        <f ca="1">F674*'Balance y flujos'!G$12</f>
        <v>7254.2347340167726</v>
      </c>
      <c r="Q674" s="27">
        <f ca="1">G674*'Balance y flujos'!H$12</f>
        <v>-930128.87876956188</v>
      </c>
      <c r="R674" s="27">
        <f ca="1">H674*'Balance y flujos'!I$12</f>
        <v>23173.289094416356</v>
      </c>
      <c r="S674" s="27">
        <f ca="1">I674*'Balance y flujos'!J$12</f>
        <v>22559.822936425491</v>
      </c>
      <c r="T674" s="27">
        <f ca="1">J674*'Balance y flujos'!K$12</f>
        <v>21926.292373891094</v>
      </c>
      <c r="U674" s="27">
        <f ca="1">K674*'Balance y flujos'!L$12</f>
        <v>21283.170649093812</v>
      </c>
      <c r="V674" s="27">
        <f ca="1">L674*'Balance y flujos'!M$12</f>
        <v>834974.97850959399</v>
      </c>
      <c r="W674" s="16">
        <f t="shared" ca="1" si="58"/>
        <v>23486.650621423847</v>
      </c>
      <c r="X674" s="16">
        <f ca="1">'Metrics and Escenarios'!$N$13-W674</f>
        <v>-20578.603865617071</v>
      </c>
    </row>
    <row r="675" spans="1:24" x14ac:dyDescent="0.35">
      <c r="A675">
        <v>670</v>
      </c>
      <c r="B675" s="16">
        <f t="shared" ca="1" si="57"/>
        <v>-113.1513321914948</v>
      </c>
      <c r="C675" s="26">
        <f t="shared" ca="1" si="59"/>
        <v>1.0048559943988937</v>
      </c>
      <c r="D675" s="26">
        <f t="shared" ca="1" si="60"/>
        <v>1.0027864731473322</v>
      </c>
      <c r="E675" s="26">
        <f t="shared" ca="1" si="60"/>
        <v>0.99519432596114299</v>
      </c>
      <c r="F675" s="26">
        <f t="shared" ca="1" si="60"/>
        <v>0.98332569037739015</v>
      </c>
      <c r="G675" s="26">
        <f t="shared" ca="1" si="60"/>
        <v>0.96823160078356618</v>
      </c>
      <c r="H675" s="26">
        <f t="shared" ca="1" si="60"/>
        <v>0.95077659796829883</v>
      </c>
      <c r="I675" s="26">
        <f t="shared" ca="1" si="60"/>
        <v>0.9316515908513231</v>
      </c>
      <c r="J675" s="26">
        <f t="shared" ca="1" si="60"/>
        <v>0.9114022223214161</v>
      </c>
      <c r="K675" s="26">
        <f t="shared" ca="1" si="60"/>
        <v>0.89044735609634895</v>
      </c>
      <c r="L675" s="26">
        <f t="shared" ca="1" si="60"/>
        <v>0.8691092071050589</v>
      </c>
      <c r="M675" s="27">
        <f ca="1">C675*'Balance y flujos'!D$12</f>
        <v>7608.6254054185683</v>
      </c>
      <c r="N675" s="27">
        <f ca="1">D675*'Balance y flujos'!E$12</f>
        <v>7592.9552874519595</v>
      </c>
      <c r="O675" s="27">
        <f ca="1">E675*'Balance y flujos'!F$12</f>
        <v>7535.4686383355638</v>
      </c>
      <c r="P675" s="27">
        <f ca="1">F675*'Balance y flujos'!G$12</f>
        <v>7445.601032695</v>
      </c>
      <c r="Q675" s="27">
        <f ca="1">G675*'Balance y flujos'!H$12</f>
        <v>-960900.29003146407</v>
      </c>
      <c r="R675" s="27">
        <f ca="1">H675*'Balance y flujos'!I$12</f>
        <v>24096.275204958783</v>
      </c>
      <c r="S675" s="27">
        <f ca="1">I675*'Balance y flujos'!J$12</f>
        <v>23611.575186287511</v>
      </c>
      <c r="T675" s="27">
        <f ca="1">J675*'Balance y flujos'!K$12</f>
        <v>23098.379596633818</v>
      </c>
      <c r="U675" s="27">
        <f ca="1">K675*'Balance y flujos'!L$12</f>
        <v>22567.304026913971</v>
      </c>
      <c r="V675" s="27">
        <f ca="1">L675*'Balance y flujos'!M$12</f>
        <v>891135.72172723012</v>
      </c>
      <c r="W675" s="16">
        <f t="shared" ca="1" si="58"/>
        <v>53791.616074461141</v>
      </c>
      <c r="X675" s="16">
        <f ca="1">'Metrics and Escenarios'!$N$13-W675</f>
        <v>-50883.569318654365</v>
      </c>
    </row>
    <row r="676" spans="1:24" x14ac:dyDescent="0.35">
      <c r="A676">
        <v>671</v>
      </c>
      <c r="B676" s="16">
        <f t="shared" ca="1" si="57"/>
        <v>6.8264115002587848</v>
      </c>
      <c r="C676" s="26">
        <f t="shared" ca="1" si="59"/>
        <v>0.99287199332934772</v>
      </c>
      <c r="D676" s="26">
        <f t="shared" ca="1" si="60"/>
        <v>0.97901046149429638</v>
      </c>
      <c r="E676" s="26">
        <f t="shared" ca="1" si="60"/>
        <v>0.96001095653642732</v>
      </c>
      <c r="F676" s="26">
        <f t="shared" ca="1" si="60"/>
        <v>0.93724928304644184</v>
      </c>
      <c r="G676" s="26">
        <f t="shared" ca="1" si="60"/>
        <v>0.91185632913477455</v>
      </c>
      <c r="H676" s="26">
        <f t="shared" ca="1" si="60"/>
        <v>0.88473881395674381</v>
      </c>
      <c r="I676" s="26">
        <f t="shared" ca="1" si="60"/>
        <v>0.85660293768881535</v>
      </c>
      <c r="J676" s="26">
        <f t="shared" ca="1" si="60"/>
        <v>0.82799086542875444</v>
      </c>
      <c r="K676" s="26">
        <f t="shared" ca="1" si="60"/>
        <v>0.79930613048351129</v>
      </c>
      <c r="L676" s="26">
        <f t="shared" ca="1" si="60"/>
        <v>0.77084787355749063</v>
      </c>
      <c r="M676" s="27">
        <f ca="1">C676*'Balance y flujos'!D$12</f>
        <v>7517.884268873072</v>
      </c>
      <c r="N676" s="27">
        <f ca="1">D676*'Balance y flujos'!E$12</f>
        <v>7412.9267387731688</v>
      </c>
      <c r="O676" s="27">
        <f ca="1">E676*'Balance y flujos'!F$12</f>
        <v>7269.0652134216734</v>
      </c>
      <c r="P676" s="27">
        <f ca="1">F676*'Balance y flujos'!G$12</f>
        <v>7096.7170877687577</v>
      </c>
      <c r="Q676" s="27">
        <f ca="1">G676*'Balance y flujos'!H$12</f>
        <v>-904951.88385045622</v>
      </c>
      <c r="R676" s="27">
        <f ca="1">H676*'Balance y flujos'!I$12</f>
        <v>22422.627977136381</v>
      </c>
      <c r="S676" s="27">
        <f ca="1">I676*'Balance y flujos'!J$12</f>
        <v>21709.558451515517</v>
      </c>
      <c r="T676" s="27">
        <f ca="1">J676*'Balance y flujos'!K$12</f>
        <v>20984.420318292785</v>
      </c>
      <c r="U676" s="27">
        <f ca="1">K676*'Balance y flujos'!L$12</f>
        <v>20257.440637788568</v>
      </c>
      <c r="V676" s="27">
        <f ca="1">L676*'Balance y flujos'!M$12</f>
        <v>790384.07432441134</v>
      </c>
      <c r="W676" s="16">
        <f t="shared" ca="1" si="58"/>
        <v>102.83116752514616</v>
      </c>
      <c r="X676" s="16">
        <f ca="1">'Metrics and Escenarios'!$N$13-W676</f>
        <v>2805.2155882816296</v>
      </c>
    </row>
    <row r="677" spans="1:24" x14ac:dyDescent="0.35">
      <c r="A677">
        <v>672</v>
      </c>
      <c r="B677" s="16">
        <f t="shared" ca="1" si="57"/>
        <v>94.463919862601259</v>
      </c>
      <c r="C677" s="26">
        <f t="shared" ca="1" si="59"/>
        <v>0.98420872736692977</v>
      </c>
      <c r="D677" s="26">
        <f t="shared" ca="1" si="60"/>
        <v>0.96200036174419823</v>
      </c>
      <c r="E677" s="26">
        <f t="shared" ca="1" si="60"/>
        <v>0.93509997148452617</v>
      </c>
      <c r="F677" s="26">
        <f t="shared" ca="1" si="60"/>
        <v>0.90496320672080222</v>
      </c>
      <c r="G677" s="26">
        <f t="shared" ca="1" si="60"/>
        <v>0.87276269306703391</v>
      </c>
      <c r="H677" s="26">
        <f t="shared" ca="1" si="60"/>
        <v>0.83941898749339361</v>
      </c>
      <c r="I677" s="26">
        <f t="shared" ca="1" si="60"/>
        <v>0.80563294761354554</v>
      </c>
      <c r="J677" s="26">
        <f t="shared" ca="1" si="60"/>
        <v>0.77192864387850868</v>
      </c>
      <c r="K677" s="26">
        <f t="shared" ca="1" si="60"/>
        <v>0.73868402383305565</v>
      </c>
      <c r="L677" s="26">
        <f t="shared" ca="1" si="60"/>
        <v>0.70616825820798323</v>
      </c>
      <c r="M677" s="27">
        <f ca="1">C677*'Balance y flujos'!D$12</f>
        <v>7452.2872620751159</v>
      </c>
      <c r="N677" s="27">
        <f ca="1">D677*'Balance y flujos'!E$12</f>
        <v>7284.1287042003423</v>
      </c>
      <c r="O677" s="27">
        <f ca="1">E677*'Balance y flujos'!F$12</f>
        <v>7080.4428090210513</v>
      </c>
      <c r="P677" s="27">
        <f ca="1">F677*'Balance y flujos'!G$12</f>
        <v>6852.2515504760295</v>
      </c>
      <c r="Q677" s="27">
        <f ca="1">G677*'Balance y flujos'!H$12</f>
        <v>-866154.25918557646</v>
      </c>
      <c r="R677" s="27">
        <f ca="1">H677*'Balance y flujos'!I$12</f>
        <v>21274.052157079994</v>
      </c>
      <c r="S677" s="27">
        <f ca="1">I677*'Balance y flujos'!J$12</f>
        <v>20417.786114383729</v>
      </c>
      <c r="T677" s="27">
        <f ca="1">J677*'Balance y flujos'!K$12</f>
        <v>19563.591574755352</v>
      </c>
      <c r="U677" s="27">
        <f ca="1">K677*'Balance y flujos'!L$12</f>
        <v>18721.047158526213</v>
      </c>
      <c r="V677" s="27">
        <f ca="1">L677*'Balance y flujos'!M$12</f>
        <v>724065.23287810793</v>
      </c>
      <c r="W677" s="16">
        <f t="shared" ca="1" si="58"/>
        <v>-33443.438976950594</v>
      </c>
      <c r="X677" s="16">
        <f ca="1">'Metrics and Escenarios'!$N$13-W677</f>
        <v>36351.48573275737</v>
      </c>
    </row>
    <row r="678" spans="1:24" x14ac:dyDescent="0.35">
      <c r="A678">
        <v>673</v>
      </c>
      <c r="B678" s="16">
        <f t="shared" ca="1" si="57"/>
        <v>8.9444075038415054</v>
      </c>
      <c r="C678" s="26">
        <f t="shared" ca="1" si="59"/>
        <v>0.99266172570603894</v>
      </c>
      <c r="D678" s="26">
        <f t="shared" ca="1" si="60"/>
        <v>0.97859584126791244</v>
      </c>
      <c r="E678" s="26">
        <f t="shared" ca="1" si="60"/>
        <v>0.95940116047798374</v>
      </c>
      <c r="F678" s="26">
        <f t="shared" ca="1" si="60"/>
        <v>0.93645558321018973</v>
      </c>
      <c r="G678" s="26">
        <f t="shared" ca="1" si="60"/>
        <v>0.91089118623669896</v>
      </c>
      <c r="H678" s="26">
        <f t="shared" ca="1" si="60"/>
        <v>0.88361520408501648</v>
      </c>
      <c r="I678" s="26">
        <f t="shared" ca="1" si="60"/>
        <v>0.85533388155173595</v>
      </c>
      <c r="J678" s="26">
        <f t="shared" ca="1" si="60"/>
        <v>0.82658910825537424</v>
      </c>
      <c r="K678" s="26">
        <f t="shared" ca="1" si="60"/>
        <v>0.79778394726351298</v>
      </c>
      <c r="L678" s="26">
        <f t="shared" ca="1" si="60"/>
        <v>0.76921694859788037</v>
      </c>
      <c r="M678" s="27">
        <f ca="1">C678*'Balance y flujos'!D$12</f>
        <v>7516.292152600131</v>
      </c>
      <c r="N678" s="27">
        <f ca="1">D678*'Balance y flujos'!E$12</f>
        <v>7409.787293911766</v>
      </c>
      <c r="O678" s="27">
        <f ca="1">E678*'Balance y flujos'!F$12</f>
        <v>7264.4479251651865</v>
      </c>
      <c r="P678" s="27">
        <f ca="1">F678*'Balance y flujos'!G$12</f>
        <v>7090.7073064945789</v>
      </c>
      <c r="Q678" s="27">
        <f ca="1">G678*'Balance y flujos'!H$12</f>
        <v>-903994.04887591896</v>
      </c>
      <c r="R678" s="27">
        <f ca="1">H678*'Balance y flujos'!I$12</f>
        <v>22394.151453050697</v>
      </c>
      <c r="S678" s="27">
        <f ca="1">I678*'Balance y flujos'!J$12</f>
        <v>21677.395768930615</v>
      </c>
      <c r="T678" s="27">
        <f ca="1">J678*'Balance y flujos'!K$12</f>
        <v>20948.894489520313</v>
      </c>
      <c r="U678" s="27">
        <f ca="1">K678*'Balance y flujos'!L$12</f>
        <v>20218.862757495946</v>
      </c>
      <c r="V678" s="27">
        <f ca="1">L678*'Balance y flujos'!M$12</f>
        <v>788711.81555752247</v>
      </c>
      <c r="W678" s="16">
        <f t="shared" ca="1" si="58"/>
        <v>-761.6941712271655</v>
      </c>
      <c r="X678" s="16">
        <f ca="1">'Metrics and Escenarios'!$N$13-W678</f>
        <v>3669.7409270339413</v>
      </c>
    </row>
    <row r="679" spans="1:24" x14ac:dyDescent="0.35">
      <c r="A679">
        <v>674</v>
      </c>
      <c r="B679" s="16">
        <f t="shared" ca="1" si="57"/>
        <v>-260.59651889046347</v>
      </c>
      <c r="C679" s="26">
        <f t="shared" ca="1" si="59"/>
        <v>1.01978187945698</v>
      </c>
      <c r="D679" s="26">
        <f t="shared" ca="1" si="60"/>
        <v>1.0327980117764868</v>
      </c>
      <c r="E679" s="26">
        <f t="shared" ca="1" si="60"/>
        <v>1.0402034277078218</v>
      </c>
      <c r="F679" s="26">
        <f t="shared" ca="1" si="60"/>
        <v>1.0430646761581106</v>
      </c>
      <c r="G679" s="26">
        <f t="shared" ca="1" si="60"/>
        <v>1.0423091934092239</v>
      </c>
      <c r="H679" s="26">
        <f t="shared" ca="1" si="60"/>
        <v>1.0387218378354017</v>
      </c>
      <c r="I679" s="26">
        <f t="shared" ca="1" si="60"/>
        <v>1.0329463647319064</v>
      </c>
      <c r="J679" s="26">
        <f t="shared" ca="1" si="60"/>
        <v>1.0255050137162867</v>
      </c>
      <c r="K679" s="26">
        <f t="shared" ca="1" si="60"/>
        <v>1.0168090819908302</v>
      </c>
      <c r="L679" s="26">
        <f t="shared" ca="1" si="60"/>
        <v>1.0071843796523809</v>
      </c>
      <c r="M679" s="27">
        <f ca="1">C679*'Balance y flujos'!D$12</f>
        <v>7721.6420654020194</v>
      </c>
      <c r="N679" s="27">
        <f ca="1">D679*'Balance y flujos'!E$12</f>
        <v>7820.198351674394</v>
      </c>
      <c r="O679" s="27">
        <f ca="1">E679*'Balance y flujos'!F$12</f>
        <v>7876.2710985226158</v>
      </c>
      <c r="P679" s="27">
        <f ca="1">F679*'Balance y flujos'!G$12</f>
        <v>7897.9360612351138</v>
      </c>
      <c r="Q679" s="27">
        <f ca="1">G679*'Balance y flujos'!H$12</f>
        <v>-1034416.9777549612</v>
      </c>
      <c r="R679" s="27">
        <f ca="1">H679*'Balance y flujos'!I$12</f>
        <v>26325.14022680746</v>
      </c>
      <c r="S679" s="27">
        <f ca="1">I679*'Balance y flujos'!J$12</f>
        <v>26178.767893245564</v>
      </c>
      <c r="T679" s="27">
        <f ca="1">J679*'Balance y flujos'!K$12</f>
        <v>25990.175912382514</v>
      </c>
      <c r="U679" s="27">
        <f ca="1">K679*'Balance y flujos'!L$12</f>
        <v>25769.788111012673</v>
      </c>
      <c r="V679" s="27">
        <f ca="1">L679*'Balance y flujos'!M$12</f>
        <v>1032710.2414017133</v>
      </c>
      <c r="W679" s="16">
        <f t="shared" ca="1" si="58"/>
        <v>133873.18336703442</v>
      </c>
      <c r="X679" s="16">
        <f ca="1">'Metrics and Escenarios'!$N$13-W679</f>
        <v>-130965.13661122764</v>
      </c>
    </row>
    <row r="680" spans="1:24" x14ac:dyDescent="0.35">
      <c r="A680">
        <v>675</v>
      </c>
      <c r="B680" s="16">
        <f t="shared" ca="1" si="57"/>
        <v>63.460304107073625</v>
      </c>
      <c r="C680" s="26">
        <f t="shared" ca="1" si="59"/>
        <v>0.98726486540602709</v>
      </c>
      <c r="D680" s="26">
        <f t="shared" ca="1" si="60"/>
        <v>0.96798399190364481</v>
      </c>
      <c r="E680" s="26">
        <f t="shared" ca="1" si="60"/>
        <v>0.94383798907430905</v>
      </c>
      <c r="F680" s="26">
        <f t="shared" ca="1" si="60"/>
        <v>0.91625593770194946</v>
      </c>
      <c r="G680" s="26">
        <f t="shared" ca="1" si="60"/>
        <v>0.88639750170701148</v>
      </c>
      <c r="H680" s="26">
        <f t="shared" ca="1" si="60"/>
        <v>0.85518014308714529</v>
      </c>
      <c r="I680" s="26">
        <f t="shared" ca="1" si="60"/>
        <v>0.82330832815126764</v>
      </c>
      <c r="J680" s="26">
        <f t="shared" ca="1" si="60"/>
        <v>0.79131412129620815</v>
      </c>
      <c r="K680" s="26">
        <f t="shared" ca="1" si="60"/>
        <v>0.7595859719383492</v>
      </c>
      <c r="L680" s="26">
        <f t="shared" ca="1" si="60"/>
        <v>0.72840495537581185</v>
      </c>
      <c r="M680" s="27">
        <f ca="1">C680*'Balance y flujos'!D$12</f>
        <v>7475.4279007898722</v>
      </c>
      <c r="N680" s="27">
        <f ca="1">D680*'Balance y flujos'!E$12</f>
        <v>7329.4358931921624</v>
      </c>
      <c r="O680" s="27">
        <f ca="1">E680*'Balance y flujos'!F$12</f>
        <v>7146.6058244154983</v>
      </c>
      <c r="P680" s="27">
        <f ca="1">F680*'Balance y flujos'!G$12</f>
        <v>6937.7584891007155</v>
      </c>
      <c r="Q680" s="27">
        <f ca="1">G680*'Balance y flujos'!H$12</f>
        <v>-879685.82701095531</v>
      </c>
      <c r="R680" s="27">
        <f ca="1">H680*'Balance y flujos'!I$12</f>
        <v>21673.499454738325</v>
      </c>
      <c r="S680" s="27">
        <f ca="1">I680*'Balance y flujos'!J$12</f>
        <v>20865.747112476707</v>
      </c>
      <c r="T680" s="27">
        <f ca="1">J680*'Balance y flujos'!K$12</f>
        <v>20054.892896048466</v>
      </c>
      <c r="U680" s="27">
        <f ca="1">K680*'Balance y flujos'!L$12</f>
        <v>19250.781582933778</v>
      </c>
      <c r="V680" s="27">
        <f ca="1">L680*'Balance y flujos'!M$12</f>
        <v>746865.49206013663</v>
      </c>
      <c r="W680" s="16">
        <f t="shared" ca="1" si="58"/>
        <v>-22086.185797123122</v>
      </c>
      <c r="X680" s="16">
        <f ca="1">'Metrics and Escenarios'!$N$13-W680</f>
        <v>24994.232552929898</v>
      </c>
    </row>
    <row r="681" spans="1:24" x14ac:dyDescent="0.35">
      <c r="A681">
        <v>676</v>
      </c>
      <c r="B681" s="16">
        <f t="shared" ca="1" si="57"/>
        <v>-31.529281543164938</v>
      </c>
      <c r="C681" s="26">
        <f t="shared" ca="1" si="59"/>
        <v>0.99668753538036448</v>
      </c>
      <c r="D681" s="26">
        <f t="shared" ca="1" si="60"/>
        <v>0.98654946584723757</v>
      </c>
      <c r="E681" s="26">
        <f t="shared" ca="1" si="60"/>
        <v>0.97112132148061203</v>
      </c>
      <c r="F681" s="26">
        <f t="shared" ca="1" si="60"/>
        <v>0.95173969509310541</v>
      </c>
      <c r="G681" s="26">
        <f t="shared" ca="1" si="60"/>
        <v>0.92951253270154222</v>
      </c>
      <c r="H681" s="26">
        <f t="shared" ca="1" si="60"/>
        <v>0.90533577030636891</v>
      </c>
      <c r="I681" s="26">
        <f t="shared" ca="1" si="60"/>
        <v>0.8799133878946398</v>
      </c>
      <c r="J681" s="26">
        <f t="shared" ca="1" si="60"/>
        <v>0.85379120790692353</v>
      </c>
      <c r="K681" s="26">
        <f t="shared" ca="1" si="60"/>
        <v>0.82738004676959909</v>
      </c>
      <c r="L681" s="26">
        <f t="shared" ca="1" si="60"/>
        <v>0.80098861747769079</v>
      </c>
      <c r="M681" s="27">
        <f ca="1">C681*'Balance y flujos'!D$12</f>
        <v>7546.7750058011779</v>
      </c>
      <c r="N681" s="27">
        <f ca="1">D681*'Balance y flujos'!E$12</f>
        <v>7470.010997981537</v>
      </c>
      <c r="O681" s="27">
        <f ca="1">E681*'Balance y flujos'!F$12</f>
        <v>7353.1913025817066</v>
      </c>
      <c r="P681" s="27">
        <f ca="1">F681*'Balance y flujos'!G$12</f>
        <v>7206.4364085946045</v>
      </c>
      <c r="Q681" s="27">
        <f ca="1">G681*'Balance y flujos'!H$12</f>
        <v>-922474.39717725897</v>
      </c>
      <c r="R681" s="27">
        <f ca="1">H681*'Balance y flujos'!I$12</f>
        <v>22944.632756856085</v>
      </c>
      <c r="S681" s="27">
        <f ca="1">I681*'Balance y flujos'!J$12</f>
        <v>22300.333429056311</v>
      </c>
      <c r="T681" s="27">
        <f ca="1">J681*'Balance y flujos'!K$12</f>
        <v>21638.298583770327</v>
      </c>
      <c r="U681" s="27">
        <f ca="1">K681*'Balance y flujos'!L$12</f>
        <v>20968.939863112479</v>
      </c>
      <c r="V681" s="27">
        <f ca="1">L681*'Balance y flujos'!M$12</f>
        <v>821288.69869974186</v>
      </c>
      <c r="W681" s="16">
        <f t="shared" ca="1" si="58"/>
        <v>16242.919870237121</v>
      </c>
      <c r="X681" s="16">
        <f ca="1">'Metrics and Escenarios'!$N$13-W681</f>
        <v>-13334.873114430346</v>
      </c>
    </row>
    <row r="682" spans="1:24" x14ac:dyDescent="0.35">
      <c r="A682">
        <v>677</v>
      </c>
      <c r="B682" s="16">
        <f t="shared" ca="1" si="57"/>
        <v>141.27122063112648</v>
      </c>
      <c r="C682" s="26">
        <f t="shared" ca="1" si="59"/>
        <v>0.97961267680222497</v>
      </c>
      <c r="D682" s="26">
        <f t="shared" ca="1" si="60"/>
        <v>0.95303665584025266</v>
      </c>
      <c r="E682" s="26">
        <f t="shared" ca="1" si="60"/>
        <v>0.92206088273927966</v>
      </c>
      <c r="F682" s="26">
        <f t="shared" ca="1" si="60"/>
        <v>0.88817728382135008</v>
      </c>
      <c r="G682" s="26">
        <f t="shared" ca="1" si="60"/>
        <v>0.85257402587235021</v>
      </c>
      <c r="H682" s="26">
        <f t="shared" ca="1" si="60"/>
        <v>0.81617238640266232</v>
      </c>
      <c r="I682" s="26">
        <f t="shared" ca="1" si="60"/>
        <v>0.77966405505539216</v>
      </c>
      <c r="J682" s="26">
        <f t="shared" ca="1" si="60"/>
        <v>0.74355763019618459</v>
      </c>
      <c r="K682" s="26">
        <f t="shared" ca="1" si="60"/>
        <v>0.70821214327130888</v>
      </c>
      <c r="L682" s="26">
        <f t="shared" ca="1" si="60"/>
        <v>0.67387607862632593</v>
      </c>
      <c r="M682" s="27">
        <f ca="1">C682*'Balance y flujos'!D$12</f>
        <v>7417.4866266744975</v>
      </c>
      <c r="N682" s="27">
        <f ca="1">D682*'Balance y flujos'!E$12</f>
        <v>7216.2568092744832</v>
      </c>
      <c r="O682" s="27">
        <f ca="1">E682*'Balance y flujos'!F$12</f>
        <v>6981.7126999869333</v>
      </c>
      <c r="P682" s="27">
        <f ca="1">F682*'Balance y flujos'!G$12</f>
        <v>6725.150950849742</v>
      </c>
      <c r="Q682" s="27">
        <f ca="1">G682*'Balance y flujos'!H$12</f>
        <v>-846118.4576820716</v>
      </c>
      <c r="R682" s="27">
        <f ca="1">H682*'Balance y flujos'!I$12</f>
        <v>20684.895357618221</v>
      </c>
      <c r="S682" s="27">
        <f ca="1">I682*'Balance y flujos'!J$12</f>
        <v>19759.636152356441</v>
      </c>
      <c r="T682" s="27">
        <f ca="1">J682*'Balance y flujos'!K$12</f>
        <v>18844.562777671174</v>
      </c>
      <c r="U682" s="27">
        <f ca="1">K682*'Balance y flujos'!L$12</f>
        <v>17948.774448409546</v>
      </c>
      <c r="V682" s="27">
        <f ca="1">L682*'Balance y flujos'!M$12</f>
        <v>690954.64732407988</v>
      </c>
      <c r="W682" s="16">
        <f t="shared" ca="1" si="58"/>
        <v>-49585.334535150789</v>
      </c>
      <c r="X682" s="16">
        <f ca="1">'Metrics and Escenarios'!$N$13-W682</f>
        <v>52493.381290957564</v>
      </c>
    </row>
    <row r="683" spans="1:24" x14ac:dyDescent="0.35">
      <c r="A683">
        <v>678</v>
      </c>
      <c r="B683" s="16">
        <f t="shared" ca="1" si="57"/>
        <v>-29.855084105940694</v>
      </c>
      <c r="C683" s="26">
        <f t="shared" ca="1" si="59"/>
        <v>0.9965206841761024</v>
      </c>
      <c r="D683" s="26">
        <f t="shared" ca="1" si="60"/>
        <v>0.98621918542830322</v>
      </c>
      <c r="E683" s="26">
        <f t="shared" ca="1" si="60"/>
        <v>0.97063368930144778</v>
      </c>
      <c r="F683" s="26">
        <f t="shared" ca="1" si="60"/>
        <v>0.95110254839541908</v>
      </c>
      <c r="G683" s="26">
        <f t="shared" ca="1" si="60"/>
        <v>0.92873476453127057</v>
      </c>
      <c r="H683" s="26">
        <f t="shared" ca="1" si="60"/>
        <v>0.90442680042543144</v>
      </c>
      <c r="I683" s="26">
        <f t="shared" ca="1" si="60"/>
        <v>0.87888278779511653</v>
      </c>
      <c r="J683" s="26">
        <f t="shared" ca="1" si="60"/>
        <v>0.85264844132274842</v>
      </c>
      <c r="K683" s="26">
        <f t="shared" ca="1" si="60"/>
        <v>0.82613430773266627</v>
      </c>
      <c r="L683" s="26">
        <f t="shared" ca="1" si="60"/>
        <v>0.79964872632120332</v>
      </c>
      <c r="M683" s="27">
        <f ca="1">C683*'Balance y flujos'!D$12</f>
        <v>7545.5116324235505</v>
      </c>
      <c r="N683" s="27">
        <f ca="1">D683*'Balance y flujos'!E$12</f>
        <v>7467.5101620404439</v>
      </c>
      <c r="O683" s="27">
        <f ca="1">E683*'Balance y flujos'!F$12</f>
        <v>7349.4990216901469</v>
      </c>
      <c r="P683" s="27">
        <f ca="1">F683*'Balance y flujos'!G$12</f>
        <v>7201.6120252222445</v>
      </c>
      <c r="Q683" s="27">
        <f ca="1">G683*'Balance y flujos'!H$12</f>
        <v>-921702.51815597271</v>
      </c>
      <c r="R683" s="27">
        <f ca="1">H683*'Balance y flujos'!I$12</f>
        <v>22921.596021990194</v>
      </c>
      <c r="S683" s="27">
        <f ca="1">I683*'Balance y flujos'!J$12</f>
        <v>22274.214124397953</v>
      </c>
      <c r="T683" s="27">
        <f ca="1">J683*'Balance y flujos'!K$12</f>
        <v>21609.336556132967</v>
      </c>
      <c r="U683" s="27">
        <f ca="1">K683*'Balance y flujos'!L$12</f>
        <v>20937.368124039767</v>
      </c>
      <c r="V683" s="27">
        <f ca="1">L683*'Balance y flujos'!M$12</f>
        <v>819914.84963335167</v>
      </c>
      <c r="W683" s="16">
        <f t="shared" ca="1" si="58"/>
        <v>15518.979145316174</v>
      </c>
      <c r="X683" s="16">
        <f ca="1">'Metrics and Escenarios'!$N$13-W683</f>
        <v>-12610.932389509398</v>
      </c>
    </row>
    <row r="684" spans="1:24" x14ac:dyDescent="0.35">
      <c r="A684">
        <v>679</v>
      </c>
      <c r="B684" s="16">
        <f t="shared" ca="1" si="57"/>
        <v>-139.56589956532042</v>
      </c>
      <c r="C684" s="26">
        <f t="shared" ca="1" si="59"/>
        <v>1.0075137867117541</v>
      </c>
      <c r="D684" s="26">
        <f t="shared" ca="1" si="60"/>
        <v>1.0080981254647881</v>
      </c>
      <c r="E684" s="26">
        <f t="shared" ca="1" si="60"/>
        <v>1.003111943868219</v>
      </c>
      <c r="F684" s="26">
        <f t="shared" ca="1" si="60"/>
        <v>0.99377042089679046</v>
      </c>
      <c r="G684" s="26">
        <f t="shared" ca="1" si="60"/>
        <v>0.98110412865856633</v>
      </c>
      <c r="H684" s="26">
        <f t="shared" ca="1" si="60"/>
        <v>0.96596525206329564</v>
      </c>
      <c r="I684" s="26">
        <f t="shared" ca="1" si="60"/>
        <v>0.94903825855501878</v>
      </c>
      <c r="J684" s="26">
        <f t="shared" ca="1" si="60"/>
        <v>0.93086659149547057</v>
      </c>
      <c r="K684" s="26">
        <f t="shared" ca="1" si="60"/>
        <v>0.91186968843479066</v>
      </c>
      <c r="L684" s="26">
        <f t="shared" ca="1" si="60"/>
        <v>0.89237223968941459</v>
      </c>
      <c r="M684" s="27">
        <f ca="1">C684*'Balance y flujos'!D$12</f>
        <v>7628.7498274518493</v>
      </c>
      <c r="N684" s="27">
        <f ca="1">D684*'Balance y flujos'!E$12</f>
        <v>7633.1743566445766</v>
      </c>
      <c r="O684" s="27">
        <f ca="1">E684*'Balance y flujos'!F$12</f>
        <v>7595.4197050495686</v>
      </c>
      <c r="P684" s="27">
        <f ca="1">F684*'Balance y flujos'!G$12</f>
        <v>7524.6870335007161</v>
      </c>
      <c r="Q684" s="27">
        <f ca="1">G684*'Balance y flujos'!H$12</f>
        <v>-973675.34897244023</v>
      </c>
      <c r="R684" s="27">
        <f ca="1">H684*'Balance y flujos'!I$12</f>
        <v>24481.213149211981</v>
      </c>
      <c r="S684" s="27">
        <f ca="1">I684*'Balance y flujos'!J$12</f>
        <v>24052.21910914034</v>
      </c>
      <c r="T684" s="27">
        <f ca="1">J684*'Balance y flujos'!K$12</f>
        <v>23591.680333432741</v>
      </c>
      <c r="U684" s="27">
        <f ca="1">K684*'Balance y flujos'!L$12</f>
        <v>23110.226956088118</v>
      </c>
      <c r="V684" s="27">
        <f ca="1">L684*'Balance y flujos'!M$12</f>
        <v>914988.32754724647</v>
      </c>
      <c r="W684" s="16">
        <f t="shared" ca="1" si="58"/>
        <v>66930.349045326118</v>
      </c>
      <c r="X684" s="16">
        <f ca="1">'Metrics and Escenarios'!$N$13-W684</f>
        <v>-64022.302289519343</v>
      </c>
    </row>
    <row r="685" spans="1:24" x14ac:dyDescent="0.35">
      <c r="A685">
        <v>680</v>
      </c>
      <c r="B685" s="16">
        <f t="shared" ca="1" si="57"/>
        <v>36.990772605735309</v>
      </c>
      <c r="C685" s="26">
        <f t="shared" ca="1" si="59"/>
        <v>0.98988157087211981</v>
      </c>
      <c r="D685" s="26">
        <f t="shared" ca="1" si="60"/>
        <v>0.97312199651486675</v>
      </c>
      <c r="E685" s="26">
        <f t="shared" ca="1" si="60"/>
        <v>0.95136271072737733</v>
      </c>
      <c r="F685" s="26">
        <f t="shared" ca="1" si="60"/>
        <v>0.9260086225566585</v>
      </c>
      <c r="G685" s="26">
        <f t="shared" ca="1" si="60"/>
        <v>0.8982067388738455</v>
      </c>
      <c r="H685" s="26">
        <f t="shared" ca="1" si="60"/>
        <v>0.86887029756851186</v>
      </c>
      <c r="I685" s="26">
        <f t="shared" ca="1" si="60"/>
        <v>0.83870534076367198</v>
      </c>
      <c r="J685" s="26">
        <f t="shared" ca="1" si="60"/>
        <v>0.80824936693326732</v>
      </c>
      <c r="K685" s="26">
        <f t="shared" ca="1" si="60"/>
        <v>0.77789852837824724</v>
      </c>
      <c r="L685" s="26">
        <f t="shared" ca="1" si="60"/>
        <v>0.74794293310867987</v>
      </c>
      <c r="M685" s="27">
        <f ca="1">C685*'Balance y flujos'!D$12</f>
        <v>7495.2412191148724</v>
      </c>
      <c r="N685" s="27">
        <f ca="1">D685*'Balance y flujos'!E$12</f>
        <v>7368.3401268694333</v>
      </c>
      <c r="O685" s="27">
        <f ca="1">E685*'Balance y flujos'!F$12</f>
        <v>7203.5819370698164</v>
      </c>
      <c r="P685" s="27">
        <f ca="1">F685*'Balance y flujos'!G$12</f>
        <v>7011.6044194332198</v>
      </c>
      <c r="Q685" s="27">
        <f ca="1">G685*'Balance y flujos'!H$12</f>
        <v>-891405.64632843877</v>
      </c>
      <c r="R685" s="27">
        <f ca="1">H685*'Balance y flujos'!I$12</f>
        <v>22020.459750865015</v>
      </c>
      <c r="S685" s="27">
        <f ca="1">I685*'Balance y flujos'!J$12</f>
        <v>21255.965649655183</v>
      </c>
      <c r="T685" s="27">
        <f ca="1">J685*'Balance y flujos'!K$12</f>
        <v>20484.096076276262</v>
      </c>
      <c r="U685" s="27">
        <f ca="1">K685*'Balance y flujos'!L$12</f>
        <v>19714.891028438702</v>
      </c>
      <c r="V685" s="27">
        <f ca="1">L685*'Balance y flujos'!M$12</f>
        <v>766898.63604910055</v>
      </c>
      <c r="W685" s="16">
        <f t="shared" ca="1" si="58"/>
        <v>-11952.830071615754</v>
      </c>
      <c r="X685" s="16">
        <f ca="1">'Metrics and Escenarios'!$N$13-W685</f>
        <v>14860.876827422529</v>
      </c>
    </row>
    <row r="686" spans="1:24" x14ac:dyDescent="0.35">
      <c r="A686">
        <v>681</v>
      </c>
      <c r="B686" s="16">
        <f t="shared" ca="1" si="57"/>
        <v>-132.53450160328546</v>
      </c>
      <c r="C686" s="26">
        <f t="shared" ca="1" si="59"/>
        <v>1.0068056126749445</v>
      </c>
      <c r="D686" s="26">
        <f t="shared" ca="1" si="60"/>
        <v>1.0066814539953615</v>
      </c>
      <c r="E686" s="26">
        <f t="shared" ca="1" si="60"/>
        <v>1.000998190265082</v>
      </c>
      <c r="F686" s="26">
        <f t="shared" ca="1" si="60"/>
        <v>0.99097930969454562</v>
      </c>
      <c r="G686" s="26">
        <f t="shared" ca="1" si="60"/>
        <v>0.97766091806570188</v>
      </c>
      <c r="H686" s="26">
        <f t="shared" ca="1" si="60"/>
        <v>0.96189858473909085</v>
      </c>
      <c r="I686" s="26">
        <f t="shared" ca="1" si="60"/>
        <v>0.94437858938400276</v>
      </c>
      <c r="J686" s="26">
        <f t="shared" ca="1" si="60"/>
        <v>0.92564505637682493</v>
      </c>
      <c r="K686" s="26">
        <f t="shared" ca="1" si="60"/>
        <v>0.90611736193322456</v>
      </c>
      <c r="L686" s="26">
        <f t="shared" ca="1" si="60"/>
        <v>0.8861196234195825</v>
      </c>
      <c r="M686" s="27">
        <f ca="1">C686*'Balance y flujos'!D$12</f>
        <v>7623.387635259176</v>
      </c>
      <c r="N686" s="27">
        <f ca="1">D686*'Balance y flujos'!E$12</f>
        <v>7622.4475235525788</v>
      </c>
      <c r="O686" s="27">
        <f ca="1">E686*'Balance y flujos'!F$12</f>
        <v>7579.4146660636143</v>
      </c>
      <c r="P686" s="27">
        <f ca="1">F686*'Balance y flujos'!G$12</f>
        <v>7503.5531399665961</v>
      </c>
      <c r="Q686" s="27">
        <f ca="1">G686*'Balance y flujos'!H$12</f>
        <v>-970258.20987612766</v>
      </c>
      <c r="R686" s="27">
        <f ca="1">H686*'Balance y flujos'!I$12</f>
        <v>24378.148417475368</v>
      </c>
      <c r="S686" s="27">
        <f ca="1">I686*'Balance y flujos'!J$12</f>
        <v>23934.125467638441</v>
      </c>
      <c r="T686" s="27">
        <f ca="1">J686*'Balance y flujos'!K$12</f>
        <v>23459.346883619077</v>
      </c>
      <c r="U686" s="27">
        <f ca="1">K686*'Balance y flujos'!L$12</f>
        <v>22964.441244968697</v>
      </c>
      <c r="V686" s="27">
        <f ca="1">L686*'Balance y flujos'!M$12</f>
        <v>908577.24633127369</v>
      </c>
      <c r="W686" s="16">
        <f t="shared" ca="1" si="58"/>
        <v>63383.901433689636</v>
      </c>
      <c r="X686" s="16">
        <f ca="1">'Metrics and Escenarios'!$N$13-W686</f>
        <v>-60475.85467788286</v>
      </c>
    </row>
    <row r="687" spans="1:24" x14ac:dyDescent="0.35">
      <c r="A687">
        <v>682</v>
      </c>
      <c r="B687" s="16">
        <f t="shared" ca="1" si="57"/>
        <v>-173.13069850610879</v>
      </c>
      <c r="C687" s="26">
        <f t="shared" ca="1" si="59"/>
        <v>1.0109011681385116</v>
      </c>
      <c r="D687" s="26">
        <f t="shared" ca="1" si="60"/>
        <v>1.0148882129367027</v>
      </c>
      <c r="E687" s="26">
        <f t="shared" ca="1" si="60"/>
        <v>1.0132637447778221</v>
      </c>
      <c r="F687" s="26">
        <f t="shared" ca="1" si="60"/>
        <v>1.0072026710311528</v>
      </c>
      <c r="G687" s="26">
        <f t="shared" ca="1" si="60"/>
        <v>0.99770834969130318</v>
      </c>
      <c r="H687" s="26">
        <f t="shared" ca="1" si="60"/>
        <v>0.98561591678181171</v>
      </c>
      <c r="I687" s="26">
        <f t="shared" ca="1" si="60"/>
        <v>0.97160026673090605</v>
      </c>
      <c r="J687" s="26">
        <f t="shared" ca="1" si="60"/>
        <v>0.95620068277162229</v>
      </c>
      <c r="K687" s="26">
        <f t="shared" ca="1" si="60"/>
        <v>0.93983602017466317</v>
      </c>
      <c r="L687" s="26">
        <f t="shared" ca="1" si="60"/>
        <v>0.92283287740350628</v>
      </c>
      <c r="M687" s="27">
        <f ca="1">C687*'Balance y flujos'!D$12</f>
        <v>7654.3985935687178</v>
      </c>
      <c r="N687" s="27">
        <f ca="1">D687*'Balance y flujos'!E$12</f>
        <v>7684.5879246899458</v>
      </c>
      <c r="O687" s="27">
        <f ca="1">E687*'Balance y flujos'!F$12</f>
        <v>7672.2876848816068</v>
      </c>
      <c r="P687" s="27">
        <f ca="1">F687*'Balance y flujos'!G$12</f>
        <v>7626.3941041595153</v>
      </c>
      <c r="Q687" s="27">
        <f ca="1">G687*'Balance y flujos'!H$12</f>
        <v>-990153.84522601368</v>
      </c>
      <c r="R687" s="27">
        <f ca="1">H687*'Balance y flujos'!I$12</f>
        <v>24979.235319750853</v>
      </c>
      <c r="S687" s="27">
        <f ca="1">I687*'Balance y flujos'!J$12</f>
        <v>24624.025734739298</v>
      </c>
      <c r="T687" s="27">
        <f ca="1">J687*'Balance y flujos'!K$12</f>
        <v>24233.74202990505</v>
      </c>
      <c r="U687" s="27">
        <f ca="1">K687*'Balance y flujos'!L$12</f>
        <v>23818.999582083707</v>
      </c>
      <c r="V687" s="27">
        <f ca="1">L687*'Balance y flujos'!M$12</f>
        <v>946220.95303517033</v>
      </c>
      <c r="W687" s="16">
        <f t="shared" ca="1" si="58"/>
        <v>84360.778782935347</v>
      </c>
      <c r="X687" s="16">
        <f ca="1">'Metrics and Escenarios'!$N$13-W687</f>
        <v>-81452.732027128572</v>
      </c>
    </row>
    <row r="688" spans="1:24" x14ac:dyDescent="0.35">
      <c r="A688">
        <v>683</v>
      </c>
      <c r="B688" s="16">
        <f t="shared" ca="1" si="57"/>
        <v>195.32067150180092</v>
      </c>
      <c r="C688" s="26">
        <f t="shared" ca="1" si="59"/>
        <v>0.9743322072565247</v>
      </c>
      <c r="D688" s="26">
        <f t="shared" ca="1" si="60"/>
        <v>0.94278991709951532</v>
      </c>
      <c r="E688" s="26">
        <f t="shared" ca="1" si="60"/>
        <v>0.90723037944473839</v>
      </c>
      <c r="F688" s="26">
        <f t="shared" ca="1" si="60"/>
        <v>0.86918117183550048</v>
      </c>
      <c r="G688" s="26">
        <f t="shared" ca="1" si="60"/>
        <v>0.82984199385629076</v>
      </c>
      <c r="H688" s="26">
        <f t="shared" ca="1" si="60"/>
        <v>0.79012876035908208</v>
      </c>
      <c r="I688" s="26">
        <f t="shared" ca="1" si="60"/>
        <v>0.75071682192735212</v>
      </c>
      <c r="J688" s="26">
        <f t="shared" ca="1" si="60"/>
        <v>0.71209171351442069</v>
      </c>
      <c r="K688" s="26">
        <f t="shared" ca="1" si="60"/>
        <v>0.67458600744964581</v>
      </c>
      <c r="L688" s="26">
        <f t="shared" ca="1" si="60"/>
        <v>0.63842026147571962</v>
      </c>
      <c r="M688" s="27">
        <f ca="1">C688*'Balance y flujos'!D$12</f>
        <v>7377.503668955279</v>
      </c>
      <c r="N688" s="27">
        <f ca="1">D688*'Balance y flujos'!E$12</f>
        <v>7138.6699738074785</v>
      </c>
      <c r="O688" s="27">
        <f ca="1">E688*'Balance y flujos'!F$12</f>
        <v>6869.418257030964</v>
      </c>
      <c r="P688" s="27">
        <f ca="1">F688*'Balance y flujos'!G$12</f>
        <v>6581.3151165955287</v>
      </c>
      <c r="Q688" s="27">
        <f ca="1">G688*'Balance y flujos'!H$12</f>
        <v>-823558.54935067764</v>
      </c>
      <c r="R688" s="27">
        <f ca="1">H688*'Balance y flujos'!I$12</f>
        <v>20024.851366398671</v>
      </c>
      <c r="S688" s="27">
        <f ca="1">I688*'Balance y flujos'!J$12</f>
        <v>19026.003775028399</v>
      </c>
      <c r="T688" s="27">
        <f ca="1">J688*'Balance y flujos'!K$12</f>
        <v>18047.09743243624</v>
      </c>
      <c r="U688" s="27">
        <f ca="1">K688*'Balance y flujos'!L$12</f>
        <v>17096.560979367965</v>
      </c>
      <c r="V688" s="27">
        <f ca="1">L688*'Balance y flujos'!M$12</f>
        <v>654600.2456589794</v>
      </c>
      <c r="W688" s="16">
        <f t="shared" ca="1" si="58"/>
        <v>-66796.883122077794</v>
      </c>
      <c r="X688" s="16">
        <f ca="1">'Metrics and Escenarios'!$N$13-W688</f>
        <v>69704.92987788457</v>
      </c>
    </row>
    <row r="689" spans="1:24" x14ac:dyDescent="0.35">
      <c r="A689">
        <v>684</v>
      </c>
      <c r="B689" s="16">
        <f t="shared" ca="1" si="57"/>
        <v>-81.73620257196302</v>
      </c>
      <c r="C689" s="26">
        <f t="shared" ca="1" si="59"/>
        <v>1.001704179593258</v>
      </c>
      <c r="D689" s="26">
        <f t="shared" ca="1" si="60"/>
        <v>0.99650569155905688</v>
      </c>
      <c r="E689" s="26">
        <f t="shared" ca="1" si="60"/>
        <v>0.98585913735848762</v>
      </c>
      <c r="F689" s="26">
        <f t="shared" ca="1" si="60"/>
        <v>0.9710464809393422</v>
      </c>
      <c r="G689" s="26">
        <f t="shared" ca="1" si="60"/>
        <v>0.95314186194210415</v>
      </c>
      <c r="H689" s="26">
        <f t="shared" ca="1" si="60"/>
        <v>0.93302317934174217</v>
      </c>
      <c r="I689" s="26">
        <f t="shared" ca="1" si="60"/>
        <v>0.91138764666898298</v>
      </c>
      <c r="J689" s="26">
        <f t="shared" ca="1" si="60"/>
        <v>0.88878220210564063</v>
      </c>
      <c r="K689" s="26">
        <f t="shared" ca="1" si="60"/>
        <v>0.86562376882878689</v>
      </c>
      <c r="L689" s="26">
        <f t="shared" ca="1" si="60"/>
        <v>0.84223043924010332</v>
      </c>
      <c r="M689" s="27">
        <f ca="1">C689*'Balance y flujos'!D$12</f>
        <v>7584.7603159559931</v>
      </c>
      <c r="N689" s="27">
        <f ca="1">D689*'Balance y flujos'!E$12</f>
        <v>7545.3981104785335</v>
      </c>
      <c r="O689" s="27">
        <f ca="1">E689*'Balance y flujos'!F$12</f>
        <v>7464.7839297181599</v>
      </c>
      <c r="P689" s="27">
        <f ca="1">F689*'Balance y flujos'!G$12</f>
        <v>7352.6246207418862</v>
      </c>
      <c r="Q689" s="27">
        <f ca="1">G689*'Balance y flujos'!H$12</f>
        <v>-945924.80852732225</v>
      </c>
      <c r="R689" s="27">
        <f ca="1">H689*'Balance y flujos'!I$12</f>
        <v>23646.336426523878</v>
      </c>
      <c r="S689" s="27">
        <f ca="1">I689*'Balance y flujos'!J$12</f>
        <v>23098.010194470295</v>
      </c>
      <c r="T689" s="27">
        <f ca="1">J689*'Balance y flujos'!K$12</f>
        <v>22525.102726519657</v>
      </c>
      <c r="U689" s="27">
        <f ca="1">K689*'Balance y flujos'!L$12</f>
        <v>21938.180432947021</v>
      </c>
      <c r="V689" s="27">
        <f ca="1">L689*'Balance y flujos'!M$12</f>
        <v>863575.74421846529</v>
      </c>
      <c r="W689" s="16">
        <f t="shared" ca="1" si="58"/>
        <v>38806.132448498509</v>
      </c>
      <c r="X689" s="16">
        <f ca="1">'Metrics and Escenarios'!$N$13-W689</f>
        <v>-35898.085692691733</v>
      </c>
    </row>
    <row r="690" spans="1:24" x14ac:dyDescent="0.35">
      <c r="A690">
        <v>685</v>
      </c>
      <c r="B690" s="16">
        <f t="shared" ca="1" si="57"/>
        <v>-130.90917551514497</v>
      </c>
      <c r="C690" s="26">
        <f t="shared" ca="1" si="59"/>
        <v>1.0066419872297432</v>
      </c>
      <c r="D690" s="26">
        <f t="shared" ca="1" si="60"/>
        <v>1.0063542700503776</v>
      </c>
      <c r="E690" s="26">
        <f t="shared" ca="1" si="60"/>
        <v>1.0005102246983788</v>
      </c>
      <c r="F690" s="26">
        <f t="shared" ca="1" si="60"/>
        <v>0.99033525326763183</v>
      </c>
      <c r="G690" s="26">
        <f t="shared" ca="1" si="60"/>
        <v>0.97686673191453388</v>
      </c>
      <c r="H690" s="26">
        <f t="shared" ca="1" si="60"/>
        <v>0.96096100265802642</v>
      </c>
      <c r="I690" s="26">
        <f t="shared" ca="1" si="60"/>
        <v>0.94330475415529513</v>
      </c>
      <c r="J690" s="26">
        <f t="shared" ca="1" si="60"/>
        <v>0.92444225847502037</v>
      </c>
      <c r="K690" s="26">
        <f t="shared" ca="1" si="60"/>
        <v>0.90479286833116179</v>
      </c>
      <c r="L690" s="26">
        <f t="shared" ca="1" si="60"/>
        <v>0.88468055986898708</v>
      </c>
      <c r="M690" s="27">
        <f ca="1">C690*'Balance y flujos'!D$12</f>
        <v>7622.1486868663005</v>
      </c>
      <c r="N690" s="27">
        <f ca="1">D690*'Balance y flujos'!E$12</f>
        <v>7619.9701336679327</v>
      </c>
      <c r="O690" s="27">
        <f ca="1">E690*'Balance y flujos'!F$12</f>
        <v>7575.7198608094468</v>
      </c>
      <c r="P690" s="27">
        <f ca="1">F690*'Balance y flujos'!G$12</f>
        <v>7498.6764371159843</v>
      </c>
      <c r="Q690" s="27">
        <f ca="1">G690*'Balance y flujos'!H$12</f>
        <v>-969470.03718854056</v>
      </c>
      <c r="R690" s="27">
        <f ca="1">H690*'Balance y flujos'!I$12</f>
        <v>24354.386541235624</v>
      </c>
      <c r="S690" s="27">
        <f ca="1">I690*'Balance y flujos'!J$12</f>
        <v>23906.910421274224</v>
      </c>
      <c r="T690" s="27">
        <f ca="1">J690*'Balance y flujos'!K$12</f>
        <v>23428.863435330844</v>
      </c>
      <c r="U690" s="27">
        <f ca="1">K690*'Balance y flujos'!L$12</f>
        <v>22930.873567334736</v>
      </c>
      <c r="V690" s="27">
        <f ca="1">L690*'Balance y flujos'!M$12</f>
        <v>907101.71146719973</v>
      </c>
      <c r="W690" s="16">
        <f t="shared" ca="1" si="58"/>
        <v>62569.223362294259</v>
      </c>
      <c r="X690" s="16">
        <f ca="1">'Metrics and Escenarios'!$N$13-W690</f>
        <v>-59661.176606487483</v>
      </c>
    </row>
    <row r="691" spans="1:24" x14ac:dyDescent="0.35">
      <c r="A691">
        <v>686</v>
      </c>
      <c r="B691" s="16">
        <f t="shared" ca="1" si="57"/>
        <v>216.29248078841985</v>
      </c>
      <c r="C691" s="26">
        <f t="shared" ca="1" si="59"/>
        <v>0.97229099747453018</v>
      </c>
      <c r="D691" s="26">
        <f t="shared" ca="1" si="60"/>
        <v>0.938843796545763</v>
      </c>
      <c r="E691" s="26">
        <f t="shared" ca="1" si="60"/>
        <v>0.9015404187802406</v>
      </c>
      <c r="F691" s="26">
        <f t="shared" ca="1" si="60"/>
        <v>0.86192034822763697</v>
      </c>
      <c r="G691" s="26">
        <f t="shared" ca="1" si="60"/>
        <v>0.82118581309784189</v>
      </c>
      <c r="H691" s="26">
        <f t="shared" ca="1" si="60"/>
        <v>0.78024879315193429</v>
      </c>
      <c r="I691" s="26">
        <f t="shared" ca="1" si="60"/>
        <v>0.73977659809248852</v>
      </c>
      <c r="J691" s="26">
        <f t="shared" ca="1" si="60"/>
        <v>0.70024429485035455</v>
      </c>
      <c r="K691" s="26">
        <f t="shared" ca="1" si="60"/>
        <v>0.66197285598906408</v>
      </c>
      <c r="L691" s="26">
        <f t="shared" ca="1" si="60"/>
        <v>0.62517085116628279</v>
      </c>
      <c r="M691" s="27">
        <f ca="1">C691*'Balance y flujos'!D$12</f>
        <v>7362.0479213738927</v>
      </c>
      <c r="N691" s="27">
        <f ca="1">D691*'Balance y flujos'!E$12</f>
        <v>7108.7905151930281</v>
      </c>
      <c r="O691" s="27">
        <f ca="1">E691*'Balance y flujos'!F$12</f>
        <v>6826.3346913170244</v>
      </c>
      <c r="P691" s="27">
        <f ca="1">F691*'Balance y flujos'!G$12</f>
        <v>6526.3372020734578</v>
      </c>
      <c r="Q691" s="27">
        <f ca="1">G691*'Balance y flujos'!H$12</f>
        <v>-814967.91195087892</v>
      </c>
      <c r="R691" s="27">
        <f ca="1">H691*'Balance y flujos'!I$12</f>
        <v>19774.455627433144</v>
      </c>
      <c r="S691" s="27">
        <f ca="1">I691*'Balance y flujos'!J$12</f>
        <v>18748.737122807419</v>
      </c>
      <c r="T691" s="27">
        <f ca="1">J691*'Balance y flujos'!K$12</f>
        <v>17746.839031874279</v>
      </c>
      <c r="U691" s="27">
        <f ca="1">K691*'Balance y flujos'!L$12</f>
        <v>16776.896013438567</v>
      </c>
      <c r="V691" s="27">
        <f ca="1">L691*'Balance y flujos'!M$12</f>
        <v>641015.04517780105</v>
      </c>
      <c r="W691" s="16">
        <f t="shared" ca="1" si="58"/>
        <v>-73082.428647567052</v>
      </c>
      <c r="X691" s="16">
        <f ca="1">'Metrics and Escenarios'!$N$13-W691</f>
        <v>75990.475403373828</v>
      </c>
    </row>
    <row r="692" spans="1:24" x14ac:dyDescent="0.35">
      <c r="A692">
        <v>687</v>
      </c>
      <c r="B692" s="16">
        <f t="shared" ca="1" si="57"/>
        <v>38.804021639685956</v>
      </c>
      <c r="C692" s="26">
        <f t="shared" ca="1" si="59"/>
        <v>0.98970209696394518</v>
      </c>
      <c r="D692" s="26">
        <f t="shared" ca="1" si="60"/>
        <v>0.97276915799312524</v>
      </c>
      <c r="E692" s="26">
        <f t="shared" ca="1" si="60"/>
        <v>0.95084533420515838</v>
      </c>
      <c r="F692" s="26">
        <f t="shared" ca="1" si="60"/>
        <v>0.92533723236950038</v>
      </c>
      <c r="G692" s="26">
        <f t="shared" ca="1" si="60"/>
        <v>0.89739277166014053</v>
      </c>
      <c r="H692" s="26">
        <f t="shared" ca="1" si="60"/>
        <v>0.86792552465765427</v>
      </c>
      <c r="I692" s="26">
        <f t="shared" ca="1" si="60"/>
        <v>0.8376414689248699</v>
      </c>
      <c r="J692" s="26">
        <f t="shared" ca="1" si="60"/>
        <v>0.80707777098976907</v>
      </c>
      <c r="K692" s="26">
        <f t="shared" ca="1" si="60"/>
        <v>0.77663009227591062</v>
      </c>
      <c r="L692" s="26">
        <f t="shared" ca="1" si="60"/>
        <v>0.74658795513527043</v>
      </c>
      <c r="M692" s="27">
        <f ca="1">C692*'Balance y flujos'!D$12</f>
        <v>7493.8822684344186</v>
      </c>
      <c r="N692" s="27">
        <f ca="1">D692*'Balance y flujos'!E$12</f>
        <v>7365.668484210687</v>
      </c>
      <c r="O692" s="27">
        <f ca="1">E692*'Balance y flujos'!F$12</f>
        <v>7199.6644362805846</v>
      </c>
      <c r="P692" s="27">
        <f ca="1">F692*'Balance y flujos'!G$12</f>
        <v>7006.5207492720883</v>
      </c>
      <c r="Q692" s="27">
        <f ca="1">G692*'Balance y flujos'!H$12</f>
        <v>-890597.84235768195</v>
      </c>
      <c r="R692" s="27">
        <f ca="1">H692*'Balance y flujos'!I$12</f>
        <v>21996.515631799753</v>
      </c>
      <c r="S692" s="27">
        <f ca="1">I692*'Balance y flujos'!J$12</f>
        <v>21229.003113276645</v>
      </c>
      <c r="T692" s="27">
        <f ca="1">J692*'Balance y flujos'!K$12</f>
        <v>20454.403403629633</v>
      </c>
      <c r="U692" s="27">
        <f ca="1">K692*'Balance y flujos'!L$12</f>
        <v>19682.744059879398</v>
      </c>
      <c r="V692" s="27">
        <f ca="1">L692*'Balance y flujos'!M$12</f>
        <v>765509.31780878326</v>
      </c>
      <c r="W692" s="16">
        <f t="shared" ca="1" si="58"/>
        <v>-12660.122402115376</v>
      </c>
      <c r="X692" s="16">
        <f ca="1">'Metrics and Escenarios'!$N$13-W692</f>
        <v>15568.169157922151</v>
      </c>
    </row>
    <row r="693" spans="1:24" x14ac:dyDescent="0.35">
      <c r="A693">
        <v>688</v>
      </c>
      <c r="B693" s="16">
        <f t="shared" ca="1" si="57"/>
        <v>186.31313545369395</v>
      </c>
      <c r="C693" s="26">
        <f t="shared" ca="1" si="59"/>
        <v>0.9752102358888558</v>
      </c>
      <c r="D693" s="26">
        <f t="shared" ca="1" si="60"/>
        <v>0.94448989072994227</v>
      </c>
      <c r="E693" s="26">
        <f t="shared" ca="1" si="60"/>
        <v>0.90968526792940907</v>
      </c>
      <c r="F693" s="26">
        <f t="shared" ca="1" si="60"/>
        <v>0.87231849264262862</v>
      </c>
      <c r="G693" s="26">
        <f t="shared" ca="1" si="60"/>
        <v>0.83358783856935736</v>
      </c>
      <c r="H693" s="26">
        <f t="shared" ca="1" si="60"/>
        <v>0.79441058852823654</v>
      </c>
      <c r="I693" s="26">
        <f t="shared" ca="1" si="60"/>
        <v>0.75546525246113938</v>
      </c>
      <c r="J693" s="26">
        <f t="shared" ca="1" si="60"/>
        <v>0.71724159976731661</v>
      </c>
      <c r="K693" s="26">
        <f t="shared" ca="1" si="60"/>
        <v>0.68007695634334819</v>
      </c>
      <c r="L693" s="26">
        <f t="shared" ca="1" si="60"/>
        <v>0.64419683227252111</v>
      </c>
      <c r="M693" s="27">
        <f ca="1">C693*'Balance y flujos'!D$12</f>
        <v>7384.1519757732485</v>
      </c>
      <c r="N693" s="27">
        <f ca="1">D693*'Balance y flujos'!E$12</f>
        <v>7151.5419302122818</v>
      </c>
      <c r="O693" s="27">
        <f ca="1">E693*'Balance y flujos'!F$12</f>
        <v>6888.0063203913342</v>
      </c>
      <c r="P693" s="27">
        <f ca="1">F693*'Balance y flujos'!G$12</f>
        <v>6605.0704595811103</v>
      </c>
      <c r="Q693" s="27">
        <f ca="1">G693*'Balance y flujos'!H$12</f>
        <v>-827276.03106505843</v>
      </c>
      <c r="R693" s="27">
        <f ca="1">H693*'Balance y flujos'!I$12</f>
        <v>20133.369087769566</v>
      </c>
      <c r="S693" s="27">
        <f ca="1">I693*'Balance y flujos'!J$12</f>
        <v>19146.346965193439</v>
      </c>
      <c r="T693" s="27">
        <f ca="1">J693*'Balance y flujos'!K$12</f>
        <v>18177.615028987508</v>
      </c>
      <c r="U693" s="27">
        <f ca="1">K693*'Balance y flujos'!L$12</f>
        <v>17235.722393270822</v>
      </c>
      <c r="V693" s="27">
        <f ca="1">L693*'Balance y flujos'!M$12</f>
        <v>660523.21660904319</v>
      </c>
      <c r="W693" s="16">
        <f t="shared" ca="1" si="58"/>
        <v>-64030.990294835996</v>
      </c>
      <c r="X693" s="16">
        <f ca="1">'Metrics and Escenarios'!$N$13-W693</f>
        <v>66939.037050642772</v>
      </c>
    </row>
    <row r="694" spans="1:24" x14ac:dyDescent="0.35">
      <c r="A694">
        <v>689</v>
      </c>
      <c r="B694" s="16">
        <f t="shared" ca="1" si="57"/>
        <v>167.76777266467212</v>
      </c>
      <c r="C694" s="26">
        <f t="shared" ca="1" si="59"/>
        <v>0.97702047671067638</v>
      </c>
      <c r="D694" s="26">
        <f t="shared" ca="1" si="60"/>
        <v>0.94799957708181337</v>
      </c>
      <c r="E694" s="26">
        <f t="shared" ca="1" si="60"/>
        <v>0.91476050615333671</v>
      </c>
      <c r="F694" s="26">
        <f t="shared" ca="1" si="60"/>
        <v>0.87881353862031497</v>
      </c>
      <c r="G694" s="26">
        <f t="shared" ca="1" si="60"/>
        <v>0.84135338106975299</v>
      </c>
      <c r="H694" s="26">
        <f t="shared" ca="1" si="60"/>
        <v>0.80329953095231599</v>
      </c>
      <c r="I694" s="26">
        <f t="shared" ca="1" si="60"/>
        <v>0.7653364505917678</v>
      </c>
      <c r="J694" s="26">
        <f t="shared" ca="1" si="60"/>
        <v>0.7279621341414706</v>
      </c>
      <c r="K694" s="26">
        <f t="shared" ref="D694:L723" ca="1" si="61">EXP(-(K$4+($B694/10000))*K$3)</f>
        <v>0.69152326125165453</v>
      </c>
      <c r="L694" s="26">
        <f t="shared" ca="1" si="61"/>
        <v>0.65625516369969772</v>
      </c>
      <c r="M694" s="27">
        <f ca="1">C694*'Balance y flujos'!D$12</f>
        <v>7397.8588595293322</v>
      </c>
      <c r="N694" s="27">
        <f ca="1">D694*'Balance y flujos'!E$12</f>
        <v>7178.1167716728951</v>
      </c>
      <c r="O694" s="27">
        <f ca="1">E694*'Balance y flujos'!F$12</f>
        <v>6926.435295990198</v>
      </c>
      <c r="P694" s="27">
        <f ca="1">F694*'Balance y flujos'!G$12</f>
        <v>6654.2500157669183</v>
      </c>
      <c r="Q694" s="27">
        <f ca="1">G694*'Balance y flujos'!H$12</f>
        <v>-834982.77399189852</v>
      </c>
      <c r="R694" s="27">
        <f ca="1">H694*'Balance y flujos'!I$12</f>
        <v>20358.648510285173</v>
      </c>
      <c r="S694" s="27">
        <f ca="1">I694*'Balance y flujos'!J$12</f>
        <v>19396.520462591852</v>
      </c>
      <c r="T694" s="27">
        <f ca="1">J694*'Balance y flujos'!K$12</f>
        <v>18449.313919321838</v>
      </c>
      <c r="U694" s="27">
        <f ca="1">K694*'Balance y flujos'!L$12</f>
        <v>17525.81505409125</v>
      </c>
      <c r="V694" s="27">
        <f ca="1">L694*'Balance y flujos'!M$12</f>
        <v>672887.1517639542</v>
      </c>
      <c r="W694" s="16">
        <f t="shared" ca="1" si="58"/>
        <v>-58208.663338694721</v>
      </c>
      <c r="X694" s="16">
        <f ca="1">'Metrics and Escenarios'!$N$13-W694</f>
        <v>61116.710094501497</v>
      </c>
    </row>
    <row r="695" spans="1:24" x14ac:dyDescent="0.35">
      <c r="A695">
        <v>690</v>
      </c>
      <c r="B695" s="16">
        <f t="shared" ca="1" si="57"/>
        <v>-290.29669068961095</v>
      </c>
      <c r="C695" s="26">
        <f t="shared" ca="1" si="59"/>
        <v>1.0228151513638626</v>
      </c>
      <c r="D695" s="26">
        <f t="shared" ca="1" si="61"/>
        <v>1.0389511242106468</v>
      </c>
      <c r="E695" s="26">
        <f t="shared" ca="1" si="61"/>
        <v>1.0495131071318158</v>
      </c>
      <c r="F695" s="26">
        <f t="shared" ca="1" si="61"/>
        <v>1.0555302555482871</v>
      </c>
      <c r="G695" s="26">
        <f t="shared" ca="1" si="61"/>
        <v>1.0579030731228534</v>
      </c>
      <c r="H695" s="26">
        <f t="shared" ca="1" si="61"/>
        <v>1.0573978783182463</v>
      </c>
      <c r="I695" s="26">
        <f t="shared" ca="1" si="61"/>
        <v>1.0546462337151432</v>
      </c>
      <c r="J695" s="26">
        <f t="shared" ca="1" si="61"/>
        <v>1.050162931515517</v>
      </c>
      <c r="K695" s="26">
        <f t="shared" ca="1" si="61"/>
        <v>1.0443550599794875</v>
      </c>
      <c r="L695" s="26">
        <f t="shared" ca="1" si="61"/>
        <v>1.0375465781753235</v>
      </c>
      <c r="M695" s="27">
        <f ca="1">C695*'Balance y flujos'!D$12</f>
        <v>7744.6095650446478</v>
      </c>
      <c r="N695" s="27">
        <f ca="1">D695*'Balance y flujos'!E$12</f>
        <v>7866.7888361317746</v>
      </c>
      <c r="O695" s="27">
        <f ca="1">E695*'Balance y flujos'!F$12</f>
        <v>7946.7626552994416</v>
      </c>
      <c r="P695" s="27">
        <f ca="1">F695*'Balance y flujos'!G$12</f>
        <v>7992.3236397240053</v>
      </c>
      <c r="Q695" s="27">
        <f ca="1">G695*'Balance y flujos'!H$12</f>
        <v>-1049892.7828489242</v>
      </c>
      <c r="R695" s="27">
        <f ca="1">H695*'Balance y flujos'!I$12</f>
        <v>26798.461732800795</v>
      </c>
      <c r="S695" s="27">
        <f ca="1">I695*'Balance y flujos'!J$12</f>
        <v>26728.724650751978</v>
      </c>
      <c r="T695" s="27">
        <f ca="1">J695*'Balance y flujos'!K$12</f>
        <v>26615.100815394606</v>
      </c>
      <c r="U695" s="27">
        <f ca="1">K695*'Balance y flujos'!L$12</f>
        <v>26467.907383008631</v>
      </c>
      <c r="V695" s="27">
        <f ca="1">L695*'Balance y flujos'!M$12</f>
        <v>1063841.9328770486</v>
      </c>
      <c r="W695" s="16">
        <f t="shared" ca="1" si="58"/>
        <v>152109.82930628047</v>
      </c>
      <c r="X695" s="16">
        <f ca="1">'Metrics and Escenarios'!$N$13-W695</f>
        <v>-149201.7825504737</v>
      </c>
    </row>
    <row r="696" spans="1:24" x14ac:dyDescent="0.35">
      <c r="A696">
        <v>691</v>
      </c>
      <c r="B696" s="16">
        <f t="shared" ca="1" si="57"/>
        <v>-40.632238322789973</v>
      </c>
      <c r="C696" s="26">
        <f t="shared" ca="1" si="59"/>
        <v>0.99759522880812335</v>
      </c>
      <c r="D696" s="26">
        <f t="shared" ca="1" si="61"/>
        <v>0.98834720525480579</v>
      </c>
      <c r="E696" s="26">
        <f t="shared" ca="1" si="61"/>
        <v>0.97377696859147822</v>
      </c>
      <c r="F696" s="26">
        <f t="shared" ca="1" si="61"/>
        <v>0.95521147006476992</v>
      </c>
      <c r="G696" s="26">
        <f t="shared" ca="1" si="61"/>
        <v>0.93375283140099086</v>
      </c>
      <c r="H696" s="26">
        <f t="shared" ca="1" si="61"/>
        <v>0.91029403788206642</v>
      </c>
      <c r="I696" s="26">
        <f t="shared" ca="1" si="61"/>
        <v>0.8855381590575927</v>
      </c>
      <c r="J696" s="26">
        <f t="shared" ca="1" si="61"/>
        <v>0.86003152202387934</v>
      </c>
      <c r="K696" s="26">
        <f t="shared" ca="1" si="61"/>
        <v>0.83418633382705409</v>
      </c>
      <c r="L696" s="26">
        <f t="shared" ca="1" si="61"/>
        <v>0.80831326966069927</v>
      </c>
      <c r="M696" s="27">
        <f ca="1">C696*'Balance y flujos'!D$12</f>
        <v>7553.6479301936015</v>
      </c>
      <c r="N696" s="27">
        <f ca="1">D696*'Balance y flujos'!E$12</f>
        <v>7483.6232228226982</v>
      </c>
      <c r="O696" s="27">
        <f ca="1">E696*'Balance y flujos'!F$12</f>
        <v>7373.2994814532976</v>
      </c>
      <c r="P696" s="27">
        <f ca="1">F696*'Balance y flujos'!G$12</f>
        <v>7232.724190524099</v>
      </c>
      <c r="Q696" s="27">
        <f ca="1">G696*'Balance y flujos'!H$12</f>
        <v>-926682.58894338482</v>
      </c>
      <c r="R696" s="27">
        <f ca="1">H696*'Balance y flujos'!I$12</f>
        <v>23070.294011349659</v>
      </c>
      <c r="S696" s="27">
        <f ca="1">I696*'Balance y flujos'!J$12</f>
        <v>22442.886405430629</v>
      </c>
      <c r="T696" s="27">
        <f ca="1">J696*'Balance y flujos'!K$12</f>
        <v>21796.451746825536</v>
      </c>
      <c r="U696" s="27">
        <f ca="1">K696*'Balance y flujos'!L$12</f>
        <v>21141.436921213033</v>
      </c>
      <c r="V696" s="27">
        <f ca="1">L696*'Balance y flujos'!M$12</f>
        <v>828798.98527379392</v>
      </c>
      <c r="W696" s="16">
        <f t="shared" ca="1" si="58"/>
        <v>20210.760240221745</v>
      </c>
      <c r="X696" s="16">
        <f ca="1">'Metrics and Escenarios'!$N$13-W696</f>
        <v>-17302.71348441497</v>
      </c>
    </row>
    <row r="697" spans="1:24" x14ac:dyDescent="0.35">
      <c r="A697">
        <v>692</v>
      </c>
      <c r="B697" s="16">
        <f t="shared" ca="1" si="57"/>
        <v>264.73777993064397</v>
      </c>
      <c r="C697" s="26">
        <f t="shared" ca="1" si="59"/>
        <v>0.96759209582679129</v>
      </c>
      <c r="D697" s="26">
        <f t="shared" ca="1" si="61"/>
        <v>0.92979120918145297</v>
      </c>
      <c r="E697" s="26">
        <f t="shared" ca="1" si="61"/>
        <v>0.88853255464261116</v>
      </c>
      <c r="F697" s="26">
        <f t="shared" ca="1" si="61"/>
        <v>0.84537874281650582</v>
      </c>
      <c r="G697" s="26">
        <f t="shared" ca="1" si="61"/>
        <v>0.80153349342619218</v>
      </c>
      <c r="H697" s="26">
        <f t="shared" ca="1" si="61"/>
        <v>0.75789560730089023</v>
      </c>
      <c r="I697" s="26">
        <f t="shared" ca="1" si="61"/>
        <v>0.71511011422809889</v>
      </c>
      <c r="J697" s="26">
        <f t="shared" ca="1" si="61"/>
        <v>0.67362463033865594</v>
      </c>
      <c r="K697" s="26">
        <f t="shared" ca="1" si="61"/>
        <v>0.63373049849771035</v>
      </c>
      <c r="L697" s="26">
        <f t="shared" ca="1" si="61"/>
        <v>0.59560617896145551</v>
      </c>
      <c r="M697" s="27">
        <f ca="1">C697*'Balance y flujos'!D$12</f>
        <v>7326.4685123303743</v>
      </c>
      <c r="N697" s="27">
        <f ca="1">D697*'Balance y flujos'!E$12</f>
        <v>7040.2456226026588</v>
      </c>
      <c r="O697" s="27">
        <f ca="1">E697*'Balance y flujos'!F$12</f>
        <v>6727.8410105314451</v>
      </c>
      <c r="P697" s="27">
        <f ca="1">F697*'Balance y flujos'!G$12</f>
        <v>6401.0865394122566</v>
      </c>
      <c r="Q697" s="27">
        <f ca="1">G697*'Balance y flujos'!H$12</f>
        <v>-795464.39682392275</v>
      </c>
      <c r="R697" s="27">
        <f ca="1">H697*'Balance y flujos'!I$12</f>
        <v>19207.941349394187</v>
      </c>
      <c r="S697" s="27">
        <f ca="1">I697*'Balance y flujos'!J$12</f>
        <v>18123.595123303952</v>
      </c>
      <c r="T697" s="27">
        <f ca="1">J697*'Balance y flujos'!K$12</f>
        <v>17072.196047067715</v>
      </c>
      <c r="U697" s="27">
        <f ca="1">K697*'Balance y flujos'!L$12</f>
        <v>16061.127850862084</v>
      </c>
      <c r="V697" s="27">
        <f ca="1">L697*'Balance y flujos'!M$12</f>
        <v>610701.09235404164</v>
      </c>
      <c r="W697" s="16">
        <f t="shared" ca="1" si="58"/>
        <v>-86802.802414376405</v>
      </c>
      <c r="X697" s="16">
        <f ca="1">'Metrics and Escenarios'!$N$13-W697</f>
        <v>89710.849170183181</v>
      </c>
    </row>
    <row r="698" spans="1:24" x14ac:dyDescent="0.35">
      <c r="A698">
        <v>693</v>
      </c>
      <c r="B698" s="16">
        <f t="shared" ca="1" si="57"/>
        <v>203.62833484489263</v>
      </c>
      <c r="C698" s="26">
        <f t="shared" ca="1" si="59"/>
        <v>0.97352310099595918</v>
      </c>
      <c r="D698" s="26">
        <f t="shared" ca="1" si="61"/>
        <v>0.94122474150787971</v>
      </c>
      <c r="E698" s="26">
        <f t="shared" ca="1" si="61"/>
        <v>0.90497210539065853</v>
      </c>
      <c r="F698" s="26">
        <f t="shared" ca="1" si="61"/>
        <v>0.86629761978106656</v>
      </c>
      <c r="G698" s="26">
        <f t="shared" ca="1" si="61"/>
        <v>0.82640211917608419</v>
      </c>
      <c r="H698" s="26">
        <f t="shared" ca="1" si="61"/>
        <v>0.78620008568219613</v>
      </c>
      <c r="I698" s="26">
        <f t="shared" ca="1" si="61"/>
        <v>0.74636379956476739</v>
      </c>
      <c r="J698" s="26">
        <f t="shared" ca="1" si="61"/>
        <v>0.70737475107133962</v>
      </c>
      <c r="K698" s="26">
        <f t="shared" ca="1" si="61"/>
        <v>0.66956100646557049</v>
      </c>
      <c r="L698" s="26">
        <f t="shared" ca="1" si="61"/>
        <v>0.63313845100157806</v>
      </c>
      <c r="M698" s="27">
        <f ca="1">C698*'Balance y flujos'!D$12</f>
        <v>7371.3772324468273</v>
      </c>
      <c r="N698" s="27">
        <f ca="1">D698*'Balance y flujos'!E$12</f>
        <v>7126.8186888105829</v>
      </c>
      <c r="O698" s="27">
        <f ca="1">E698*'Balance y flujos'!F$12</f>
        <v>6852.3189299273345</v>
      </c>
      <c r="P698" s="27">
        <f ca="1">F698*'Balance y flujos'!G$12</f>
        <v>6559.4812741927299</v>
      </c>
      <c r="Q698" s="27">
        <f ca="1">G698*'Balance y flujos'!H$12</f>
        <v>-820144.72090797103</v>
      </c>
      <c r="R698" s="27">
        <f ca="1">H698*'Balance y flujos'!I$12</f>
        <v>19925.283890287788</v>
      </c>
      <c r="S698" s="27">
        <f ca="1">I698*'Balance y flujos'!J$12</f>
        <v>18915.681723511436</v>
      </c>
      <c r="T698" s="27">
        <f ca="1">J698*'Balance y flujos'!K$12</f>
        <v>17927.551762714436</v>
      </c>
      <c r="U698" s="27">
        <f ca="1">K698*'Balance y flujos'!L$12</f>
        <v>16969.208447893998</v>
      </c>
      <c r="V698" s="27">
        <f ca="1">L698*'Balance y flujos'!M$12</f>
        <v>649184.57412953081</v>
      </c>
      <c r="W698" s="16">
        <f t="shared" ca="1" si="58"/>
        <v>-69312.424828655203</v>
      </c>
      <c r="X698" s="16">
        <f ca="1">'Metrics and Escenarios'!$N$13-W698</f>
        <v>72220.471584461979</v>
      </c>
    </row>
    <row r="699" spans="1:24" x14ac:dyDescent="0.35">
      <c r="A699">
        <v>694</v>
      </c>
      <c r="B699" s="16">
        <f t="shared" ca="1" si="57"/>
        <v>119.9304434129038</v>
      </c>
      <c r="C699" s="26">
        <f t="shared" ca="1" si="59"/>
        <v>0.98170547869848634</v>
      </c>
      <c r="D699" s="26">
        <f t="shared" ca="1" si="61"/>
        <v>0.9571130576006851</v>
      </c>
      <c r="E699" s="26">
        <f t="shared" ca="1" si="61"/>
        <v>0.92798306888311288</v>
      </c>
      <c r="F699" s="26">
        <f t="shared" ca="1" si="61"/>
        <v>0.89579149363379018</v>
      </c>
      <c r="G699" s="26">
        <f t="shared" ca="1" si="61"/>
        <v>0.86172003098277616</v>
      </c>
      <c r="H699" s="26">
        <f t="shared" ca="1" si="61"/>
        <v>0.82669023224256266</v>
      </c>
      <c r="I699" s="26">
        <f t="shared" ca="1" si="61"/>
        <v>0.79139853065712784</v>
      </c>
      <c r="J699" s="26">
        <f t="shared" ca="1" si="61"/>
        <v>0.7563610917235466</v>
      </c>
      <c r="K699" s="26">
        <f t="shared" ca="1" si="61"/>
        <v>0.72194603020959858</v>
      </c>
      <c r="L699" s="26">
        <f t="shared" ca="1" si="61"/>
        <v>0.68841166660919051</v>
      </c>
      <c r="M699" s="27">
        <f ca="1">C699*'Balance y flujos'!D$12</f>
        <v>7433.3330223422945</v>
      </c>
      <c r="N699" s="27">
        <f ca="1">D699*'Balance y flujos'!E$12</f>
        <v>7247.1227384922049</v>
      </c>
      <c r="O699" s="27">
        <f ca="1">E699*'Balance y flujos'!F$12</f>
        <v>7026.5546437089706</v>
      </c>
      <c r="P699" s="27">
        <f ca="1">F699*'Balance y flujos'!G$12</f>
        <v>6782.8046550064</v>
      </c>
      <c r="Q699" s="27">
        <f ca="1">G699*'Balance y flujos'!H$12</f>
        <v>-855195.21055413783</v>
      </c>
      <c r="R699" s="27">
        <f ca="1">H699*'Balance y flujos'!I$12</f>
        <v>20951.457353846508</v>
      </c>
      <c r="S699" s="27">
        <f ca="1">I699*'Balance y flujos'!J$12</f>
        <v>20057.0321485237</v>
      </c>
      <c r="T699" s="27">
        <f ca="1">J699*'Balance y flujos'!K$12</f>
        <v>19169.050920520585</v>
      </c>
      <c r="U699" s="27">
        <f ca="1">K699*'Balance y flujos'!L$12</f>
        <v>18296.843090408085</v>
      </c>
      <c r="V699" s="27">
        <f ca="1">L699*'Balance y flujos'!M$12</f>
        <v>705858.62208576233</v>
      </c>
      <c r="W699" s="16">
        <f t="shared" ca="1" si="58"/>
        <v>-42372.389895526692</v>
      </c>
      <c r="X699" s="16">
        <f ca="1">'Metrics and Escenarios'!$N$13-W699</f>
        <v>45280.436651333468</v>
      </c>
    </row>
    <row r="700" spans="1:24" x14ac:dyDescent="0.35">
      <c r="A700">
        <v>695</v>
      </c>
      <c r="B700" s="16">
        <f t="shared" ca="1" si="57"/>
        <v>22.334695975309096</v>
      </c>
      <c r="C700" s="26">
        <f t="shared" ca="1" si="59"/>
        <v>0.99133341254315355</v>
      </c>
      <c r="D700" s="26">
        <f t="shared" ca="1" si="61"/>
        <v>0.9759786112563158</v>
      </c>
      <c r="E700" s="26">
        <f t="shared" ca="1" si="61"/>
        <v>0.95555489355419365</v>
      </c>
      <c r="F700" s="26">
        <f t="shared" ca="1" si="61"/>
        <v>0.93145322760609195</v>
      </c>
      <c r="G700" s="26">
        <f t="shared" ca="1" si="61"/>
        <v>0.90481300820557853</v>
      </c>
      <c r="H700" s="26">
        <f t="shared" ca="1" si="61"/>
        <v>0.87654452814697015</v>
      </c>
      <c r="I700" s="26">
        <f t="shared" ca="1" si="61"/>
        <v>0.8473541207400892</v>
      </c>
      <c r="J700" s="26">
        <f t="shared" ca="1" si="61"/>
        <v>0.81778175240560891</v>
      </c>
      <c r="K700" s="26">
        <f t="shared" ca="1" si="61"/>
        <v>0.78822734599320554</v>
      </c>
      <c r="L700" s="26">
        <f t="shared" ca="1" si="61"/>
        <v>0.75898556521977445</v>
      </c>
      <c r="M700" s="27">
        <f ca="1">C700*'Balance y flujos'!D$12</f>
        <v>7506.2343559269593</v>
      </c>
      <c r="N700" s="27">
        <f ca="1">D700*'Balance y flujos'!E$12</f>
        <v>7389.9700038034753</v>
      </c>
      <c r="O700" s="27">
        <f ca="1">E700*'Balance y flujos'!F$12</f>
        <v>7235.3245439090733</v>
      </c>
      <c r="P700" s="27">
        <f ca="1">F700*'Balance y flujos'!G$12</f>
        <v>7052.8301876353298</v>
      </c>
      <c r="Q700" s="27">
        <f ca="1">G700*'Balance y flujos'!H$12</f>
        <v>-897961.89393670822</v>
      </c>
      <c r="R700" s="27">
        <f ca="1">H700*'Balance y flujos'!I$12</f>
        <v>22214.953780692835</v>
      </c>
      <c r="S700" s="27">
        <f ca="1">I700*'Balance y flujos'!J$12</f>
        <v>21475.15844735784</v>
      </c>
      <c r="T700" s="27">
        <f ca="1">J700*'Balance y flujos'!K$12</f>
        <v>20725.682779390459</v>
      </c>
      <c r="U700" s="27">
        <f ca="1">K700*'Balance y flujos'!L$12</f>
        <v>19976.662334467586</v>
      </c>
      <c r="V700" s="27">
        <f ca="1">L700*'Balance y flujos'!M$12</f>
        <v>778221.13022548426</v>
      </c>
      <c r="W700" s="16">
        <f t="shared" ca="1" si="58"/>
        <v>-6163.9472780403448</v>
      </c>
      <c r="X700" s="16">
        <f ca="1">'Metrics and Escenarios'!$N$13-W700</f>
        <v>9071.9940338471206</v>
      </c>
    </row>
    <row r="701" spans="1:24" x14ac:dyDescent="0.35">
      <c r="A701">
        <v>696</v>
      </c>
      <c r="B701" s="16">
        <f t="shared" ca="1" si="57"/>
        <v>-242.54150451504302</v>
      </c>
      <c r="C701" s="26">
        <f t="shared" ca="1" si="59"/>
        <v>1.0179423229683044</v>
      </c>
      <c r="D701" s="26">
        <f t="shared" ca="1" si="61"/>
        <v>1.0290753005921167</v>
      </c>
      <c r="E701" s="26">
        <f t="shared" ca="1" si="61"/>
        <v>1.0345843928567258</v>
      </c>
      <c r="F701" s="26">
        <f t="shared" ca="1" si="61"/>
        <v>1.0355587934570081</v>
      </c>
      <c r="G701" s="26">
        <f t="shared" ca="1" si="61"/>
        <v>1.0329420841121455</v>
      </c>
      <c r="H701" s="26">
        <f t="shared" ca="1" si="61"/>
        <v>1.0275300848348912</v>
      </c>
      <c r="I701" s="26">
        <f t="shared" ca="1" si="61"/>
        <v>1.0199736125164007</v>
      </c>
      <c r="J701" s="26">
        <f t="shared" ca="1" si="61"/>
        <v>1.0107990695911027</v>
      </c>
      <c r="K701" s="26">
        <f t="shared" ca="1" si="61"/>
        <v>1.0004199480031564</v>
      </c>
      <c r="L701" s="26">
        <f t="shared" ca="1" si="61"/>
        <v>0.98916283042231401</v>
      </c>
      <c r="M701" s="27">
        <f ca="1">C701*'Balance y flujos'!D$12</f>
        <v>7707.7132076229382</v>
      </c>
      <c r="N701" s="27">
        <f ca="1">D701*'Balance y flujos'!E$12</f>
        <v>7792.010516748478</v>
      </c>
      <c r="O701" s="27">
        <f ca="1">E701*'Balance y flujos'!F$12</f>
        <v>7833.7245728907947</v>
      </c>
      <c r="P701" s="27">
        <f ca="1">F701*'Balance y flujos'!G$12</f>
        <v>7841.1025944219273</v>
      </c>
      <c r="Q701" s="27">
        <f ca="1">G701*'Balance y flujos'!H$12</f>
        <v>-1025120.7948654181</v>
      </c>
      <c r="R701" s="27">
        <f ca="1">H701*'Balance y flujos'!I$12</f>
        <v>26041.498874146382</v>
      </c>
      <c r="S701" s="27">
        <f ca="1">I701*'Balance y flujos'!J$12</f>
        <v>25849.989284034375</v>
      </c>
      <c r="T701" s="27">
        <f ca="1">J701*'Balance y flujos'!K$12</f>
        <v>25617.471664564044</v>
      </c>
      <c r="U701" s="27">
        <f ca="1">K701*'Balance y flujos'!L$12</f>
        <v>25354.425465590157</v>
      </c>
      <c r="V701" s="27">
        <f ca="1">L701*'Balance y flujos'!M$12</f>
        <v>1014231.9579495428</v>
      </c>
      <c r="W701" s="16">
        <f t="shared" ca="1" si="58"/>
        <v>123149.09926414373</v>
      </c>
      <c r="X701" s="16">
        <f ca="1">'Metrics and Escenarios'!$N$13-W701</f>
        <v>-120241.05250833696</v>
      </c>
    </row>
    <row r="702" spans="1:24" x14ac:dyDescent="0.35">
      <c r="A702">
        <v>697</v>
      </c>
      <c r="B702" s="16">
        <f t="shared" ca="1" si="57"/>
        <v>-162.69227866239572</v>
      </c>
      <c r="C702" s="26">
        <f t="shared" ca="1" si="59"/>
        <v>1.0098464976076131</v>
      </c>
      <c r="D702" s="26">
        <f t="shared" ca="1" si="61"/>
        <v>1.0127716572029635</v>
      </c>
      <c r="E702" s="26">
        <f t="shared" ca="1" si="61"/>
        <v>1.0100956461442319</v>
      </c>
      <c r="F702" s="26">
        <f t="shared" ca="1" si="61"/>
        <v>1.0030059967186249</v>
      </c>
      <c r="G702" s="26">
        <f t="shared" ca="1" si="61"/>
        <v>0.9925146656268985</v>
      </c>
      <c r="H702" s="26">
        <f t="shared" ca="1" si="61"/>
        <v>0.97946224363778644</v>
      </c>
      <c r="I702" s="26">
        <f t="shared" ca="1" si="61"/>
        <v>0.96452676082794953</v>
      </c>
      <c r="J702" s="26">
        <f t="shared" ca="1" si="61"/>
        <v>0.9482489510413521</v>
      </c>
      <c r="K702" s="26">
        <f t="shared" ca="1" si="61"/>
        <v>0.93104800200297211</v>
      </c>
      <c r="L702" s="26">
        <f t="shared" ca="1" si="61"/>
        <v>0.91325006212048221</v>
      </c>
      <c r="M702" s="27">
        <f ca="1">C702*'Balance y flujos'!D$12</f>
        <v>7646.4127796406819</v>
      </c>
      <c r="N702" s="27">
        <f ca="1">D702*'Balance y flujos'!E$12</f>
        <v>7668.5616683731423</v>
      </c>
      <c r="O702" s="27">
        <f ca="1">E702*'Balance y flujos'!F$12</f>
        <v>7648.2992966102847</v>
      </c>
      <c r="P702" s="27">
        <f ca="1">F702*'Balance y flujos'!G$12</f>
        <v>7594.6174884349221</v>
      </c>
      <c r="Q702" s="27">
        <f ca="1">G702*'Balance y flujos'!H$12</f>
        <v>-984999.48699211644</v>
      </c>
      <c r="R702" s="27">
        <f ca="1">H702*'Balance y flujos'!I$12</f>
        <v>24823.277966660069</v>
      </c>
      <c r="S702" s="27">
        <f ca="1">I702*'Balance y flujos'!J$12</f>
        <v>24444.75634036657</v>
      </c>
      <c r="T702" s="27">
        <f ca="1">J702*'Balance y flujos'!K$12</f>
        <v>24032.215071271406</v>
      </c>
      <c r="U702" s="27">
        <f ca="1">K702*'Balance y flujos'!L$12</f>
        <v>23596.277961858985</v>
      </c>
      <c r="V702" s="27">
        <f ca="1">L702*'Balance y flujos'!M$12</f>
        <v>936395.27296688396</v>
      </c>
      <c r="W702" s="16">
        <f t="shared" ca="1" si="58"/>
        <v>78850.204547983594</v>
      </c>
      <c r="X702" s="16">
        <f ca="1">'Metrics and Escenarios'!$N$13-W702</f>
        <v>-75942.157792176818</v>
      </c>
    </row>
    <row r="703" spans="1:24" x14ac:dyDescent="0.35">
      <c r="A703">
        <v>698</v>
      </c>
      <c r="B703" s="16">
        <f t="shared" ca="1" si="57"/>
        <v>75.690579942514773</v>
      </c>
      <c r="C703" s="26">
        <f t="shared" ca="1" si="59"/>
        <v>0.98605815131609675</v>
      </c>
      <c r="D703" s="26">
        <f t="shared" ca="1" si="61"/>
        <v>0.96561914311300268</v>
      </c>
      <c r="E703" s="26">
        <f t="shared" ca="1" si="61"/>
        <v>0.94038131467926389</v>
      </c>
      <c r="F703" s="26">
        <f t="shared" ca="1" si="61"/>
        <v>0.91178445896193638</v>
      </c>
      <c r="G703" s="26">
        <f t="shared" ca="1" si="61"/>
        <v>0.88099359838107971</v>
      </c>
      <c r="H703" s="26">
        <f t="shared" ca="1" si="61"/>
        <v>0.84892765860404962</v>
      </c>
      <c r="I703" s="26">
        <f t="shared" ca="1" si="61"/>
        <v>0.8162899124588564</v>
      </c>
      <c r="J703" s="26">
        <f t="shared" ca="1" si="61"/>
        <v>0.78360948272173514</v>
      </c>
      <c r="K703" s="26">
        <f t="shared" ca="1" si="61"/>
        <v>0.751270867738976</v>
      </c>
      <c r="L703" s="26">
        <f t="shared" ca="1" si="61"/>
        <v>0.71955061771640416</v>
      </c>
      <c r="M703" s="27">
        <f ca="1">C703*'Balance y flujos'!D$12</f>
        <v>7466.2908348491819</v>
      </c>
      <c r="N703" s="27">
        <f ca="1">D703*'Balance y flujos'!E$12</f>
        <v>7311.5295974754144</v>
      </c>
      <c r="O703" s="27">
        <f ca="1">E703*'Balance y flujos'!F$12</f>
        <v>7120.4323818854236</v>
      </c>
      <c r="P703" s="27">
        <f ca="1">F703*'Balance y flujos'!G$12</f>
        <v>6903.901093682176</v>
      </c>
      <c r="Q703" s="27">
        <f ca="1">G703*'Balance y flujos'!H$12</f>
        <v>-874322.84126561543</v>
      </c>
      <c r="R703" s="27">
        <f ca="1">H703*'Balance y flujos'!I$12</f>
        <v>21515.037848572003</v>
      </c>
      <c r="S703" s="27">
        <f ca="1">I703*'Balance y flujos'!J$12</f>
        <v>20687.87391241212</v>
      </c>
      <c r="T703" s="27">
        <f ca="1">J703*'Balance y flujos'!K$12</f>
        <v>19859.628212586587</v>
      </c>
      <c r="U703" s="27">
        <f ca="1">K703*'Balance y flujos'!L$12</f>
        <v>19040.045391514934</v>
      </c>
      <c r="V703" s="27">
        <f ca="1">L703*'Balance y flujos'!M$12</f>
        <v>737786.75199383893</v>
      </c>
      <c r="W703" s="16">
        <f t="shared" ca="1" si="58"/>
        <v>-26631.349998798687</v>
      </c>
      <c r="X703" s="16">
        <f ca="1">'Metrics and Escenarios'!$N$13-W703</f>
        <v>29539.396754605463</v>
      </c>
    </row>
    <row r="704" spans="1:24" x14ac:dyDescent="0.35">
      <c r="A704">
        <v>699</v>
      </c>
      <c r="B704" s="16">
        <f t="shared" ca="1" si="57"/>
        <v>-225.56078009449024</v>
      </c>
      <c r="C704" s="26">
        <f t="shared" ca="1" si="59"/>
        <v>1.0162152499246346</v>
      </c>
      <c r="D704" s="26">
        <f t="shared" ca="1" si="61"/>
        <v>1.0255863396365106</v>
      </c>
      <c r="E704" s="26">
        <f t="shared" ca="1" si="61"/>
        <v>1.0293273966266034</v>
      </c>
      <c r="F704" s="26">
        <f t="shared" ca="1" si="61"/>
        <v>1.0285488119232964</v>
      </c>
      <c r="G704" s="26">
        <f t="shared" ca="1" si="61"/>
        <v>1.0242091569932612</v>
      </c>
      <c r="H704" s="26">
        <f t="shared" ca="1" si="61"/>
        <v>1.0171143120224972</v>
      </c>
      <c r="I704" s="26">
        <f t="shared" ca="1" si="61"/>
        <v>1.0079214598370667</v>
      </c>
      <c r="J704" s="26">
        <f t="shared" ca="1" si="61"/>
        <v>0.997160635170109</v>
      </c>
      <c r="K704" s="26">
        <f t="shared" ca="1" si="61"/>
        <v>0.98524711398844755</v>
      </c>
      <c r="L704" s="26">
        <f t="shared" ca="1" si="61"/>
        <v>0.97250793527859403</v>
      </c>
      <c r="M704" s="27">
        <f ca="1">C704*'Balance y flujos'!D$12</f>
        <v>7694.6360583494843</v>
      </c>
      <c r="N704" s="27">
        <f ca="1">D704*'Balance y flujos'!E$12</f>
        <v>7765.5926050145499</v>
      </c>
      <c r="O704" s="27">
        <f ca="1">E704*'Balance y flujos'!F$12</f>
        <v>7793.9193517490075</v>
      </c>
      <c r="P704" s="27">
        <f ca="1">F704*'Balance y flujos'!G$12</f>
        <v>7788.0240200926582</v>
      </c>
      <c r="Q704" s="27">
        <f ca="1">G704*'Balance y flujos'!H$12</f>
        <v>-1016453.992217613</v>
      </c>
      <c r="R704" s="27">
        <f ca="1">H704*'Balance y flujos'!I$12</f>
        <v>25777.523794515593</v>
      </c>
      <c r="S704" s="27">
        <f ca="1">I704*'Balance y flujos'!J$12</f>
        <v>25544.542149140656</v>
      </c>
      <c r="T704" s="27">
        <f ca="1">J704*'Balance y flujos'!K$12</f>
        <v>25271.822150392887</v>
      </c>
      <c r="U704" s="27">
        <f ca="1">K704*'Balance y flujos'!L$12</f>
        <v>24969.888462009247</v>
      </c>
      <c r="V704" s="27">
        <f ca="1">L704*'Balance y flujos'!M$12</f>
        <v>997154.96476749249</v>
      </c>
      <c r="W704" s="16">
        <f t="shared" ca="1" si="58"/>
        <v>113306.92114114366</v>
      </c>
      <c r="X704" s="16">
        <f ca="1">'Metrics and Escenarios'!$N$13-W704</f>
        <v>-110398.87438533688</v>
      </c>
    </row>
    <row r="705" spans="1:24" x14ac:dyDescent="0.35">
      <c r="A705">
        <v>700</v>
      </c>
      <c r="B705" s="16">
        <f t="shared" ca="1" si="57"/>
        <v>21.345320129388849</v>
      </c>
      <c r="C705" s="26">
        <f t="shared" ca="1" si="59"/>
        <v>0.99143149752858173</v>
      </c>
      <c r="D705" s="26">
        <f t="shared" ca="1" si="61"/>
        <v>0.97617175229741604</v>
      </c>
      <c r="E705" s="26">
        <f t="shared" ca="1" si="61"/>
        <v>0.95583855652884553</v>
      </c>
      <c r="F705" s="26">
        <f t="shared" ca="1" si="61"/>
        <v>0.93182192348703885</v>
      </c>
      <c r="G705" s="26">
        <f t="shared" ca="1" si="61"/>
        <v>0.90526071900270699</v>
      </c>
      <c r="H705" s="26">
        <f t="shared" ca="1" si="61"/>
        <v>0.87706502181125645</v>
      </c>
      <c r="I705" s="26">
        <f t="shared" ca="1" si="61"/>
        <v>0.847941170191017</v>
      </c>
      <c r="J705" s="26">
        <f t="shared" ca="1" si="61"/>
        <v>0.81842928344288246</v>
      </c>
      <c r="K705" s="26">
        <f t="shared" ca="1" si="61"/>
        <v>0.78892952635843949</v>
      </c>
      <c r="L705" s="26">
        <f t="shared" ca="1" si="61"/>
        <v>0.75973685879998121</v>
      </c>
      <c r="M705" s="27">
        <f ca="1">C705*'Balance y flujos'!D$12</f>
        <v>7506.9770413626629</v>
      </c>
      <c r="N705" s="27">
        <f ca="1">D705*'Balance y flujos'!E$12</f>
        <v>7391.4324400533806</v>
      </c>
      <c r="O705" s="27">
        <f ca="1">E705*'Balance y flujos'!F$12</f>
        <v>7237.4723992510753</v>
      </c>
      <c r="P705" s="27">
        <f ca="1">F705*'Balance y flujos'!G$12</f>
        <v>7055.6218999426483</v>
      </c>
      <c r="Q705" s="27">
        <f ca="1">G705*'Balance y flujos'!H$12</f>
        <v>-898406.21473192167</v>
      </c>
      <c r="R705" s="27">
        <f ca="1">H705*'Balance y flujos'!I$12</f>
        <v>22228.145058858368</v>
      </c>
      <c r="S705" s="27">
        <f ca="1">I705*'Balance y flujos'!J$12</f>
        <v>21490.036500897131</v>
      </c>
      <c r="T705" s="27">
        <f ca="1">J705*'Balance y flujos'!K$12</f>
        <v>20742.093665092987</v>
      </c>
      <c r="U705" s="27">
        <f ca="1">K705*'Balance y flujos'!L$12</f>
        <v>19994.458240845961</v>
      </c>
      <c r="V705" s="27">
        <f ca="1">L705*'Balance y flujos'!M$12</f>
        <v>778991.46442670235</v>
      </c>
      <c r="W705" s="16">
        <f t="shared" ca="1" si="58"/>
        <v>-5768.5130589151522</v>
      </c>
      <c r="X705" s="16">
        <f ca="1">'Metrics and Escenarios'!$N$13-W705</f>
        <v>8676.559814721928</v>
      </c>
    </row>
    <row r="706" spans="1:24" x14ac:dyDescent="0.35">
      <c r="A706">
        <v>701</v>
      </c>
      <c r="B706" s="16">
        <f t="shared" ca="1" si="57"/>
        <v>203.06853993863879</v>
      </c>
      <c r="C706" s="26">
        <f t="shared" ca="1" si="59"/>
        <v>0.97357759984865966</v>
      </c>
      <c r="D706" s="26">
        <f t="shared" ca="1" si="61"/>
        <v>0.9413301259703255</v>
      </c>
      <c r="E706" s="26">
        <f t="shared" ca="1" si="61"/>
        <v>0.90512409778545644</v>
      </c>
      <c r="F706" s="26">
        <f t="shared" ca="1" si="61"/>
        <v>0.86649162109838718</v>
      </c>
      <c r="G706" s="26">
        <f t="shared" ca="1" si="61"/>
        <v>0.82663345939875954</v>
      </c>
      <c r="H706" s="26">
        <f t="shared" ca="1" si="61"/>
        <v>0.78646419651603983</v>
      </c>
      <c r="I706" s="26">
        <f t="shared" ca="1" si="61"/>
        <v>0.74665632433212648</v>
      </c>
      <c r="J706" s="26">
        <f t="shared" ca="1" si="61"/>
        <v>0.70769160984238411</v>
      </c>
      <c r="K706" s="26">
        <f t="shared" ca="1" si="61"/>
        <v>0.66989842661393051</v>
      </c>
      <c r="L706" s="26">
        <f t="shared" ca="1" si="61"/>
        <v>0.63349297790332093</v>
      </c>
      <c r="M706" s="27">
        <f ca="1">C706*'Balance y flujos'!D$12</f>
        <v>7371.7898899395768</v>
      </c>
      <c r="N706" s="27">
        <f ca="1">D706*'Balance y flujos'!E$12</f>
        <v>7127.6166448388803</v>
      </c>
      <c r="O706" s="27">
        <f ca="1">E706*'Balance y flujos'!F$12</f>
        <v>6853.4697945317512</v>
      </c>
      <c r="P706" s="27">
        <f ca="1">F706*'Balance y flujos'!G$12</f>
        <v>6560.9502243307379</v>
      </c>
      <c r="Q706" s="27">
        <f ca="1">G706*'Balance y flujos'!H$12</f>
        <v>-820374.30945567461</v>
      </c>
      <c r="R706" s="27">
        <f ca="1">H706*'Balance y flujos'!I$12</f>
        <v>19931.977457788827</v>
      </c>
      <c r="S706" s="27">
        <f ca="1">I706*'Balance y flujos'!J$12</f>
        <v>18923.095407560468</v>
      </c>
      <c r="T706" s="27">
        <f ca="1">J706*'Balance y flujos'!K$12</f>
        <v>17935.582162457667</v>
      </c>
      <c r="U706" s="27">
        <f ca="1">K706*'Balance y flujos'!L$12</f>
        <v>16977.759950709649</v>
      </c>
      <c r="V706" s="27">
        <f ca="1">L706*'Balance y flujos'!M$12</f>
        <v>649548.08608392451</v>
      </c>
      <c r="W706" s="16">
        <f t="shared" ca="1" si="58"/>
        <v>-69143.981839592685</v>
      </c>
      <c r="X706" s="16">
        <f ca="1">'Metrics and Escenarios'!$N$13-W706</f>
        <v>72052.028595399461</v>
      </c>
    </row>
    <row r="707" spans="1:24" x14ac:dyDescent="0.35">
      <c r="A707">
        <v>702</v>
      </c>
      <c r="B707" s="16">
        <f t="shared" ca="1" si="57"/>
        <v>-19.025206002277447</v>
      </c>
      <c r="C707" s="26">
        <f t="shared" ca="1" si="59"/>
        <v>0.99544204860237517</v>
      </c>
      <c r="D707" s="26">
        <f t="shared" ca="1" si="61"/>
        <v>0.98408537044580613</v>
      </c>
      <c r="E707" s="26">
        <f t="shared" ca="1" si="61"/>
        <v>0.96748525328616575</v>
      </c>
      <c r="F707" s="26">
        <f t="shared" ca="1" si="61"/>
        <v>0.94699132975866618</v>
      </c>
      <c r="G707" s="26">
        <f t="shared" ca="1" si="61"/>
        <v>0.92371931382103922</v>
      </c>
      <c r="H707" s="26">
        <f t="shared" ca="1" si="61"/>
        <v>0.89856895376497337</v>
      </c>
      <c r="I707" s="26">
        <f t="shared" ca="1" si="61"/>
        <v>0.87224524349058363</v>
      </c>
      <c r="J707" s="26">
        <f t="shared" ca="1" si="61"/>
        <v>0.84529308741902642</v>
      </c>
      <c r="K707" s="26">
        <f t="shared" ca="1" si="61"/>
        <v>0.81812118223363195</v>
      </c>
      <c r="L707" s="26">
        <f t="shared" ca="1" si="61"/>
        <v>0.79103535316575802</v>
      </c>
      <c r="M707" s="27">
        <f ca="1">C707*'Balance y flujos'!D$12</f>
        <v>7537.3443586298972</v>
      </c>
      <c r="N707" s="27">
        <f ca="1">D707*'Balance y flujos'!E$12</f>
        <v>7451.3532211685306</v>
      </c>
      <c r="O707" s="27">
        <f ca="1">E707*'Balance y flujos'!F$12</f>
        <v>7325.6595159433164</v>
      </c>
      <c r="P707" s="27">
        <f ca="1">F707*'Balance y flujos'!G$12</f>
        <v>7170.4824676128073</v>
      </c>
      <c r="Q707" s="27">
        <f ca="1">G707*'Balance y flujos'!H$12</f>
        <v>-916725.04371886526</v>
      </c>
      <c r="R707" s="27">
        <f ca="1">H707*'Balance y flujos'!I$12</f>
        <v>22773.136030925551</v>
      </c>
      <c r="S707" s="27">
        <f ca="1">I707*'Balance y flujos'!J$12</f>
        <v>22105.993645908155</v>
      </c>
      <c r="T707" s="27">
        <f ca="1">J707*'Balance y flujos'!K$12</f>
        <v>21422.924067360433</v>
      </c>
      <c r="U707" s="27">
        <f ca="1">K707*'Balance y flujos'!L$12</f>
        <v>20734.285215090171</v>
      </c>
      <c r="V707" s="27">
        <f ca="1">L707*'Balance y flujos'!M$12</f>
        <v>811083.18102296977</v>
      </c>
      <c r="W707" s="16">
        <f t="shared" ca="1" si="58"/>
        <v>10879.315826743376</v>
      </c>
      <c r="X707" s="16">
        <f ca="1">'Metrics and Escenarios'!$N$13-W707</f>
        <v>-7971.2690709365997</v>
      </c>
    </row>
    <row r="708" spans="1:24" x14ac:dyDescent="0.35">
      <c r="A708">
        <v>703</v>
      </c>
      <c r="B708" s="16">
        <f t="shared" ca="1" si="57"/>
        <v>110.17061797500051</v>
      </c>
      <c r="C708" s="26">
        <f t="shared" ca="1" si="59"/>
        <v>0.9826640738187995</v>
      </c>
      <c r="D708" s="26">
        <f t="shared" ca="1" si="61"/>
        <v>0.95898313344159036</v>
      </c>
      <c r="E708" s="26">
        <f t="shared" ca="1" si="61"/>
        <v>0.93070413633916005</v>
      </c>
      <c r="F708" s="26">
        <f t="shared" ca="1" si="61"/>
        <v>0.89929543619979591</v>
      </c>
      <c r="G708" s="26">
        <f t="shared" ca="1" si="61"/>
        <v>0.86593542653804678</v>
      </c>
      <c r="H708" s="26">
        <f t="shared" ca="1" si="61"/>
        <v>0.8315454455933623</v>
      </c>
      <c r="I708" s="26">
        <f t="shared" ca="1" si="61"/>
        <v>0.79682377993316711</v>
      </c>
      <c r="J708" s="26">
        <f t="shared" ca="1" si="61"/>
        <v>0.76228976852342623</v>
      </c>
      <c r="K708" s="26">
        <f t="shared" ca="1" si="61"/>
        <v>0.72831542363962953</v>
      </c>
      <c r="L708" s="26">
        <f t="shared" ca="1" si="61"/>
        <v>0.69516333827950272</v>
      </c>
      <c r="M708" s="27">
        <f ca="1">C708*'Balance y flujos'!D$12</f>
        <v>7440.5913670469881</v>
      </c>
      <c r="N708" s="27">
        <f ca="1">D708*'Balance y flujos'!E$12</f>
        <v>7261.2826844272267</v>
      </c>
      <c r="O708" s="27">
        <f ca="1">E708*'Balance y flujos'!F$12</f>
        <v>7047.1581760472764</v>
      </c>
      <c r="P708" s="27">
        <f ca="1">F708*'Balance y flujos'!G$12</f>
        <v>6809.3360053446013</v>
      </c>
      <c r="Q708" s="27">
        <f ca="1">G708*'Balance y flujos'!H$12</f>
        <v>-859378.6877391201</v>
      </c>
      <c r="R708" s="27">
        <f ca="1">H708*'Balance y flujos'!I$12</f>
        <v>21074.50682448941</v>
      </c>
      <c r="S708" s="27">
        <f ca="1">I708*'Balance y flujos'!J$12</f>
        <v>20194.528485613082</v>
      </c>
      <c r="T708" s="27">
        <f ca="1">J708*'Balance y flujos'!K$12</f>
        <v>19319.306015225724</v>
      </c>
      <c r="U708" s="27">
        <f ca="1">K708*'Balance y flujos'!L$12</f>
        <v>18458.267611485539</v>
      </c>
      <c r="V708" s="27">
        <f ca="1">L708*'Balance y flujos'!M$12</f>
        <v>712781.40665368794</v>
      </c>
      <c r="W708" s="16">
        <f t="shared" ca="1" si="58"/>
        <v>-38992.303915752331</v>
      </c>
      <c r="X708" s="16">
        <f ca="1">'Metrics and Escenarios'!$N$13-W708</f>
        <v>41900.350671559107</v>
      </c>
    </row>
    <row r="709" spans="1:24" x14ac:dyDescent="0.35">
      <c r="A709">
        <v>704</v>
      </c>
      <c r="B709" s="16">
        <f t="shared" ca="1" si="57"/>
        <v>-140.10234307509378</v>
      </c>
      <c r="C709" s="26">
        <f t="shared" ca="1" si="59"/>
        <v>1.0075678355846385</v>
      </c>
      <c r="D709" s="26">
        <f t="shared" ca="1" si="61"/>
        <v>1.0082062888063605</v>
      </c>
      <c r="E709" s="26">
        <f t="shared" ca="1" si="61"/>
        <v>1.0032733907264977</v>
      </c>
      <c r="F709" s="26">
        <f t="shared" ca="1" si="61"/>
        <v>0.9939836844537403</v>
      </c>
      <c r="G709" s="26">
        <f t="shared" ca="1" si="61"/>
        <v>0.98136731742458017</v>
      </c>
      <c r="H709" s="26">
        <f t="shared" ca="1" si="61"/>
        <v>0.96627621357867866</v>
      </c>
      <c r="I709" s="26">
        <f t="shared" ca="1" si="61"/>
        <v>0.94939469926446707</v>
      </c>
      <c r="J709" s="26">
        <f t="shared" ca="1" si="61"/>
        <v>0.93126616310155397</v>
      </c>
      <c r="K709" s="26">
        <f t="shared" ca="1" si="61"/>
        <v>0.91231004464654919</v>
      </c>
      <c r="L709" s="26">
        <f t="shared" ca="1" si="61"/>
        <v>0.89285107540837172</v>
      </c>
      <c r="M709" s="27">
        <f ca="1">C709*'Balance y flujos'!D$12</f>
        <v>7629.1590777619977</v>
      </c>
      <c r="N709" s="27">
        <f ca="1">D709*'Balance y flujos'!E$12</f>
        <v>7633.9933539468875</v>
      </c>
      <c r="O709" s="27">
        <f ca="1">E709*'Balance y flujos'!F$12</f>
        <v>7596.6421574948654</v>
      </c>
      <c r="P709" s="27">
        <f ca="1">F709*'Balance y flujos'!G$12</f>
        <v>7526.3018345533073</v>
      </c>
      <c r="Q709" s="27">
        <f ca="1">G709*'Balance y flujos'!H$12</f>
        <v>-973936.54491088213</v>
      </c>
      <c r="R709" s="27">
        <f ca="1">H709*'Balance y flujos'!I$12</f>
        <v>24489.094090191</v>
      </c>
      <c r="S709" s="27">
        <f ca="1">I709*'Balance y flujos'!J$12</f>
        <v>24061.25266491724</v>
      </c>
      <c r="T709" s="27">
        <f ca="1">J709*'Balance y flujos'!K$12</f>
        <v>23601.806989268451</v>
      </c>
      <c r="U709" s="27">
        <f ca="1">K709*'Balance y flujos'!L$12</f>
        <v>23121.387248095118</v>
      </c>
      <c r="V709" s="27">
        <f ca="1">L709*'Balance y flujos'!M$12</f>
        <v>915479.29877446766</v>
      </c>
      <c r="W709" s="16">
        <f t="shared" ca="1" si="58"/>
        <v>67202.391279814299</v>
      </c>
      <c r="X709" s="16">
        <f ca="1">'Metrics and Escenarios'!$N$13-W709</f>
        <v>-64294.344524007523</v>
      </c>
    </row>
    <row r="710" spans="1:24" x14ac:dyDescent="0.35">
      <c r="A710">
        <v>705</v>
      </c>
      <c r="B710" s="16">
        <f t="shared" ca="1" si="57"/>
        <v>-156.23415186664502</v>
      </c>
      <c r="C710" s="26">
        <f t="shared" ca="1" si="59"/>
        <v>1.0091945364800747</v>
      </c>
      <c r="D710" s="26">
        <f t="shared" ca="1" si="61"/>
        <v>1.0114643800853735</v>
      </c>
      <c r="E710" s="26">
        <f t="shared" ca="1" si="61"/>
        <v>1.0081405429738344</v>
      </c>
      <c r="F710" s="26">
        <f t="shared" ca="1" si="61"/>
        <v>1.0004183244992029</v>
      </c>
      <c r="G710" s="26">
        <f t="shared" ca="1" si="61"/>
        <v>0.98931494168425449</v>
      </c>
      <c r="H710" s="26">
        <f t="shared" ca="1" si="61"/>
        <v>0.97567429248137449</v>
      </c>
      <c r="I710" s="26">
        <f t="shared" ca="1" si="61"/>
        <v>0.96017627654621385</v>
      </c>
      <c r="J710" s="26">
        <f t="shared" ca="1" si="61"/>
        <v>0.94336245538644303</v>
      </c>
      <c r="K710" s="26">
        <f t="shared" ca="1" si="61"/>
        <v>0.92565215492780284</v>
      </c>
      <c r="L710" s="26">
        <f t="shared" ca="1" si="61"/>
        <v>0.90737118113521431</v>
      </c>
      <c r="M710" s="27">
        <f ca="1">C710*'Balance y flujos'!D$12</f>
        <v>7641.4762235311664</v>
      </c>
      <c r="N710" s="27">
        <f ca="1">D710*'Balance y flujos'!E$12</f>
        <v>7658.6631536165405</v>
      </c>
      <c r="O710" s="27">
        <f ca="1">E710*'Balance y flujos'!F$12</f>
        <v>7633.4955359366977</v>
      </c>
      <c r="P710" s="27">
        <f ca="1">F710*'Balance y flujos'!G$12</f>
        <v>7575.0240056878065</v>
      </c>
      <c r="Q710" s="27">
        <f ca="1">G710*'Balance y flujos'!H$12</f>
        <v>-981823.99090004608</v>
      </c>
      <c r="R710" s="27">
        <f ca="1">H710*'Balance y flujos'!I$12</f>
        <v>24727.276956829905</v>
      </c>
      <c r="S710" s="27">
        <f ca="1">I710*'Balance y flujos'!J$12</f>
        <v>24334.498613418345</v>
      </c>
      <c r="T710" s="27">
        <f ca="1">J710*'Balance y flujos'!K$12</f>
        <v>23908.372788720349</v>
      </c>
      <c r="U710" s="27">
        <f ca="1">K710*'Balance y flujos'!L$12</f>
        <v>23459.526787750379</v>
      </c>
      <c r="V710" s="27">
        <f ca="1">L710*'Balance y flujos'!M$12</f>
        <v>930367.39890120062</v>
      </c>
      <c r="W710" s="16">
        <f t="shared" ca="1" si="58"/>
        <v>75481.742066645762</v>
      </c>
      <c r="X710" s="16">
        <f ca="1">'Metrics and Escenarios'!$N$13-W710</f>
        <v>-72573.695310838986</v>
      </c>
    </row>
    <row r="711" spans="1:24" x14ac:dyDescent="0.35">
      <c r="A711">
        <v>706</v>
      </c>
      <c r="B711" s="16">
        <f t="shared" ref="B711:B774" ca="1" si="62">_xlfn.NORM.INV(RAND(),0,1.6)*100</f>
        <v>191.23607459154599</v>
      </c>
      <c r="C711" s="26">
        <f t="shared" ca="1" si="59"/>
        <v>0.97473026397838536</v>
      </c>
      <c r="D711" s="26">
        <f t="shared" ca="1" si="61"/>
        <v>0.94356041513053401</v>
      </c>
      <c r="E711" s="26">
        <f t="shared" ca="1" si="61"/>
        <v>0.9083427619721125</v>
      </c>
      <c r="F711" s="26">
        <f t="shared" ca="1" si="61"/>
        <v>0.87060243446790098</v>
      </c>
      <c r="G711" s="26">
        <f t="shared" ca="1" si="61"/>
        <v>0.83153851068551454</v>
      </c>
      <c r="H711" s="26">
        <f t="shared" ca="1" si="61"/>
        <v>0.79206754963645065</v>
      </c>
      <c r="I711" s="26">
        <f t="shared" ca="1" si="61"/>
        <v>0.7528663563845146</v>
      </c>
      <c r="J711" s="26">
        <f t="shared" ca="1" si="61"/>
        <v>0.71442240550574265</v>
      </c>
      <c r="K711" s="26">
        <f t="shared" ca="1" si="61"/>
        <v>0.67707044194237298</v>
      </c>
      <c r="L711" s="26">
        <f t="shared" ca="1" si="61"/>
        <v>0.64103328384177261</v>
      </c>
      <c r="M711" s="27">
        <f ca="1">C711*'Balance y flujos'!D$12</f>
        <v>7380.5176973370853</v>
      </c>
      <c r="N711" s="27">
        <f ca="1">D711*'Balance y flujos'!E$12</f>
        <v>7144.5040743415957</v>
      </c>
      <c r="O711" s="27">
        <f ca="1">E711*'Balance y flujos'!F$12</f>
        <v>6877.8410579153688</v>
      </c>
      <c r="P711" s="27">
        <f ca="1">F711*'Balance y flujos'!G$12</f>
        <v>6592.076713314791</v>
      </c>
      <c r="Q711" s="27">
        <f ca="1">G711*'Balance y flujos'!H$12</f>
        <v>-825242.22039789939</v>
      </c>
      <c r="R711" s="27">
        <f ca="1">H711*'Balance y flujos'!I$12</f>
        <v>20073.987619953634</v>
      </c>
      <c r="S711" s="27">
        <f ca="1">I711*'Balance y flujos'!J$12</f>
        <v>19080.481108560809</v>
      </c>
      <c r="T711" s="27">
        <f ca="1">J711*'Balance y flujos'!K$12</f>
        <v>18106.16598309356</v>
      </c>
      <c r="U711" s="27">
        <f ca="1">K711*'Balance y flujos'!L$12</f>
        <v>17159.52594652573</v>
      </c>
      <c r="V711" s="27">
        <f ca="1">L711*'Balance y flujos'!M$12</f>
        <v>657279.49189527042</v>
      </c>
      <c r="W711" s="16">
        <f t="shared" ref="W711:W774" ca="1" si="63">SUM(M711:V711)</f>
        <v>-65547.62830158649</v>
      </c>
      <c r="X711" s="16">
        <f ca="1">'Metrics and Escenarios'!$N$13-W711</f>
        <v>68455.675057393266</v>
      </c>
    </row>
    <row r="712" spans="1:24" x14ac:dyDescent="0.35">
      <c r="A712">
        <v>707</v>
      </c>
      <c r="B712" s="16">
        <f t="shared" ca="1" si="62"/>
        <v>236.19100749595455</v>
      </c>
      <c r="C712" s="26">
        <f t="shared" ref="C712:C775" ca="1" si="64">EXP(-(C$4+($B712/10000))*C$3)</f>
        <v>0.97035820526007399</v>
      </c>
      <c r="D712" s="26">
        <f t="shared" ca="1" si="61"/>
        <v>0.93511489975059392</v>
      </c>
      <c r="E712" s="26">
        <f t="shared" ca="1" si="61"/>
        <v>0.8961746525108063</v>
      </c>
      <c r="F712" s="26">
        <f t="shared" ca="1" si="61"/>
        <v>0.85508720019034279</v>
      </c>
      <c r="G712" s="26">
        <f t="shared" ca="1" si="61"/>
        <v>0.81305612842937935</v>
      </c>
      <c r="H712" s="26">
        <f t="shared" ca="1" si="61"/>
        <v>0.77098870093630434</v>
      </c>
      <c r="I712" s="26">
        <f t="shared" ca="1" si="61"/>
        <v>0.72954370528298462</v>
      </c>
      <c r="J712" s="26">
        <f t="shared" ca="1" si="61"/>
        <v>0.68918548614060615</v>
      </c>
      <c r="K712" s="26">
        <f t="shared" ca="1" si="61"/>
        <v>0.65022332319120069</v>
      </c>
      <c r="L712" s="26">
        <f t="shared" ca="1" si="61"/>
        <v>0.61285382404345223</v>
      </c>
      <c r="M712" s="27">
        <f ca="1">C712*'Balance y flujos'!D$12</f>
        <v>7347.413096057352</v>
      </c>
      <c r="N712" s="27">
        <f ca="1">D712*'Balance y flujos'!E$12</f>
        <v>7080.5558437096979</v>
      </c>
      <c r="O712" s="27">
        <f ca="1">E712*'Balance y flujos'!F$12</f>
        <v>6785.7058790446972</v>
      </c>
      <c r="P712" s="27">
        <f ca="1">F712*'Balance y flujos'!G$12</f>
        <v>6474.5975856056839</v>
      </c>
      <c r="Q712" s="27">
        <f ca="1">G712*'Balance y flujos'!H$12</f>
        <v>-806899.7840882187</v>
      </c>
      <c r="R712" s="27">
        <f ca="1">H712*'Balance y flujos'!I$12</f>
        <v>19539.769865364615</v>
      </c>
      <c r="S712" s="27">
        <f ca="1">I712*'Balance y flujos'!J$12</f>
        <v>18489.396914174235</v>
      </c>
      <c r="T712" s="27">
        <f ca="1">J712*'Balance y flujos'!K$12</f>
        <v>17466.566990388907</v>
      </c>
      <c r="U712" s="27">
        <f ca="1">K712*'Balance y flujos'!L$12</f>
        <v>16479.118410969175</v>
      </c>
      <c r="V712" s="27">
        <f ca="1">L712*'Balance y flujos'!M$12</f>
        <v>628385.85799981887</v>
      </c>
      <c r="W712" s="16">
        <f t="shared" ca="1" si="63"/>
        <v>-78850.801503085531</v>
      </c>
      <c r="X712" s="16">
        <f ca="1">'Metrics and Escenarios'!$N$13-W712</f>
        <v>81758.848258892307</v>
      </c>
    </row>
    <row r="713" spans="1:24" x14ac:dyDescent="0.35">
      <c r="A713">
        <v>708</v>
      </c>
      <c r="B713" s="16">
        <f t="shared" ca="1" si="62"/>
        <v>80.022444119094601</v>
      </c>
      <c r="C713" s="26">
        <f t="shared" ca="1" si="64"/>
        <v>0.98563109682170713</v>
      </c>
      <c r="D713" s="26">
        <f t="shared" ca="1" si="61"/>
        <v>0.96478291921129078</v>
      </c>
      <c r="E713" s="26">
        <f t="shared" ca="1" si="61"/>
        <v>0.93916002718006508</v>
      </c>
      <c r="F713" s="26">
        <f t="shared" ca="1" si="61"/>
        <v>0.91020593637215963</v>
      </c>
      <c r="G713" s="26">
        <f t="shared" ca="1" si="61"/>
        <v>0.87908749107143169</v>
      </c>
      <c r="H713" s="26">
        <f t="shared" ca="1" si="61"/>
        <v>0.84672405996388234</v>
      </c>
      <c r="I713" s="26">
        <f t="shared" ca="1" si="61"/>
        <v>0.8138184215889378</v>
      </c>
      <c r="J713" s="26">
        <f t="shared" ca="1" si="61"/>
        <v>0.78089859084366287</v>
      </c>
      <c r="K713" s="26">
        <f t="shared" ca="1" si="61"/>
        <v>0.74834760684483204</v>
      </c>
      <c r="L713" s="26">
        <f t="shared" ca="1" si="61"/>
        <v>0.71644036363507069</v>
      </c>
      <c r="M713" s="27">
        <f ca="1">C713*'Balance y flujos'!D$12</f>
        <v>7463.0572394946003</v>
      </c>
      <c r="N713" s="27">
        <f ca="1">D713*'Balance y flujos'!E$12</f>
        <v>7305.1978300792416</v>
      </c>
      <c r="O713" s="27">
        <f ca="1">E713*'Balance y flujos'!F$12</f>
        <v>7111.1849681808526</v>
      </c>
      <c r="P713" s="27">
        <f ca="1">F713*'Balance y flujos'!G$12</f>
        <v>6891.9487471304828</v>
      </c>
      <c r="Q713" s="27">
        <f ca="1">G713*'Balance y flujos'!H$12</f>
        <v>-872431.16672701377</v>
      </c>
      <c r="R713" s="27">
        <f ca="1">H713*'Balance y flujos'!I$12</f>
        <v>21459.190324150168</v>
      </c>
      <c r="S713" s="27">
        <f ca="1">I713*'Balance y flujos'!J$12</f>
        <v>20625.236985614214</v>
      </c>
      <c r="T713" s="27">
        <f ca="1">J713*'Balance y flujos'!K$12</f>
        <v>19790.923958732947</v>
      </c>
      <c r="U713" s="27">
        <f ca="1">K713*'Balance y flujos'!L$12</f>
        <v>18965.958903530576</v>
      </c>
      <c r="V713" s="27">
        <f ca="1">L713*'Balance y flujos'!M$12</f>
        <v>734597.67230987572</v>
      </c>
      <c r="W713" s="16">
        <f t="shared" ca="1" si="63"/>
        <v>-28220.795460224967</v>
      </c>
      <c r="X713" s="16">
        <f ca="1">'Metrics and Escenarios'!$N$13-W713</f>
        <v>31128.842216031742</v>
      </c>
    </row>
    <row r="714" spans="1:24" x14ac:dyDescent="0.35">
      <c r="A714">
        <v>709</v>
      </c>
      <c r="B714" s="16">
        <f t="shared" ca="1" si="62"/>
        <v>-92.758174673215308</v>
      </c>
      <c r="C714" s="26">
        <f t="shared" ca="1" si="64"/>
        <v>1.0028088638234802</v>
      </c>
      <c r="D714" s="26">
        <f t="shared" ca="1" si="61"/>
        <v>0.9987048061126802</v>
      </c>
      <c r="E714" s="26">
        <f t="shared" ca="1" si="61"/>
        <v>0.98912436634518153</v>
      </c>
      <c r="F714" s="26">
        <f t="shared" ca="1" si="61"/>
        <v>0.97533707103114242</v>
      </c>
      <c r="G714" s="26">
        <f t="shared" ca="1" si="61"/>
        <v>0.95840911399286843</v>
      </c>
      <c r="H714" s="26">
        <f t="shared" ca="1" si="61"/>
        <v>0.93921388017071306</v>
      </c>
      <c r="I714" s="26">
        <f t="shared" ca="1" si="61"/>
        <v>0.91844654514694668</v>
      </c>
      <c r="J714" s="26">
        <f t="shared" ca="1" si="61"/>
        <v>0.89665376125547103</v>
      </c>
      <c r="K714" s="26">
        <f t="shared" ca="1" si="61"/>
        <v>0.87425329245852135</v>
      </c>
      <c r="L714" s="26">
        <f t="shared" ca="1" si="61"/>
        <v>0.85156482682607537</v>
      </c>
      <c r="M714" s="27">
        <f ca="1">C714*'Balance y flujos'!D$12</f>
        <v>7593.1248264389724</v>
      </c>
      <c r="N714" s="27">
        <f ca="1">D714*'Balance y flujos'!E$12</f>
        <v>7562.0494903333483</v>
      </c>
      <c r="O714" s="27">
        <f ca="1">E714*'Balance y flujos'!F$12</f>
        <v>7489.5077750862019</v>
      </c>
      <c r="P714" s="27">
        <f ca="1">F714*'Balance y flujos'!G$12</f>
        <v>7385.1123532713982</v>
      </c>
      <c r="Q714" s="27">
        <f ca="1">G714*'Balance y flujos'!H$12</f>
        <v>-951152.1777013425</v>
      </c>
      <c r="R714" s="27">
        <f ca="1">H714*'Balance y flujos'!I$12</f>
        <v>23803.232201204508</v>
      </c>
      <c r="S714" s="27">
        <f ca="1">I714*'Balance y flujos'!J$12</f>
        <v>23276.909381442656</v>
      </c>
      <c r="T714" s="27">
        <f ca="1">J714*'Balance y flujos'!K$12</f>
        <v>22724.597808720609</v>
      </c>
      <c r="U714" s="27">
        <f ca="1">K714*'Balance y flujos'!L$12</f>
        <v>22156.885201989633</v>
      </c>
      <c r="V714" s="27">
        <f ca="1">L714*'Balance y flujos'!M$12</f>
        <v>873146.70049220475</v>
      </c>
      <c r="W714" s="16">
        <f t="shared" ca="1" si="63"/>
        <v>43985.941829349729</v>
      </c>
      <c r="X714" s="16">
        <f ca="1">'Metrics and Escenarios'!$N$13-W714</f>
        <v>-41077.895073542953</v>
      </c>
    </row>
    <row r="715" spans="1:24" x14ac:dyDescent="0.35">
      <c r="A715">
        <v>710</v>
      </c>
      <c r="B715" s="16">
        <f t="shared" ca="1" si="62"/>
        <v>76.67667758838266</v>
      </c>
      <c r="C715" s="26">
        <f t="shared" ca="1" si="64"/>
        <v>0.98596092114792744</v>
      </c>
      <c r="D715" s="26">
        <f t="shared" ca="1" si="61"/>
        <v>0.96542872293814286</v>
      </c>
      <c r="E715" s="26">
        <f t="shared" ca="1" si="61"/>
        <v>0.94010316348374123</v>
      </c>
      <c r="F715" s="26">
        <f t="shared" ca="1" si="61"/>
        <v>0.91142488647790576</v>
      </c>
      <c r="G715" s="26">
        <f t="shared" ca="1" si="61"/>
        <v>0.8805593325903015</v>
      </c>
      <c r="H715" s="26">
        <f t="shared" ca="1" si="61"/>
        <v>0.84842553182311153</v>
      </c>
      <c r="I715" s="26">
        <f t="shared" ca="1" si="61"/>
        <v>0.81572664779039361</v>
      </c>
      <c r="J715" s="26">
        <f t="shared" ca="1" si="61"/>
        <v>0.78299155411600541</v>
      </c>
      <c r="K715" s="26">
        <f t="shared" ca="1" si="61"/>
        <v>0.75060441972430947</v>
      </c>
      <c r="L715" s="26">
        <f t="shared" ca="1" si="61"/>
        <v>0.7188414202726241</v>
      </c>
      <c r="M715" s="27">
        <f ca="1">C715*'Balance y flujos'!D$12</f>
        <v>7465.5546219671069</v>
      </c>
      <c r="N715" s="27">
        <f ca="1">D715*'Balance y flujos'!E$12</f>
        <v>7310.0877632342708</v>
      </c>
      <c r="O715" s="27">
        <f ca="1">E715*'Balance y flujos'!F$12</f>
        <v>7118.3262609441163</v>
      </c>
      <c r="P715" s="27">
        <f ca="1">F715*'Balance y flujos'!G$12</f>
        <v>6901.1784624272159</v>
      </c>
      <c r="Q715" s="27">
        <f ca="1">G715*'Balance y flujos'!H$12</f>
        <v>-873891.86367309338</v>
      </c>
      <c r="R715" s="27">
        <f ca="1">H715*'Balance y flujos'!I$12</f>
        <v>21502.312056701314</v>
      </c>
      <c r="S715" s="27">
        <f ca="1">I715*'Balance y flujos'!J$12</f>
        <v>20673.59865522393</v>
      </c>
      <c r="T715" s="27">
        <f ca="1">J715*'Balance y flujos'!K$12</f>
        <v>19843.967564467464</v>
      </c>
      <c r="U715" s="27">
        <f ca="1">K715*'Balance y flujos'!L$12</f>
        <v>19023.155078053791</v>
      </c>
      <c r="V715" s="27">
        <f ca="1">L715*'Balance y flujos'!M$12</f>
        <v>737059.58080436883</v>
      </c>
      <c r="W715" s="16">
        <f t="shared" ca="1" si="63"/>
        <v>-26994.102405705373</v>
      </c>
      <c r="X715" s="16">
        <f ca="1">'Metrics and Escenarios'!$N$13-W715</f>
        <v>29902.149161512149</v>
      </c>
    </row>
    <row r="716" spans="1:24" x14ac:dyDescent="0.35">
      <c r="A716">
        <v>711</v>
      </c>
      <c r="B716" s="16">
        <f t="shared" ca="1" si="62"/>
        <v>-136.64589030785888</v>
      </c>
      <c r="C716" s="26">
        <f t="shared" ca="1" si="64"/>
        <v>1.0072196347017519</v>
      </c>
      <c r="D716" s="26">
        <f t="shared" ca="1" si="61"/>
        <v>1.0075095661696174</v>
      </c>
      <c r="E716" s="26">
        <f t="shared" ca="1" si="61"/>
        <v>1.0022335997916034</v>
      </c>
      <c r="F716" s="26">
        <f t="shared" ca="1" si="61"/>
        <v>0.99261037096845384</v>
      </c>
      <c r="G716" s="26">
        <f t="shared" ca="1" si="61"/>
        <v>0.97967275724816116</v>
      </c>
      <c r="H716" s="26">
        <f t="shared" ca="1" si="61"/>
        <v>0.96427435723733268</v>
      </c>
      <c r="I716" s="26">
        <f t="shared" ca="1" si="61"/>
        <v>0.94710039937760271</v>
      </c>
      <c r="J716" s="26">
        <f t="shared" ca="1" si="61"/>
        <v>0.92869461810442355</v>
      </c>
      <c r="K716" s="26">
        <f t="shared" ca="1" si="61"/>
        <v>0.90947643342060736</v>
      </c>
      <c r="L716" s="26">
        <f t="shared" ca="1" si="61"/>
        <v>0.88977030517362909</v>
      </c>
      <c r="M716" s="27">
        <f ca="1">C716*'Balance y flujos'!D$12</f>
        <v>7626.5225506392189</v>
      </c>
      <c r="N716" s="27">
        <f ca="1">D716*'Balance y flujos'!E$12</f>
        <v>7628.7178701123848</v>
      </c>
      <c r="O716" s="27">
        <f ca="1">E716*'Balance y flujos'!F$12</f>
        <v>7588.7690097327395</v>
      </c>
      <c r="P716" s="27">
        <f ca="1">F716*'Balance y flujos'!G$12</f>
        <v>7515.9033018958944</v>
      </c>
      <c r="Q716" s="27">
        <f ca="1">G716*'Balance y flujos'!H$12</f>
        <v>-972254.81570097094</v>
      </c>
      <c r="R716" s="27">
        <f ca="1">H716*'Balance y flujos'!I$12</f>
        <v>24438.359478690316</v>
      </c>
      <c r="S716" s="27">
        <f ca="1">I716*'Balance y flujos'!J$12</f>
        <v>24003.106427836177</v>
      </c>
      <c r="T716" s="27">
        <f ca="1">J716*'Balance y flujos'!K$12</f>
        <v>23536.634312442791</v>
      </c>
      <c r="U716" s="27">
        <f ca="1">K716*'Balance y flujos'!L$12</f>
        <v>23049.572821793437</v>
      </c>
      <c r="V716" s="27">
        <f ca="1">L716*'Balance y flujos'!M$12</f>
        <v>912320.45016928739</v>
      </c>
      <c r="W716" s="16">
        <f t="shared" ca="1" si="63"/>
        <v>65453.220241459319</v>
      </c>
      <c r="X716" s="16">
        <f ca="1">'Metrics and Escenarios'!$N$13-W716</f>
        <v>-62545.173485652544</v>
      </c>
    </row>
    <row r="717" spans="1:24" x14ac:dyDescent="0.35">
      <c r="A717">
        <v>712</v>
      </c>
      <c r="B717" s="16">
        <f t="shared" ca="1" si="62"/>
        <v>-202.97847351768476</v>
      </c>
      <c r="C717" s="26">
        <f t="shared" ca="1" si="64"/>
        <v>1.0139229906916247</v>
      </c>
      <c r="D717" s="26">
        <f t="shared" ca="1" si="61"/>
        <v>1.0209647630499841</v>
      </c>
      <c r="E717" s="26">
        <f t="shared" ca="1" si="61"/>
        <v>1.0223775885604456</v>
      </c>
      <c r="F717" s="26">
        <f t="shared" ca="1" si="61"/>
        <v>1.0192998455700368</v>
      </c>
      <c r="G717" s="26">
        <f t="shared" ca="1" si="61"/>
        <v>1.0127096976533845</v>
      </c>
      <c r="H717" s="26">
        <f t="shared" ca="1" si="61"/>
        <v>1.00342598331705</v>
      </c>
      <c r="I717" s="26">
        <f t="shared" ca="1" si="61"/>
        <v>0.99211389496150459</v>
      </c>
      <c r="J717" s="26">
        <f t="shared" ca="1" si="61"/>
        <v>0.97930783396238197</v>
      </c>
      <c r="K717" s="26">
        <f t="shared" ca="1" si="61"/>
        <v>0.96542499231660051</v>
      </c>
      <c r="L717" s="26">
        <f t="shared" ca="1" si="61"/>
        <v>0.95079257719610144</v>
      </c>
      <c r="M717" s="27">
        <f ca="1">C717*'Balance y flujos'!D$12</f>
        <v>7677.279400347441</v>
      </c>
      <c r="N717" s="27">
        <f ca="1">D717*'Balance y flujos'!E$12</f>
        <v>7730.5986902393606</v>
      </c>
      <c r="O717" s="27">
        <f ca="1">E717*'Balance y flujos'!F$12</f>
        <v>7741.2964022819215</v>
      </c>
      <c r="P717" s="27">
        <f ca="1">F717*'Balance y flujos'!G$12</f>
        <v>7717.9921739758729</v>
      </c>
      <c r="Q717" s="27">
        <f ca="1">G717*'Balance y flujos'!H$12</f>
        <v>-1005041.6051338305</v>
      </c>
      <c r="R717" s="27">
        <f ca="1">H717*'Balance y flujos'!I$12</f>
        <v>25430.609770456504</v>
      </c>
      <c r="S717" s="27">
        <f ca="1">I717*'Balance y flujos'!J$12</f>
        <v>25143.918664743025</v>
      </c>
      <c r="T717" s="27">
        <f ca="1">J717*'Balance y flujos'!K$12</f>
        <v>24819.364641446969</v>
      </c>
      <c r="U717" s="27">
        <f ca="1">K717*'Balance y flujos'!L$12</f>
        <v>24467.520923755081</v>
      </c>
      <c r="V717" s="27">
        <f ca="1">L717*'Balance y flujos'!M$12</f>
        <v>974889.25737513241</v>
      </c>
      <c r="W717" s="16">
        <f t="shared" ca="1" si="63"/>
        <v>100576.23290854821</v>
      </c>
      <c r="X717" s="16">
        <f ca="1">'Metrics and Escenarios'!$N$13-W717</f>
        <v>-97668.186152741429</v>
      </c>
    </row>
    <row r="718" spans="1:24" x14ac:dyDescent="0.35">
      <c r="A718">
        <v>713</v>
      </c>
      <c r="B718" s="16">
        <f t="shared" ca="1" si="62"/>
        <v>301.92462577145346</v>
      </c>
      <c r="C718" s="26">
        <f t="shared" ca="1" si="64"/>
        <v>0.9640006079604172</v>
      </c>
      <c r="D718" s="26">
        <f t="shared" ca="1" si="61"/>
        <v>0.92290166052544664</v>
      </c>
      <c r="E718" s="26">
        <f t="shared" ca="1" si="61"/>
        <v>0.87867512494591649</v>
      </c>
      <c r="F718" s="26">
        <f t="shared" ca="1" si="61"/>
        <v>0.83289701656712689</v>
      </c>
      <c r="G718" s="26">
        <f t="shared" ca="1" si="61"/>
        <v>0.78676793868749617</v>
      </c>
      <c r="H718" s="26">
        <f t="shared" ca="1" si="61"/>
        <v>0.74117261539194557</v>
      </c>
      <c r="I718" s="26">
        <f t="shared" ca="1" si="61"/>
        <v>0.69673542295739732</v>
      </c>
      <c r="J718" s="26">
        <f t="shared" ca="1" si="61"/>
        <v>0.65387980542728941</v>
      </c>
      <c r="K718" s="26">
        <f t="shared" ca="1" si="61"/>
        <v>0.61287170372353672</v>
      </c>
      <c r="L718" s="26">
        <f t="shared" ca="1" si="61"/>
        <v>0.5738642265698517</v>
      </c>
      <c r="M718" s="27">
        <f ca="1">C718*'Balance y flujos'!D$12</f>
        <v>7299.2742815394313</v>
      </c>
      <c r="N718" s="27">
        <f ca="1">D718*'Balance y flujos'!E$12</f>
        <v>6988.0789487427746</v>
      </c>
      <c r="O718" s="27">
        <f ca="1">E718*'Balance y flujos'!F$12</f>
        <v>6653.2019672849901</v>
      </c>
      <c r="P718" s="27">
        <f ca="1">F718*'Balance y flujos'!G$12</f>
        <v>6306.5766992223544</v>
      </c>
      <c r="Q718" s="27">
        <f ca="1">G718*'Balance y flujos'!H$12</f>
        <v>-780810.64474703721</v>
      </c>
      <c r="R718" s="27">
        <f ca="1">H718*'Balance y flujos'!I$12</f>
        <v>18784.117481464207</v>
      </c>
      <c r="S718" s="27">
        <f ca="1">I718*'Balance y flujos'!J$12</f>
        <v>17657.910946168009</v>
      </c>
      <c r="T718" s="27">
        <f ca="1">J718*'Balance y flujos'!K$12</f>
        <v>16571.787501090988</v>
      </c>
      <c r="U718" s="27">
        <f ca="1">K718*'Balance y flujos'!L$12</f>
        <v>15532.48709508803</v>
      </c>
      <c r="V718" s="27">
        <f ca="1">L718*'Balance y flujos'!M$12</f>
        <v>588408.11665218731</v>
      </c>
      <c r="W718" s="16">
        <f t="shared" ca="1" si="63"/>
        <v>-96609.093174249167</v>
      </c>
      <c r="X718" s="16">
        <f ca="1">'Metrics and Escenarios'!$N$13-W718</f>
        <v>99517.139930055942</v>
      </c>
    </row>
    <row r="719" spans="1:24" x14ac:dyDescent="0.35">
      <c r="A719">
        <v>714</v>
      </c>
      <c r="B719" s="16">
        <f t="shared" ca="1" si="62"/>
        <v>-184.31986751583747</v>
      </c>
      <c r="C719" s="26">
        <f t="shared" ca="1" si="64"/>
        <v>1.012032915588353</v>
      </c>
      <c r="D719" s="26">
        <f t="shared" ca="1" si="61"/>
        <v>1.0171619072108904</v>
      </c>
      <c r="E719" s="26">
        <f t="shared" ca="1" si="61"/>
        <v>1.0166707335722642</v>
      </c>
      <c r="F719" s="26">
        <f t="shared" ca="1" si="61"/>
        <v>1.0117206784041493</v>
      </c>
      <c r="G719" s="26">
        <f t="shared" ca="1" si="61"/>
        <v>1.0033057563475294</v>
      </c>
      <c r="H719" s="26">
        <f t="shared" ca="1" si="61"/>
        <v>0.99225511181102255</v>
      </c>
      <c r="I719" s="26">
        <f t="shared" ca="1" si="61"/>
        <v>0.97924012667972116</v>
      </c>
      <c r="J719" s="26">
        <f t="shared" ca="1" si="61"/>
        <v>0.96479837862938123</v>
      </c>
      <c r="K719" s="26">
        <f t="shared" ca="1" si="61"/>
        <v>0.94934822058094526</v>
      </c>
      <c r="L719" s="26">
        <f t="shared" ca="1" si="61"/>
        <v>0.93321659468592244</v>
      </c>
      <c r="M719" s="27">
        <f ca="1">C719*'Balance y flujos'!D$12</f>
        <v>7662.9680228674215</v>
      </c>
      <c r="N719" s="27">
        <f ca="1">D719*'Balance y flujos'!E$12</f>
        <v>7701.8040114876239</v>
      </c>
      <c r="O719" s="27">
        <f ca="1">E719*'Balance y flujos'!F$12</f>
        <v>7698.0849151731727</v>
      </c>
      <c r="P719" s="27">
        <f ca="1">F719*'Balance y flujos'!G$12</f>
        <v>7660.6038077107323</v>
      </c>
      <c r="Q719" s="27">
        <f ca="1">G719*'Balance y flujos'!H$12</f>
        <v>-995708.86912219622</v>
      </c>
      <c r="R719" s="27">
        <f ca="1">H719*'Balance y flujos'!I$12</f>
        <v>25147.497633847684</v>
      </c>
      <c r="S719" s="27">
        <f ca="1">I719*'Balance y flujos'!J$12</f>
        <v>24817.648682808671</v>
      </c>
      <c r="T719" s="27">
        <f ca="1">J719*'Balance y flujos'!K$12</f>
        <v>24451.640162820604</v>
      </c>
      <c r="U719" s="27">
        <f ca="1">K719*'Balance y flujos'!L$12</f>
        <v>24060.074719276068</v>
      </c>
      <c r="V719" s="27">
        <f ca="1">L719*'Balance y flujos'!M$12</f>
        <v>956867.83298884099</v>
      </c>
      <c r="W719" s="16">
        <f t="shared" ca="1" si="63"/>
        <v>90359.285822636564</v>
      </c>
      <c r="X719" s="16">
        <f ca="1">'Metrics and Escenarios'!$N$13-W719</f>
        <v>-87451.239066829788</v>
      </c>
    </row>
    <row r="720" spans="1:24" x14ac:dyDescent="0.35">
      <c r="A720">
        <v>715</v>
      </c>
      <c r="B720" s="16">
        <f t="shared" ca="1" si="62"/>
        <v>-90.959221541497641</v>
      </c>
      <c r="C720" s="26">
        <f t="shared" ca="1" si="64"/>
        <v>1.0026284794345108</v>
      </c>
      <c r="D720" s="26">
        <f t="shared" ca="1" si="61"/>
        <v>0.9983455461180214</v>
      </c>
      <c r="E720" s="26">
        <f t="shared" ca="1" si="61"/>
        <v>0.98859069385295639</v>
      </c>
      <c r="F720" s="26">
        <f t="shared" ca="1" si="61"/>
        <v>0.97463548921261267</v>
      </c>
      <c r="G720" s="26">
        <f t="shared" ca="1" si="61"/>
        <v>0.95754743504243367</v>
      </c>
      <c r="H720" s="26">
        <f t="shared" ca="1" si="61"/>
        <v>0.93820066603585373</v>
      </c>
      <c r="I720" s="26">
        <f t="shared" ca="1" si="61"/>
        <v>0.91729070345435304</v>
      </c>
      <c r="J720" s="26">
        <f t="shared" ca="1" si="61"/>
        <v>0.89536425890625204</v>
      </c>
      <c r="K720" s="26">
        <f t="shared" ca="1" si="61"/>
        <v>0.87283897107297792</v>
      </c>
      <c r="L720" s="26">
        <f t="shared" ca="1" si="61"/>
        <v>0.85003427871891868</v>
      </c>
      <c r="M720" s="27">
        <f ca="1">C720*'Balance y flujos'!D$12</f>
        <v>7591.7589817285825</v>
      </c>
      <c r="N720" s="27">
        <f ca="1">D720*'Balance y flujos'!E$12</f>
        <v>7559.3292252030733</v>
      </c>
      <c r="O720" s="27">
        <f ca="1">E720*'Balance y flujos'!F$12</f>
        <v>7485.4668835503489</v>
      </c>
      <c r="P720" s="27">
        <f ca="1">F720*'Balance y flujos'!G$12</f>
        <v>7379.8000764096396</v>
      </c>
      <c r="Q720" s="27">
        <f ca="1">G720*'Balance y flujos'!H$12</f>
        <v>-950297.02326028037</v>
      </c>
      <c r="R720" s="27">
        <f ca="1">H720*'Balance y flujos'!I$12</f>
        <v>23777.553522651317</v>
      </c>
      <c r="S720" s="27">
        <f ca="1">I720*'Balance y flujos'!J$12</f>
        <v>23247.615981102746</v>
      </c>
      <c r="T720" s="27">
        <f ca="1">J720*'Balance y flujos'!K$12</f>
        <v>22691.916941784442</v>
      </c>
      <c r="U720" s="27">
        <f ca="1">K720*'Balance y flujos'!L$12</f>
        <v>22121.040948558133</v>
      </c>
      <c r="V720" s="27">
        <f ca="1">L720*'Balance y flujos'!M$12</f>
        <v>871577.36250687554</v>
      </c>
      <c r="W720" s="16">
        <f t="shared" ca="1" si="63"/>
        <v>43134.821807583445</v>
      </c>
      <c r="X720" s="16">
        <f ca="1">'Metrics and Escenarios'!$N$13-W720</f>
        <v>-40226.775051776669</v>
      </c>
    </row>
    <row r="721" spans="1:24" x14ac:dyDescent="0.35">
      <c r="A721">
        <v>716</v>
      </c>
      <c r="B721" s="16">
        <f t="shared" ca="1" si="62"/>
        <v>108.06081765789241</v>
      </c>
      <c r="C721" s="26">
        <f t="shared" ca="1" si="64"/>
        <v>0.98287141818824664</v>
      </c>
      <c r="D721" s="26">
        <f t="shared" ca="1" si="61"/>
        <v>0.959387871411022</v>
      </c>
      <c r="E721" s="26">
        <f t="shared" ca="1" si="61"/>
        <v>0.93129340276925754</v>
      </c>
      <c r="F721" s="26">
        <f t="shared" ca="1" si="61"/>
        <v>0.90005469004812344</v>
      </c>
      <c r="G721" s="26">
        <f t="shared" ca="1" si="61"/>
        <v>0.8668493839389475</v>
      </c>
      <c r="H721" s="26">
        <f t="shared" ca="1" si="61"/>
        <v>0.83259874903757025</v>
      </c>
      <c r="I721" s="26">
        <f t="shared" ca="1" si="61"/>
        <v>0.79800144668821504</v>
      </c>
      <c r="J721" s="26">
        <f t="shared" ca="1" si="61"/>
        <v>0.7635774782982071</v>
      </c>
      <c r="K721" s="26">
        <f t="shared" ca="1" si="61"/>
        <v>0.72969967754899312</v>
      </c>
      <c r="L721" s="26">
        <f t="shared" ca="1" si="61"/>
        <v>0.69663154237516722</v>
      </c>
      <c r="M721" s="27">
        <f ca="1">C721*'Balance y flujos'!D$12</f>
        <v>7442.1613488611383</v>
      </c>
      <c r="N721" s="27">
        <f ca="1">D721*'Balance y flujos'!E$12</f>
        <v>7264.347302256966</v>
      </c>
      <c r="O721" s="27">
        <f ca="1">E721*'Balance y flujos'!F$12</f>
        <v>7051.6200169036692</v>
      </c>
      <c r="P721" s="27">
        <f ca="1">F721*'Balance y flujos'!G$12</f>
        <v>6815.0849665407804</v>
      </c>
      <c r="Q721" s="27">
        <f ca="1">G721*'Balance y flujos'!H$12</f>
        <v>-860285.72478572256</v>
      </c>
      <c r="R721" s="27">
        <f ca="1">H721*'Balance y flujos'!I$12</f>
        <v>21101.201517775091</v>
      </c>
      <c r="S721" s="27">
        <f ca="1">I721*'Balance y flujos'!J$12</f>
        <v>20224.375015586586</v>
      </c>
      <c r="T721" s="27">
        <f ca="1">J721*'Balance y flujos'!K$12</f>
        <v>19351.941451545401</v>
      </c>
      <c r="U721" s="27">
        <f ca="1">K721*'Balance y flujos'!L$12</f>
        <v>18493.349841343574</v>
      </c>
      <c r="V721" s="27">
        <f ca="1">L721*'Balance y flujos'!M$12</f>
        <v>714286.82059446408</v>
      </c>
      <c r="W721" s="16">
        <f t="shared" ca="1" si="63"/>
        <v>-38254.822730445187</v>
      </c>
      <c r="X721" s="16">
        <f ca="1">'Metrics and Escenarios'!$N$13-W721</f>
        <v>41162.869486251962</v>
      </c>
    </row>
    <row r="722" spans="1:24" x14ac:dyDescent="0.35">
      <c r="A722">
        <v>717</v>
      </c>
      <c r="B722" s="16">
        <f t="shared" ca="1" si="62"/>
        <v>0.46530017324535788</v>
      </c>
      <c r="C722" s="26">
        <f t="shared" ca="1" si="64"/>
        <v>0.99350377117680955</v>
      </c>
      <c r="D722" s="26">
        <f t="shared" ca="1" si="61"/>
        <v>0.98025677302601033</v>
      </c>
      <c r="E722" s="26">
        <f t="shared" ca="1" si="61"/>
        <v>0.96184472667322085</v>
      </c>
      <c r="F722" s="26">
        <f t="shared" ca="1" si="61"/>
        <v>0.93963709840228637</v>
      </c>
      <c r="G722" s="26">
        <f t="shared" ca="1" si="61"/>
        <v>0.91476115597969232</v>
      </c>
      <c r="H722" s="26">
        <f t="shared" ca="1" si="61"/>
        <v>0.8881220193882936</v>
      </c>
      <c r="I722" s="26">
        <f t="shared" ca="1" si="61"/>
        <v>0.86042570499429882</v>
      </c>
      <c r="J722" s="26">
        <f t="shared" ca="1" si="61"/>
        <v>0.83221515844992355</v>
      </c>
      <c r="K722" s="26">
        <f t="shared" ca="1" si="61"/>
        <v>0.80389528214857786</v>
      </c>
      <c r="L722" s="26">
        <f t="shared" ca="1" si="61"/>
        <v>0.77576695151161557</v>
      </c>
      <c r="M722" s="27">
        <f ca="1">C722*'Balance y flujos'!D$12</f>
        <v>7522.6680000818942</v>
      </c>
      <c r="N722" s="27">
        <f ca="1">D722*'Balance y flujos'!E$12</f>
        <v>7422.3636308613104</v>
      </c>
      <c r="O722" s="27">
        <f ca="1">E722*'Balance y flujos'!F$12</f>
        <v>7282.9502577745725</v>
      </c>
      <c r="P722" s="27">
        <f ca="1">F722*'Balance y flujos'!G$12</f>
        <v>7114.797283021805</v>
      </c>
      <c r="Q722" s="27">
        <f ca="1">G722*'Balance y flujos'!H$12</f>
        <v>-907834.71576331032</v>
      </c>
      <c r="R722" s="27">
        <f ca="1">H722*'Balance y flujos'!I$12</f>
        <v>22508.371199390422</v>
      </c>
      <c r="S722" s="27">
        <f ca="1">I722*'Balance y flujos'!J$12</f>
        <v>21806.441834251575</v>
      </c>
      <c r="T722" s="27">
        <f ca="1">J722*'Balance y flujos'!K$12</f>
        <v>21091.479881393087</v>
      </c>
      <c r="U722" s="27">
        <f ca="1">K722*'Balance y flujos'!L$12</f>
        <v>20373.747098964664</v>
      </c>
      <c r="V722" s="27">
        <f ca="1">L722*'Balance y flujos'!M$12</f>
        <v>795427.82031978853</v>
      </c>
      <c r="W722" s="16">
        <f t="shared" ca="1" si="63"/>
        <v>2715.9237422175938</v>
      </c>
      <c r="X722" s="16">
        <f ca="1">'Metrics and Escenarios'!$N$13-W722</f>
        <v>192.12301358918194</v>
      </c>
    </row>
    <row r="723" spans="1:24" x14ac:dyDescent="0.35">
      <c r="A723">
        <v>718</v>
      </c>
      <c r="B723" s="16">
        <f t="shared" ca="1" si="62"/>
        <v>-26.566740268288218</v>
      </c>
      <c r="C723" s="26">
        <f t="shared" ca="1" si="64"/>
        <v>0.99619304778302009</v>
      </c>
      <c r="D723" s="26">
        <f t="shared" ca="1" si="61"/>
        <v>0.98557079310916695</v>
      </c>
      <c r="E723" s="26">
        <f t="shared" ref="D723:L751" ca="1" si="65">EXP(-(E$4+($B723/10000))*E$3)</f>
        <v>0.96967662825768264</v>
      </c>
      <c r="F723" s="26">
        <f t="shared" ca="1" si="65"/>
        <v>0.94985234991056777</v>
      </c>
      <c r="G723" s="26">
        <f t="shared" ca="1" si="65"/>
        <v>0.92720901954863089</v>
      </c>
      <c r="H723" s="26">
        <f t="shared" ca="1" si="65"/>
        <v>0.90264411984626325</v>
      </c>
      <c r="I723" s="26">
        <f t="shared" ca="1" si="65"/>
        <v>0.87686206621743046</v>
      </c>
      <c r="J723" s="26">
        <f t="shared" ca="1" si="65"/>
        <v>0.85040834809515786</v>
      </c>
      <c r="K723" s="26">
        <f t="shared" ca="1" si="65"/>
        <v>0.8236929698020049</v>
      </c>
      <c r="L723" s="26">
        <f t="shared" ca="1" si="65"/>
        <v>0.79702352500756901</v>
      </c>
      <c r="M723" s="27">
        <f ca="1">C723*'Balance y flujos'!D$12</f>
        <v>7543.0308166668237</v>
      </c>
      <c r="N723" s="27">
        <f ca="1">D723*'Balance y flujos'!E$12</f>
        <v>7462.6006284360692</v>
      </c>
      <c r="O723" s="27">
        <f ca="1">E723*'Balance y flujos'!F$12</f>
        <v>7342.252292792954</v>
      </c>
      <c r="P723" s="27">
        <f ca="1">F723*'Balance y flujos'!G$12</f>
        <v>7192.1457016826753</v>
      </c>
      <c r="Q723" s="27">
        <f ca="1">G723*'Balance y flujos'!H$12</f>
        <v>-920188.32589541632</v>
      </c>
      <c r="R723" s="27">
        <f ca="1">H723*'Balance y flujos'!I$12</f>
        <v>22876.416153312352</v>
      </c>
      <c r="S723" s="27">
        <f ca="1">I723*'Balance y flujos'!J$12</f>
        <v>22223.001396452641</v>
      </c>
      <c r="T723" s="27">
        <f ca="1">J723*'Balance y flujos'!K$12</f>
        <v>21552.564120828887</v>
      </c>
      <c r="U723" s="27">
        <f ca="1">K723*'Balance y flujos'!L$12</f>
        <v>20875.495386772964</v>
      </c>
      <c r="V723" s="27">
        <f ca="1">L723*'Balance y flujos'!M$12</f>
        <v>817223.11578888213</v>
      </c>
      <c r="W723" s="16">
        <f t="shared" ca="1" si="63"/>
        <v>14102.296390411211</v>
      </c>
      <c r="X723" s="16">
        <f ca="1">'Metrics and Escenarios'!$N$13-W723</f>
        <v>-11194.249634604435</v>
      </c>
    </row>
    <row r="724" spans="1:24" x14ac:dyDescent="0.35">
      <c r="A724">
        <v>719</v>
      </c>
      <c r="B724" s="16">
        <f t="shared" ca="1" si="62"/>
        <v>-49.979688927658714</v>
      </c>
      <c r="C724" s="26">
        <f t="shared" ca="1" si="64"/>
        <v>0.99852816198002503</v>
      </c>
      <c r="D724" s="26">
        <f t="shared" ca="1" si="65"/>
        <v>0.99019663880134745</v>
      </c>
      <c r="E724" s="26">
        <f t="shared" ca="1" si="65"/>
        <v>0.9765115005691174</v>
      </c>
      <c r="F724" s="26">
        <f t="shared" ca="1" si="65"/>
        <v>0.95878967212302602</v>
      </c>
      <c r="G724" s="26">
        <f t="shared" ca="1" si="65"/>
        <v>0.9381271498541387</v>
      </c>
      <c r="H724" s="26">
        <f t="shared" ca="1" si="65"/>
        <v>0.91541373843951124</v>
      </c>
      <c r="I724" s="26">
        <f t="shared" ca="1" si="65"/>
        <v>0.89135142397971945</v>
      </c>
      <c r="J724" s="26">
        <f t="shared" ca="1" si="65"/>
        <v>0.86648691024747659</v>
      </c>
      <c r="K724" s="26">
        <f t="shared" ca="1" si="65"/>
        <v>0.84123369996687181</v>
      </c>
      <c r="L724" s="26">
        <f t="shared" ca="1" si="65"/>
        <v>0.8159043614273247</v>
      </c>
      <c r="M724" s="27">
        <f ca="1">C724*'Balance y flujos'!D$12</f>
        <v>7560.7119663070898</v>
      </c>
      <c r="N724" s="27">
        <f ca="1">D724*'Balance y flujos'!E$12</f>
        <v>7497.6268682667078</v>
      </c>
      <c r="O724" s="27">
        <f ca="1">E724*'Balance y flujos'!F$12</f>
        <v>7394.0049652171092</v>
      </c>
      <c r="P724" s="27">
        <f ca="1">F724*'Balance y flujos'!G$12</f>
        <v>7259.8178230823187</v>
      </c>
      <c r="Q724" s="27">
        <f ca="1">G724*'Balance y flujos'!H$12</f>
        <v>-931023.78568486497</v>
      </c>
      <c r="R724" s="27">
        <f ca="1">H724*'Balance y flujos'!I$12</f>
        <v>23200.046588203979</v>
      </c>
      <c r="S724" s="27">
        <f ca="1">I724*'Balance y flujos'!J$12</f>
        <v>22590.216526620225</v>
      </c>
      <c r="T724" s="27">
        <f ca="1">J724*'Balance y flujos'!K$12</f>
        <v>21960.055701238216</v>
      </c>
      <c r="U724" s="27">
        <f ca="1">K724*'Balance y flujos'!L$12</f>
        <v>21320.043835116921</v>
      </c>
      <c r="V724" s="27">
        <f ca="1">L724*'Balance y flujos'!M$12</f>
        <v>836582.46401829156</v>
      </c>
      <c r="W724" s="16">
        <f t="shared" ca="1" si="63"/>
        <v>24341.202607479179</v>
      </c>
      <c r="X724" s="16">
        <f ca="1">'Metrics and Escenarios'!$N$13-W724</f>
        <v>-21433.155851672404</v>
      </c>
    </row>
    <row r="725" spans="1:24" x14ac:dyDescent="0.35">
      <c r="A725">
        <v>720</v>
      </c>
      <c r="B725" s="16">
        <f t="shared" ca="1" si="62"/>
        <v>21.539867699880439</v>
      </c>
      <c r="C725" s="26">
        <f t="shared" ca="1" si="64"/>
        <v>0.99141220965728749</v>
      </c>
      <c r="D725" s="26">
        <f t="shared" ca="1" si="65"/>
        <v>0.97613377066778584</v>
      </c>
      <c r="E725" s="26">
        <f t="shared" ca="1" si="65"/>
        <v>0.9557827713361059</v>
      </c>
      <c r="F725" s="26">
        <f t="shared" ca="1" si="65"/>
        <v>0.93174941283189172</v>
      </c>
      <c r="G725" s="26">
        <f t="shared" ca="1" si="65"/>
        <v>0.90517266514867056</v>
      </c>
      <c r="H725" s="26">
        <f t="shared" ca="1" si="65"/>
        <v>0.87696264926477785</v>
      </c>
      <c r="I725" s="26">
        <f t="shared" ca="1" si="65"/>
        <v>0.84782570262736601</v>
      </c>
      <c r="J725" s="26">
        <f t="shared" ca="1" si="65"/>
        <v>0.81830191461188784</v>
      </c>
      <c r="K725" s="26">
        <f t="shared" ca="1" si="65"/>
        <v>0.78879140256065661</v>
      </c>
      <c r="L725" s="26">
        <f t="shared" ca="1" si="65"/>
        <v>0.75958906821650429</v>
      </c>
      <c r="M725" s="27">
        <f ca="1">C725*'Balance y flujos'!D$12</f>
        <v>7506.8309963687889</v>
      </c>
      <c r="N725" s="27">
        <f ca="1">D725*'Balance y flujos'!E$12</f>
        <v>7391.1448486037061</v>
      </c>
      <c r="O725" s="27">
        <f ca="1">E725*'Balance y flujos'!F$12</f>
        <v>7237.0500017761233</v>
      </c>
      <c r="P725" s="27">
        <f ca="1">F725*'Balance y flujos'!G$12</f>
        <v>7055.0728596662393</v>
      </c>
      <c r="Q725" s="27">
        <f ca="1">G725*'Balance y flujos'!H$12</f>
        <v>-898318.82760903344</v>
      </c>
      <c r="R725" s="27">
        <f ca="1">H725*'Balance y flujos'!I$12</f>
        <v>22225.550551317217</v>
      </c>
      <c r="S725" s="27">
        <f ca="1">I725*'Balance y flujos'!J$12</f>
        <v>21487.110116090302</v>
      </c>
      <c r="T725" s="27">
        <f ca="1">J725*'Balance y flujos'!K$12</f>
        <v>20738.865657156381</v>
      </c>
      <c r="U725" s="27">
        <f ca="1">K725*'Balance y flujos'!L$12</f>
        <v>19990.957661371413</v>
      </c>
      <c r="V725" s="27">
        <f ca="1">L725*'Balance y flujos'!M$12</f>
        <v>778839.92827083787</v>
      </c>
      <c r="W725" s="16">
        <f t="shared" ca="1" si="63"/>
        <v>-5846.316645845538</v>
      </c>
      <c r="X725" s="16">
        <f ca="1">'Metrics and Escenarios'!$N$13-W725</f>
        <v>8754.3634016523138</v>
      </c>
    </row>
    <row r="726" spans="1:24" x14ac:dyDescent="0.35">
      <c r="A726">
        <v>721</v>
      </c>
      <c r="B726" s="16">
        <f t="shared" ca="1" si="62"/>
        <v>92.756218425685674</v>
      </c>
      <c r="C726" s="26">
        <f t="shared" ca="1" si="64"/>
        <v>0.98437681518450659</v>
      </c>
      <c r="D726" s="26">
        <f t="shared" ca="1" si="65"/>
        <v>0.96232897973915876</v>
      </c>
      <c r="E726" s="26">
        <f t="shared" ca="1" si="65"/>
        <v>0.93557915568906791</v>
      </c>
      <c r="F726" s="26">
        <f t="shared" ca="1" si="65"/>
        <v>0.90558158068376804</v>
      </c>
      <c r="G726" s="26">
        <f t="shared" ca="1" si="65"/>
        <v>0.87350822035876463</v>
      </c>
      <c r="H726" s="26">
        <f t="shared" ca="1" si="65"/>
        <v>0.84027951448173066</v>
      </c>
      <c r="I726" s="26">
        <f t="shared" ca="1" si="65"/>
        <v>0.80659656983104966</v>
      </c>
      <c r="J726" s="26">
        <f t="shared" ca="1" si="65"/>
        <v>0.77298394349251975</v>
      </c>
      <c r="K726" s="26">
        <f t="shared" ca="1" si="65"/>
        <v>0.73982020331633758</v>
      </c>
      <c r="L726" s="26">
        <f t="shared" ca="1" si="65"/>
        <v>0.70737521302315065</v>
      </c>
      <c r="M726" s="27">
        <f ca="1">C726*'Balance y flujos'!D$12</f>
        <v>7453.5599989113243</v>
      </c>
      <c r="N726" s="27">
        <f ca="1">D726*'Balance y flujos'!E$12</f>
        <v>7286.616952505643</v>
      </c>
      <c r="O726" s="27">
        <f ca="1">E726*'Balance y flujos'!F$12</f>
        <v>7084.0711230609477</v>
      </c>
      <c r="P726" s="27">
        <f ca="1">F726*'Balance y flujos'!G$12</f>
        <v>6856.9337893947368</v>
      </c>
      <c r="Q726" s="27">
        <f ca="1">G726*'Balance y flujos'!H$12</f>
        <v>-866894.14145162795</v>
      </c>
      <c r="R726" s="27">
        <f ca="1">H726*'Balance y flujos'!I$12</f>
        <v>21295.861165817245</v>
      </c>
      <c r="S726" s="27">
        <f ca="1">I726*'Balance y flujos'!J$12</f>
        <v>20442.207946174931</v>
      </c>
      <c r="T726" s="27">
        <f ca="1">J726*'Balance y flujos'!K$12</f>
        <v>19590.336858534145</v>
      </c>
      <c r="U726" s="27">
        <f ca="1">K726*'Balance y flujos'!L$12</f>
        <v>18749.842244111926</v>
      </c>
      <c r="V726" s="27">
        <f ca="1">L726*'Balance y flujos'!M$12</f>
        <v>725302.77649347123</v>
      </c>
      <c r="W726" s="16">
        <f t="shared" ca="1" si="63"/>
        <v>-32831.934879645822</v>
      </c>
      <c r="X726" s="16">
        <f ca="1">'Metrics and Escenarios'!$N$13-W726</f>
        <v>35739.981635452597</v>
      </c>
    </row>
    <row r="727" spans="1:24" x14ac:dyDescent="0.35">
      <c r="A727">
        <v>722</v>
      </c>
      <c r="B727" s="16">
        <f t="shared" ca="1" si="62"/>
        <v>136.05911088384354</v>
      </c>
      <c r="C727" s="26">
        <f t="shared" ca="1" si="64"/>
        <v>0.9801233947646989</v>
      </c>
      <c r="D727" s="26">
        <f t="shared" ca="1" si="65"/>
        <v>0.9540306401544616</v>
      </c>
      <c r="E727" s="26">
        <f t="shared" ca="1" si="65"/>
        <v>0.92350377527678962</v>
      </c>
      <c r="F727" s="26">
        <f t="shared" ca="1" si="65"/>
        <v>0.89003092641899229</v>
      </c>
      <c r="G727" s="26">
        <f t="shared" ca="1" si="65"/>
        <v>0.85479877822184547</v>
      </c>
      <c r="H727" s="26">
        <f t="shared" ca="1" si="65"/>
        <v>0.81872876959455998</v>
      </c>
      <c r="I727" s="26">
        <f t="shared" ca="1" si="65"/>
        <v>0.78251383681019537</v>
      </c>
      <c r="J727" s="26">
        <f t="shared" ca="1" si="65"/>
        <v>0.74666450622390435</v>
      </c>
      <c r="K727" s="26">
        <f t="shared" ca="1" si="65"/>
        <v>0.71154209888105602</v>
      </c>
      <c r="L727" s="26">
        <f t="shared" ca="1" si="65"/>
        <v>0.67739756391601869</v>
      </c>
      <c r="M727" s="27">
        <f ca="1">C727*'Balance y flujos'!D$12</f>
        <v>7421.35370980476</v>
      </c>
      <c r="N727" s="27">
        <f ca="1">D727*'Balance y flujos'!E$12</f>
        <v>7223.7831158774525</v>
      </c>
      <c r="O727" s="27">
        <f ca="1">E727*'Balance y flujos'!F$12</f>
        <v>6992.6380752440655</v>
      </c>
      <c r="P727" s="27">
        <f ca="1">F727*'Balance y flujos'!G$12</f>
        <v>6739.1864666247393</v>
      </c>
      <c r="Q727" s="27">
        <f ca="1">G727*'Balance y flujos'!H$12</f>
        <v>-848326.36452600046</v>
      </c>
      <c r="R727" s="27">
        <f ca="1">H727*'Balance y flujos'!I$12</f>
        <v>20749.683776951351</v>
      </c>
      <c r="S727" s="27">
        <f ca="1">I727*'Balance y flujos'!J$12</f>
        <v>19831.860401022794</v>
      </c>
      <c r="T727" s="27">
        <f ca="1">J727*'Balance y flujos'!K$12</f>
        <v>18923.302767645266</v>
      </c>
      <c r="U727" s="27">
        <f ca="1">K727*'Balance y flujos'!L$12</f>
        <v>18033.168118767258</v>
      </c>
      <c r="V727" s="27">
        <f ca="1">L727*'Balance y flujos'!M$12</f>
        <v>694565.38037066103</v>
      </c>
      <c r="W727" s="16">
        <f t="shared" ca="1" si="63"/>
        <v>-47846.007723401766</v>
      </c>
      <c r="X727" s="16">
        <f ca="1">'Metrics and Escenarios'!$N$13-W727</f>
        <v>50754.054479208542</v>
      </c>
    </row>
    <row r="728" spans="1:24" x14ac:dyDescent="0.35">
      <c r="A728">
        <v>723</v>
      </c>
      <c r="B728" s="16">
        <f t="shared" ca="1" si="62"/>
        <v>-77.110741859765398</v>
      </c>
      <c r="C728" s="26">
        <f t="shared" ca="1" si="64"/>
        <v>1.0012409524006807</v>
      </c>
      <c r="D728" s="26">
        <f t="shared" ca="1" si="65"/>
        <v>0.99558425824497188</v>
      </c>
      <c r="E728" s="26">
        <f t="shared" ca="1" si="65"/>
        <v>0.98449207026283692</v>
      </c>
      <c r="F728" s="26">
        <f t="shared" ca="1" si="65"/>
        <v>0.96925152701023487</v>
      </c>
      <c r="G728" s="26">
        <f t="shared" ca="1" si="65"/>
        <v>0.95094004890565309</v>
      </c>
      <c r="H728" s="26">
        <f t="shared" ca="1" si="65"/>
        <v>0.93043737193084119</v>
      </c>
      <c r="I728" s="26">
        <f t="shared" ca="1" si="65"/>
        <v>0.90844150735360696</v>
      </c>
      <c r="J728" s="26">
        <f t="shared" ca="1" si="65"/>
        <v>0.88549945780732997</v>
      </c>
      <c r="K728" s="26">
        <f t="shared" ca="1" si="65"/>
        <v>0.86202774113932934</v>
      </c>
      <c r="L728" s="26">
        <f t="shared" ca="1" si="65"/>
        <v>0.83834373126992645</v>
      </c>
      <c r="M728" s="27">
        <f ca="1">C728*'Balance y flujos'!D$12</f>
        <v>7581.2528261210618</v>
      </c>
      <c r="N728" s="27">
        <f ca="1">D728*'Balance y flujos'!E$12</f>
        <v>7538.4211496383477</v>
      </c>
      <c r="O728" s="27">
        <f ca="1">E728*'Balance y flujos'!F$12</f>
        <v>7454.4326938267905</v>
      </c>
      <c r="P728" s="27">
        <f ca="1">F728*'Balance y flujos'!G$12</f>
        <v>7339.03348714395</v>
      </c>
      <c r="Q728" s="27">
        <f ca="1">G728*'Balance y flujos'!H$12</f>
        <v>-943739.66730325075</v>
      </c>
      <c r="R728" s="27">
        <f ca="1">H728*'Balance y flujos'!I$12</f>
        <v>23580.80228618719</v>
      </c>
      <c r="S728" s="27">
        <f ca="1">I728*'Balance y flujos'!J$12</f>
        <v>23023.343880756693</v>
      </c>
      <c r="T728" s="27">
        <f ca="1">J728*'Balance y flujos'!K$12</f>
        <v>22441.905569365565</v>
      </c>
      <c r="U728" s="27">
        <f ca="1">K728*'Balance y flujos'!L$12</f>
        <v>21847.043489699801</v>
      </c>
      <c r="V728" s="27">
        <f ca="1">L728*'Balance y flujos'!M$12</f>
        <v>859590.5323672602</v>
      </c>
      <c r="W728" s="16">
        <f t="shared" ca="1" si="63"/>
        <v>36657.100446748897</v>
      </c>
      <c r="X728" s="16">
        <f ca="1">'Metrics and Escenarios'!$N$13-W728</f>
        <v>-33749.053690942121</v>
      </c>
    </row>
    <row r="729" spans="1:24" x14ac:dyDescent="0.35">
      <c r="A729">
        <v>724</v>
      </c>
      <c r="B729" s="16">
        <f t="shared" ca="1" si="62"/>
        <v>-16.135469917582672</v>
      </c>
      <c r="C729" s="26">
        <f t="shared" ca="1" si="64"/>
        <v>0.99515443368013068</v>
      </c>
      <c r="D729" s="26">
        <f t="shared" ca="1" si="65"/>
        <v>0.98351678536663545</v>
      </c>
      <c r="E729" s="26">
        <f t="shared" ca="1" si="65"/>
        <v>0.96664688362438256</v>
      </c>
      <c r="F729" s="26">
        <f t="shared" ca="1" si="65"/>
        <v>0.94589734014172788</v>
      </c>
      <c r="G729" s="26">
        <f t="shared" ca="1" si="65"/>
        <v>0.92238562503857258</v>
      </c>
      <c r="H729" s="26">
        <f t="shared" ca="1" si="65"/>
        <v>0.89701232734862413</v>
      </c>
      <c r="I729" s="26">
        <f t="shared" ca="1" si="65"/>
        <v>0.87048263581807606</v>
      </c>
      <c r="J729" s="26">
        <f t="shared" ca="1" si="65"/>
        <v>0.8433412053085052</v>
      </c>
      <c r="K729" s="26">
        <f t="shared" ca="1" si="65"/>
        <v>0.81599620783648219</v>
      </c>
      <c r="L729" s="26">
        <f t="shared" ca="1" si="65"/>
        <v>0.78875276938221539</v>
      </c>
      <c r="M729" s="27">
        <f ca="1">C729*'Balance y flujos'!D$12</f>
        <v>7535.1665797077776</v>
      </c>
      <c r="N729" s="27">
        <f ca="1">D729*'Balance y flujos'!E$12</f>
        <v>7447.0479765338423</v>
      </c>
      <c r="O729" s="27">
        <f ca="1">E729*'Balance y flujos'!F$12</f>
        <v>7319.3115011597729</v>
      </c>
      <c r="P729" s="27">
        <f ca="1">F729*'Balance y flujos'!G$12</f>
        <v>7162.1989352070714</v>
      </c>
      <c r="Q729" s="27">
        <f ca="1">G729*'Balance y flujos'!H$12</f>
        <v>-915401.45343649189</v>
      </c>
      <c r="R729" s="27">
        <f ca="1">H729*'Balance y flujos'!I$12</f>
        <v>22733.685229759627</v>
      </c>
      <c r="S729" s="27">
        <f ca="1">I729*'Balance y flujos'!J$12</f>
        <v>22061.322500608752</v>
      </c>
      <c r="T729" s="27">
        <f ca="1">J729*'Balance y flujos'!K$12</f>
        <v>21373.455991891115</v>
      </c>
      <c r="U729" s="27">
        <f ca="1">K729*'Balance y flujos'!L$12</f>
        <v>20680.430326374328</v>
      </c>
      <c r="V729" s="27">
        <f ca="1">L729*'Balance y flujos'!M$12</f>
        <v>808742.74793271918</v>
      </c>
      <c r="W729" s="16">
        <f t="shared" ca="1" si="63"/>
        <v>9653.9135374695761</v>
      </c>
      <c r="X729" s="16">
        <f ca="1">'Metrics and Escenarios'!$N$13-W729</f>
        <v>-6745.8667816628003</v>
      </c>
    </row>
    <row r="730" spans="1:24" x14ac:dyDescent="0.35">
      <c r="A730">
        <v>725</v>
      </c>
      <c r="B730" s="16">
        <f t="shared" ca="1" si="62"/>
        <v>40.70446594172725</v>
      </c>
      <c r="C730" s="26">
        <f t="shared" ca="1" si="64"/>
        <v>0.98951402746420225</v>
      </c>
      <c r="D730" s="26">
        <f t="shared" ca="1" si="65"/>
        <v>0.97239948953030608</v>
      </c>
      <c r="E730" s="26">
        <f t="shared" ca="1" si="65"/>
        <v>0.95030338013361382</v>
      </c>
      <c r="F730" s="26">
        <f t="shared" ca="1" si="65"/>
        <v>0.92463407891586691</v>
      </c>
      <c r="G730" s="26">
        <f t="shared" ca="1" si="65"/>
        <v>0.89654045417994932</v>
      </c>
      <c r="H730" s="26">
        <f t="shared" ca="1" si="65"/>
        <v>0.8669364222142959</v>
      </c>
      <c r="I730" s="26">
        <f t="shared" ca="1" si="65"/>
        <v>0.83652788612508822</v>
      </c>
      <c r="J730" s="26">
        <f t="shared" ca="1" si="65"/>
        <v>0.80585165820862115</v>
      </c>
      <c r="K730" s="26">
        <f t="shared" ca="1" si="65"/>
        <v>0.77530287962135391</v>
      </c>
      <c r="L730" s="26">
        <f t="shared" ca="1" si="65"/>
        <v>0.74517045367787604</v>
      </c>
      <c r="M730" s="27">
        <f ca="1">C730*'Balance y flujos'!D$12</f>
        <v>7492.4582331679676</v>
      </c>
      <c r="N730" s="27">
        <f ca="1">D730*'Balance y flujos'!E$12</f>
        <v>7362.8694076529855</v>
      </c>
      <c r="O730" s="27">
        <f ca="1">E730*'Balance y flujos'!F$12</f>
        <v>7195.5608378144279</v>
      </c>
      <c r="P730" s="27">
        <f ca="1">F730*'Balance y flujos'!G$12</f>
        <v>7001.1965722148334</v>
      </c>
      <c r="Q730" s="27">
        <f ca="1">G730*'Balance y flujos'!H$12</f>
        <v>-889751.97850315389</v>
      </c>
      <c r="R730" s="27">
        <f ca="1">H730*'Balance y flujos'!I$12</f>
        <v>21971.448034709134</v>
      </c>
      <c r="S730" s="27">
        <f ca="1">I730*'Balance y flujos'!J$12</f>
        <v>21200.78071312041</v>
      </c>
      <c r="T730" s="27">
        <f ca="1">J730*'Balance y flujos'!K$12</f>
        <v>20423.329068112758</v>
      </c>
      <c r="U730" s="27">
        <f ca="1">K730*'Balance y flujos'!L$12</f>
        <v>19649.107471170712</v>
      </c>
      <c r="V730" s="27">
        <f ca="1">L730*'Balance y flujos'!M$12</f>
        <v>764055.89150290843</v>
      </c>
      <c r="W730" s="16">
        <f t="shared" ca="1" si="63"/>
        <v>-13399.336662282352</v>
      </c>
      <c r="X730" s="16">
        <f ca="1">'Metrics and Escenarios'!$N$13-W730</f>
        <v>16307.383418089128</v>
      </c>
    </row>
    <row r="731" spans="1:24" x14ac:dyDescent="0.35">
      <c r="A731">
        <v>726</v>
      </c>
      <c r="B731" s="16">
        <f t="shared" ca="1" si="62"/>
        <v>197.21323457793324</v>
      </c>
      <c r="C731" s="26">
        <f t="shared" ca="1" si="64"/>
        <v>0.97414782618878104</v>
      </c>
      <c r="D731" s="26">
        <f t="shared" ca="1" si="65"/>
        <v>0.94243312675146851</v>
      </c>
      <c r="E731" s="26">
        <f t="shared" ca="1" si="65"/>
        <v>0.90671542842985842</v>
      </c>
      <c r="F731" s="26">
        <f t="shared" ca="1" si="65"/>
        <v>0.8685234287540522</v>
      </c>
      <c r="G731" s="26">
        <f t="shared" ca="1" si="65"/>
        <v>0.82905710112131414</v>
      </c>
      <c r="H731" s="26">
        <f t="shared" ca="1" si="65"/>
        <v>0.78923204847023287</v>
      </c>
      <c r="I731" s="26">
        <f t="shared" ca="1" si="65"/>
        <v>0.7497229351639334</v>
      </c>
      <c r="J731" s="26">
        <f t="shared" ca="1" si="65"/>
        <v>0.71101438649690141</v>
      </c>
      <c r="K731" s="26">
        <f t="shared" ca="1" si="65"/>
        <v>0.6734379585545005</v>
      </c>
      <c r="L731" s="26">
        <f t="shared" ca="1" si="65"/>
        <v>0.63721315348610197</v>
      </c>
      <c r="M731" s="27">
        <f ca="1">C731*'Balance y flujos'!D$12</f>
        <v>7376.1075619666835</v>
      </c>
      <c r="N731" s="27">
        <f ca="1">D731*'Balance y flujos'!E$12</f>
        <v>7135.9684084869859</v>
      </c>
      <c r="O731" s="27">
        <f ca="1">E731*'Balance y flujos'!F$12</f>
        <v>6865.5191218352729</v>
      </c>
      <c r="P731" s="27">
        <f ca="1">F731*'Balance y flujos'!G$12</f>
        <v>6576.3347803606439</v>
      </c>
      <c r="Q731" s="27">
        <f ca="1">G731*'Balance y flujos'!H$12</f>
        <v>-822779.59971086809</v>
      </c>
      <c r="R731" s="27">
        <f ca="1">H731*'Balance y flujos'!I$12</f>
        <v>20002.125295416863</v>
      </c>
      <c r="S731" s="27">
        <f ca="1">I731*'Balance y flujos'!J$12</f>
        <v>19000.81492517126</v>
      </c>
      <c r="T731" s="27">
        <f ca="1">J731*'Balance y flujos'!K$12</f>
        <v>18019.793890936213</v>
      </c>
      <c r="U731" s="27">
        <f ca="1">K731*'Balance y flujos'!L$12</f>
        <v>17067.465077990833</v>
      </c>
      <c r="V731" s="27">
        <f ca="1">L731*'Balance y flujos'!M$12</f>
        <v>653362.54498714593</v>
      </c>
      <c r="W731" s="16">
        <f t="shared" ca="1" si="63"/>
        <v>-67372.92566155747</v>
      </c>
      <c r="X731" s="16">
        <f ca="1">'Metrics and Escenarios'!$N$13-W731</f>
        <v>70280.972417364246</v>
      </c>
    </row>
    <row r="732" spans="1:24" x14ac:dyDescent="0.35">
      <c r="A732">
        <v>727</v>
      </c>
      <c r="B732" s="16">
        <f t="shared" ca="1" si="62"/>
        <v>2.1167696617475849</v>
      </c>
      <c r="C732" s="26">
        <f t="shared" ca="1" si="64"/>
        <v>0.99333971060775261</v>
      </c>
      <c r="D732" s="26">
        <f t="shared" ca="1" si="65"/>
        <v>0.9799330536599089</v>
      </c>
      <c r="E732" s="26">
        <f t="shared" ca="1" si="65"/>
        <v>0.96136830753608316</v>
      </c>
      <c r="F732" s="26">
        <f t="shared" ca="1" si="65"/>
        <v>0.93901659057548914</v>
      </c>
      <c r="G732" s="26">
        <f t="shared" ca="1" si="65"/>
        <v>0.91400611768408668</v>
      </c>
      <c r="H732" s="26">
        <f t="shared" ca="1" si="65"/>
        <v>0.88724243139383041</v>
      </c>
      <c r="I732" s="26">
        <f t="shared" ca="1" si="65"/>
        <v>0.85943160295098153</v>
      </c>
      <c r="J732" s="26">
        <f t="shared" ca="1" si="65"/>
        <v>0.83111638209436123</v>
      </c>
      <c r="K732" s="26">
        <f t="shared" ca="1" si="65"/>
        <v>0.80270132199594713</v>
      </c>
      <c r="L732" s="26">
        <f t="shared" ca="1" si="65"/>
        <v>0.77448685337345424</v>
      </c>
      <c r="M732" s="27">
        <f ca="1">C732*'Balance y flujos'!D$12</f>
        <v>7521.425756993619</v>
      </c>
      <c r="N732" s="27">
        <f ca="1">D732*'Balance y flujos'!E$12</f>
        <v>7419.9124742708391</v>
      </c>
      <c r="O732" s="27">
        <f ca="1">E732*'Balance y flujos'!F$12</f>
        <v>7279.3428804283067</v>
      </c>
      <c r="P732" s="27">
        <f ca="1">F732*'Balance y flujos'!G$12</f>
        <v>7110.0988867923488</v>
      </c>
      <c r="Q732" s="27">
        <f ca="1">G732*'Balance y flujos'!H$12</f>
        <v>-907085.39450934052</v>
      </c>
      <c r="R732" s="27">
        <f ca="1">H732*'Balance y flujos'!I$12</f>
        <v>22486.079112661682</v>
      </c>
      <c r="S732" s="27">
        <f ca="1">I732*'Balance y flujos'!J$12</f>
        <v>21781.247528387536</v>
      </c>
      <c r="T732" s="27">
        <f ca="1">J732*'Balance y flujos'!K$12</f>
        <v>21063.632732537182</v>
      </c>
      <c r="U732" s="27">
        <f ca="1">K732*'Balance y flujos'!L$12</f>
        <v>20343.487632668352</v>
      </c>
      <c r="V732" s="27">
        <f ca="1">L732*'Balance y flujos'!M$12</f>
        <v>794115.27965296968</v>
      </c>
      <c r="W732" s="16">
        <f t="shared" ca="1" si="63"/>
        <v>2035.1121483690804</v>
      </c>
      <c r="X732" s="16">
        <f ca="1">'Metrics and Escenarios'!$N$13-W732</f>
        <v>872.93460743769538</v>
      </c>
    </row>
    <row r="733" spans="1:24" x14ac:dyDescent="0.35">
      <c r="A733">
        <v>728</v>
      </c>
      <c r="B733" s="16">
        <f t="shared" ca="1" si="62"/>
        <v>-285.30073384442483</v>
      </c>
      <c r="C733" s="26">
        <f t="shared" ca="1" si="64"/>
        <v>1.0223042849521342</v>
      </c>
      <c r="D733" s="26">
        <f t="shared" ca="1" si="65"/>
        <v>1.0379135316775623</v>
      </c>
      <c r="E733" s="26">
        <f t="shared" ca="1" si="65"/>
        <v>1.0479412886791226</v>
      </c>
      <c r="F733" s="26">
        <f t="shared" ca="1" si="65"/>
        <v>1.0534230083505767</v>
      </c>
      <c r="G733" s="26">
        <f t="shared" ca="1" si="65"/>
        <v>1.0552637519291179</v>
      </c>
      <c r="H733" s="26">
        <f t="shared" ca="1" si="65"/>
        <v>1.0542329956722449</v>
      </c>
      <c r="I733" s="26">
        <f t="shared" ca="1" si="65"/>
        <v>1.0509643985196129</v>
      </c>
      <c r="J733" s="26">
        <f t="shared" ca="1" si="65"/>
        <v>1.0459740531249129</v>
      </c>
      <c r="K733" s="26">
        <f t="shared" ca="1" si="65"/>
        <v>1.0396698036457386</v>
      </c>
      <c r="L733" s="26">
        <f t="shared" ca="1" si="65"/>
        <v>1.0323759670755357</v>
      </c>
      <c r="M733" s="27">
        <f ca="1">C733*'Balance y flujos'!D$12</f>
        <v>7740.7413578779315</v>
      </c>
      <c r="N733" s="27">
        <f ca="1">D733*'Balance y flujos'!E$12</f>
        <v>7858.9323343527094</v>
      </c>
      <c r="O733" s="27">
        <f ca="1">E733*'Balance y flujos'!F$12</f>
        <v>7934.8610715117857</v>
      </c>
      <c r="P733" s="27">
        <f ca="1">F733*'Balance y flujos'!G$12</f>
        <v>7976.3678663063547</v>
      </c>
      <c r="Q733" s="27">
        <f ca="1">G733*'Balance y flujos'!H$12</f>
        <v>-1047273.4462165585</v>
      </c>
      <c r="R733" s="27">
        <f ca="1">H733*'Balance y flujos'!I$12</f>
        <v>26718.251635715518</v>
      </c>
      <c r="S733" s="27">
        <f ca="1">I733*'Balance y flujos'!J$12</f>
        <v>26635.41302074301</v>
      </c>
      <c r="T733" s="27">
        <f ca="1">J733*'Balance y flujos'!K$12</f>
        <v>26508.938792984933</v>
      </c>
      <c r="U733" s="27">
        <f ca="1">K733*'Balance y flujos'!L$12</f>
        <v>26349.16526602233</v>
      </c>
      <c r="V733" s="27">
        <f ca="1">L733*'Balance y flujos'!M$12</f>
        <v>1058540.2789346997</v>
      </c>
      <c r="W733" s="16">
        <f t="shared" ca="1" si="63"/>
        <v>148989.50406365586</v>
      </c>
      <c r="X733" s="16">
        <f ca="1">'Metrics and Escenarios'!$N$13-W733</f>
        <v>-146081.45730784908</v>
      </c>
    </row>
    <row r="734" spans="1:24" x14ac:dyDescent="0.35">
      <c r="A734">
        <v>729</v>
      </c>
      <c r="B734" s="16">
        <f t="shared" ca="1" si="62"/>
        <v>-9.4022459117684107</v>
      </c>
      <c r="C734" s="26">
        <f t="shared" ca="1" si="64"/>
        <v>0.99448459944040157</v>
      </c>
      <c r="D734" s="26">
        <f t="shared" ca="1" si="65"/>
        <v>0.98219322898094519</v>
      </c>
      <c r="E734" s="26">
        <f t="shared" ca="1" si="65"/>
        <v>0.96469625938554138</v>
      </c>
      <c r="F734" s="26">
        <f t="shared" ca="1" si="65"/>
        <v>0.94335319227205539</v>
      </c>
      <c r="G734" s="26">
        <f t="shared" ca="1" si="65"/>
        <v>0.91928553185552597</v>
      </c>
      <c r="H734" s="26">
        <f t="shared" ca="1" si="65"/>
        <v>0.89339576663987363</v>
      </c>
      <c r="I734" s="26">
        <f t="shared" ca="1" si="65"/>
        <v>0.86638948123370707</v>
      </c>
      <c r="J734" s="26">
        <f t="shared" ca="1" si="65"/>
        <v>0.83881069404293185</v>
      </c>
      <c r="K734" s="26">
        <f t="shared" ca="1" si="65"/>
        <v>0.81106630356065423</v>
      </c>
      <c r="L734" s="26">
        <f t="shared" ca="1" si="65"/>
        <v>0.78345975980743443</v>
      </c>
      <c r="M734" s="27">
        <f ca="1">C734*'Balance y flujos'!D$12</f>
        <v>7530.0946909573204</v>
      </c>
      <c r="N734" s="27">
        <f ca="1">D734*'Balance y flujos'!E$12</f>
        <v>7437.0261974950554</v>
      </c>
      <c r="O734" s="27">
        <f ca="1">E734*'Balance y flujos'!F$12</f>
        <v>7304.5416543132606</v>
      </c>
      <c r="P734" s="27">
        <f ca="1">F734*'Balance y flujos'!G$12</f>
        <v>7142.9350125910642</v>
      </c>
      <c r="Q734" s="27">
        <f ca="1">G734*'Balance y flujos'!H$12</f>
        <v>-912324.83371420298</v>
      </c>
      <c r="R734" s="27">
        <f ca="1">H734*'Balance y flujos'!I$12</f>
        <v>22642.02790213954</v>
      </c>
      <c r="S734" s="27">
        <f ca="1">I734*'Balance y flujos'!J$12</f>
        <v>21957.586481514303</v>
      </c>
      <c r="T734" s="27">
        <f ca="1">J734*'Balance y flujos'!K$12</f>
        <v>21258.63570023932</v>
      </c>
      <c r="U734" s="27">
        <f ca="1">K734*'Balance y flujos'!L$12</f>
        <v>20555.487905180642</v>
      </c>
      <c r="V734" s="27">
        <f ca="1">L734*'Balance y flujos'!M$12</f>
        <v>803315.59347506147</v>
      </c>
      <c r="W734" s="16">
        <f t="shared" ca="1" si="63"/>
        <v>6819.0953052890254</v>
      </c>
      <c r="X734" s="16">
        <f ca="1">'Metrics and Escenarios'!$N$13-W734</f>
        <v>-3911.0485494822497</v>
      </c>
    </row>
    <row r="735" spans="1:24" x14ac:dyDescent="0.35">
      <c r="A735">
        <v>730</v>
      </c>
      <c r="B735" s="16">
        <f t="shared" ca="1" si="62"/>
        <v>152.57473301401905</v>
      </c>
      <c r="C735" s="26">
        <f t="shared" ca="1" si="64"/>
        <v>0.9785059959868061</v>
      </c>
      <c r="D735" s="26">
        <f t="shared" ca="1" si="65"/>
        <v>0.95088455705622432</v>
      </c>
      <c r="E735" s="26">
        <f t="shared" ca="1" si="65"/>
        <v>0.91893942027218445</v>
      </c>
      <c r="F735" s="26">
        <f t="shared" ca="1" si="65"/>
        <v>0.88417053953358782</v>
      </c>
      <c r="G735" s="26">
        <f t="shared" ca="1" si="65"/>
        <v>0.84776907633471676</v>
      </c>
      <c r="H735" s="26">
        <f t="shared" ca="1" si="65"/>
        <v>0.81065574596665757</v>
      </c>
      <c r="I735" s="26">
        <f t="shared" ca="1" si="65"/>
        <v>0.77351933741549372</v>
      </c>
      <c r="J735" s="26">
        <f t="shared" ca="1" si="65"/>
        <v>0.73686408971121709</v>
      </c>
      <c r="K735" s="26">
        <f t="shared" ca="1" si="65"/>
        <v>0.70104391062798876</v>
      </c>
      <c r="L735" s="26">
        <f t="shared" ca="1" si="65"/>
        <v>0.66630180064607814</v>
      </c>
      <c r="M735" s="27">
        <f ca="1">C735*'Balance y flujos'!D$12</f>
        <v>7409.1069983348943</v>
      </c>
      <c r="N735" s="27">
        <f ca="1">D735*'Balance y flujos'!E$12</f>
        <v>7199.9614260808712</v>
      </c>
      <c r="O735" s="27">
        <f ca="1">E735*'Balance y flujos'!F$12</f>
        <v>6958.0774340766084</v>
      </c>
      <c r="P735" s="27">
        <f ca="1">F735*'Balance y flujos'!G$12</f>
        <v>6694.8124580201093</v>
      </c>
      <c r="Q735" s="27">
        <f ca="1">G735*'Balance y flujos'!H$12</f>
        <v>-841349.89053288742</v>
      </c>
      <c r="R735" s="27">
        <f ca="1">H735*'Balance y flujos'!I$12</f>
        <v>20545.082822857868</v>
      </c>
      <c r="S735" s="27">
        <f ca="1">I735*'Balance y flujos'!J$12</f>
        <v>19603.905765613483</v>
      </c>
      <c r="T735" s="27">
        <f ca="1">J735*'Balance y flujos'!K$12</f>
        <v>18674.923144169501</v>
      </c>
      <c r="U735" s="27">
        <f ca="1">K735*'Balance y flujos'!L$12</f>
        <v>17767.104320142073</v>
      </c>
      <c r="V735" s="27">
        <f ca="1">L735*'Balance y flujos'!M$12</f>
        <v>683188.40849090309</v>
      </c>
      <c r="W735" s="16">
        <f t="shared" ca="1" si="63"/>
        <v>-53308.507672688807</v>
      </c>
      <c r="X735" s="16">
        <f ca="1">'Metrics and Escenarios'!$N$13-W735</f>
        <v>56216.554428495583</v>
      </c>
    </row>
    <row r="736" spans="1:24" x14ac:dyDescent="0.35">
      <c r="A736">
        <v>731</v>
      </c>
      <c r="B736" s="16">
        <f t="shared" ca="1" si="62"/>
        <v>198.62733065243759</v>
      </c>
      <c r="C736" s="26">
        <f t="shared" ca="1" si="64"/>
        <v>0.97401008206648165</v>
      </c>
      <c r="D736" s="26">
        <f t="shared" ca="1" si="65"/>
        <v>0.94216662624197289</v>
      </c>
      <c r="E736" s="26">
        <f t="shared" ca="1" si="65"/>
        <v>0.90633085519074175</v>
      </c>
      <c r="F736" s="26">
        <f t="shared" ca="1" si="65"/>
        <v>0.86803229744003307</v>
      </c>
      <c r="G736" s="26">
        <f t="shared" ca="1" si="65"/>
        <v>0.82847112510620358</v>
      </c>
      <c r="H736" s="26">
        <f t="shared" ca="1" si="65"/>
        <v>0.78856270250127025</v>
      </c>
      <c r="I736" s="26">
        <f t="shared" ca="1" si="65"/>
        <v>0.74898117616426496</v>
      </c>
      <c r="J736" s="26">
        <f t="shared" ca="1" si="65"/>
        <v>0.71021048717669655</v>
      </c>
      <c r="K736" s="26">
        <f t="shared" ca="1" si="65"/>
        <v>0.67258142834106582</v>
      </c>
      <c r="L736" s="26">
        <f t="shared" ca="1" si="65"/>
        <v>0.63631270967421361</v>
      </c>
      <c r="M736" s="27">
        <f ca="1">C736*'Balance y flujos'!D$12</f>
        <v>7375.0645832371774</v>
      </c>
      <c r="N736" s="27">
        <f ca="1">D736*'Balance y flujos'!E$12</f>
        <v>7133.9505048685487</v>
      </c>
      <c r="O736" s="27">
        <f ca="1">E736*'Balance y flujos'!F$12</f>
        <v>6862.6071884500934</v>
      </c>
      <c r="P736" s="27">
        <f ca="1">F736*'Balance y flujos'!G$12</f>
        <v>6572.6160045220449</v>
      </c>
      <c r="Q736" s="27">
        <f ca="1">G736*'Balance y flujos'!H$12</f>
        <v>-822198.06062206381</v>
      </c>
      <c r="R736" s="27">
        <f ca="1">H736*'Balance y flujos'!I$12</f>
        <v>19985.161536832653</v>
      </c>
      <c r="S736" s="27">
        <f ca="1">I736*'Balance y flujos'!J$12</f>
        <v>18982.015946494295</v>
      </c>
      <c r="T736" s="27">
        <f ca="1">J736*'Balance y flujos'!K$12</f>
        <v>17999.420041497626</v>
      </c>
      <c r="U736" s="27">
        <f ca="1">K736*'Balance y flujos'!L$12</f>
        <v>17045.757362646989</v>
      </c>
      <c r="V736" s="27">
        <f ca="1">L736*'Balance y flujos'!M$12</f>
        <v>652439.28052323032</v>
      </c>
      <c r="W736" s="16">
        <f t="shared" ca="1" si="63"/>
        <v>-67802.18693028402</v>
      </c>
      <c r="X736" s="16">
        <f ca="1">'Metrics and Escenarios'!$N$13-W736</f>
        <v>70710.233686090796</v>
      </c>
    </row>
    <row r="737" spans="1:24" x14ac:dyDescent="0.35">
      <c r="A737">
        <v>732</v>
      </c>
      <c r="B737" s="16">
        <f t="shared" ca="1" si="62"/>
        <v>-264.32358257658979</v>
      </c>
      <c r="C737" s="26">
        <f t="shared" ca="1" si="64"/>
        <v>1.0201620294958191</v>
      </c>
      <c r="D737" s="26">
        <f t="shared" ca="1" si="65"/>
        <v>1.0335681595727739</v>
      </c>
      <c r="E737" s="26">
        <f t="shared" ca="1" si="65"/>
        <v>1.0413671495028469</v>
      </c>
      <c r="F737" s="26">
        <f t="shared" ca="1" si="65"/>
        <v>1.0446208632622889</v>
      </c>
      <c r="G737" s="26">
        <f t="shared" ca="1" si="65"/>
        <v>1.0442533807463255</v>
      </c>
      <c r="H737" s="26">
        <f t="shared" ca="1" si="65"/>
        <v>1.0410472664375445</v>
      </c>
      <c r="I737" s="26">
        <f t="shared" ca="1" si="65"/>
        <v>1.0356447830332176</v>
      </c>
      <c r="J737" s="26">
        <f t="shared" ca="1" si="65"/>
        <v>1.0285672747415961</v>
      </c>
      <c r="K737" s="26">
        <f t="shared" ca="1" si="65"/>
        <v>1.0202255497989909</v>
      </c>
      <c r="L737" s="26">
        <f t="shared" ca="1" si="65"/>
        <v>1.0109452240788717</v>
      </c>
      <c r="M737" s="27">
        <f ca="1">C737*'Balance y flujos'!D$12</f>
        <v>7724.5205069493704</v>
      </c>
      <c r="N737" s="27">
        <f ca="1">D737*'Balance y flujos'!E$12</f>
        <v>7826.0298002813788</v>
      </c>
      <c r="O737" s="27">
        <f ca="1">E737*'Balance y flujos'!F$12</f>
        <v>7885.0826329751362</v>
      </c>
      <c r="P737" s="27">
        <f ca="1">F737*'Balance y flujos'!G$12</f>
        <v>7909.7192866947162</v>
      </c>
      <c r="Q737" s="27">
        <f ca="1">G737*'Balance y flujos'!H$12</f>
        <v>-1036346.4439845126</v>
      </c>
      <c r="R737" s="27">
        <f ca="1">H737*'Balance y flujos'!I$12</f>
        <v>26384.075383274769</v>
      </c>
      <c r="S737" s="27">
        <f ca="1">I737*'Balance y flujos'!J$12</f>
        <v>26247.156019484089</v>
      </c>
      <c r="T737" s="27">
        <f ca="1">J737*'Balance y flujos'!K$12</f>
        <v>26067.785189443977</v>
      </c>
      <c r="U737" s="27">
        <f ca="1">K737*'Balance y flujos'!L$12</f>
        <v>25856.374327701473</v>
      </c>
      <c r="V737" s="27">
        <f ca="1">L737*'Balance y flujos'!M$12</f>
        <v>1036566.3998509697</v>
      </c>
      <c r="W737" s="16">
        <f t="shared" ca="1" si="63"/>
        <v>136120.69901326206</v>
      </c>
      <c r="X737" s="16">
        <f ca="1">'Metrics and Escenarios'!$N$13-W737</f>
        <v>-133212.65225745528</v>
      </c>
    </row>
    <row r="738" spans="1:24" x14ac:dyDescent="0.35">
      <c r="A738">
        <v>733</v>
      </c>
      <c r="B738" s="16">
        <f t="shared" ca="1" si="62"/>
        <v>41.989745257377251</v>
      </c>
      <c r="C738" s="26">
        <f t="shared" ca="1" si="64"/>
        <v>0.98938685544575111</v>
      </c>
      <c r="D738" s="26">
        <f t="shared" ca="1" si="65"/>
        <v>0.97214956066443414</v>
      </c>
      <c r="E738" s="26">
        <f t="shared" ca="1" si="65"/>
        <v>0.94993702918422396</v>
      </c>
      <c r="F738" s="26">
        <f t="shared" ca="1" si="65"/>
        <v>0.92415883586787617</v>
      </c>
      <c r="G738" s="26">
        <f t="shared" ca="1" si="65"/>
        <v>0.89596448681880503</v>
      </c>
      <c r="H738" s="26">
        <f t="shared" ca="1" si="65"/>
        <v>0.8662681266604777</v>
      </c>
      <c r="I738" s="26">
        <f t="shared" ca="1" si="65"/>
        <v>0.83577560419587327</v>
      </c>
      <c r="J738" s="26">
        <f t="shared" ca="1" si="65"/>
        <v>0.80502348847913296</v>
      </c>
      <c r="K738" s="26">
        <f t="shared" ca="1" si="65"/>
        <v>0.77440656544854136</v>
      </c>
      <c r="L738" s="26">
        <f t="shared" ca="1" si="65"/>
        <v>0.74421331673305036</v>
      </c>
      <c r="M738" s="27">
        <f ca="1">C738*'Balance y flujos'!D$12</f>
        <v>7491.4953048918369</v>
      </c>
      <c r="N738" s="27">
        <f ca="1">D738*'Balance y flujos'!E$12</f>
        <v>7360.9769821422451</v>
      </c>
      <c r="O738" s="27">
        <f ca="1">E738*'Balance y flujos'!F$12</f>
        <v>7192.7868809923912</v>
      </c>
      <c r="P738" s="27">
        <f ca="1">F738*'Balance y flujos'!G$12</f>
        <v>6997.5981000468346</v>
      </c>
      <c r="Q738" s="27">
        <f ca="1">G738*'Balance y flujos'!H$12</f>
        <v>-889180.37228422414</v>
      </c>
      <c r="R738" s="27">
        <f ca="1">H738*'Balance y flujos'!I$12</f>
        <v>21954.510897617765</v>
      </c>
      <c r="S738" s="27">
        <f ca="1">I738*'Balance y flujos'!J$12</f>
        <v>21181.715043606859</v>
      </c>
      <c r="T738" s="27">
        <f ca="1">J738*'Balance y flujos'!K$12</f>
        <v>20402.340114702667</v>
      </c>
      <c r="U738" s="27">
        <f ca="1">K738*'Balance y flujos'!L$12</f>
        <v>19626.391479817594</v>
      </c>
      <c r="V738" s="27">
        <f ca="1">L738*'Balance y flujos'!M$12</f>
        <v>763074.49708763103</v>
      </c>
      <c r="W738" s="16">
        <f t="shared" ca="1" si="63"/>
        <v>-13898.060392774874</v>
      </c>
      <c r="X738" s="16">
        <f ca="1">'Metrics and Escenarios'!$N$13-W738</f>
        <v>16806.10714858165</v>
      </c>
    </row>
    <row r="739" spans="1:24" x14ac:dyDescent="0.35">
      <c r="A739">
        <v>734</v>
      </c>
      <c r="B739" s="16">
        <f t="shared" ca="1" si="62"/>
        <v>161.37754222141911</v>
      </c>
      <c r="C739" s="26">
        <f t="shared" ca="1" si="64"/>
        <v>0.97764501483594679</v>
      </c>
      <c r="D739" s="26">
        <f t="shared" ca="1" si="65"/>
        <v>0.94921193879539545</v>
      </c>
      <c r="E739" s="26">
        <f t="shared" ca="1" si="65"/>
        <v>0.9165158473013193</v>
      </c>
      <c r="F739" s="26">
        <f t="shared" ca="1" si="65"/>
        <v>0.88106274039059729</v>
      </c>
      <c r="G739" s="26">
        <f t="shared" ca="1" si="65"/>
        <v>0.84404590122984224</v>
      </c>
      <c r="H739" s="26">
        <f t="shared" ca="1" si="65"/>
        <v>0.80638540447548834</v>
      </c>
      <c r="I739" s="26">
        <f t="shared" ca="1" si="65"/>
        <v>0.76876759229586999</v>
      </c>
      <c r="J739" s="26">
        <f t="shared" ca="1" si="65"/>
        <v>0.73169313944219672</v>
      </c>
      <c r="K739" s="26">
        <f t="shared" ca="1" si="65"/>
        <v>0.69551181344985047</v>
      </c>
      <c r="L739" s="26">
        <f t="shared" ca="1" si="65"/>
        <v>0.66046221311669928</v>
      </c>
      <c r="M739" s="27">
        <f ca="1">C739*'Balance y flujos'!D$12</f>
        <v>7402.587772600531</v>
      </c>
      <c r="N739" s="27">
        <f ca="1">D739*'Balance y flujos'!E$12</f>
        <v>7187.296600609513</v>
      </c>
      <c r="O739" s="27">
        <f ca="1">E739*'Balance y flujos'!F$12</f>
        <v>6939.726487293392</v>
      </c>
      <c r="P739" s="27">
        <f ca="1">F739*'Balance y flujos'!G$12</f>
        <v>6671.2806488393908</v>
      </c>
      <c r="Q739" s="27">
        <f ca="1">G739*'Balance y flujos'!H$12</f>
        <v>-837654.90677567828</v>
      </c>
      <c r="R739" s="27">
        <f ca="1">H739*'Balance y flujos'!I$12</f>
        <v>20436.85621735427</v>
      </c>
      <c r="S739" s="27">
        <f ca="1">I739*'Balance y flujos'!J$12</f>
        <v>19483.478571306277</v>
      </c>
      <c r="T739" s="27">
        <f ca="1">J739*'Balance y flujos'!K$12</f>
        <v>18543.871705777212</v>
      </c>
      <c r="U739" s="27">
        <f ca="1">K739*'Balance y flujos'!L$12</f>
        <v>17626.900053072553</v>
      </c>
      <c r="V739" s="27">
        <f ca="1">L739*'Balance y flujos'!M$12</f>
        <v>677200.82372590434</v>
      </c>
      <c r="W739" s="16">
        <f t="shared" ca="1" si="63"/>
        <v>-56162.084992920631</v>
      </c>
      <c r="X739" s="16">
        <f ca="1">'Metrics and Escenarios'!$N$13-W739</f>
        <v>59070.131748727406</v>
      </c>
    </row>
    <row r="740" spans="1:24" x14ac:dyDescent="0.35">
      <c r="A740">
        <v>735</v>
      </c>
      <c r="B740" s="16">
        <f t="shared" ca="1" si="62"/>
        <v>12.580824318705316</v>
      </c>
      <c r="C740" s="26">
        <f t="shared" ca="1" si="64"/>
        <v>0.99230081815144811</v>
      </c>
      <c r="D740" s="26">
        <f t="shared" ca="1" si="65"/>
        <v>0.97788438354052809</v>
      </c>
      <c r="E740" s="26">
        <f t="shared" ca="1" si="65"/>
        <v>0.95835509641682126</v>
      </c>
      <c r="F740" s="26">
        <f t="shared" ca="1" si="65"/>
        <v>0.935094436258048</v>
      </c>
      <c r="G740" s="26">
        <f t="shared" ca="1" si="65"/>
        <v>0.90923650096081743</v>
      </c>
      <c r="H740" s="26">
        <f t="shared" ca="1" si="65"/>
        <v>0.88168938985636869</v>
      </c>
      <c r="I740" s="26">
        <f t="shared" ca="1" si="65"/>
        <v>0.85315940492560782</v>
      </c>
      <c r="J740" s="26">
        <f t="shared" ca="1" si="65"/>
        <v>0.82418794457580347</v>
      </c>
      <c r="K740" s="26">
        <f t="shared" ca="1" si="65"/>
        <v>0.79517724769657128</v>
      </c>
      <c r="L740" s="26">
        <f t="shared" ca="1" si="65"/>
        <v>0.76642483487316815</v>
      </c>
      <c r="M740" s="27">
        <f ca="1">C740*'Balance y flujos'!D$12</f>
        <v>7513.5594123824549</v>
      </c>
      <c r="N740" s="27">
        <f ca="1">D740*'Balance y flujos'!E$12</f>
        <v>7404.400238085228</v>
      </c>
      <c r="O740" s="27">
        <f ca="1">E740*'Balance y flujos'!F$12</f>
        <v>7256.5272781910726</v>
      </c>
      <c r="P740" s="27">
        <f ca="1">F740*'Balance y flujos'!G$12</f>
        <v>7080.4008970803934</v>
      </c>
      <c r="Q740" s="27">
        <f ca="1">G740*'Balance y flujos'!H$12</f>
        <v>-902351.89263952</v>
      </c>
      <c r="R740" s="27">
        <f ca="1">H740*'Balance y flujos'!I$12</f>
        <v>22345.344036307073</v>
      </c>
      <c r="S740" s="27">
        <f ca="1">I740*'Balance y flujos'!J$12</f>
        <v>21622.286306495487</v>
      </c>
      <c r="T740" s="27">
        <f ca="1">J740*'Balance y flujos'!K$12</f>
        <v>20888.039919731018</v>
      </c>
      <c r="U740" s="27">
        <f ca="1">K740*'Balance y flujos'!L$12</f>
        <v>20152.799130902804</v>
      </c>
      <c r="V740" s="27">
        <f ca="1">L740*'Balance y flujos'!M$12</f>
        <v>785848.93911014975</v>
      </c>
      <c r="W740" s="16">
        <f t="shared" ca="1" si="63"/>
        <v>-2239.5963101946982</v>
      </c>
      <c r="X740" s="16">
        <f ca="1">'Metrics and Escenarios'!$N$13-W740</f>
        <v>5147.6430660014739</v>
      </c>
    </row>
    <row r="741" spans="1:24" x14ac:dyDescent="0.35">
      <c r="A741">
        <v>736</v>
      </c>
      <c r="B741" s="16">
        <f t="shared" ca="1" si="62"/>
        <v>-166.83928710422771</v>
      </c>
      <c r="C741" s="26">
        <f t="shared" ca="1" si="64"/>
        <v>1.0102653686497509</v>
      </c>
      <c r="D741" s="26">
        <f t="shared" ca="1" si="65"/>
        <v>1.013612000168141</v>
      </c>
      <c r="E741" s="26">
        <f t="shared" ca="1" si="65"/>
        <v>1.0113530907285246</v>
      </c>
      <c r="F741" s="26">
        <f t="shared" ca="1" si="65"/>
        <v>1.0046711671662181</v>
      </c>
      <c r="G741" s="26">
        <f t="shared" ca="1" si="65"/>
        <v>0.99457478406943056</v>
      </c>
      <c r="H741" s="26">
        <f t="shared" ca="1" si="65"/>
        <v>0.98190238107570471</v>
      </c>
      <c r="I741" s="26">
        <f t="shared" ca="1" si="65"/>
        <v>0.96733075916421241</v>
      </c>
      <c r="J741" s="26">
        <f t="shared" ca="1" si="65"/>
        <v>0.95140009239896173</v>
      </c>
      <c r="K741" s="26">
        <f t="shared" ca="1" si="65"/>
        <v>0.93452945241511798</v>
      </c>
      <c r="L741" s="26">
        <f t="shared" ca="1" si="65"/>
        <v>0.91704518159491288</v>
      </c>
      <c r="M741" s="27">
        <f ca="1">C741*'Balance y flujos'!D$12</f>
        <v>7649.584411069035</v>
      </c>
      <c r="N741" s="27">
        <f ca="1">D741*'Balance y flujos'!E$12</f>
        <v>7674.9246247268429</v>
      </c>
      <c r="O741" s="27">
        <f ca="1">E741*'Balance y flujos'!F$12</f>
        <v>7657.8204865751004</v>
      </c>
      <c r="P741" s="27">
        <f ca="1">F741*'Balance y flujos'!G$12</f>
        <v>7607.2259201331271</v>
      </c>
      <c r="Q741" s="27">
        <f ca="1">G741*'Balance y flujos'!H$12</f>
        <v>-987044.00651340268</v>
      </c>
      <c r="R741" s="27">
        <f ca="1">H741*'Balance y flujos'!I$12</f>
        <v>24885.120278900027</v>
      </c>
      <c r="S741" s="27">
        <f ca="1">I741*'Balance y flujos'!J$12</f>
        <v>24515.820264036145</v>
      </c>
      <c r="T741" s="27">
        <f ca="1">J741*'Balance y flujos'!K$12</f>
        <v>24112.07691213386</v>
      </c>
      <c r="U741" s="27">
        <f ca="1">K741*'Balance y flujos'!L$12</f>
        <v>23684.511083522633</v>
      </c>
      <c r="V741" s="27">
        <f ca="1">L741*'Balance y flujos'!M$12</f>
        <v>940286.57512343675</v>
      </c>
      <c r="W741" s="16">
        <f t="shared" ca="1" si="63"/>
        <v>81029.652591130813</v>
      </c>
      <c r="X741" s="16">
        <f ca="1">'Metrics and Escenarios'!$N$13-W741</f>
        <v>-78121.605835324037</v>
      </c>
    </row>
    <row r="742" spans="1:24" x14ac:dyDescent="0.35">
      <c r="A742">
        <v>737</v>
      </c>
      <c r="B742" s="16">
        <f t="shared" ca="1" si="62"/>
        <v>-338.53115860380649</v>
      </c>
      <c r="C742" s="26">
        <f t="shared" ca="1" si="64"/>
        <v>1.0277605632011766</v>
      </c>
      <c r="D742" s="26">
        <f t="shared" ca="1" si="65"/>
        <v>1.0490222746983882</v>
      </c>
      <c r="E742" s="26">
        <f t="shared" ca="1" si="65"/>
        <v>1.0648103301070568</v>
      </c>
      <c r="F742" s="26">
        <f t="shared" ca="1" si="65"/>
        <v>1.0760931619405729</v>
      </c>
      <c r="G742" s="26">
        <f t="shared" ca="1" si="65"/>
        <v>1.083726917214419</v>
      </c>
      <c r="H742" s="26">
        <f t="shared" ca="1" si="65"/>
        <v>1.0884468143212833</v>
      </c>
      <c r="I742" s="26">
        <f t="shared" ca="1" si="65"/>
        <v>1.0908634239581452</v>
      </c>
      <c r="J742" s="26">
        <f t="shared" ca="1" si="65"/>
        <v>1.0914781727579317</v>
      </c>
      <c r="K742" s="26">
        <f t="shared" ca="1" si="65"/>
        <v>1.0906900273141258</v>
      </c>
      <c r="L742" s="26">
        <f t="shared" ca="1" si="65"/>
        <v>1.0888186864735456</v>
      </c>
      <c r="M742" s="27">
        <f ca="1">C742*'Balance y flujos'!D$12</f>
        <v>7782.0555138725231</v>
      </c>
      <c r="N742" s="27">
        <f ca="1">D742*'Balance y flujos'!E$12</f>
        <v>7943.0461425417952</v>
      </c>
      <c r="O742" s="27">
        <f ca="1">E742*'Balance y flujos'!F$12</f>
        <v>8062.5910327092779</v>
      </c>
      <c r="P742" s="27">
        <f ca="1">F742*'Balance y flujos'!G$12</f>
        <v>8148.0230164085042</v>
      </c>
      <c r="Q742" s="27">
        <f ca="1">G742*'Balance y flujos'!H$12</f>
        <v>-1075521.0924984247</v>
      </c>
      <c r="R742" s="27">
        <f ca="1">H742*'Balance y flujos'!I$12</f>
        <v>27585.359210451246</v>
      </c>
      <c r="S742" s="27">
        <f ca="1">I742*'Balance y flujos'!J$12</f>
        <v>27646.605239221004</v>
      </c>
      <c r="T742" s="27">
        <f ca="1">J742*'Balance y flujos'!K$12</f>
        <v>27662.185299030247</v>
      </c>
      <c r="U742" s="27">
        <f ca="1">K742*'Balance y flujos'!L$12</f>
        <v>27642.210712406992</v>
      </c>
      <c r="V742" s="27">
        <f ca="1">L742*'Balance y flujos'!M$12</f>
        <v>1116413.4703309024</v>
      </c>
      <c r="W742" s="16">
        <f t="shared" ca="1" si="63"/>
        <v>183364.45399911935</v>
      </c>
      <c r="X742" s="16">
        <f ca="1">'Metrics and Escenarios'!$N$13-W742</f>
        <v>-180456.40724331257</v>
      </c>
    </row>
    <row r="743" spans="1:24" x14ac:dyDescent="0.35">
      <c r="A743">
        <v>738</v>
      </c>
      <c r="B743" s="16">
        <f t="shared" ca="1" si="62"/>
        <v>-175.31645587802208</v>
      </c>
      <c r="C743" s="26">
        <f t="shared" ca="1" si="64"/>
        <v>1.0111221507564045</v>
      </c>
      <c r="D743" s="26">
        <f t="shared" ca="1" si="65"/>
        <v>1.015331969802739</v>
      </c>
      <c r="E743" s="26">
        <f t="shared" ca="1" si="65"/>
        <v>1.0139283872760452</v>
      </c>
      <c r="F743" s="26">
        <f t="shared" ca="1" si="65"/>
        <v>1.0080836563643578</v>
      </c>
      <c r="G743" s="26">
        <f t="shared" ca="1" si="65"/>
        <v>0.99879931992195137</v>
      </c>
      <c r="H743" s="26">
        <f t="shared" ca="1" si="65"/>
        <v>0.98690935509271382</v>
      </c>
      <c r="I743" s="26">
        <f t="shared" ca="1" si="65"/>
        <v>0.97308798227739857</v>
      </c>
      <c r="J743" s="26">
        <f t="shared" ca="1" si="65"/>
        <v>0.9578741636275806</v>
      </c>
      <c r="K743" s="26">
        <f t="shared" ca="1" si="65"/>
        <v>0.94168666801662082</v>
      </c>
      <c r="L743" s="26">
        <f t="shared" ca="1" si="65"/>
        <v>0.92485217220865057</v>
      </c>
      <c r="M743" s="27">
        <f ca="1">C743*'Balance y flujos'!D$12</f>
        <v>7656.0718422431828</v>
      </c>
      <c r="N743" s="27">
        <f ca="1">D743*'Balance y flujos'!E$12</f>
        <v>7687.9479880060553</v>
      </c>
      <c r="O743" s="27">
        <f ca="1">E743*'Balance y flujos'!F$12</f>
        <v>7677.3202625103313</v>
      </c>
      <c r="P743" s="27">
        <f ca="1">F743*'Balance y flujos'!G$12</f>
        <v>7633.0647986922522</v>
      </c>
      <c r="Q743" s="27">
        <f ca="1">G743*'Balance y flujos'!H$12</f>
        <v>-991236.55478661589</v>
      </c>
      <c r="R743" s="27">
        <f ca="1">H743*'Balance y flujos'!I$12</f>
        <v>25012.015938843429</v>
      </c>
      <c r="S743" s="27">
        <f ca="1">I743*'Balance y flujos'!J$12</f>
        <v>24661.730073814939</v>
      </c>
      <c r="T743" s="27">
        <f ca="1">J743*'Balance y flujos'!K$12</f>
        <v>24276.154364560291</v>
      </c>
      <c r="U743" s="27">
        <f ca="1">K743*'Balance y flujos'!L$12</f>
        <v>23865.901998279653</v>
      </c>
      <c r="V743" s="27">
        <f ca="1">L743*'Balance y flujos'!M$12</f>
        <v>948291.42440844711</v>
      </c>
      <c r="W743" s="16">
        <f t="shared" ca="1" si="63"/>
        <v>85525.07688878139</v>
      </c>
      <c r="X743" s="16">
        <f ca="1">'Metrics and Escenarios'!$N$13-W743</f>
        <v>-82617.030132974614</v>
      </c>
    </row>
    <row r="744" spans="1:24" x14ac:dyDescent="0.35">
      <c r="A744">
        <v>739</v>
      </c>
      <c r="B744" s="16">
        <f t="shared" ca="1" si="62"/>
        <v>-158.18977061845877</v>
      </c>
      <c r="C744" s="26">
        <f t="shared" ca="1" si="64"/>
        <v>1.0093919157553533</v>
      </c>
      <c r="D744" s="26">
        <f t="shared" ca="1" si="65"/>
        <v>1.0118600652029501</v>
      </c>
      <c r="E744" s="26">
        <f t="shared" ca="1" si="65"/>
        <v>1.0087321780738596</v>
      </c>
      <c r="F744" s="26">
        <f t="shared" ca="1" si="65"/>
        <v>1.0012012053966139</v>
      </c>
      <c r="G744" s="26">
        <f t="shared" ca="1" si="65"/>
        <v>0.9902827762116827</v>
      </c>
      <c r="H744" s="26">
        <f t="shared" ca="1" si="65"/>
        <v>0.9768197925636033</v>
      </c>
      <c r="I744" s="26">
        <f t="shared" ca="1" si="65"/>
        <v>0.96149159374347137</v>
      </c>
      <c r="J744" s="26">
        <f t="shared" ca="1" si="65"/>
        <v>0.94483949634277553</v>
      </c>
      <c r="K744" s="26">
        <f t="shared" ca="1" si="65"/>
        <v>0.92728278995269908</v>
      </c>
      <c r="L744" s="26">
        <f t="shared" ca="1" si="65"/>
        <v>0.909147389458966</v>
      </c>
      <c r="M744" s="27">
        <f ca="1">C744*'Balance y flujos'!D$12</f>
        <v>7642.9707510821363</v>
      </c>
      <c r="N744" s="27">
        <f ca="1">D744*'Balance y flujos'!E$12</f>
        <v>7661.6592245510037</v>
      </c>
      <c r="O744" s="27">
        <f ca="1">E744*'Balance y flujos'!F$12</f>
        <v>7637.9753120219084</v>
      </c>
      <c r="P744" s="27">
        <f ca="1">F744*'Balance y flujos'!G$12</f>
        <v>7580.9518675094623</v>
      </c>
      <c r="Q744" s="27">
        <f ca="1">G744*'Balance y flujos'!H$12</f>
        <v>-982784.49712330464</v>
      </c>
      <c r="R744" s="27">
        <f ca="1">H744*'Balance y flujos'!I$12</f>
        <v>24756.308261647115</v>
      </c>
      <c r="S744" s="27">
        <f ca="1">I744*'Balance y flujos'!J$12</f>
        <v>24367.833726245753</v>
      </c>
      <c r="T744" s="27">
        <f ca="1">J744*'Balance y flujos'!K$12</f>
        <v>23945.806593305817</v>
      </c>
      <c r="U744" s="27">
        <f ca="1">K744*'Balance y flujos'!L$12</f>
        <v>23500.853246986659</v>
      </c>
      <c r="V744" s="27">
        <f ca="1">L744*'Balance y flujos'!M$12</f>
        <v>932188.62306219724</v>
      </c>
      <c r="W744" s="16">
        <f t="shared" ca="1" si="63"/>
        <v>76498.484922242467</v>
      </c>
      <c r="X744" s="16">
        <f ca="1">'Metrics and Escenarios'!$N$13-W744</f>
        <v>-73590.438166435692</v>
      </c>
    </row>
    <row r="745" spans="1:24" x14ac:dyDescent="0.35">
      <c r="A745">
        <v>740</v>
      </c>
      <c r="B745" s="16">
        <f t="shared" ca="1" si="62"/>
        <v>103.35487602948118</v>
      </c>
      <c r="C745" s="26">
        <f t="shared" ca="1" si="64"/>
        <v>0.98333406059033834</v>
      </c>
      <c r="D745" s="26">
        <f t="shared" ca="1" si="65"/>
        <v>0.96029126113863983</v>
      </c>
      <c r="E745" s="26">
        <f t="shared" ca="1" si="65"/>
        <v>0.93260911501818888</v>
      </c>
      <c r="F745" s="26">
        <f t="shared" ca="1" si="65"/>
        <v>0.90175052758336716</v>
      </c>
      <c r="G745" s="26">
        <f t="shared" ca="1" si="65"/>
        <v>0.86889145676639323</v>
      </c>
      <c r="H745" s="26">
        <f t="shared" ca="1" si="65"/>
        <v>0.83495296778600125</v>
      </c>
      <c r="I745" s="26">
        <f t="shared" ca="1" si="65"/>
        <v>0.80063452495582055</v>
      </c>
      <c r="J745" s="26">
        <f t="shared" ca="1" si="65"/>
        <v>0.76645757716064788</v>
      </c>
      <c r="K745" s="26">
        <f t="shared" ca="1" si="65"/>
        <v>0.73279676321622433</v>
      </c>
      <c r="L745" s="26">
        <f t="shared" ca="1" si="65"/>
        <v>0.6999175756260877</v>
      </c>
      <c r="M745" s="27">
        <f ca="1">C745*'Balance y flujos'!D$12</f>
        <v>7445.6644107464235</v>
      </c>
      <c r="N745" s="27">
        <f ca="1">D745*'Balance y flujos'!E$12</f>
        <v>7271.187639649449</v>
      </c>
      <c r="O745" s="27">
        <f ca="1">E745*'Balance y flujos'!F$12</f>
        <v>7061.5824012644534</v>
      </c>
      <c r="P745" s="27">
        <f ca="1">F745*'Balance y flujos'!G$12</f>
        <v>6827.9256050263339</v>
      </c>
      <c r="Q745" s="27">
        <f ca="1">G745*'Balance y flujos'!H$12</f>
        <v>-862312.33533073065</v>
      </c>
      <c r="R745" s="27">
        <f ca="1">H745*'Balance y flujos'!I$12</f>
        <v>21160.86632544504</v>
      </c>
      <c r="S745" s="27">
        <f ca="1">I745*'Balance y flujos'!J$12</f>
        <v>20291.107178229206</v>
      </c>
      <c r="T745" s="27">
        <f ca="1">J745*'Balance y flujos'!K$12</f>
        <v>19424.934050390559</v>
      </c>
      <c r="U745" s="27">
        <f ca="1">K745*'Balance y flujos'!L$12</f>
        <v>18571.841706551877</v>
      </c>
      <c r="V745" s="27">
        <f ca="1">L745*'Balance y flujos'!M$12</f>
        <v>717656.13435703795</v>
      </c>
      <c r="W745" s="16">
        <f t="shared" ca="1" si="63"/>
        <v>-36601.091656389297</v>
      </c>
      <c r="X745" s="16">
        <f ca="1">'Metrics and Escenarios'!$N$13-W745</f>
        <v>39509.138412196073</v>
      </c>
    </row>
    <row r="746" spans="1:24" x14ac:dyDescent="0.35">
      <c r="A746">
        <v>741</v>
      </c>
      <c r="B746" s="16">
        <f t="shared" ca="1" si="62"/>
        <v>1.2145702416467137</v>
      </c>
      <c r="C746" s="26">
        <f t="shared" ca="1" si="64"/>
        <v>0.9934293337016743</v>
      </c>
      <c r="D746" s="26">
        <f t="shared" ca="1" si="65"/>
        <v>0.98010988862001891</v>
      </c>
      <c r="E746" s="26">
        <f t="shared" ca="1" si="65"/>
        <v>0.96162854653148377</v>
      </c>
      <c r="F746" s="26">
        <f t="shared" ca="1" si="65"/>
        <v>0.93935552381827869</v>
      </c>
      <c r="G746" s="26">
        <f t="shared" ca="1" si="65"/>
        <v>0.91441851858872925</v>
      </c>
      <c r="H746" s="26">
        <f t="shared" ca="1" si="65"/>
        <v>0.88772284317452377</v>
      </c>
      <c r="I746" s="26">
        <f t="shared" ca="1" si="65"/>
        <v>0.85997453946154689</v>
      </c>
      <c r="J746" s="26">
        <f t="shared" ca="1" si="65"/>
        <v>0.83171646480038808</v>
      </c>
      <c r="K746" s="26">
        <f t="shared" ca="1" si="65"/>
        <v>0.80335336368285371</v>
      </c>
      <c r="L746" s="26">
        <f t="shared" ca="1" si="65"/>
        <v>0.7751859102603853</v>
      </c>
      <c r="M746" s="27">
        <f ca="1">C746*'Balance y flujos'!D$12</f>
        <v>7522.1043702010102</v>
      </c>
      <c r="N746" s="27">
        <f ca="1">D746*'Balance y flujos'!E$12</f>
        <v>7421.2514432152047</v>
      </c>
      <c r="O746" s="27">
        <f ca="1">E746*'Balance y flujos'!F$12</f>
        <v>7281.3133727604645</v>
      </c>
      <c r="P746" s="27">
        <f ca="1">F746*'Balance y flujos'!G$12</f>
        <v>7112.6652406741032</v>
      </c>
      <c r="Q746" s="27">
        <f ca="1">G746*'Balance y flujos'!H$12</f>
        <v>-907494.67277350742</v>
      </c>
      <c r="R746" s="27">
        <f ca="1">H746*'Balance y flujos'!I$12</f>
        <v>22498.254564291467</v>
      </c>
      <c r="S746" s="27">
        <f ca="1">I746*'Balance y flujos'!J$12</f>
        <v>21795.007593165483</v>
      </c>
      <c r="T746" s="27">
        <f ca="1">J746*'Balance y flujos'!K$12</f>
        <v>21078.841098057601</v>
      </c>
      <c r="U746" s="27">
        <f ca="1">K746*'Balance y flujos'!L$12</f>
        <v>20360.012835293637</v>
      </c>
      <c r="V746" s="27">
        <f ca="1">L746*'Balance y flujos'!M$12</f>
        <v>794832.05328552471</v>
      </c>
      <c r="W746" s="16">
        <f t="shared" ca="1" si="63"/>
        <v>2406.8310296762502</v>
      </c>
      <c r="X746" s="16">
        <f ca="1">'Metrics and Escenarios'!$N$13-W746</f>
        <v>501.21572613052558</v>
      </c>
    </row>
    <row r="747" spans="1:24" x14ac:dyDescent="0.35">
      <c r="A747">
        <v>742</v>
      </c>
      <c r="B747" s="16">
        <f t="shared" ca="1" si="62"/>
        <v>-206.56154433406252</v>
      </c>
      <c r="C747" s="26">
        <f t="shared" ca="1" si="64"/>
        <v>1.0142863515729259</v>
      </c>
      <c r="D747" s="26">
        <f t="shared" ca="1" si="65"/>
        <v>1.0216966630730309</v>
      </c>
      <c r="E747" s="26">
        <f t="shared" ca="1" si="65"/>
        <v>1.0234771548184027</v>
      </c>
      <c r="F747" s="26">
        <f t="shared" ca="1" si="65"/>
        <v>1.020761782376326</v>
      </c>
      <c r="G747" s="26">
        <f t="shared" ca="1" si="65"/>
        <v>1.0145256291019902</v>
      </c>
      <c r="H747" s="26">
        <f t="shared" ca="1" si="65"/>
        <v>1.0055855116224892</v>
      </c>
      <c r="I747" s="26">
        <f t="shared" ca="1" si="65"/>
        <v>0.99460538821473732</v>
      </c>
      <c r="J747" s="26">
        <f t="shared" ca="1" si="65"/>
        <v>0.98211900454293644</v>
      </c>
      <c r="K747" s="26">
        <f t="shared" ca="1" si="65"/>
        <v>0.96854328499672304</v>
      </c>
      <c r="L747" s="26">
        <f t="shared" ca="1" si="65"/>
        <v>0.95420544495400139</v>
      </c>
      <c r="M747" s="27">
        <f ca="1">C747*'Balance y flujos'!D$12</f>
        <v>7680.0307168029467</v>
      </c>
      <c r="N747" s="27">
        <f ca="1">D747*'Balance y flujos'!E$12</f>
        <v>7736.1405321954426</v>
      </c>
      <c r="O747" s="27">
        <f ca="1">E747*'Balance y flujos'!F$12</f>
        <v>7749.6221602132737</v>
      </c>
      <c r="P747" s="27">
        <f ca="1">F747*'Balance y flujos'!G$12</f>
        <v>7729.0617497035892</v>
      </c>
      <c r="Q747" s="27">
        <f ca="1">G747*'Balance y flujos'!H$12</f>
        <v>-1006843.7866100705</v>
      </c>
      <c r="R747" s="27">
        <f ca="1">H747*'Balance y flujos'!I$12</f>
        <v>25485.340385904925</v>
      </c>
      <c r="S747" s="27">
        <f ca="1">I747*'Balance y flujos'!J$12</f>
        <v>25207.062527591021</v>
      </c>
      <c r="T747" s="27">
        <f ca="1">J747*'Balance y flujos'!K$12</f>
        <v>24890.610336915153</v>
      </c>
      <c r="U747" s="27">
        <f ca="1">K747*'Balance y flujos'!L$12</f>
        <v>24546.550254883343</v>
      </c>
      <c r="V747" s="27">
        <f ca="1">L747*'Balance y flujos'!M$12</f>
        <v>978388.62011083076</v>
      </c>
      <c r="W747" s="16">
        <f t="shared" ca="1" si="63"/>
        <v>102569.25216496992</v>
      </c>
      <c r="X747" s="16">
        <f ca="1">'Metrics and Escenarios'!$N$13-W747</f>
        <v>-99661.205409163143</v>
      </c>
    </row>
    <row r="748" spans="1:24" x14ac:dyDescent="0.35">
      <c r="A748">
        <v>743</v>
      </c>
      <c r="B748" s="16">
        <f t="shared" ca="1" si="62"/>
        <v>-29.92682071759441</v>
      </c>
      <c r="C748" s="26">
        <f t="shared" ca="1" si="64"/>
        <v>0.99652783290347624</v>
      </c>
      <c r="D748" s="26">
        <f t="shared" ca="1" si="65"/>
        <v>0.9862333351343503</v>
      </c>
      <c r="E748" s="26">
        <f t="shared" ca="1" si="65"/>
        <v>0.97065457851783343</v>
      </c>
      <c r="F748" s="26">
        <f t="shared" ca="1" si="65"/>
        <v>0.95112984033664627</v>
      </c>
      <c r="G748" s="26">
        <f t="shared" ca="1" si="65"/>
        <v>0.92876807727126909</v>
      </c>
      <c r="H748" s="26">
        <f t="shared" ca="1" si="65"/>
        <v>0.90446572957170979</v>
      </c>
      <c r="I748" s="26">
        <f t="shared" ca="1" si="65"/>
        <v>0.87892692255450056</v>
      </c>
      <c r="J748" s="26">
        <f t="shared" ca="1" si="65"/>
        <v>0.85269737561497705</v>
      </c>
      <c r="K748" s="26">
        <f t="shared" ca="1" si="65"/>
        <v>0.8261876471229288</v>
      </c>
      <c r="L748" s="26">
        <f t="shared" ca="1" si="65"/>
        <v>0.79970609246894475</v>
      </c>
      <c r="M748" s="27">
        <f ca="1">C748*'Balance y flujos'!D$12</f>
        <v>7545.5657615614728</v>
      </c>
      <c r="N748" s="27">
        <f ca="1">D748*'Balance y flujos'!E$12</f>
        <v>7467.6173015843278</v>
      </c>
      <c r="O748" s="27">
        <f ca="1">E748*'Balance y flujos'!F$12</f>
        <v>7349.6571918392792</v>
      </c>
      <c r="P748" s="27">
        <f ca="1">F748*'Balance y flujos'!G$12</f>
        <v>7201.8186758851671</v>
      </c>
      <c r="Q748" s="27">
        <f ca="1">G748*'Balance y flujos'!H$12</f>
        <v>-921735.57865668391</v>
      </c>
      <c r="R748" s="27">
        <f ca="1">H748*'Balance y flujos'!I$12</f>
        <v>22922.582633802285</v>
      </c>
      <c r="S748" s="27">
        <f ca="1">I748*'Balance y flujos'!J$12</f>
        <v>22275.33266613583</v>
      </c>
      <c r="T748" s="27">
        <f ca="1">J748*'Balance y flujos'!K$12</f>
        <v>21610.576736186849</v>
      </c>
      <c r="U748" s="27">
        <f ca="1">K748*'Balance y flujos'!L$12</f>
        <v>20938.719945939654</v>
      </c>
      <c r="V748" s="27">
        <f ca="1">L748*'Balance y flujos'!M$12</f>
        <v>819973.66965625831</v>
      </c>
      <c r="W748" s="16">
        <f t="shared" ca="1" si="63"/>
        <v>15549.961912509287</v>
      </c>
      <c r="X748" s="16">
        <f ca="1">'Metrics and Escenarios'!$N$13-W748</f>
        <v>-12641.915156702511</v>
      </c>
    </row>
    <row r="749" spans="1:24" x14ac:dyDescent="0.35">
      <c r="A749">
        <v>744</v>
      </c>
      <c r="B749" s="16">
        <f t="shared" ca="1" si="62"/>
        <v>177.97499856479246</v>
      </c>
      <c r="C749" s="26">
        <f t="shared" ca="1" si="64"/>
        <v>0.9760237186324785</v>
      </c>
      <c r="D749" s="26">
        <f t="shared" ca="1" si="65"/>
        <v>0.94606626196435273</v>
      </c>
      <c r="E749" s="26">
        <f t="shared" ca="1" si="65"/>
        <v>0.91196364043560818</v>
      </c>
      <c r="F749" s="26">
        <f t="shared" ca="1" si="65"/>
        <v>0.87523275424451008</v>
      </c>
      <c r="G749" s="26">
        <f t="shared" ca="1" si="65"/>
        <v>0.83707037775071402</v>
      </c>
      <c r="H749" s="26">
        <f t="shared" ca="1" si="65"/>
        <v>0.79839488925137692</v>
      </c>
      <c r="I749" s="26">
        <f t="shared" ca="1" si="65"/>
        <v>0.7598875666407876</v>
      </c>
      <c r="J749" s="26">
        <f t="shared" ca="1" si="65"/>
        <v>0.7220419593027062</v>
      </c>
      <c r="K749" s="26">
        <f t="shared" ca="1" si="65"/>
        <v>0.68519967083684619</v>
      </c>
      <c r="L749" s="26">
        <f t="shared" ca="1" si="65"/>
        <v>0.64959068975401324</v>
      </c>
      <c r="M749" s="27">
        <f ca="1">C749*'Balance y flujos'!D$12</f>
        <v>7390.3115503834388</v>
      </c>
      <c r="N749" s="27">
        <f ca="1">D749*'Balance y flujos'!E$12</f>
        <v>7163.4779870098346</v>
      </c>
      <c r="O749" s="27">
        <f ca="1">E749*'Balance y flujos'!F$12</f>
        <v>6905.2578300905361</v>
      </c>
      <c r="P749" s="27">
        <f ca="1">F749*'Balance y flujos'!G$12</f>
        <v>6627.1368302707488</v>
      </c>
      <c r="Q749" s="27">
        <f ca="1">G749*'Balance y flujos'!H$12</f>
        <v>-830732.20095943438</v>
      </c>
      <c r="R749" s="27">
        <f ca="1">H749*'Balance y flujos'!I$12</f>
        <v>20234.346338292205</v>
      </c>
      <c r="S749" s="27">
        <f ca="1">I749*'Balance y flujos'!J$12</f>
        <v>19258.425133443798</v>
      </c>
      <c r="T749" s="27">
        <f ca="1">J749*'Balance y flujos'!K$12</f>
        <v>18299.274296469132</v>
      </c>
      <c r="U749" s="27">
        <f ca="1">K749*'Balance y flujos'!L$12</f>
        <v>17365.551354664625</v>
      </c>
      <c r="V749" s="27">
        <f ca="1">L749*'Balance y flujos'!M$12</f>
        <v>666053.77484081464</v>
      </c>
      <c r="W749" s="16">
        <f t="shared" ca="1" si="63"/>
        <v>-61434.644797995337</v>
      </c>
      <c r="X749" s="16">
        <f ca="1">'Metrics and Escenarios'!$N$13-W749</f>
        <v>64342.691553802113</v>
      </c>
    </row>
    <row r="750" spans="1:24" x14ac:dyDescent="0.35">
      <c r="A750">
        <v>745</v>
      </c>
      <c r="B750" s="16">
        <f t="shared" ca="1" si="62"/>
        <v>-195.71371323714524</v>
      </c>
      <c r="C750" s="26">
        <f t="shared" ca="1" si="64"/>
        <v>1.0131866674375751</v>
      </c>
      <c r="D750" s="26">
        <f t="shared" ca="1" si="65"/>
        <v>1.0194824273404317</v>
      </c>
      <c r="E750" s="26">
        <f t="shared" ca="1" si="65"/>
        <v>1.0201518164674408</v>
      </c>
      <c r="F750" s="26">
        <f t="shared" ca="1" si="65"/>
        <v>1.0163421574175915</v>
      </c>
      <c r="G750" s="26">
        <f t="shared" ca="1" si="65"/>
        <v>1.0090378239176683</v>
      </c>
      <c r="H750" s="26">
        <f t="shared" ca="1" si="65"/>
        <v>0.99906171230498075</v>
      </c>
      <c r="I750" s="26">
        <f t="shared" ca="1" si="65"/>
        <v>0.98708147284321324</v>
      </c>
      <c r="J750" s="26">
        <f t="shared" ca="1" si="65"/>
        <v>0.97363279174110728</v>
      </c>
      <c r="K750" s="26">
        <f t="shared" ca="1" si="65"/>
        <v>0.95913335994629001</v>
      </c>
      <c r="L750" s="26">
        <f t="shared" ca="1" si="65"/>
        <v>0.94391032626639126</v>
      </c>
      <c r="M750" s="27">
        <f ca="1">C750*'Balance y flujos'!D$12</f>
        <v>7671.7040663208836</v>
      </c>
      <c r="N750" s="27">
        <f ca="1">D750*'Balance y flujos'!E$12</f>
        <v>7719.3746569431205</v>
      </c>
      <c r="O750" s="27">
        <f ca="1">E750*'Balance y flujos'!F$12</f>
        <v>7724.443175363931</v>
      </c>
      <c r="P750" s="27">
        <f ca="1">F750*'Balance y flujos'!G$12</f>
        <v>7695.596983676528</v>
      </c>
      <c r="Q750" s="27">
        <f ca="1">G750*'Balance y flujos'!H$12</f>
        <v>-1001397.5342991735</v>
      </c>
      <c r="R750" s="27">
        <f ca="1">H750*'Balance y flujos'!I$12</f>
        <v>25320.002635614772</v>
      </c>
      <c r="S750" s="27">
        <f ca="1">I750*'Balance y flujos'!J$12</f>
        <v>25016.378053658365</v>
      </c>
      <c r="T750" s="27">
        <f ca="1">J750*'Balance y flujos'!K$12</f>
        <v>24675.53760630979</v>
      </c>
      <c r="U750" s="27">
        <f ca="1">K750*'Balance y flujos'!L$12</f>
        <v>24308.067162053969</v>
      </c>
      <c r="V750" s="27">
        <f ca="1">L750*'Balance y flujos'!M$12</f>
        <v>967832.58417547343</v>
      </c>
      <c r="W750" s="16">
        <f t="shared" ca="1" si="63"/>
        <v>96566.154216241208</v>
      </c>
      <c r="X750" s="16">
        <f ca="1">'Metrics and Escenarios'!$N$13-W750</f>
        <v>-93658.107460434432</v>
      </c>
    </row>
    <row r="751" spans="1:24" x14ac:dyDescent="0.35">
      <c r="A751">
        <v>746</v>
      </c>
      <c r="B751" s="16">
        <f t="shared" ca="1" si="62"/>
        <v>65.603304165054013</v>
      </c>
      <c r="C751" s="26">
        <f t="shared" ca="1" si="64"/>
        <v>0.98705331720784606</v>
      </c>
      <c r="D751" s="26">
        <f t="shared" ca="1" si="65"/>
        <v>0.9675692028491365</v>
      </c>
      <c r="E751" s="26">
        <f t="shared" ca="1" si="65"/>
        <v>0.94323139062668548</v>
      </c>
      <c r="F751" s="26">
        <f t="shared" ca="1" si="65"/>
        <v>0.91547085962344743</v>
      </c>
      <c r="G751" s="26">
        <f t="shared" ca="1" si="65"/>
        <v>0.8854482354184855</v>
      </c>
      <c r="H751" s="26">
        <f t="shared" ref="D751:L779" ca="1" si="66">EXP(-(H$4+($B751/10000))*H$3)</f>
        <v>0.85408125905337517</v>
      </c>
      <c r="I751" s="26">
        <f t="shared" ca="1" si="66"/>
        <v>0.82207420917718266</v>
      </c>
      <c r="J751" s="26">
        <f t="shared" ca="1" si="66"/>
        <v>0.78995865456805947</v>
      </c>
      <c r="K751" s="26">
        <f t="shared" ca="1" si="66"/>
        <v>0.7581223703126031</v>
      </c>
      <c r="L751" s="26">
        <f t="shared" ca="1" si="66"/>
        <v>0.72684565490146247</v>
      </c>
      <c r="M751" s="27">
        <f ca="1">C751*'Balance y flujos'!D$12</f>
        <v>7473.826088187745</v>
      </c>
      <c r="N751" s="27">
        <f ca="1">D751*'Balance y flujos'!E$12</f>
        <v>7326.2951699884261</v>
      </c>
      <c r="O751" s="27">
        <f ca="1">E751*'Balance y flujos'!F$12</f>
        <v>7142.0127480093242</v>
      </c>
      <c r="P751" s="27">
        <f ca="1">F751*'Balance y flujos'!G$12</f>
        <v>6931.8139905391072</v>
      </c>
      <c r="Q751" s="27">
        <f ca="1">G751*'Balance y flujos'!H$12</f>
        <v>-878743.74843055825</v>
      </c>
      <c r="R751" s="27">
        <f ca="1">H751*'Balance y flujos'!I$12</f>
        <v>21645.649576909353</v>
      </c>
      <c r="S751" s="27">
        <f ca="1">I751*'Balance y flujos'!J$12</f>
        <v>20834.469869748227</v>
      </c>
      <c r="T751" s="27">
        <f ca="1">J751*'Balance y flujos'!K$12</f>
        <v>20020.540242246901</v>
      </c>
      <c r="U751" s="27">
        <f ca="1">K751*'Balance y flujos'!L$12</f>
        <v>19213.688381818221</v>
      </c>
      <c r="V751" s="27">
        <f ca="1">L751*'Balance y flujos'!M$12</f>
        <v>745266.67301387724</v>
      </c>
      <c r="W751" s="16">
        <f t="shared" ca="1" si="63"/>
        <v>-22888.779349233606</v>
      </c>
      <c r="X751" s="16">
        <f ca="1">'Metrics and Escenarios'!$N$13-W751</f>
        <v>25796.826105040382</v>
      </c>
    </row>
    <row r="752" spans="1:24" x14ac:dyDescent="0.35">
      <c r="A752">
        <v>747</v>
      </c>
      <c r="B752" s="16">
        <f t="shared" ca="1" si="62"/>
        <v>-158.50490104123935</v>
      </c>
      <c r="C752" s="26">
        <f t="shared" ca="1" si="64"/>
        <v>1.009423725266674</v>
      </c>
      <c r="D752" s="26">
        <f t="shared" ca="1" si="66"/>
        <v>1.0119238407907203</v>
      </c>
      <c r="E752" s="26">
        <f t="shared" ca="1" si="66"/>
        <v>1.0088275472411721</v>
      </c>
      <c r="F752" s="26">
        <f t="shared" ca="1" si="66"/>
        <v>1.0013274169347237</v>
      </c>
      <c r="G752" s="26">
        <f t="shared" ca="1" si="66"/>
        <v>0.99043882262007243</v>
      </c>
      <c r="H752" s="26">
        <f t="shared" ca="1" si="66"/>
        <v>0.97700450540617045</v>
      </c>
      <c r="I752" s="26">
        <f t="shared" ca="1" si="66"/>
        <v>0.96170371381523734</v>
      </c>
      <c r="J752" s="26">
        <f t="shared" ca="1" si="66"/>
        <v>0.9450777245066444</v>
      </c>
      <c r="K752" s="26">
        <f t="shared" ca="1" si="66"/>
        <v>0.92754582076686265</v>
      </c>
      <c r="L752" s="26">
        <f t="shared" ca="1" si="66"/>
        <v>0.90943393460735167</v>
      </c>
      <c r="M752" s="27">
        <f ca="1">C752*'Balance y flujos'!D$12</f>
        <v>7643.2116081375934</v>
      </c>
      <c r="N752" s="27">
        <f ca="1">D752*'Balance y flujos'!E$12</f>
        <v>7662.1421241506059</v>
      </c>
      <c r="O752" s="27">
        <f ca="1">E752*'Balance y flujos'!F$12</f>
        <v>7638.6974336725252</v>
      </c>
      <c r="P752" s="27">
        <f ca="1">F752*'Balance y flujos'!G$12</f>
        <v>7581.9075231662646</v>
      </c>
      <c r="Q752" s="27">
        <f ca="1">G752*'Balance y flujos'!H$12</f>
        <v>-982939.36197068077</v>
      </c>
      <c r="R752" s="27">
        <f ca="1">H752*'Balance y flujos'!I$12</f>
        <v>24760.989583734659</v>
      </c>
      <c r="S752" s="27">
        <f ca="1">I752*'Balance y flujos'!J$12</f>
        <v>24373.209651186156</v>
      </c>
      <c r="T752" s="27">
        <f ca="1">J752*'Balance y flujos'!K$12</f>
        <v>23951.844196051221</v>
      </c>
      <c r="U752" s="27">
        <f ca="1">K752*'Balance y flujos'!L$12</f>
        <v>23507.519442703942</v>
      </c>
      <c r="V752" s="27">
        <f ca="1">L752*'Balance y flujos'!M$12</f>
        <v>932482.43034846988</v>
      </c>
      <c r="W752" s="16">
        <f t="shared" ca="1" si="63"/>
        <v>76662.589940592065</v>
      </c>
      <c r="X752" s="16">
        <f ca="1">'Metrics and Escenarios'!$N$13-W752</f>
        <v>-73754.543184785289</v>
      </c>
    </row>
    <row r="753" spans="1:24" x14ac:dyDescent="0.35">
      <c r="A753">
        <v>748</v>
      </c>
      <c r="B753" s="16">
        <f t="shared" ca="1" si="62"/>
        <v>16.912703939129269</v>
      </c>
      <c r="C753" s="26">
        <f t="shared" ca="1" si="64"/>
        <v>0.99187105847238033</v>
      </c>
      <c r="D753" s="26">
        <f t="shared" ca="1" si="66"/>
        <v>0.97703753495167533</v>
      </c>
      <c r="E753" s="26">
        <f t="shared" ca="1" si="66"/>
        <v>0.9571104616597913</v>
      </c>
      <c r="F753" s="26">
        <f t="shared" ca="1" si="66"/>
        <v>0.93347555261227189</v>
      </c>
      <c r="G753" s="26">
        <f t="shared" ca="1" si="66"/>
        <v>0.90726928063596457</v>
      </c>
      <c r="H753" s="26">
        <f t="shared" ca="1" si="66"/>
        <v>0.87940074200918783</v>
      </c>
      <c r="I753" s="26">
        <f t="shared" ca="1" si="66"/>
        <v>0.85057627465078678</v>
      </c>
      <c r="J753" s="26">
        <f t="shared" ca="1" si="66"/>
        <v>0.82133666162678831</v>
      </c>
      <c r="K753" s="26">
        <f t="shared" ca="1" si="66"/>
        <v>0.7920831322143117</v>
      </c>
      <c r="L753" s="26">
        <f t="shared" ca="1" si="66"/>
        <v>0.76311195542843369</v>
      </c>
      <c r="M753" s="27">
        <f ca="1">C753*'Balance y flujos'!D$12</f>
        <v>7510.3053337576503</v>
      </c>
      <c r="N753" s="27">
        <f ca="1">D753*'Balance y flujos'!E$12</f>
        <v>7397.9880220825335</v>
      </c>
      <c r="O753" s="27">
        <f ca="1">E753*'Balance y flujos'!F$12</f>
        <v>7247.1030824002419</v>
      </c>
      <c r="P753" s="27">
        <f ca="1">F753*'Balance y flujos'!G$12</f>
        <v>7068.1429424039752</v>
      </c>
      <c r="Q753" s="27">
        <f ca="1">G753*'Balance y flujos'!H$12</f>
        <v>-900399.56782469561</v>
      </c>
      <c r="R753" s="27">
        <f ca="1">H753*'Balance y flujos'!I$12</f>
        <v>22287.341043289838</v>
      </c>
      <c r="S753" s="27">
        <f ca="1">I753*'Balance y flujos'!J$12</f>
        <v>21556.820014913053</v>
      </c>
      <c r="T753" s="27">
        <f ca="1">J753*'Balance y flujos'!K$12</f>
        <v>20815.777625125229</v>
      </c>
      <c r="U753" s="27">
        <f ca="1">K753*'Balance y flujos'!L$12</f>
        <v>20074.382541416097</v>
      </c>
      <c r="V753" s="27">
        <f ca="1">L753*'Balance y flujos'!M$12</f>
        <v>782452.09876966779</v>
      </c>
      <c r="W753" s="16">
        <f t="shared" ca="1" si="63"/>
        <v>-3989.608449639054</v>
      </c>
      <c r="X753" s="16">
        <f ca="1">'Metrics and Escenarios'!$N$13-W753</f>
        <v>6897.6552054458298</v>
      </c>
    </row>
    <row r="754" spans="1:24" x14ac:dyDescent="0.35">
      <c r="A754">
        <v>749</v>
      </c>
      <c r="B754" s="16">
        <f t="shared" ca="1" si="62"/>
        <v>15.493027477144194</v>
      </c>
      <c r="C754" s="26">
        <f t="shared" ca="1" si="64"/>
        <v>0.99201188206784474</v>
      </c>
      <c r="D754" s="26">
        <f t="shared" ca="1" si="66"/>
        <v>0.97731498977758924</v>
      </c>
      <c r="E754" s="26">
        <f t="shared" ca="1" si="66"/>
        <v>0.95751818463701666</v>
      </c>
      <c r="F754" s="26">
        <f t="shared" ca="1" si="66"/>
        <v>0.93400579646091764</v>
      </c>
      <c r="G754" s="26">
        <f t="shared" ca="1" si="66"/>
        <v>0.90791352368428679</v>
      </c>
      <c r="H754" s="26">
        <f t="shared" ca="1" si="66"/>
        <v>0.88015013985507029</v>
      </c>
      <c r="I754" s="26">
        <f t="shared" ca="1" si="66"/>
        <v>0.85142197497985583</v>
      </c>
      <c r="J754" s="26">
        <f t="shared" ca="1" si="66"/>
        <v>0.8222700174124572</v>
      </c>
      <c r="K754" s="26">
        <f t="shared" ca="1" si="66"/>
        <v>0.79309583064426104</v>
      </c>
      <c r="L754" s="26">
        <f t="shared" ca="1" si="66"/>
        <v>0.76419609689238488</v>
      </c>
      <c r="M754" s="27">
        <f ca="1">C754*'Balance y flujos'!D$12</f>
        <v>7511.3716298160962</v>
      </c>
      <c r="N754" s="27">
        <f ca="1">D754*'Balance y flujos'!E$12</f>
        <v>7400.0888702130833</v>
      </c>
      <c r="O754" s="27">
        <f ca="1">E754*'Balance y flujos'!F$12</f>
        <v>7250.1903022806837</v>
      </c>
      <c r="P754" s="27">
        <f ca="1">F754*'Balance y flujos'!G$12</f>
        <v>7072.1578727426122</v>
      </c>
      <c r="Q754" s="27">
        <f ca="1">G754*'Balance y flujos'!H$12</f>
        <v>-901038.9327570966</v>
      </c>
      <c r="R754" s="27">
        <f ca="1">H754*'Balance y flujos'!I$12</f>
        <v>22306.333619223002</v>
      </c>
      <c r="S754" s="27">
        <f ca="1">I754*'Balance y flujos'!J$12</f>
        <v>21578.253260024172</v>
      </c>
      <c r="T754" s="27">
        <f ca="1">J754*'Balance y flujos'!K$12</f>
        <v>20839.432391054132</v>
      </c>
      <c r="U754" s="27">
        <f ca="1">K754*'Balance y flujos'!L$12</f>
        <v>20100.048150056267</v>
      </c>
      <c r="V754" s="27">
        <f ca="1">L754*'Balance y flujos'!M$12</f>
        <v>783563.71647896641</v>
      </c>
      <c r="W754" s="16">
        <f t="shared" ca="1" si="63"/>
        <v>-3417.3401827202179</v>
      </c>
      <c r="X754" s="16">
        <f ca="1">'Metrics and Escenarios'!$N$13-W754</f>
        <v>6325.3869385269936</v>
      </c>
    </row>
    <row r="755" spans="1:24" x14ac:dyDescent="0.35">
      <c r="A755">
        <v>750</v>
      </c>
      <c r="B755" s="16">
        <f t="shared" ca="1" si="62"/>
        <v>-182.91791620708926</v>
      </c>
      <c r="C755" s="26">
        <f t="shared" ca="1" si="64"/>
        <v>1.0118910434464266</v>
      </c>
      <c r="D755" s="26">
        <f t="shared" ca="1" si="66"/>
        <v>1.0168767448977218</v>
      </c>
      <c r="E755" s="26">
        <f t="shared" ca="1" si="66"/>
        <v>1.0162432266205064</v>
      </c>
      <c r="F755" s="26">
        <f t="shared" ca="1" si="66"/>
        <v>1.0111534842030734</v>
      </c>
      <c r="G755" s="26">
        <f t="shared" ca="1" si="66"/>
        <v>1.0026027098764543</v>
      </c>
      <c r="H755" s="26">
        <f t="shared" ca="1" si="66"/>
        <v>0.99142080674517086</v>
      </c>
      <c r="I755" s="26">
        <f t="shared" ca="1" si="66"/>
        <v>0.97827960518431378</v>
      </c>
      <c r="J755" s="26">
        <f t="shared" ca="1" si="66"/>
        <v>0.96371690493245443</v>
      </c>
      <c r="K755" s="26">
        <f t="shared" ca="1" si="66"/>
        <v>0.94815112997572437</v>
      </c>
      <c r="L755" s="26">
        <f t="shared" ca="1" si="66"/>
        <v>0.93190918713465976</v>
      </c>
      <c r="M755" s="27">
        <f ca="1">C755*'Balance y flujos'!D$12</f>
        <v>7661.8937873656196</v>
      </c>
      <c r="N755" s="27">
        <f ca="1">D755*'Balance y flujos'!E$12</f>
        <v>7699.6448033695096</v>
      </c>
      <c r="O755" s="27">
        <f ca="1">E755*'Balance y flujos'!F$12</f>
        <v>7694.8478938763219</v>
      </c>
      <c r="P755" s="27">
        <f ca="1">F755*'Balance y flujos'!G$12</f>
        <v>7656.3090946054044</v>
      </c>
      <c r="Q755" s="27">
        <f ca="1">G755*'Balance y flujos'!H$12</f>
        <v>-995011.14601812174</v>
      </c>
      <c r="R755" s="27">
        <f ca="1">H755*'Balance y flujos'!I$12</f>
        <v>25126.353187807876</v>
      </c>
      <c r="S755" s="27">
        <f ca="1">I755*'Balance y flujos'!J$12</f>
        <v>24793.305435043556</v>
      </c>
      <c r="T755" s="27">
        <f ca="1">J755*'Balance y flujos'!K$12</f>
        <v>24424.231528780012</v>
      </c>
      <c r="U755" s="27">
        <f ca="1">K755*'Balance y flujos'!L$12</f>
        <v>24029.735915470512</v>
      </c>
      <c r="V755" s="27">
        <f ca="1">L755*'Balance y flujos'!M$12</f>
        <v>955527.29078509787</v>
      </c>
      <c r="W755" s="16">
        <f t="shared" ca="1" si="63"/>
        <v>89602.46641329478</v>
      </c>
      <c r="X755" s="16">
        <f ca="1">'Metrics and Escenarios'!$N$13-W755</f>
        <v>-86694.419657488004</v>
      </c>
    </row>
    <row r="756" spans="1:24" x14ac:dyDescent="0.35">
      <c r="A756">
        <v>751</v>
      </c>
      <c r="B756" s="16">
        <f t="shared" ca="1" si="62"/>
        <v>4.6691788586512368</v>
      </c>
      <c r="C756" s="26">
        <f t="shared" ca="1" si="64"/>
        <v>0.99308620202071085</v>
      </c>
      <c r="D756" s="26">
        <f t="shared" ca="1" si="66"/>
        <v>0.97943294329169739</v>
      </c>
      <c r="E756" s="26">
        <f t="shared" ca="1" si="66"/>
        <v>0.96063244771141554</v>
      </c>
      <c r="F756" s="26">
        <f t="shared" ca="1" si="66"/>
        <v>0.93805837797612146</v>
      </c>
      <c r="G756" s="26">
        <f t="shared" ca="1" si="66"/>
        <v>0.91284040287720014</v>
      </c>
      <c r="H756" s="26">
        <f t="shared" ca="1" si="66"/>
        <v>0.88588470785394047</v>
      </c>
      <c r="I756" s="26">
        <f t="shared" ca="1" si="66"/>
        <v>0.85789743910473237</v>
      </c>
      <c r="J756" s="26">
        <f t="shared" ca="1" si="66"/>
        <v>0.82942103429406233</v>
      </c>
      <c r="K756" s="26">
        <f t="shared" ca="1" si="66"/>
        <v>0.80085949828242353</v>
      </c>
      <c r="L756" s="26">
        <f t="shared" ca="1" si="66"/>
        <v>0.77251256667162937</v>
      </c>
      <c r="M756" s="27">
        <f ca="1">C756*'Balance y flujos'!D$12</f>
        <v>7519.5062263478258</v>
      </c>
      <c r="N756" s="27">
        <f ca="1">D756*'Balance y flujos'!E$12</f>
        <v>7416.1257103222761</v>
      </c>
      <c r="O756" s="27">
        <f ca="1">E756*'Balance y flujos'!F$12</f>
        <v>7273.7710554225341</v>
      </c>
      <c r="P756" s="27">
        <f ca="1">F756*'Balance y flujos'!G$12</f>
        <v>7102.8434384813672</v>
      </c>
      <c r="Q756" s="27">
        <f ca="1">G756*'Balance y flujos'!H$12</f>
        <v>-905928.50632770627</v>
      </c>
      <c r="R756" s="27">
        <f ca="1">H756*'Balance y flujos'!I$12</f>
        <v>22451.66926271444</v>
      </c>
      <c r="S756" s="27">
        <f ca="1">I756*'Balance y flujos'!J$12</f>
        <v>21742.366013710256</v>
      </c>
      <c r="T756" s="27">
        <f ca="1">J756*'Balance y flujos'!K$12</f>
        <v>21020.666206802936</v>
      </c>
      <c r="U756" s="27">
        <f ca="1">K756*'Balance y flujos'!L$12</f>
        <v>20296.808853263261</v>
      </c>
      <c r="V756" s="27">
        <f ca="1">L756*'Balance y flujos'!M$12</f>
        <v>792090.95705858886</v>
      </c>
      <c r="W756" s="16">
        <f t="shared" ca="1" si="63"/>
        <v>986.20749794750009</v>
      </c>
      <c r="X756" s="16">
        <f ca="1">'Metrics and Escenarios'!$N$13-W756</f>
        <v>1921.8392578592757</v>
      </c>
    </row>
    <row r="757" spans="1:24" x14ac:dyDescent="0.35">
      <c r="A757">
        <v>752</v>
      </c>
      <c r="B757" s="16">
        <f t="shared" ca="1" si="62"/>
        <v>-234.07852507416118</v>
      </c>
      <c r="C757" s="26">
        <f t="shared" ca="1" si="64"/>
        <v>1.0170812049057949</v>
      </c>
      <c r="D757" s="26">
        <f t="shared" ca="1" si="66"/>
        <v>1.0273349652274395</v>
      </c>
      <c r="E757" s="26">
        <f t="shared" ca="1" si="66"/>
        <v>1.0319610245587223</v>
      </c>
      <c r="F757" s="26">
        <f t="shared" ca="1" si="66"/>
        <v>1.0320591551608727</v>
      </c>
      <c r="G757" s="26">
        <f t="shared" ca="1" si="66"/>
        <v>1.0285804349463445</v>
      </c>
      <c r="H757" s="26">
        <f t="shared" ca="1" si="66"/>
        <v>1.022325729732642</v>
      </c>
      <c r="I757" s="26">
        <f t="shared" ca="1" si="66"/>
        <v>1.0139490641067672</v>
      </c>
      <c r="J757" s="26">
        <f t="shared" ca="1" si="66"/>
        <v>1.0039786865525864</v>
      </c>
      <c r="K757" s="26">
        <f t="shared" ca="1" si="66"/>
        <v>0.99282901345975194</v>
      </c>
      <c r="L757" s="26">
        <f t="shared" ca="1" si="66"/>
        <v>0.98082688892852865</v>
      </c>
      <c r="M757" s="27">
        <f ca="1">C757*'Balance y flujos'!D$12</f>
        <v>7701.1929452132044</v>
      </c>
      <c r="N757" s="27">
        <f ca="1">D757*'Balance y flujos'!E$12</f>
        <v>7778.8329470833314</v>
      </c>
      <c r="O757" s="27">
        <f ca="1">E757*'Balance y flujos'!F$12</f>
        <v>7813.8608045585979</v>
      </c>
      <c r="P757" s="27">
        <f ca="1">F757*'Balance y flujos'!G$12</f>
        <v>7814.6038353975755</v>
      </c>
      <c r="Q757" s="27">
        <f ca="1">G757*'Balance y flujos'!H$12</f>
        <v>-1020792.1714812589</v>
      </c>
      <c r="R757" s="27">
        <f ca="1">H757*'Balance y flujos'!I$12</f>
        <v>25909.600830929812</v>
      </c>
      <c r="S757" s="27">
        <f ca="1">I757*'Balance y flujos'!J$12</f>
        <v>25697.3044401138</v>
      </c>
      <c r="T757" s="27">
        <f ca="1">J757*'Balance y flujos'!K$12</f>
        <v>25444.617360986831</v>
      </c>
      <c r="U757" s="27">
        <f ca="1">K757*'Balance y flujos'!L$12</f>
        <v>25162.042472349091</v>
      </c>
      <c r="V757" s="27">
        <f ca="1">L757*'Balance y flujos'!M$12</f>
        <v>1005684.7521684833</v>
      </c>
      <c r="W757" s="16">
        <f t="shared" ca="1" si="63"/>
        <v>118214.63632385677</v>
      </c>
      <c r="X757" s="16">
        <f ca="1">'Metrics and Escenarios'!$N$13-W757</f>
        <v>-115306.58956805</v>
      </c>
    </row>
    <row r="758" spans="1:24" x14ac:dyDescent="0.35">
      <c r="A758">
        <v>753</v>
      </c>
      <c r="B758" s="16">
        <f t="shared" ca="1" si="62"/>
        <v>-17.232787276669097</v>
      </c>
      <c r="C758" s="26">
        <f t="shared" ca="1" si="64"/>
        <v>0.99526363969520881</v>
      </c>
      <c r="D758" s="26">
        <f t="shared" ca="1" si="66"/>
        <v>0.98373265506183249</v>
      </c>
      <c r="E758" s="26">
        <f t="shared" ca="1" si="66"/>
        <v>0.96696515152929519</v>
      </c>
      <c r="F758" s="26">
        <f t="shared" ca="1" si="66"/>
        <v>0.94631261110036757</v>
      </c>
      <c r="G758" s="26">
        <f t="shared" ca="1" si="66"/>
        <v>0.9228918387742171</v>
      </c>
      <c r="H758" s="26">
        <f t="shared" ca="1" si="66"/>
        <v>0.89760310612769478</v>
      </c>
      <c r="I758" s="26">
        <f t="shared" ca="1" si="66"/>
        <v>0.87115152967622933</v>
      </c>
      <c r="J758" s="26">
        <f t="shared" ca="1" si="66"/>
        <v>0.84408186070992708</v>
      </c>
      <c r="K758" s="26">
        <f t="shared" ca="1" si="66"/>
        <v>0.8168024720218372</v>
      </c>
      <c r="L758" s="26">
        <f t="shared" ca="1" si="66"/>
        <v>0.78961875653255742</v>
      </c>
      <c r="M758" s="27">
        <f ca="1">C758*'Balance y flujos'!D$12</f>
        <v>7535.9934719842631</v>
      </c>
      <c r="N758" s="27">
        <f ca="1">D758*'Balance y flujos'!E$12</f>
        <v>7448.6825108912944</v>
      </c>
      <c r="O758" s="27">
        <f ca="1">E758*'Balance y flujos'!F$12</f>
        <v>7321.7213800683385</v>
      </c>
      <c r="P758" s="27">
        <f ca="1">F758*'Balance y flujos'!G$12</f>
        <v>7165.343307319743</v>
      </c>
      <c r="Q758" s="27">
        <f ca="1">G758*'Balance y flujos'!H$12</f>
        <v>-915903.83419436542</v>
      </c>
      <c r="R758" s="27">
        <f ca="1">H758*'Balance y flujos'!I$12</f>
        <v>22748.657798579847</v>
      </c>
      <c r="S758" s="27">
        <f ca="1">I758*'Balance y flujos'!J$12</f>
        <v>22078.274800994994</v>
      </c>
      <c r="T758" s="27">
        <f ca="1">J758*'Balance y flujos'!K$12</f>
        <v>21392.227001214273</v>
      </c>
      <c r="U758" s="27">
        <f ca="1">K758*'Balance y flujos'!L$12</f>
        <v>20700.864110440671</v>
      </c>
      <c r="V758" s="27">
        <f ca="1">L758*'Balance y flujos'!M$12</f>
        <v>809630.68247295613</v>
      </c>
      <c r="W758" s="16">
        <f t="shared" ca="1" si="63"/>
        <v>10118.612660084269</v>
      </c>
      <c r="X758" s="16">
        <f ca="1">'Metrics and Escenarios'!$N$13-W758</f>
        <v>-7210.5659042774932</v>
      </c>
    </row>
    <row r="759" spans="1:24" x14ac:dyDescent="0.35">
      <c r="A759">
        <v>754</v>
      </c>
      <c r="B759" s="16">
        <f t="shared" ca="1" si="62"/>
        <v>-153.48437039745292</v>
      </c>
      <c r="C759" s="26">
        <f t="shared" ca="1" si="64"/>
        <v>1.0089170681871593</v>
      </c>
      <c r="D759" s="26">
        <f t="shared" ca="1" si="66"/>
        <v>1.0109082718151903</v>
      </c>
      <c r="E759" s="26">
        <f t="shared" ca="1" si="66"/>
        <v>1.0073092360528093</v>
      </c>
      <c r="F759" s="26">
        <f t="shared" ca="1" si="66"/>
        <v>0.99931855672622771</v>
      </c>
      <c r="G759" s="26">
        <f t="shared" ca="1" si="66"/>
        <v>0.98795567637209825</v>
      </c>
      <c r="H759" s="26">
        <f t="shared" ca="1" si="66"/>
        <v>0.9740658850232714</v>
      </c>
      <c r="I759" s="26">
        <f t="shared" ca="1" si="66"/>
        <v>0.95832986169668488</v>
      </c>
      <c r="J759" s="26">
        <f t="shared" ca="1" si="66"/>
        <v>0.94128950380909149</v>
      </c>
      <c r="K759" s="26">
        <f t="shared" ca="1" si="66"/>
        <v>0.92336418021098754</v>
      </c>
      <c r="L759" s="26">
        <f t="shared" ca="1" si="66"/>
        <v>0.90487953598548576</v>
      </c>
      <c r="M759" s="27">
        <f ca="1">C759*'Balance y flujos'!D$12</f>
        <v>7639.3752734304135</v>
      </c>
      <c r="N759" s="27">
        <f ca="1">D759*'Balance y flujos'!E$12</f>
        <v>7654.4523815892408</v>
      </c>
      <c r="O759" s="27">
        <f ca="1">E759*'Balance y flujos'!F$12</f>
        <v>7627.2009992127605</v>
      </c>
      <c r="P759" s="27">
        <f ca="1">F759*'Balance y flujos'!G$12</f>
        <v>7566.6967219136532</v>
      </c>
      <c r="Q759" s="27">
        <f ca="1">G759*'Balance y flujos'!H$12</f>
        <v>-980475.01774979604</v>
      </c>
      <c r="R759" s="27">
        <f ca="1">H759*'Balance y flujos'!I$12</f>
        <v>24686.513828209598</v>
      </c>
      <c r="S759" s="27">
        <f ca="1">I759*'Balance y flujos'!J$12</f>
        <v>24287.703477261392</v>
      </c>
      <c r="T759" s="27">
        <f ca="1">J759*'Balance y flujos'!K$12</f>
        <v>23855.836355029034</v>
      </c>
      <c r="U759" s="27">
        <f ca="1">K759*'Balance y flujos'!L$12</f>
        <v>23401.540854402654</v>
      </c>
      <c r="V759" s="27">
        <f ca="1">L759*'Balance y flujos'!M$12</f>
        <v>927812.60603899229</v>
      </c>
      <c r="W759" s="16">
        <f t="shared" ca="1" si="63"/>
        <v>74056.908180244965</v>
      </c>
      <c r="X759" s="16">
        <f ca="1">'Metrics and Escenarios'!$N$13-W759</f>
        <v>-71148.86142443819</v>
      </c>
    </row>
    <row r="760" spans="1:24" x14ac:dyDescent="0.35">
      <c r="A760">
        <v>755</v>
      </c>
      <c r="B760" s="16">
        <f t="shared" ca="1" si="62"/>
        <v>-128.32891379871469</v>
      </c>
      <c r="C760" s="26">
        <f t="shared" ca="1" si="64"/>
        <v>1.0063822807585374</v>
      </c>
      <c r="D760" s="26">
        <f t="shared" ca="1" si="66"/>
        <v>1.005835072549208</v>
      </c>
      <c r="E760" s="26">
        <f t="shared" ca="1" si="66"/>
        <v>0.99973605090378048</v>
      </c>
      <c r="F760" s="26">
        <f t="shared" ca="1" si="66"/>
        <v>0.98931365090243883</v>
      </c>
      <c r="G760" s="26">
        <f t="shared" ca="1" si="66"/>
        <v>0.97560725861670339</v>
      </c>
      <c r="H760" s="26">
        <f t="shared" ca="1" si="66"/>
        <v>0.95947443514323194</v>
      </c>
      <c r="I760" s="26">
        <f t="shared" ca="1" si="66"/>
        <v>0.94160251069898016</v>
      </c>
      <c r="J760" s="26">
        <f t="shared" ca="1" si="66"/>
        <v>0.92253598425158534</v>
      </c>
      <c r="K760" s="26">
        <f t="shared" ca="1" si="66"/>
        <v>0.90269416395775404</v>
      </c>
      <c r="L760" s="26">
        <f t="shared" ca="1" si="66"/>
        <v>0.88240079494900192</v>
      </c>
      <c r="M760" s="27">
        <f ca="1">C760*'Balance y flujos'!D$12</f>
        <v>7620.1822267309353</v>
      </c>
      <c r="N760" s="27">
        <f ca="1">D760*'Balance y flujos'!E$12</f>
        <v>7616.038844687374</v>
      </c>
      <c r="O760" s="27">
        <f ca="1">E760*'Balance y flujos'!F$12</f>
        <v>7569.8579279209298</v>
      </c>
      <c r="P760" s="27">
        <f ca="1">F760*'Balance y flujos'!G$12</f>
        <v>7490.9410105938059</v>
      </c>
      <c r="Q760" s="27">
        <f ca="1">G760*'Balance y flujos'!H$12</f>
        <v>-968220.10044180276</v>
      </c>
      <c r="R760" s="27">
        <f ca="1">H760*'Balance y flujos'!I$12</f>
        <v>24316.711297625523</v>
      </c>
      <c r="S760" s="27">
        <f ca="1">I760*'Balance y flujos'!J$12</f>
        <v>23863.769133534439</v>
      </c>
      <c r="T760" s="27">
        <f ca="1">J760*'Balance y flujos'!K$12</f>
        <v>23380.551236227326</v>
      </c>
      <c r="U760" s="27">
        <f ca="1">K760*'Balance y flujos'!L$12</f>
        <v>22877.684460384116</v>
      </c>
      <c r="V760" s="27">
        <f ca="1">L760*'Balance y flujos'!M$12</f>
        <v>904764.16868117126</v>
      </c>
      <c r="W760" s="16">
        <f t="shared" ca="1" si="63"/>
        <v>61279.80437707284</v>
      </c>
      <c r="X760" s="16">
        <f ca="1">'Metrics and Escenarios'!$N$13-W760</f>
        <v>-58371.757621266064</v>
      </c>
    </row>
    <row r="761" spans="1:24" x14ac:dyDescent="0.35">
      <c r="A761">
        <v>756</v>
      </c>
      <c r="B761" s="16">
        <f t="shared" ca="1" si="62"/>
        <v>-163.74392856254499</v>
      </c>
      <c r="C761" s="26">
        <f t="shared" ca="1" si="64"/>
        <v>1.0099527036889335</v>
      </c>
      <c r="D761" s="26">
        <f t="shared" ca="1" si="66"/>
        <v>1.0129846958488193</v>
      </c>
      <c r="E761" s="26">
        <f t="shared" ca="1" si="66"/>
        <v>1.0104143765161253</v>
      </c>
      <c r="F761" s="26">
        <f t="shared" ca="1" si="66"/>
        <v>1.003428009936953</v>
      </c>
      <c r="G761" s="26">
        <f t="shared" ca="1" si="66"/>
        <v>0.99303669183657495</v>
      </c>
      <c r="H761" s="26">
        <f t="shared" ca="1" si="66"/>
        <v>0.98008046948685301</v>
      </c>
      <c r="I761" s="26">
        <f t="shared" ca="1" si="66"/>
        <v>0.9652370633724332</v>
      </c>
      <c r="J761" s="26">
        <f t="shared" ca="1" si="66"/>
        <v>0.94904706746164014</v>
      </c>
      <c r="K761" s="26">
        <f t="shared" ca="1" si="66"/>
        <v>0.93192964205116269</v>
      </c>
      <c r="L761" s="26">
        <f t="shared" ca="1" si="66"/>
        <v>0.9142109866466509</v>
      </c>
      <c r="M761" s="27">
        <f ca="1">C761*'Balance y flujos'!D$12</f>
        <v>7647.2169568492063</v>
      </c>
      <c r="N761" s="27">
        <f ca="1">D761*'Balance y flujos'!E$12</f>
        <v>7670.1747664312024</v>
      </c>
      <c r="O761" s="27">
        <f ca="1">E761*'Balance y flujos'!F$12</f>
        <v>7650.7126772524707</v>
      </c>
      <c r="P761" s="27">
        <f ca="1">F761*'Balance y flujos'!G$12</f>
        <v>7597.8129119705254</v>
      </c>
      <c r="Q761" s="27">
        <f ca="1">G761*'Balance y flujos'!H$12</f>
        <v>-985517.56049423735</v>
      </c>
      <c r="R761" s="27">
        <f ca="1">H761*'Balance y flujos'!I$12</f>
        <v>24838.946148049639</v>
      </c>
      <c r="S761" s="27">
        <f ca="1">I761*'Balance y flujos'!J$12</f>
        <v>24462.758093488424</v>
      </c>
      <c r="T761" s="27">
        <f ca="1">J761*'Balance y flujos'!K$12</f>
        <v>24052.442360152887</v>
      </c>
      <c r="U761" s="27">
        <f ca="1">K761*'Balance y flujos'!L$12</f>
        <v>23618.622055390853</v>
      </c>
      <c r="V761" s="27">
        <f ca="1">L761*'Balance y flujos'!M$12</f>
        <v>937380.55095514166</v>
      </c>
      <c r="W761" s="16">
        <f t="shared" ca="1" si="63"/>
        <v>79401.676430489519</v>
      </c>
      <c r="X761" s="16">
        <f ca="1">'Metrics and Escenarios'!$N$13-W761</f>
        <v>-76493.629674682743</v>
      </c>
    </row>
    <row r="762" spans="1:24" x14ac:dyDescent="0.35">
      <c r="A762">
        <v>757</v>
      </c>
      <c r="B762" s="16">
        <f t="shared" ca="1" si="62"/>
        <v>-108.10124862635912</v>
      </c>
      <c r="C762" s="26">
        <f t="shared" ca="1" si="64"/>
        <v>1.004348661839003</v>
      </c>
      <c r="D762" s="26">
        <f t="shared" ca="1" si="66"/>
        <v>1.0017741533658633</v>
      </c>
      <c r="E762" s="26">
        <f t="shared" ca="1" si="66"/>
        <v>0.99368772316692422</v>
      </c>
      <c r="F762" s="26">
        <f t="shared" ca="1" si="66"/>
        <v>0.98134134451138499</v>
      </c>
      <c r="G762" s="26">
        <f t="shared" ca="1" si="66"/>
        <v>0.96578985958300689</v>
      </c>
      <c r="H762" s="26">
        <f t="shared" ca="1" si="66"/>
        <v>0.94790005743724948</v>
      </c>
      <c r="I762" s="26">
        <f t="shared" ca="1" si="66"/>
        <v>0.92836396238331398</v>
      </c>
      <c r="J762" s="26">
        <f t="shared" ca="1" si="66"/>
        <v>0.90772752442490201</v>
      </c>
      <c r="K762" s="26">
        <f t="shared" ca="1" si="66"/>
        <v>0.88640938927627533</v>
      </c>
      <c r="L762" s="26">
        <f t="shared" ca="1" si="66"/>
        <v>0.86473119694501577</v>
      </c>
      <c r="M762" s="27">
        <f ca="1">C762*'Balance y flujos'!D$12</f>
        <v>7604.7839560709035</v>
      </c>
      <c r="N762" s="27">
        <f ca="1">D762*'Balance y flujos'!E$12</f>
        <v>7585.2901473218062</v>
      </c>
      <c r="O762" s="27">
        <f ca="1">E762*'Balance y flujos'!F$12</f>
        <v>7524.060858156251</v>
      </c>
      <c r="P762" s="27">
        <f ca="1">F762*'Balance y flujos'!G$12</f>
        <v>7430.5758505262293</v>
      </c>
      <c r="Q762" s="27">
        <f ca="1">G762*'Balance y flujos'!H$12</f>
        <v>-958477.03734491637</v>
      </c>
      <c r="R762" s="27">
        <f ca="1">H762*'Balance y flujos'!I$12</f>
        <v>24023.372787690099</v>
      </c>
      <c r="S762" s="27">
        <f ca="1">I762*'Balance y flujos'!J$12</f>
        <v>23528.254245799399</v>
      </c>
      <c r="T762" s="27">
        <f ca="1">J762*'Balance y flujos'!K$12</f>
        <v>23005.248852778008</v>
      </c>
      <c r="U762" s="27">
        <f ca="1">K762*'Balance y flujos'!L$12</f>
        <v>22464.96667450868</v>
      </c>
      <c r="V762" s="27">
        <f ca="1">L762*'Balance y flujos'!M$12</f>
        <v>886646.75623036874</v>
      </c>
      <c r="W762" s="16">
        <f t="shared" ca="1" si="63"/>
        <v>51336.27225830371</v>
      </c>
      <c r="X762" s="16">
        <f ca="1">'Metrics and Escenarios'!$N$13-W762</f>
        <v>-48428.225502496934</v>
      </c>
    </row>
    <row r="763" spans="1:24" x14ac:dyDescent="0.35">
      <c r="A763">
        <v>758</v>
      </c>
      <c r="B763" s="16">
        <f t="shared" ca="1" si="62"/>
        <v>63.526487222657394</v>
      </c>
      <c r="C763" s="26">
        <f t="shared" ca="1" si="64"/>
        <v>0.98725833140117925</v>
      </c>
      <c r="D763" s="26">
        <f t="shared" ca="1" si="66"/>
        <v>0.96797117914915987</v>
      </c>
      <c r="E763" s="26">
        <f t="shared" ca="1" si="66"/>
        <v>0.94381924941873008</v>
      </c>
      <c r="F763" s="26">
        <f t="shared" ca="1" si="66"/>
        <v>0.91623168175396608</v>
      </c>
      <c r="G763" s="26">
        <f t="shared" ca="1" si="66"/>
        <v>0.88636816991817724</v>
      </c>
      <c r="H763" s="26">
        <f t="shared" ca="1" si="66"/>
        <v>0.85514618466963899</v>
      </c>
      <c r="I763" s="26">
        <f t="shared" ca="1" si="66"/>
        <v>0.82327018665761731</v>
      </c>
      <c r="J763" s="26">
        <f t="shared" ca="1" si="66"/>
        <v>0.79127222509818407</v>
      </c>
      <c r="K763" s="26">
        <f t="shared" ca="1" si="66"/>
        <v>0.75954072869625611</v>
      </c>
      <c r="L763" s="26">
        <f t="shared" ca="1" si="66"/>
        <v>0.72835674886170465</v>
      </c>
      <c r="M763" s="27">
        <f ca="1">C763*'Balance y flujos'!D$12</f>
        <v>7475.3784262427116</v>
      </c>
      <c r="N763" s="27">
        <f ca="1">D763*'Balance y flujos'!E$12</f>
        <v>7329.3388768536706</v>
      </c>
      <c r="O763" s="27">
        <f ca="1">E763*'Balance y flujos'!F$12</f>
        <v>7146.4639304323582</v>
      </c>
      <c r="P763" s="27">
        <f ca="1">F763*'Balance y flujos'!G$12</f>
        <v>6937.5748265430084</v>
      </c>
      <c r="Q763" s="27">
        <f ca="1">G763*'Balance y flujos'!H$12</f>
        <v>-879656.71731821739</v>
      </c>
      <c r="R763" s="27">
        <f ca="1">H763*'Balance y flujos'!I$12</f>
        <v>21672.638819994572</v>
      </c>
      <c r="S763" s="27">
        <f ca="1">I763*'Balance y flujos'!J$12</f>
        <v>20864.78046276142</v>
      </c>
      <c r="T763" s="27">
        <f ca="1">J763*'Balance y flujos'!K$12</f>
        <v>20053.831087922576</v>
      </c>
      <c r="U763" s="27">
        <f ca="1">K763*'Balance y flujos'!L$12</f>
        <v>19249.634948051338</v>
      </c>
      <c r="V763" s="27">
        <f ca="1">L763*'Balance y flujos'!M$12</f>
        <v>746816.06381062581</v>
      </c>
      <c r="W763" s="16">
        <f t="shared" ca="1" si="63"/>
        <v>-22111.012128790026</v>
      </c>
      <c r="X763" s="16">
        <f ca="1">'Metrics and Escenarios'!$N$13-W763</f>
        <v>25019.058884596801</v>
      </c>
    </row>
    <row r="764" spans="1:24" x14ac:dyDescent="0.35">
      <c r="A764">
        <v>759</v>
      </c>
      <c r="B764" s="16">
        <f t="shared" ca="1" si="62"/>
        <v>-251.44163532237607</v>
      </c>
      <c r="C764" s="26">
        <f t="shared" ca="1" si="64"/>
        <v>1.018848708238721</v>
      </c>
      <c r="D764" s="26">
        <f t="shared" ca="1" si="66"/>
        <v>1.0309087128260643</v>
      </c>
      <c r="E764" s="26">
        <f t="shared" ca="1" si="66"/>
        <v>1.0373504649021725</v>
      </c>
      <c r="F764" s="26">
        <f t="shared" ca="1" si="66"/>
        <v>1.0392520070613844</v>
      </c>
      <c r="G764" s="26">
        <f t="shared" ca="1" si="66"/>
        <v>1.0375489868513228</v>
      </c>
      <c r="H764" s="26">
        <f t="shared" ca="1" si="66"/>
        <v>1.0330318529956524</v>
      </c>
      <c r="I764" s="26">
        <f t="shared" ca="1" si="66"/>
        <v>1.0263479773367563</v>
      </c>
      <c r="J764" s="26">
        <f t="shared" ca="1" si="66"/>
        <v>1.0180217473399191</v>
      </c>
      <c r="K764" s="26">
        <f t="shared" ca="1" si="66"/>
        <v>1.0084656098934073</v>
      </c>
      <c r="L764" s="26">
        <f t="shared" ca="1" si="66"/>
        <v>0.99800580243401604</v>
      </c>
      <c r="M764" s="27">
        <f ca="1">C764*'Balance y flujos'!D$12</f>
        <v>7714.5762268356702</v>
      </c>
      <c r="N764" s="27">
        <f ca="1">D764*'Balance y flujos'!E$12</f>
        <v>7805.8928511123822</v>
      </c>
      <c r="O764" s="27">
        <f ca="1">E764*'Balance y flujos'!F$12</f>
        <v>7854.6688735224434</v>
      </c>
      <c r="P764" s="27">
        <f ca="1">F764*'Balance y flujos'!G$12</f>
        <v>7869.0670779046632</v>
      </c>
      <c r="Q764" s="27">
        <f ca="1">G764*'Balance y flujos'!H$12</f>
        <v>-1029692.8147980869</v>
      </c>
      <c r="R764" s="27">
        <f ca="1">H764*'Balance y flujos'!I$12</f>
        <v>26180.934489199248</v>
      </c>
      <c r="S764" s="27">
        <f ca="1">I764*'Balance y flujos'!J$12</f>
        <v>26011.539798946415</v>
      </c>
      <c r="T764" s="27">
        <f ca="1">J764*'Balance y flujos'!K$12</f>
        <v>25800.521637737675</v>
      </c>
      <c r="U764" s="27">
        <f ca="1">K764*'Balance y flujos'!L$12</f>
        <v>25558.33296975866</v>
      </c>
      <c r="V764" s="27">
        <f ca="1">L764*'Balance y flujos'!M$12</f>
        <v>1023299.0443196326</v>
      </c>
      <c r="W764" s="16">
        <f t="shared" ca="1" si="63"/>
        <v>128401.76344656281</v>
      </c>
      <c r="X764" s="16">
        <f ca="1">'Metrics and Escenarios'!$N$13-W764</f>
        <v>-125493.71669075603</v>
      </c>
    </row>
    <row r="765" spans="1:24" x14ac:dyDescent="0.35">
      <c r="A765">
        <v>760</v>
      </c>
      <c r="B765" s="16">
        <f t="shared" ca="1" si="62"/>
        <v>-106.79396289633567</v>
      </c>
      <c r="C765" s="26">
        <f t="shared" ca="1" si="64"/>
        <v>1.0042173733534092</v>
      </c>
      <c r="D765" s="26">
        <f t="shared" ca="1" si="66"/>
        <v>1.0015122665923593</v>
      </c>
      <c r="E765" s="26">
        <f t="shared" ca="1" si="66"/>
        <v>0.99329808944213094</v>
      </c>
      <c r="F765" s="26">
        <f t="shared" ca="1" si="66"/>
        <v>0.98082832124229014</v>
      </c>
      <c r="G765" s="26">
        <f t="shared" ca="1" si="66"/>
        <v>0.96515878420361823</v>
      </c>
      <c r="H765" s="26">
        <f t="shared" ca="1" si="66"/>
        <v>0.94715684322220961</v>
      </c>
      <c r="I765" s="26">
        <f t="shared" ca="1" si="66"/>
        <v>0.92751480510228601</v>
      </c>
      <c r="J765" s="26">
        <f t="shared" ca="1" si="66"/>
        <v>0.90677869327720828</v>
      </c>
      <c r="K765" s="26">
        <f t="shared" ca="1" si="66"/>
        <v>0.88536709124711122</v>
      </c>
      <c r="L765" s="26">
        <f t="shared" ca="1" si="66"/>
        <v>0.8636014847801291</v>
      </c>
      <c r="M765" s="27">
        <f ca="1">C765*'Balance y flujos'!D$12</f>
        <v>7603.7898584962304</v>
      </c>
      <c r="N765" s="27">
        <f ca="1">D765*'Balance y flujos'!E$12</f>
        <v>7583.3071782502848</v>
      </c>
      <c r="O765" s="27">
        <f ca="1">E765*'Balance y flujos'!F$12</f>
        <v>7521.1106074996442</v>
      </c>
      <c r="P765" s="27">
        <f ca="1">F765*'Balance y flujos'!G$12</f>
        <v>7426.6913119450164</v>
      </c>
      <c r="Q765" s="27">
        <f ca="1">G765*'Balance y flujos'!H$12</f>
        <v>-957850.74037774908</v>
      </c>
      <c r="R765" s="27">
        <f ca="1">H765*'Balance y flujos'!I$12</f>
        <v>24004.536928351419</v>
      </c>
      <c r="S765" s="27">
        <f ca="1">I765*'Balance y flujos'!J$12</f>
        <v>23506.733388450084</v>
      </c>
      <c r="T765" s="27">
        <f ca="1">J765*'Balance y flujos'!K$12</f>
        <v>22981.201882641468</v>
      </c>
      <c r="U765" s="27">
        <f ca="1">K765*'Balance y flujos'!L$12</f>
        <v>22438.550900067035</v>
      </c>
      <c r="V765" s="27">
        <f ca="1">L765*'Balance y flujos'!M$12</f>
        <v>885488.41288620653</v>
      </c>
      <c r="W765" s="16">
        <f t="shared" ca="1" si="63"/>
        <v>50703.594564158586</v>
      </c>
      <c r="X765" s="16">
        <f ca="1">'Metrics and Escenarios'!$N$13-W765</f>
        <v>-47795.54780835181</v>
      </c>
    </row>
    <row r="766" spans="1:24" x14ac:dyDescent="0.35">
      <c r="A766">
        <v>761</v>
      </c>
      <c r="B766" s="16">
        <f t="shared" ca="1" si="62"/>
        <v>-36.69939019197588</v>
      </c>
      <c r="C766" s="26">
        <f t="shared" ca="1" si="64"/>
        <v>0.9972029668954131</v>
      </c>
      <c r="D766" s="26">
        <f t="shared" ca="1" si="66"/>
        <v>0.98757010702404724</v>
      </c>
      <c r="E766" s="26">
        <f t="shared" ca="1" si="66"/>
        <v>0.9726287310220495</v>
      </c>
      <c r="F766" s="26">
        <f t="shared" ca="1" si="66"/>
        <v>0.9537099707503488</v>
      </c>
      <c r="G766" s="26">
        <f t="shared" ca="1" si="66"/>
        <v>0.93191848150816115</v>
      </c>
      <c r="H766" s="26">
        <f t="shared" ca="1" si="66"/>
        <v>0.90814854132802547</v>
      </c>
      <c r="I766" s="26">
        <f t="shared" ca="1" si="66"/>
        <v>0.88310363075020093</v>
      </c>
      <c r="J766" s="26">
        <f t="shared" ca="1" si="66"/>
        <v>0.85732987562745344</v>
      </c>
      <c r="K766" s="26">
        <f t="shared" ca="1" si="66"/>
        <v>0.83123889787502192</v>
      </c>
      <c r="L766" s="26">
        <f t="shared" ca="1" si="66"/>
        <v>0.80514053935169638</v>
      </c>
      <c r="M766" s="27">
        <f ca="1">C766*'Balance y flujos'!D$12</f>
        <v>7550.6777792752</v>
      </c>
      <c r="N766" s="27">
        <f ca="1">D766*'Balance y flujos'!E$12</f>
        <v>7477.7391465231958</v>
      </c>
      <c r="O766" s="27">
        <f ca="1">E766*'Balance y flujos'!F$12</f>
        <v>7364.6051913352021</v>
      </c>
      <c r="P766" s="27">
        <f ca="1">F766*'Balance y flujos'!G$12</f>
        <v>7221.3550531615283</v>
      </c>
      <c r="Q766" s="27">
        <f ca="1">G766*'Balance y flujos'!H$12</f>
        <v>-924862.12848473748</v>
      </c>
      <c r="R766" s="27">
        <f ca="1">H766*'Balance y flujos'!I$12</f>
        <v>23015.919013555293</v>
      </c>
      <c r="S766" s="27">
        <f ca="1">I766*'Balance y flujos'!J$12</f>
        <v>22381.186249774157</v>
      </c>
      <c r="T766" s="27">
        <f ca="1">J766*'Balance y flujos'!K$12</f>
        <v>21727.981808446872</v>
      </c>
      <c r="U766" s="27">
        <f ca="1">K766*'Balance y flujos'!L$12</f>
        <v>21066.737745822174</v>
      </c>
      <c r="V766" s="27">
        <f ca="1">L766*'Balance y flujos'!M$12</f>
        <v>825545.84597824235</v>
      </c>
      <c r="W766" s="16">
        <f t="shared" ca="1" si="63"/>
        <v>18489.919481398538</v>
      </c>
      <c r="X766" s="16">
        <f ca="1">'Metrics and Escenarios'!$N$13-W766</f>
        <v>-15581.872725591762</v>
      </c>
    </row>
    <row r="767" spans="1:24" x14ac:dyDescent="0.35">
      <c r="A767">
        <v>762</v>
      </c>
      <c r="B767" s="16">
        <f t="shared" ca="1" si="62"/>
        <v>8.6625776881559347</v>
      </c>
      <c r="C767" s="26">
        <f t="shared" ca="1" si="64"/>
        <v>0.99268970226738795</v>
      </c>
      <c r="D767" s="26">
        <f t="shared" ca="1" si="66"/>
        <v>0.97865100231961577</v>
      </c>
      <c r="E767" s="26">
        <f t="shared" ca="1" si="66"/>
        <v>0.95948228026289928</v>
      </c>
      <c r="F767" s="26">
        <f t="shared" ca="1" si="66"/>
        <v>0.9365611576026458</v>
      </c>
      <c r="G767" s="26">
        <f t="shared" ca="1" si="66"/>
        <v>0.9110195534284754</v>
      </c>
      <c r="H767" s="26">
        <f t="shared" ca="1" si="66"/>
        <v>0.88376463418488016</v>
      </c>
      <c r="I767" s="26">
        <f t="shared" ca="1" si="66"/>
        <v>0.85550263921064873</v>
      </c>
      <c r="J767" s="26">
        <f t="shared" ca="1" si="66"/>
        <v>0.82677549523116933</v>
      </c>
      <c r="K767" s="26">
        <f t="shared" ca="1" si="66"/>
        <v>0.79798632830161553</v>
      </c>
      <c r="L767" s="26">
        <f t="shared" ca="1" si="66"/>
        <v>0.76943376742029512</v>
      </c>
      <c r="M767" s="27">
        <f ca="1">C767*'Balance y flujos'!D$12</f>
        <v>7516.5039871083818</v>
      </c>
      <c r="N767" s="27">
        <f ca="1">D767*'Balance y flujos'!E$12</f>
        <v>7410.2049654803477</v>
      </c>
      <c r="O767" s="27">
        <f ca="1">E767*'Balance y flujos'!F$12</f>
        <v>7265.0621525369006</v>
      </c>
      <c r="P767" s="27">
        <f ca="1">F767*'Balance y flujos'!G$12</f>
        <v>7091.506700645662</v>
      </c>
      <c r="Q767" s="27">
        <f ca="1">G767*'Balance y flujos'!H$12</f>
        <v>-904121.44408973842</v>
      </c>
      <c r="R767" s="27">
        <f ca="1">H767*'Balance y flujos'!I$12</f>
        <v>22397.93857698487</v>
      </c>
      <c r="S767" s="27">
        <f ca="1">I767*'Balance y flujos'!J$12</f>
        <v>21681.672726315555</v>
      </c>
      <c r="T767" s="27">
        <f ca="1">J767*'Balance y flujos'!K$12</f>
        <v>20953.618240476084</v>
      </c>
      <c r="U767" s="27">
        <f ca="1">K767*'Balance y flujos'!L$12</f>
        <v>20223.991858486446</v>
      </c>
      <c r="V767" s="27">
        <f ca="1">L767*'Balance y flujos'!M$12</f>
        <v>788934.12938899163</v>
      </c>
      <c r="W767" s="16">
        <f t="shared" ca="1" si="63"/>
        <v>-646.81549271242693</v>
      </c>
      <c r="X767" s="16">
        <f ca="1">'Metrics and Escenarios'!$N$13-W767</f>
        <v>3554.8622485192027</v>
      </c>
    </row>
    <row r="768" spans="1:24" x14ac:dyDescent="0.35">
      <c r="A768">
        <v>763</v>
      </c>
      <c r="B768" s="16">
        <f t="shared" ca="1" si="62"/>
        <v>283.30737312743446</v>
      </c>
      <c r="C768" s="26">
        <f t="shared" ca="1" si="64"/>
        <v>0.96579698390754209</v>
      </c>
      <c r="D768" s="26">
        <f t="shared" ca="1" si="66"/>
        <v>0.92634444474213362</v>
      </c>
      <c r="E768" s="26">
        <f t="shared" ca="1" si="66"/>
        <v>0.88359641031285585</v>
      </c>
      <c r="F768" s="26">
        <f t="shared" ca="1" si="66"/>
        <v>0.83912267038370547</v>
      </c>
      <c r="G768" s="26">
        <f t="shared" ca="1" si="66"/>
        <v>0.79412586037203903</v>
      </c>
      <c r="H768" s="26">
        <f t="shared" ca="1" si="66"/>
        <v>0.74949818730516782</v>
      </c>
      <c r="I768" s="26">
        <f t="shared" ca="1" si="66"/>
        <v>0.70587475542775613</v>
      </c>
      <c r="J768" s="26">
        <f t="shared" ca="1" si="66"/>
        <v>0.66369144680713965</v>
      </c>
      <c r="K768" s="26">
        <f t="shared" ca="1" si="66"/>
        <v>0.62322720601406301</v>
      </c>
      <c r="L768" s="26">
        <f t="shared" ca="1" si="66"/>
        <v>0.58464807318419332</v>
      </c>
      <c r="M768" s="27">
        <f ca="1">C768*'Balance y flujos'!D$12</f>
        <v>7312.8761824537542</v>
      </c>
      <c r="N768" s="27">
        <f ca="1">D768*'Balance y flujos'!E$12</f>
        <v>7014.1472168353866</v>
      </c>
      <c r="O768" s="27">
        <f ca="1">E768*'Balance y flujos'!F$12</f>
        <v>6690.4652339410341</v>
      </c>
      <c r="P768" s="27">
        <f ca="1">F768*'Balance y flujos'!G$12</f>
        <v>6353.7164566186339</v>
      </c>
      <c r="Q768" s="27">
        <f ca="1">G768*'Balance y flujos'!H$12</f>
        <v>-788112.85330435366</v>
      </c>
      <c r="R768" s="27">
        <f ca="1">H768*'Balance y flujos'!I$12</f>
        <v>18995.118964345013</v>
      </c>
      <c r="S768" s="27">
        <f ca="1">I768*'Balance y flujos'!J$12</f>
        <v>17889.536199530339</v>
      </c>
      <c r="T768" s="27">
        <f ca="1">J768*'Balance y flujos'!K$12</f>
        <v>16820.451605157541</v>
      </c>
      <c r="U768" s="27">
        <f ca="1">K768*'Balance y flujos'!L$12</f>
        <v>15794.934691727785</v>
      </c>
      <c r="V768" s="27">
        <f ca="1">L768*'Balance y flujos'!M$12</f>
        <v>599465.26672850153</v>
      </c>
      <c r="W768" s="16">
        <f t="shared" ca="1" si="63"/>
        <v>-91776.340025242651</v>
      </c>
      <c r="X768" s="16">
        <f ca="1">'Metrics and Escenarios'!$N$13-W768</f>
        <v>94684.386781049427</v>
      </c>
    </row>
    <row r="769" spans="1:24" x14ac:dyDescent="0.35">
      <c r="A769">
        <v>764</v>
      </c>
      <c r="B769" s="16">
        <f t="shared" ca="1" si="62"/>
        <v>-112.64976806647704</v>
      </c>
      <c r="C769" s="26">
        <f t="shared" ca="1" si="64"/>
        <v>1.0048055956910535</v>
      </c>
      <c r="D769" s="26">
        <f t="shared" ca="1" si="66"/>
        <v>1.0026858858485177</v>
      </c>
      <c r="E769" s="26">
        <f t="shared" ca="1" si="66"/>
        <v>0.99504459109527399</v>
      </c>
      <c r="F769" s="26">
        <f t="shared" ca="1" si="66"/>
        <v>0.98312842981001591</v>
      </c>
      <c r="G769" s="26">
        <f t="shared" ca="1" si="66"/>
        <v>0.9679888161100284</v>
      </c>
      <c r="H769" s="26">
        <f t="shared" ca="1" si="66"/>
        <v>0.9504905157575616</v>
      </c>
      <c r="I769" s="26">
        <f t="shared" ca="1" si="66"/>
        <v>0.93132455015534998</v>
      </c>
      <c r="J769" s="26">
        <f t="shared" ca="1" si="66"/>
        <v>0.91103659435412798</v>
      </c>
      <c r="K769" s="26">
        <f t="shared" ca="1" si="66"/>
        <v>0.89004549200131744</v>
      </c>
      <c r="L769" s="26">
        <f t="shared" ca="1" si="66"/>
        <v>0.86867340240718949</v>
      </c>
      <c r="M769" s="27">
        <f ca="1">C769*'Balance y flujos'!D$12</f>
        <v>7608.2437936343822</v>
      </c>
      <c r="N769" s="27">
        <f ca="1">D769*'Balance y flujos'!E$12</f>
        <v>7592.1936548583462</v>
      </c>
      <c r="O769" s="27">
        <f ca="1">E769*'Balance y flujos'!F$12</f>
        <v>7534.3348674162698</v>
      </c>
      <c r="P769" s="27">
        <f ca="1">F769*'Balance y flujos'!G$12</f>
        <v>7444.1074039832474</v>
      </c>
      <c r="Q769" s="27">
        <f ca="1">G769*'Balance y flujos'!H$12</f>
        <v>-960659.34368863783</v>
      </c>
      <c r="R769" s="27">
        <f ca="1">H769*'Balance y flujos'!I$12</f>
        <v>24089.024799662839</v>
      </c>
      <c r="S769" s="27">
        <f ca="1">I769*'Balance y flujos'!J$12</f>
        <v>23603.286738054529</v>
      </c>
      <c r="T769" s="27">
        <f ca="1">J769*'Balance y flujos'!K$12</f>
        <v>23089.113200993423</v>
      </c>
      <c r="U769" s="27">
        <f ca="1">K769*'Balance y flujos'!L$12</f>
        <v>22557.119270737217</v>
      </c>
      <c r="V769" s="27">
        <f ca="1">L769*'Balance y flujos'!M$12</f>
        <v>890688.87208993139</v>
      </c>
      <c r="W769" s="16">
        <f t="shared" ca="1" si="63"/>
        <v>53546.952130633756</v>
      </c>
      <c r="X769" s="16">
        <f ca="1">'Metrics and Escenarios'!$N$13-W769</f>
        <v>-50638.90537482698</v>
      </c>
    </row>
    <row r="770" spans="1:24" x14ac:dyDescent="0.35">
      <c r="A770">
        <v>765</v>
      </c>
      <c r="B770" s="16">
        <f t="shared" ca="1" si="62"/>
        <v>308.58592127892399</v>
      </c>
      <c r="C770" s="26">
        <f t="shared" ca="1" si="64"/>
        <v>0.96335867249834428</v>
      </c>
      <c r="D770" s="26">
        <f t="shared" ca="1" si="66"/>
        <v>0.92167293506050973</v>
      </c>
      <c r="E770" s="26">
        <f t="shared" ca="1" si="66"/>
        <v>0.87692094389875241</v>
      </c>
      <c r="F770" s="26">
        <f t="shared" ca="1" si="66"/>
        <v>0.83068070132268179</v>
      </c>
      <c r="G770" s="26">
        <f t="shared" ca="1" si="66"/>
        <v>0.78415185087170081</v>
      </c>
      <c r="H770" s="26">
        <f t="shared" ca="1" si="66"/>
        <v>0.73821622545564669</v>
      </c>
      <c r="I770" s="26">
        <f t="shared" ca="1" si="66"/>
        <v>0.69349417327288609</v>
      </c>
      <c r="J770" s="26">
        <f t="shared" ca="1" si="66"/>
        <v>0.65040452431325446</v>
      </c>
      <c r="K770" s="26">
        <f t="shared" ca="1" si="66"/>
        <v>0.60920842809432441</v>
      </c>
      <c r="L770" s="26">
        <f t="shared" ca="1" si="66"/>
        <v>0.5700542511498593</v>
      </c>
      <c r="M770" s="27">
        <f ca="1">C770*'Balance y flujos'!D$12</f>
        <v>7294.413638330263</v>
      </c>
      <c r="N770" s="27">
        <f ca="1">D770*'Balance y flujos'!E$12</f>
        <v>6978.7752158288895</v>
      </c>
      <c r="O770" s="27">
        <f ca="1">E770*'Balance y flujos'!F$12</f>
        <v>6639.9195600987341</v>
      </c>
      <c r="P770" s="27">
        <f ca="1">F770*'Balance y flujos'!G$12</f>
        <v>6289.7950782047192</v>
      </c>
      <c r="Q770" s="27">
        <f ca="1">G770*'Balance y flujos'!H$12</f>
        <v>-778214.36557280738</v>
      </c>
      <c r="R770" s="27">
        <f ca="1">H770*'Balance y flujos'!I$12</f>
        <v>18709.19137824453</v>
      </c>
      <c r="S770" s="27">
        <f ca="1">I770*'Balance y flujos'!J$12</f>
        <v>17575.765419476604</v>
      </c>
      <c r="T770" s="27">
        <f ca="1">J770*'Balance y flujos'!K$12</f>
        <v>16483.710732776195</v>
      </c>
      <c r="U770" s="27">
        <f ca="1">K770*'Balance y flujos'!L$12</f>
        <v>15439.64583468917</v>
      </c>
      <c r="V770" s="27">
        <f ca="1">L770*'Balance y flujos'!M$12</f>
        <v>584501.58204422123</v>
      </c>
      <c r="W770" s="16">
        <f t="shared" ca="1" si="63"/>
        <v>-98301.566670937114</v>
      </c>
      <c r="X770" s="16">
        <f ca="1">'Metrics and Escenarios'!$N$13-W770</f>
        <v>101209.61342674389</v>
      </c>
    </row>
    <row r="771" spans="1:24" x14ac:dyDescent="0.35">
      <c r="A771">
        <v>766</v>
      </c>
      <c r="B771" s="16">
        <f t="shared" ca="1" si="62"/>
        <v>-89.75861235398682</v>
      </c>
      <c r="C771" s="26">
        <f t="shared" ca="1" si="64"/>
        <v>1.0025081101640712</v>
      </c>
      <c r="D771" s="26">
        <f t="shared" ca="1" si="66"/>
        <v>0.99810585033027366</v>
      </c>
      <c r="E771" s="26">
        <f t="shared" ca="1" si="66"/>
        <v>0.98823468465007491</v>
      </c>
      <c r="F771" s="26">
        <f t="shared" ca="1" si="66"/>
        <v>0.9741675390575284</v>
      </c>
      <c r="G771" s="26">
        <f t="shared" ca="1" si="66"/>
        <v>0.95697278741750047</v>
      </c>
      <c r="H771" s="26">
        <f t="shared" ca="1" si="66"/>
        <v>0.93752506200236951</v>
      </c>
      <c r="I771" s="26">
        <f t="shared" ca="1" si="66"/>
        <v>0.91652011196010963</v>
      </c>
      <c r="J771" s="26">
        <f t="shared" ca="1" si="66"/>
        <v>0.8945046857325849</v>
      </c>
      <c r="K771" s="26">
        <f t="shared" ca="1" si="66"/>
        <v>0.87189633580704851</v>
      </c>
      <c r="L771" s="26">
        <f t="shared" ca="1" si="66"/>
        <v>0.84901433215531508</v>
      </c>
      <c r="M771" s="27">
        <f ca="1">C771*'Balance y flujos'!D$12</f>
        <v>7590.8475628842862</v>
      </c>
      <c r="N771" s="27">
        <f ca="1">D771*'Balance y flujos'!E$12</f>
        <v>7557.5142830915711</v>
      </c>
      <c r="O771" s="27">
        <f ca="1">E771*'Balance y flujos'!F$12</f>
        <v>7482.7712329489641</v>
      </c>
      <c r="P771" s="27">
        <f ca="1">F771*'Balance y flujos'!G$12</f>
        <v>7376.2568249802898</v>
      </c>
      <c r="Q771" s="27">
        <f ca="1">G771*'Balance y flujos'!H$12</f>
        <v>-949726.72678470844</v>
      </c>
      <c r="R771" s="27">
        <f ca="1">H771*'Balance y flujos'!I$12</f>
        <v>23760.431161041655</v>
      </c>
      <c r="S771" s="27">
        <f ca="1">I771*'Balance y flujos'!J$12</f>
        <v>23228.086277957373</v>
      </c>
      <c r="T771" s="27">
        <f ca="1">J771*'Balance y flujos'!K$12</f>
        <v>22670.132106318633</v>
      </c>
      <c r="U771" s="27">
        <f ca="1">K771*'Balance y flujos'!L$12</f>
        <v>22097.151005500775</v>
      </c>
      <c r="V771" s="27">
        <f ca="1">L771*'Balance y flujos'!M$12</f>
        <v>870531.56663950975</v>
      </c>
      <c r="W771" s="16">
        <f t="shared" ca="1" si="63"/>
        <v>42568.030309524853</v>
      </c>
      <c r="X771" s="16">
        <f ca="1">'Metrics and Escenarios'!$N$13-W771</f>
        <v>-39659.983553718077</v>
      </c>
    </row>
    <row r="772" spans="1:24" x14ac:dyDescent="0.35">
      <c r="A772">
        <v>767</v>
      </c>
      <c r="B772" s="16">
        <f t="shared" ca="1" si="62"/>
        <v>-235.93496097537988</v>
      </c>
      <c r="C772" s="26">
        <f t="shared" ca="1" si="64"/>
        <v>1.0172700370393142</v>
      </c>
      <c r="D772" s="26">
        <f t="shared" ca="1" si="66"/>
        <v>1.0277164723498138</v>
      </c>
      <c r="E772" s="26">
        <f t="shared" ca="1" si="66"/>
        <v>1.0325359154794793</v>
      </c>
      <c r="F772" s="26">
        <f t="shared" ca="1" si="66"/>
        <v>1.0328258204457641</v>
      </c>
      <c r="G772" s="26">
        <f t="shared" ca="1" si="66"/>
        <v>1.0295356250134089</v>
      </c>
      <c r="H772" s="26">
        <f t="shared" ca="1" si="66"/>
        <v>1.0234650934740179</v>
      </c>
      <c r="I772" s="26">
        <f t="shared" ca="1" si="66"/>
        <v>1.0152675526237482</v>
      </c>
      <c r="J772" s="26">
        <f t="shared" ca="1" si="66"/>
        <v>1.005470851984329</v>
      </c>
      <c r="K772" s="26">
        <f t="shared" ca="1" si="66"/>
        <v>0.99448921107817223</v>
      </c>
      <c r="L772" s="26">
        <f t="shared" ca="1" si="66"/>
        <v>0.98264942236284081</v>
      </c>
      <c r="M772" s="27">
        <f ca="1">C772*'Balance y flujos'!D$12</f>
        <v>7702.6227550331814</v>
      </c>
      <c r="N772" s="27">
        <f ca="1">D772*'Balance y flujos'!E$12</f>
        <v>7781.7216642724861</v>
      </c>
      <c r="O772" s="27">
        <f ca="1">E772*'Balance y flujos'!F$12</f>
        <v>7818.2137961209692</v>
      </c>
      <c r="P772" s="27">
        <f ca="1">F772*'Balance y flujos'!G$12</f>
        <v>7820.4089149279689</v>
      </c>
      <c r="Q772" s="27">
        <f ca="1">G772*'Balance y flujos'!H$12</f>
        <v>-1021740.1289861932</v>
      </c>
      <c r="R772" s="27">
        <f ca="1">H772*'Balance y flujos'!I$12</f>
        <v>25938.476617659748</v>
      </c>
      <c r="S772" s="27">
        <f ca="1">I772*'Balance y flujos'!J$12</f>
        <v>25730.719926178183</v>
      </c>
      <c r="T772" s="27">
        <f ca="1">J772*'Balance y flujos'!K$12</f>
        <v>25482.434476985927</v>
      </c>
      <c r="U772" s="27">
        <f ca="1">K772*'Balance y flujos'!L$12</f>
        <v>25204.118159522666</v>
      </c>
      <c r="V772" s="27">
        <f ca="1">L772*'Balance y flujos'!M$12</f>
        <v>1007553.4754935619</v>
      </c>
      <c r="W772" s="16">
        <f t="shared" ca="1" si="63"/>
        <v>119292.06281806994</v>
      </c>
      <c r="X772" s="16">
        <f ca="1">'Metrics and Escenarios'!$N$13-W772</f>
        <v>-116384.01606226317</v>
      </c>
    </row>
    <row r="773" spans="1:24" x14ac:dyDescent="0.35">
      <c r="A773">
        <v>768</v>
      </c>
      <c r="B773" s="16">
        <f t="shared" ca="1" si="62"/>
        <v>178.95942633074384</v>
      </c>
      <c r="C773" s="26">
        <f t="shared" ca="1" si="64"/>
        <v>0.97592764087675177</v>
      </c>
      <c r="D773" s="26">
        <f t="shared" ca="1" si="66"/>
        <v>0.94588001352042683</v>
      </c>
      <c r="E773" s="26">
        <f t="shared" ca="1" si="66"/>
        <v>0.91169435150313594</v>
      </c>
      <c r="F773" s="26">
        <f t="shared" ca="1" si="66"/>
        <v>0.87488818072053187</v>
      </c>
      <c r="G773" s="26">
        <f t="shared" ca="1" si="66"/>
        <v>0.83665846147352896</v>
      </c>
      <c r="H773" s="26">
        <f t="shared" ca="1" si="66"/>
        <v>0.79792345123578112</v>
      </c>
      <c r="I773" s="26">
        <f t="shared" ca="1" si="66"/>
        <v>0.75936410892498829</v>
      </c>
      <c r="J773" s="26">
        <f t="shared" ca="1" si="66"/>
        <v>0.72147354463502189</v>
      </c>
      <c r="K773" s="26">
        <f t="shared" ca="1" si="66"/>
        <v>0.68459286306475553</v>
      </c>
      <c r="L773" s="26">
        <f t="shared" ca="1" si="66"/>
        <v>0.64895152929778332</v>
      </c>
      <c r="M773" s="27">
        <f ca="1">C773*'Balance y flujos'!D$12</f>
        <v>7389.5840634030228</v>
      </c>
      <c r="N773" s="27">
        <f ca="1">D773*'Balance y flujos'!E$12</f>
        <v>7162.0677405167316</v>
      </c>
      <c r="O773" s="27">
        <f ca="1">E773*'Balance y flujos'!F$12</f>
        <v>6903.2188129334236</v>
      </c>
      <c r="P773" s="27">
        <f ca="1">F773*'Balance y flujos'!G$12</f>
        <v>6624.5277689891436</v>
      </c>
      <c r="Q773" s="27">
        <f ca="1">G773*'Balance y flujos'!H$12</f>
        <v>-830323.40365319536</v>
      </c>
      <c r="R773" s="27">
        <f ca="1">H773*'Balance y flujos'!I$12</f>
        <v>20222.398315812316</v>
      </c>
      <c r="S773" s="27">
        <f ca="1">I773*'Balance y flujos'!J$12</f>
        <v>19245.158735001711</v>
      </c>
      <c r="T773" s="27">
        <f ca="1">J773*'Balance y flujos'!K$12</f>
        <v>18284.868518821339</v>
      </c>
      <c r="U773" s="27">
        <f ca="1">K773*'Balance y flujos'!L$12</f>
        <v>17350.172550533298</v>
      </c>
      <c r="V773" s="27">
        <f ca="1">L773*'Balance y flujos'!M$12</f>
        <v>665398.41564106673</v>
      </c>
      <c r="W773" s="16">
        <f t="shared" ca="1" si="63"/>
        <v>-61742.991506117629</v>
      </c>
      <c r="X773" s="16">
        <f ca="1">'Metrics and Escenarios'!$N$13-W773</f>
        <v>64651.038261924405</v>
      </c>
    </row>
    <row r="774" spans="1:24" x14ac:dyDescent="0.35">
      <c r="A774">
        <v>769</v>
      </c>
      <c r="B774" s="16">
        <f t="shared" ca="1" si="62"/>
        <v>139.4769213999858</v>
      </c>
      <c r="C774" s="26">
        <f t="shared" ca="1" si="64"/>
        <v>0.97978846439981104</v>
      </c>
      <c r="D774" s="26">
        <f t="shared" ca="1" si="66"/>
        <v>0.95337872380157429</v>
      </c>
      <c r="E774" s="26">
        <f t="shared" ca="1" si="66"/>
        <v>0.92255735228942082</v>
      </c>
      <c r="F774" s="26">
        <f t="shared" ca="1" si="66"/>
        <v>0.88881497496271189</v>
      </c>
      <c r="G774" s="26">
        <f t="shared" ca="1" si="66"/>
        <v>0.85333925554333312</v>
      </c>
      <c r="H774" s="26">
        <f t="shared" ca="1" si="66"/>
        <v>0.81705153404517161</v>
      </c>
      <c r="I774" s="26">
        <f t="shared" ca="1" si="66"/>
        <v>0.78064393572644464</v>
      </c>
      <c r="J774" s="26">
        <f t="shared" ca="1" si="66"/>
        <v>0.74462572851531739</v>
      </c>
      <c r="K774" s="26">
        <f t="shared" ca="1" si="66"/>
        <v>0.70935673726116211</v>
      </c>
      <c r="L774" s="26">
        <f t="shared" ca="1" si="66"/>
        <v>0.67508629938048048</v>
      </c>
      <c r="M774" s="27">
        <f ca="1">C774*'Balance y flujos'!D$12</f>
        <v>7418.8176651401145</v>
      </c>
      <c r="N774" s="27">
        <f ca="1">D774*'Balance y flujos'!E$12</f>
        <v>7218.8468987951701</v>
      </c>
      <c r="O774" s="27">
        <f ca="1">E774*'Balance y flujos'!F$12</f>
        <v>6985.4718961834787</v>
      </c>
      <c r="P774" s="27">
        <f ca="1">F774*'Balance y flujos'!G$12</f>
        <v>6729.9794566714918</v>
      </c>
      <c r="Q774" s="27">
        <f ca="1">G774*'Balance y flujos'!H$12</f>
        <v>-846877.8931437867</v>
      </c>
      <c r="R774" s="27">
        <f ca="1">H774*'Balance y flujos'!I$12</f>
        <v>20707.176284162862</v>
      </c>
      <c r="S774" s="27">
        <f ca="1">I774*'Balance y flujos'!J$12</f>
        <v>19784.470034856447</v>
      </c>
      <c r="T774" s="27">
        <f ca="1">J774*'Balance y flujos'!K$12</f>
        <v>18871.632429047506</v>
      </c>
      <c r="U774" s="27">
        <f ca="1">K774*'Balance y flujos'!L$12</f>
        <v>17977.782789418761</v>
      </c>
      <c r="V774" s="27">
        <f ca="1">L774*'Balance y flujos'!M$12</f>
        <v>692195.53964967735</v>
      </c>
      <c r="W774" s="16">
        <f t="shared" ca="1" si="63"/>
        <v>-48988.176039833575</v>
      </c>
      <c r="X774" s="16">
        <f ca="1">'Metrics and Escenarios'!$N$13-W774</f>
        <v>51896.222795640351</v>
      </c>
    </row>
    <row r="775" spans="1:24" x14ac:dyDescent="0.35">
      <c r="A775">
        <v>770</v>
      </c>
      <c r="B775" s="16">
        <f t="shared" ref="B775:B838" ca="1" si="67">_xlfn.NORM.INV(RAND(),0,1.6)*100</f>
        <v>140.14633892465937</v>
      </c>
      <c r="C775" s="26">
        <f t="shared" ca="1" si="64"/>
        <v>0.9797228778382211</v>
      </c>
      <c r="D775" s="26">
        <f t="shared" ca="1" si="66"/>
        <v>0.95325109066067826</v>
      </c>
      <c r="E775" s="26">
        <f t="shared" ca="1" si="66"/>
        <v>0.92237209807416443</v>
      </c>
      <c r="F775" s="26">
        <f t="shared" ca="1" si="66"/>
        <v>0.88857701149534374</v>
      </c>
      <c r="G775" s="26">
        <f t="shared" ca="1" si="66"/>
        <v>0.85305368321170372</v>
      </c>
      <c r="H775" s="26">
        <f t="shared" ca="1" si="66"/>
        <v>0.81672343077173615</v>
      </c>
      <c r="I775" s="26">
        <f t="shared" ca="1" si="66"/>
        <v>0.78027821770768069</v>
      </c>
      <c r="J775" s="26">
        <f t="shared" ca="1" si="66"/>
        <v>0.7442270628647617</v>
      </c>
      <c r="K775" s="26">
        <f t="shared" ca="1" si="66"/>
        <v>0.70892949572737074</v>
      </c>
      <c r="L775" s="26">
        <f t="shared" ca="1" si="66"/>
        <v>0.67463453600703804</v>
      </c>
      <c r="M775" s="27">
        <f ca="1">C775*'Balance y flujos'!D$12</f>
        <v>7418.3210531066006</v>
      </c>
      <c r="N775" s="27">
        <f ca="1">D775*'Balance y flujos'!E$12</f>
        <v>7217.8804789660526</v>
      </c>
      <c r="O775" s="27">
        <f ca="1">E775*'Balance y flujos'!F$12</f>
        <v>6984.0691778472028</v>
      </c>
      <c r="P775" s="27">
        <f ca="1">F775*'Balance y flujos'!G$12</f>
        <v>6728.1776314413382</v>
      </c>
      <c r="Q775" s="27">
        <f ca="1">G775*'Balance y flujos'!H$12</f>
        <v>-846594.48312487628</v>
      </c>
      <c r="R775" s="27">
        <f ca="1">H775*'Balance y flujos'!I$12</f>
        <v>20698.860906197897</v>
      </c>
      <c r="S775" s="27">
        <f ca="1">I775*'Balance y flujos'!J$12</f>
        <v>19775.201356971043</v>
      </c>
      <c r="T775" s="27">
        <f ca="1">J775*'Balance y flujos'!K$12</f>
        <v>18861.52873355155</v>
      </c>
      <c r="U775" s="27">
        <f ca="1">K775*'Balance y flujos'!L$12</f>
        <v>17966.954872956339</v>
      </c>
      <c r="V775" s="27">
        <f ca="1">L775*'Balance y flujos'!M$12</f>
        <v>691732.32688360452</v>
      </c>
      <c r="W775" s="16">
        <f t="shared" ref="W775:W838" ca="1" si="68">SUM(M775:V775)</f>
        <v>-49211.162030233652</v>
      </c>
      <c r="X775" s="16">
        <f ca="1">'Metrics and Escenarios'!$N$13-W775</f>
        <v>52119.208786040428</v>
      </c>
    </row>
    <row r="776" spans="1:24" x14ac:dyDescent="0.35">
      <c r="A776">
        <v>771</v>
      </c>
      <c r="B776" s="16">
        <f t="shared" ca="1" si="67"/>
        <v>-111.19640613199147</v>
      </c>
      <c r="C776" s="26">
        <f t="shared" ref="C776:C839" ca="1" si="69">EXP(-(C$4+($B776/10000))*C$3)</f>
        <v>1.004659571682164</v>
      </c>
      <c r="D776" s="26">
        <f t="shared" ca="1" si="66"/>
        <v>1.0023944751033504</v>
      </c>
      <c r="E776" s="26">
        <f t="shared" ca="1" si="66"/>
        <v>0.99461083768270619</v>
      </c>
      <c r="F776" s="26">
        <f t="shared" ca="1" si="66"/>
        <v>0.98255705933308946</v>
      </c>
      <c r="G776" s="26">
        <f t="shared" ca="1" si="66"/>
        <v>0.96728565257957755</v>
      </c>
      <c r="H776" s="26">
        <f t="shared" ca="1" si="66"/>
        <v>0.94966203299483898</v>
      </c>
      <c r="I776" s="26">
        <f t="shared" ca="1" si="66"/>
        <v>0.93037754580116439</v>
      </c>
      <c r="J776" s="26">
        <f t="shared" ca="1" si="66"/>
        <v>0.90997795718084951</v>
      </c>
      <c r="K776" s="26">
        <f t="shared" ca="1" si="66"/>
        <v>0.88888205065857873</v>
      </c>
      <c r="L776" s="26">
        <f t="shared" ca="1" si="66"/>
        <v>0.86741182253877536</v>
      </c>
      <c r="M776" s="27">
        <f ca="1">C776*'Balance y flujos'!D$12</f>
        <v>7607.1381207916756</v>
      </c>
      <c r="N776" s="27">
        <f ca="1">D776*'Balance y flujos'!E$12</f>
        <v>7589.9871345097081</v>
      </c>
      <c r="O776" s="27">
        <f ca="1">E776*'Balance y flujos'!F$12</f>
        <v>7531.0505488144536</v>
      </c>
      <c r="P776" s="27">
        <f ca="1">F776*'Balance y flujos'!G$12</f>
        <v>7439.7810687164219</v>
      </c>
      <c r="Q776" s="27">
        <f ca="1">G776*'Balance y flujos'!H$12</f>
        <v>-959961.50441154442</v>
      </c>
      <c r="R776" s="27">
        <f ca="1">H776*'Balance y flujos'!I$12</f>
        <v>24068.02791280657</v>
      </c>
      <c r="S776" s="27">
        <f ca="1">I776*'Balance y flujos'!J$12</f>
        <v>23579.286065775141</v>
      </c>
      <c r="T776" s="27">
        <f ca="1">J776*'Balance y flujos'!K$12</f>
        <v>23062.283330838829</v>
      </c>
      <c r="U776" s="27">
        <f ca="1">K776*'Balance y flujos'!L$12</f>
        <v>22527.633266517754</v>
      </c>
      <c r="V776" s="27">
        <f ca="1">L776*'Balance y flujos'!M$12</f>
        <v>889395.31901585846</v>
      </c>
      <c r="W776" s="16">
        <f t="shared" ca="1" si="68"/>
        <v>52839.00205308455</v>
      </c>
      <c r="X776" s="16">
        <f ca="1">'Metrics and Escenarios'!$N$13-W776</f>
        <v>-49930.955297277775</v>
      </c>
    </row>
    <row r="777" spans="1:24" x14ac:dyDescent="0.35">
      <c r="A777">
        <v>772</v>
      </c>
      <c r="B777" s="16">
        <f t="shared" ca="1" si="67"/>
        <v>-245.66900455822903</v>
      </c>
      <c r="C777" s="26">
        <f t="shared" ca="1" si="69"/>
        <v>1.0182607342231742</v>
      </c>
      <c r="D777" s="26">
        <f t="shared" ca="1" si="66"/>
        <v>1.0297191885564956</v>
      </c>
      <c r="E777" s="26">
        <f t="shared" ca="1" si="66"/>
        <v>1.0355555471982709</v>
      </c>
      <c r="F777" s="26">
        <f t="shared" ca="1" si="66"/>
        <v>1.0368550881888188</v>
      </c>
      <c r="G777" s="26">
        <f t="shared" ca="1" si="66"/>
        <v>1.034558610910979</v>
      </c>
      <c r="H777" s="26">
        <f t="shared" ca="1" si="66"/>
        <v>1.029460055294191</v>
      </c>
      <c r="I777" s="26">
        <f t="shared" ca="1" si="66"/>
        <v>1.0222090358358902</v>
      </c>
      <c r="J777" s="26">
        <f t="shared" ca="1" si="66"/>
        <v>1.0133312553416016</v>
      </c>
      <c r="K777" s="26">
        <f t="shared" ca="1" si="66"/>
        <v>1.003239846884129</v>
      </c>
      <c r="L777" s="26">
        <f t="shared" ca="1" si="66"/>
        <v>0.9922612798920426</v>
      </c>
      <c r="M777" s="27">
        <f ca="1">C777*'Balance y flujos'!D$12</f>
        <v>7710.1241719568106</v>
      </c>
      <c r="N777" s="27">
        <f ca="1">D777*'Balance y flujos'!E$12</f>
        <v>7796.8859440249471</v>
      </c>
      <c r="O777" s="27">
        <f ca="1">E777*'Balance y flujos'!F$12</f>
        <v>7841.0780142165668</v>
      </c>
      <c r="P777" s="27">
        <f ca="1">F777*'Balance y flujos'!G$12</f>
        <v>7850.9179521292426</v>
      </c>
      <c r="Q777" s="27">
        <f ca="1">G777*'Balance y flujos'!H$12</f>
        <v>-1026725.0815552821</v>
      </c>
      <c r="R777" s="27">
        <f ca="1">H777*'Balance y flujos'!I$12</f>
        <v>26090.411625495235</v>
      </c>
      <c r="S777" s="27">
        <f ca="1">I777*'Balance y flujos'!J$12</f>
        <v>25906.643366203734</v>
      </c>
      <c r="T777" s="27">
        <f ca="1">J777*'Balance y flujos'!K$12</f>
        <v>25681.646829207853</v>
      </c>
      <c r="U777" s="27">
        <f ca="1">K777*'Balance y flujos'!L$12</f>
        <v>25425.892369204816</v>
      </c>
      <c r="V777" s="27">
        <f ca="1">L777*'Balance y flujos'!M$12</f>
        <v>1017408.9338483934</v>
      </c>
      <c r="W777" s="16">
        <f t="shared" ca="1" si="68"/>
        <v>124987.45256555045</v>
      </c>
      <c r="X777" s="16">
        <f ca="1">'Metrics and Escenarios'!$N$13-W777</f>
        <v>-122079.40580974368</v>
      </c>
    </row>
    <row r="778" spans="1:24" x14ac:dyDescent="0.35">
      <c r="A778">
        <v>773</v>
      </c>
      <c r="B778" s="16">
        <f t="shared" ca="1" si="67"/>
        <v>-117.09918463376496</v>
      </c>
      <c r="C778" s="26">
        <f t="shared" ca="1" si="69"/>
        <v>1.0052527750344722</v>
      </c>
      <c r="D778" s="26">
        <f t="shared" ca="1" si="66"/>
        <v>1.003578556414386</v>
      </c>
      <c r="E778" s="26">
        <f t="shared" ca="1" si="66"/>
        <v>0.99637368832065487</v>
      </c>
      <c r="F778" s="26">
        <f t="shared" ca="1" si="66"/>
        <v>0.98487972696720083</v>
      </c>
      <c r="G778" s="26">
        <f t="shared" ca="1" si="66"/>
        <v>0.9701447060716476</v>
      </c>
      <c r="H778" s="26">
        <f t="shared" ca="1" si="66"/>
        <v>0.95303138280999655</v>
      </c>
      <c r="I778" s="26">
        <f t="shared" ca="1" si="66"/>
        <v>0.93422976770797816</v>
      </c>
      <c r="J778" s="26">
        <f t="shared" ca="1" si="66"/>
        <v>0.91428523780428284</v>
      </c>
      <c r="K778" s="26">
        <f t="shared" ca="1" si="66"/>
        <v>0.89361680268289767</v>
      </c>
      <c r="L778" s="26">
        <f t="shared" ca="1" si="66"/>
        <v>0.87254710370004107</v>
      </c>
      <c r="M778" s="27">
        <f ca="1">C778*'Balance y flujos'!D$12</f>
        <v>7611.6297714581488</v>
      </c>
      <c r="N778" s="27">
        <f ca="1">D778*'Balance y flujos'!E$12</f>
        <v>7598.9528282961255</v>
      </c>
      <c r="O778" s="27">
        <f ca="1">E778*'Balance y flujos'!F$12</f>
        <v>7544.3986008981537</v>
      </c>
      <c r="P778" s="27">
        <f ca="1">F778*'Balance y flujos'!G$12</f>
        <v>7457.3679747683827</v>
      </c>
      <c r="Q778" s="27">
        <f ca="1">G778*'Balance y flujos'!H$12</f>
        <v>-962798.90956081066</v>
      </c>
      <c r="R778" s="27">
        <f ca="1">H778*'Balance y flujos'!I$12</f>
        <v>24153.41998133382</v>
      </c>
      <c r="S778" s="27">
        <f ca="1">I778*'Balance y flujos'!J$12</f>
        <v>23676.915939517836</v>
      </c>
      <c r="T778" s="27">
        <f ca="1">J778*'Balance y flujos'!K$12</f>
        <v>23171.44611367238</v>
      </c>
      <c r="U778" s="27">
        <f ca="1">K778*'Balance y flujos'!L$12</f>
        <v>22647.629791515345</v>
      </c>
      <c r="V778" s="27">
        <f ca="1">L778*'Balance y flujos'!M$12</f>
        <v>894660.74762541137</v>
      </c>
      <c r="W778" s="16">
        <f t="shared" ca="1" si="68"/>
        <v>55723.599066060735</v>
      </c>
      <c r="X778" s="16">
        <f ca="1">'Metrics and Escenarios'!$N$13-W778</f>
        <v>-52815.552310253959</v>
      </c>
    </row>
    <row r="779" spans="1:24" x14ac:dyDescent="0.35">
      <c r="A779">
        <v>774</v>
      </c>
      <c r="B779" s="16">
        <f t="shared" ca="1" si="67"/>
        <v>34.245313188498528</v>
      </c>
      <c r="C779" s="26">
        <f t="shared" ca="1" si="69"/>
        <v>0.99015337615000054</v>
      </c>
      <c r="D779" s="26">
        <f t="shared" ca="1" si="66"/>
        <v>0.97365647663067489</v>
      </c>
      <c r="E779" s="26">
        <f t="shared" ca="1" si="66"/>
        <v>0.95214661182237104</v>
      </c>
      <c r="F779" s="26">
        <f t="shared" ca="1" si="66"/>
        <v>0.92702610878512626</v>
      </c>
      <c r="G779" s="26">
        <f t="shared" ca="1" si="66"/>
        <v>0.8994405806206367</v>
      </c>
      <c r="H779" s="26">
        <f t="shared" ca="1" si="66"/>
        <v>0.87030274594775525</v>
      </c>
      <c r="I779" s="26">
        <f t="shared" ca="1" si="66"/>
        <v>0.84031873262601631</v>
      </c>
      <c r="J779" s="26">
        <f t="shared" ca="1" si="66"/>
        <v>0.810026530539805</v>
      </c>
      <c r="K779" s="26">
        <f t="shared" ref="D779:L808" ca="1" si="70">EXP(-(K$4+($B779/10000))*K$3)</f>
        <v>0.77982302498774803</v>
      </c>
      <c r="L779" s="26">
        <f t="shared" ca="1" si="70"/>
        <v>0.74999920148702903</v>
      </c>
      <c r="M779" s="27">
        <f ca="1">C779*'Balance y flujos'!D$12</f>
        <v>7497.2992896783544</v>
      </c>
      <c r="N779" s="27">
        <f ca="1">D779*'Balance y flujos'!E$12</f>
        <v>7372.3871336151724</v>
      </c>
      <c r="O779" s="27">
        <f ca="1">E779*'Balance y flujos'!F$12</f>
        <v>7209.517523681182</v>
      </c>
      <c r="P779" s="27">
        <f ca="1">F779*'Balance y flujos'!G$12</f>
        <v>7019.3086791587284</v>
      </c>
      <c r="Q779" s="27">
        <f ca="1">G779*'Balance y flujos'!H$12</f>
        <v>-892630.14560256398</v>
      </c>
      <c r="R779" s="27">
        <f ca="1">H779*'Balance y flujos'!I$12</f>
        <v>22056.763410880314</v>
      </c>
      <c r="S779" s="27">
        <f ca="1">I779*'Balance y flujos'!J$12</f>
        <v>21296.855101931946</v>
      </c>
      <c r="T779" s="27">
        <f ca="1">J779*'Balance y flujos'!K$12</f>
        <v>20529.136124000277</v>
      </c>
      <c r="U779" s="27">
        <f ca="1">K779*'Balance y flujos'!L$12</f>
        <v>19763.665051729382</v>
      </c>
      <c r="V779" s="27">
        <f ca="1">L779*'Balance y flujos'!M$12</f>
        <v>769007.01804577583</v>
      </c>
      <c r="W779" s="16">
        <f t="shared" ca="1" si="68"/>
        <v>-10878.195242112735</v>
      </c>
      <c r="X779" s="16">
        <f ca="1">'Metrics and Escenarios'!$N$13-W779</f>
        <v>13786.241997919511</v>
      </c>
    </row>
    <row r="780" spans="1:24" x14ac:dyDescent="0.35">
      <c r="A780">
        <v>775</v>
      </c>
      <c r="B780" s="16">
        <f t="shared" ca="1" si="67"/>
        <v>-22.394439988105923</v>
      </c>
      <c r="C780" s="26">
        <f t="shared" ca="1" si="69"/>
        <v>0.99577749282681338</v>
      </c>
      <c r="D780" s="26">
        <f t="shared" ca="1" si="70"/>
        <v>0.98474871669259012</v>
      </c>
      <c r="E780" s="26">
        <f t="shared" ca="1" si="70"/>
        <v>0.96846365293031456</v>
      </c>
      <c r="F780" s="26">
        <f t="shared" ca="1" si="70"/>
        <v>0.94826844429390889</v>
      </c>
      <c r="G780" s="26">
        <f t="shared" ca="1" si="70"/>
        <v>0.92527673853753412</v>
      </c>
      <c r="H780" s="26">
        <f t="shared" ca="1" si="70"/>
        <v>0.90038728449482586</v>
      </c>
      <c r="I780" s="26">
        <f t="shared" ca="1" si="70"/>
        <v>0.87430483008895443</v>
      </c>
      <c r="J780" s="26">
        <f t="shared" ca="1" si="70"/>
        <v>0.84757455291269401</v>
      </c>
      <c r="K780" s="26">
        <f t="shared" ca="1" si="70"/>
        <v>0.82060574483513282</v>
      </c>
      <c r="L780" s="26">
        <f t="shared" ca="1" si="70"/>
        <v>0.79370503122119718</v>
      </c>
      <c r="M780" s="27">
        <f ca="1">C780*'Balance y flujos'!D$12</f>
        <v>7539.8842941653247</v>
      </c>
      <c r="N780" s="27">
        <f ca="1">D780*'Balance y flujos'!E$12</f>
        <v>7456.3759837673533</v>
      </c>
      <c r="O780" s="27">
        <f ca="1">E780*'Balance y flujos'!F$12</f>
        <v>7333.0678176607935</v>
      </c>
      <c r="P780" s="27">
        <f ca="1">F780*'Balance y flujos'!G$12</f>
        <v>7180.1525956238265</v>
      </c>
      <c r="Q780" s="27">
        <f ca="1">G780*'Balance y flujos'!H$12</f>
        <v>-918270.67583887768</v>
      </c>
      <c r="R780" s="27">
        <f ca="1">H780*'Balance y flujos'!I$12</f>
        <v>22819.219409264675</v>
      </c>
      <c r="S780" s="27">
        <f ca="1">I780*'Balance y flujos'!J$12</f>
        <v>22158.191360480472</v>
      </c>
      <c r="T780" s="27">
        <f ca="1">J780*'Balance y flujos'!K$12</f>
        <v>21480.745032373146</v>
      </c>
      <c r="U780" s="27">
        <f ca="1">K780*'Balance y flujos'!L$12</f>
        <v>20797.253429008822</v>
      </c>
      <c r="V780" s="27">
        <f ca="1">L780*'Balance y flujos'!M$12</f>
        <v>813820.51881811011</v>
      </c>
      <c r="W780" s="16">
        <f t="shared" ca="1" si="68"/>
        <v>12314.73290157679</v>
      </c>
      <c r="X780" s="16">
        <f ca="1">'Metrics and Escenarios'!$N$13-W780</f>
        <v>-9406.6861457700143</v>
      </c>
    </row>
    <row r="781" spans="1:24" x14ac:dyDescent="0.35">
      <c r="A781">
        <v>776</v>
      </c>
      <c r="B781" s="16">
        <f t="shared" ca="1" si="67"/>
        <v>274.07541001330009</v>
      </c>
      <c r="C781" s="26">
        <f t="shared" ca="1" si="69"/>
        <v>0.96668901581758837</v>
      </c>
      <c r="D781" s="26">
        <f t="shared" ca="1" si="70"/>
        <v>0.92805642029424984</v>
      </c>
      <c r="E781" s="26">
        <f t="shared" ca="1" si="70"/>
        <v>0.88604700115136414</v>
      </c>
      <c r="F781" s="26">
        <f t="shared" ca="1" si="70"/>
        <v>0.84222709866583423</v>
      </c>
      <c r="G781" s="26">
        <f t="shared" ca="1" si="70"/>
        <v>0.79780000406343177</v>
      </c>
      <c r="H781" s="26">
        <f t="shared" ca="1" si="70"/>
        <v>0.75366131057231012</v>
      </c>
      <c r="I781" s="26">
        <f t="shared" ca="1" si="70"/>
        <v>0.71045115349309496</v>
      </c>
      <c r="J781" s="26">
        <f t="shared" ca="1" si="70"/>
        <v>0.6686113324896833</v>
      </c>
      <c r="K781" s="26">
        <f t="shared" ca="1" si="70"/>
        <v>0.62842702767236369</v>
      </c>
      <c r="L781" s="26">
        <f t="shared" ca="1" si="70"/>
        <v>0.59007051400495847</v>
      </c>
      <c r="M781" s="27">
        <f ca="1">C781*'Balance y flujos'!D$12</f>
        <v>7319.6305200812885</v>
      </c>
      <c r="N781" s="27">
        <f ca="1">D781*'Balance y flujos'!E$12</f>
        <v>7027.1100500690964</v>
      </c>
      <c r="O781" s="27">
        <f ca="1">E781*'Balance y flujos'!F$12</f>
        <v>6709.0207561413208</v>
      </c>
      <c r="P781" s="27">
        <f ca="1">F781*'Balance y flujos'!G$12</f>
        <v>6377.2227421245825</v>
      </c>
      <c r="Q781" s="27">
        <f ca="1">G781*'Balance y flujos'!H$12</f>
        <v>-791759.17690690851</v>
      </c>
      <c r="R781" s="27">
        <f ca="1">H781*'Balance y flujos'!I$12</f>
        <v>19100.628254510117</v>
      </c>
      <c r="S781" s="27">
        <f ca="1">I781*'Balance y flujos'!J$12</f>
        <v>18005.519436250182</v>
      </c>
      <c r="T781" s="27">
        <f ca="1">J781*'Balance y flujos'!K$12</f>
        <v>16945.140117303126</v>
      </c>
      <c r="U781" s="27">
        <f ca="1">K781*'Balance y flujos'!L$12</f>
        <v>15926.717840327428</v>
      </c>
      <c r="V781" s="27">
        <f ca="1">L781*'Balance y flujos'!M$12</f>
        <v>605025.13270947675</v>
      </c>
      <c r="W781" s="16">
        <f t="shared" ca="1" si="68"/>
        <v>-89323.054480624618</v>
      </c>
      <c r="X781" s="16">
        <f ca="1">'Metrics and Escenarios'!$N$13-W781</f>
        <v>92231.101236431394</v>
      </c>
    </row>
    <row r="782" spans="1:24" x14ac:dyDescent="0.35">
      <c r="A782">
        <v>777</v>
      </c>
      <c r="B782" s="16">
        <f t="shared" ca="1" si="67"/>
        <v>-482.58349289410273</v>
      </c>
      <c r="C782" s="26">
        <f t="shared" ca="1" si="69"/>
        <v>1.0426728435925903</v>
      </c>
      <c r="D782" s="26">
        <f t="shared" ca="1" si="70"/>
        <v>1.0796846743042614</v>
      </c>
      <c r="E782" s="26">
        <f t="shared" ca="1" si="70"/>
        <v>1.1118356518333286</v>
      </c>
      <c r="F782" s="26">
        <f t="shared" ca="1" si="70"/>
        <v>1.1399198733907914</v>
      </c>
      <c r="G782" s="26">
        <f t="shared" ca="1" si="70"/>
        <v>1.1646633986077473</v>
      </c>
      <c r="H782" s="26">
        <f t="shared" ca="1" si="70"/>
        <v>1.1867080623992545</v>
      </c>
      <c r="I782" s="26">
        <f t="shared" ca="1" si="70"/>
        <v>1.2065995918319046</v>
      </c>
      <c r="J782" s="26">
        <f t="shared" ca="1" si="70"/>
        <v>1.2247965722863077</v>
      </c>
      <c r="K782" s="26">
        <f t="shared" ca="1" si="70"/>
        <v>1.2416704987382847</v>
      </c>
      <c r="L782" s="26">
        <f t="shared" ca="1" si="70"/>
        <v>1.2575252080404866</v>
      </c>
      <c r="M782" s="27">
        <f ca="1">C782*'Balance y flujos'!D$12</f>
        <v>7894.969161272028</v>
      </c>
      <c r="N782" s="27">
        <f ca="1">D782*'Balance y flujos'!E$12</f>
        <v>8175.2174326895965</v>
      </c>
      <c r="O782" s="27">
        <f ca="1">E782*'Balance y flujos'!F$12</f>
        <v>8418.6600212796529</v>
      </c>
      <c r="P782" s="27">
        <f ca="1">F782*'Balance y flujos'!G$12</f>
        <v>8631.3097171809459</v>
      </c>
      <c r="Q782" s="27">
        <f ca="1">G782*'Balance y flujos'!H$12</f>
        <v>-1155844.7344680077</v>
      </c>
      <c r="R782" s="27">
        <f ca="1">H782*'Balance y flujos'!I$12</f>
        <v>30075.670899578945</v>
      </c>
      <c r="S782" s="27">
        <f ca="1">I782*'Balance y flujos'!J$12</f>
        <v>30579.79749301941</v>
      </c>
      <c r="T782" s="27">
        <f ca="1">J782*'Balance y flujos'!K$12</f>
        <v>31040.977805897888</v>
      </c>
      <c r="U782" s="27">
        <f ca="1">K782*'Balance y flujos'!L$12</f>
        <v>31468.626926042332</v>
      </c>
      <c r="V782" s="27">
        <f ca="1">L782*'Balance y flujos'!M$12</f>
        <v>1289395.6532690164</v>
      </c>
      <c r="W782" s="16">
        <f t="shared" ca="1" si="68"/>
        <v>289836.14825796953</v>
      </c>
      <c r="X782" s="16">
        <f ca="1">'Metrics and Escenarios'!$N$13-W782</f>
        <v>-286928.10150216275</v>
      </c>
    </row>
    <row r="783" spans="1:24" x14ac:dyDescent="0.35">
      <c r="A783">
        <v>778</v>
      </c>
      <c r="B783" s="16">
        <f t="shared" ca="1" si="67"/>
        <v>202.24702522954669</v>
      </c>
      <c r="C783" s="26">
        <f t="shared" ca="1" si="69"/>
        <v>0.97365758396589297</v>
      </c>
      <c r="D783" s="26">
        <f t="shared" ca="1" si="70"/>
        <v>0.9414848019857589</v>
      </c>
      <c r="E783" s="26">
        <f t="shared" ca="1" si="70"/>
        <v>0.90534719710419831</v>
      </c>
      <c r="F783" s="26">
        <f t="shared" ca="1" si="70"/>
        <v>0.86677640213100093</v>
      </c>
      <c r="G783" s="26">
        <f t="shared" ca="1" si="70"/>
        <v>0.82697307491673233</v>
      </c>
      <c r="H783" s="26">
        <f t="shared" ca="1" si="70"/>
        <v>0.78685194721442708</v>
      </c>
      <c r="I783" s="26">
        <f t="shared" ca="1" si="70"/>
        <v>0.74708582022045966</v>
      </c>
      <c r="J783" s="26">
        <f t="shared" ca="1" si="70"/>
        <v>0.70815686596512639</v>
      </c>
      <c r="K783" s="26">
        <f t="shared" ca="1" si="70"/>
        <v>0.67039390803168653</v>
      </c>
      <c r="L783" s="26">
        <f t="shared" ca="1" si="70"/>
        <v>0.63401361552922797</v>
      </c>
      <c r="M783" s="27">
        <f ca="1">C783*'Balance y flujos'!D$12</f>
        <v>7372.3955181985548</v>
      </c>
      <c r="N783" s="27">
        <f ca="1">D783*'Balance y flujos'!E$12</f>
        <v>7128.7878294336833</v>
      </c>
      <c r="O783" s="27">
        <f ca="1">E783*'Balance y flujos'!F$12</f>
        <v>6855.1590705613244</v>
      </c>
      <c r="P783" s="27">
        <f ca="1">F783*'Balance y flujos'!G$12</f>
        <v>6563.1065454472009</v>
      </c>
      <c r="Q783" s="27">
        <f ca="1">G783*'Balance y flujos'!H$12</f>
        <v>-820711.35345367587</v>
      </c>
      <c r="R783" s="27">
        <f ca="1">H783*'Balance y flujos'!I$12</f>
        <v>19941.804527112177</v>
      </c>
      <c r="S783" s="27">
        <f ca="1">I783*'Balance y flujos'!J$12</f>
        <v>18933.980457893838</v>
      </c>
      <c r="T783" s="27">
        <f ca="1">J783*'Balance y flujos'!K$12</f>
        <v>17947.373512390288</v>
      </c>
      <c r="U783" s="27">
        <f ca="1">K783*'Balance y flujos'!L$12</f>
        <v>16990.317323941916</v>
      </c>
      <c r="V783" s="27">
        <f ca="1">L783*'Balance y flujos'!M$12</f>
        <v>650081.91863652912</v>
      </c>
      <c r="W783" s="16">
        <f t="shared" ca="1" si="68"/>
        <v>-68896.510032167775</v>
      </c>
      <c r="X783" s="16">
        <f ca="1">'Metrics and Escenarios'!$N$13-W783</f>
        <v>71804.55678797455</v>
      </c>
    </row>
    <row r="784" spans="1:24" x14ac:dyDescent="0.35">
      <c r="A784">
        <v>779</v>
      </c>
      <c r="B784" s="16">
        <f t="shared" ca="1" si="67"/>
        <v>-180.56547067454798</v>
      </c>
      <c r="C784" s="26">
        <f t="shared" ca="1" si="69"/>
        <v>1.0116530295867989</v>
      </c>
      <c r="D784" s="26">
        <f t="shared" ca="1" si="70"/>
        <v>1.016398427996855</v>
      </c>
      <c r="E784" s="26">
        <f t="shared" ca="1" si="70"/>
        <v>1.0155262825845008</v>
      </c>
      <c r="F784" s="26">
        <f t="shared" ca="1" si="70"/>
        <v>1.0102024583219127</v>
      </c>
      <c r="G784" s="26">
        <f t="shared" ca="1" si="70"/>
        <v>1.0014241190221522</v>
      </c>
      <c r="H784" s="26">
        <f t="shared" ca="1" si="70"/>
        <v>0.99002243578616533</v>
      </c>
      <c r="I784" s="26">
        <f t="shared" ca="1" si="70"/>
        <v>0.97666998619663647</v>
      </c>
      <c r="J784" s="26">
        <f t="shared" ca="1" si="70"/>
        <v>0.96190493726723203</v>
      </c>
      <c r="K784" s="26">
        <f t="shared" ca="1" si="70"/>
        <v>0.94614582703856953</v>
      </c>
      <c r="L784" s="26">
        <f t="shared" ca="1" si="70"/>
        <v>0.92971949810255272</v>
      </c>
      <c r="M784" s="27">
        <f ca="1">C784*'Balance y flujos'!D$12</f>
        <v>7660.0915805725081</v>
      </c>
      <c r="N784" s="27">
        <f ca="1">D784*'Balance y flujos'!E$12</f>
        <v>7696.0230564285921</v>
      </c>
      <c r="O784" s="27">
        <f ca="1">E784*'Balance y flujos'!F$12</f>
        <v>7689.4192965081211</v>
      </c>
      <c r="P784" s="27">
        <f ca="1">F784*'Balance y flujos'!G$12</f>
        <v>7649.108063093483</v>
      </c>
      <c r="Q784" s="27">
        <f ca="1">G784*'Balance y flujos'!H$12</f>
        <v>-993841.47928465554</v>
      </c>
      <c r="R784" s="27">
        <f ca="1">H784*'Balance y flujos'!I$12</f>
        <v>25090.913178515661</v>
      </c>
      <c r="S784" s="27">
        <f ca="1">I784*'Balance y flujos'!J$12</f>
        <v>24752.511601681355</v>
      </c>
      <c r="T784" s="27">
        <f ca="1">J784*'Balance y flujos'!K$12</f>
        <v>24378.309414566236</v>
      </c>
      <c r="U784" s="27">
        <f ca="1">K784*'Balance y flujos'!L$12</f>
        <v>23978.913954195647</v>
      </c>
      <c r="V784" s="27">
        <f ca="1">L784*'Balance y flujos'!M$12</f>
        <v>953282.10675064882</v>
      </c>
      <c r="W784" s="16">
        <f t="shared" ca="1" si="68"/>
        <v>88335.917611554964</v>
      </c>
      <c r="X784" s="16">
        <f ca="1">'Metrics and Escenarios'!$N$13-W784</f>
        <v>-85427.870855748188</v>
      </c>
    </row>
    <row r="785" spans="1:24" x14ac:dyDescent="0.35">
      <c r="A785">
        <v>780</v>
      </c>
      <c r="B785" s="16">
        <f t="shared" ca="1" si="67"/>
        <v>-86.854829752058109</v>
      </c>
      <c r="C785" s="26">
        <f t="shared" ca="1" si="69"/>
        <v>1.0022170458646302</v>
      </c>
      <c r="D785" s="26">
        <f t="shared" ca="1" si="70"/>
        <v>0.99752636213671997</v>
      </c>
      <c r="E785" s="26">
        <f t="shared" ca="1" si="70"/>
        <v>0.98737417390973803</v>
      </c>
      <c r="F785" s="26">
        <f t="shared" ca="1" si="70"/>
        <v>0.97303668763349205</v>
      </c>
      <c r="G785" s="26">
        <f t="shared" ca="1" si="70"/>
        <v>0.9555843751079629</v>
      </c>
      <c r="H785" s="26">
        <f t="shared" ca="1" si="70"/>
        <v>0.93589306272817863</v>
      </c>
      <c r="I785" s="26">
        <f t="shared" ca="1" si="70"/>
        <v>0.91465904144255217</v>
      </c>
      <c r="J785" s="26">
        <f t="shared" ca="1" si="70"/>
        <v>0.89242913972470217</v>
      </c>
      <c r="K785" s="26">
        <f t="shared" ca="1" si="70"/>
        <v>0.86962069302007416</v>
      </c>
      <c r="L785" s="26">
        <f t="shared" ca="1" si="70"/>
        <v>0.8465525550713463</v>
      </c>
      <c r="M785" s="27">
        <f ca="1">C785*'Balance y flujos'!D$12</f>
        <v>7588.6436657729782</v>
      </c>
      <c r="N785" s="27">
        <f ca="1">D785*'Balance y flujos'!E$12</f>
        <v>7553.126481639235</v>
      </c>
      <c r="O785" s="27">
        <f ca="1">E785*'Balance y flujos'!F$12</f>
        <v>7476.2555690955787</v>
      </c>
      <c r="P785" s="27">
        <f ca="1">F785*'Balance y flujos'!G$12</f>
        <v>7367.6941802604133</v>
      </c>
      <c r="Q785" s="27">
        <f ca="1">G785*'Balance y flujos'!H$12</f>
        <v>-948348.82733395905</v>
      </c>
      <c r="R785" s="27">
        <f ca="1">H785*'Balance y flujos'!I$12</f>
        <v>23719.07012656812</v>
      </c>
      <c r="S785" s="27">
        <f ca="1">I785*'Balance y flujos'!J$12</f>
        <v>23180.919711739054</v>
      </c>
      <c r="T785" s="27">
        <f ca="1">J785*'Balance y flujos'!K$12</f>
        <v>22617.529919944496</v>
      </c>
      <c r="U785" s="27">
        <f ca="1">K785*'Balance y flujos'!L$12</f>
        <v>22039.477609899441</v>
      </c>
      <c r="V785" s="27">
        <f ca="1">L785*'Balance y flujos'!M$12</f>
        <v>868007.39881282032</v>
      </c>
      <c r="W785" s="16">
        <f t="shared" ca="1" si="68"/>
        <v>41201.288743780577</v>
      </c>
      <c r="X785" s="16">
        <f ca="1">'Metrics and Escenarios'!$N$13-W785</f>
        <v>-38293.241987973801</v>
      </c>
    </row>
    <row r="786" spans="1:24" x14ac:dyDescent="0.35">
      <c r="A786">
        <v>781</v>
      </c>
      <c r="B786" s="16">
        <f t="shared" ca="1" si="67"/>
        <v>-105.91930105332492</v>
      </c>
      <c r="C786" s="26">
        <f t="shared" ca="1" si="69"/>
        <v>1.0041295421327399</v>
      </c>
      <c r="D786" s="26">
        <f t="shared" ca="1" si="70"/>
        <v>1.001337085002292</v>
      </c>
      <c r="E786" s="26">
        <f t="shared" ca="1" si="70"/>
        <v>0.99303748365364597</v>
      </c>
      <c r="F786" s="26">
        <f t="shared" ca="1" si="70"/>
        <v>0.98048522402174532</v>
      </c>
      <c r="G786" s="26">
        <f t="shared" ca="1" si="70"/>
        <v>0.96473678270700103</v>
      </c>
      <c r="H786" s="26">
        <f t="shared" ca="1" si="70"/>
        <v>0.94665990845850989</v>
      </c>
      <c r="I786" s="26">
        <f t="shared" ca="1" si="70"/>
        <v>0.92694709564765443</v>
      </c>
      <c r="J786" s="26">
        <f t="shared" ca="1" si="70"/>
        <v>0.90614441543608637</v>
      </c>
      <c r="K786" s="26">
        <f t="shared" ca="1" si="70"/>
        <v>0.88467040836536359</v>
      </c>
      <c r="L786" s="26">
        <f t="shared" ca="1" si="70"/>
        <v>0.86284645575949703</v>
      </c>
      <c r="M786" s="27">
        <f ca="1">C786*'Balance y flujos'!D$12</f>
        <v>7603.1248130959957</v>
      </c>
      <c r="N786" s="27">
        <f ca="1">D786*'Balance y flujos'!E$12</f>
        <v>7581.9807283866458</v>
      </c>
      <c r="O786" s="27">
        <f ca="1">E786*'Balance y flujos'!F$12</f>
        <v>7519.1373378628823</v>
      </c>
      <c r="P786" s="27">
        <f ca="1">F786*'Balance y flujos'!G$12</f>
        <v>7424.0934290211771</v>
      </c>
      <c r="Q786" s="27">
        <f ca="1">G786*'Balance y flujos'!H$12</f>
        <v>-957431.93421591236</v>
      </c>
      <c r="R786" s="27">
        <f ca="1">H786*'Balance y flujos'!I$12</f>
        <v>23991.942721835814</v>
      </c>
      <c r="S786" s="27">
        <f ca="1">I786*'Balance y flujos'!J$12</f>
        <v>23492.345483568439</v>
      </c>
      <c r="T786" s="27">
        <f ca="1">J786*'Balance y flujos'!K$12</f>
        <v>22965.126883058241</v>
      </c>
      <c r="U786" s="27">
        <f ca="1">K786*'Balance y flujos'!L$12</f>
        <v>22420.894320713855</v>
      </c>
      <c r="V786" s="27">
        <f ca="1">L786*'Balance y flujos'!M$12</f>
        <v>884714.24857437378</v>
      </c>
      <c r="W786" s="16">
        <f t="shared" ca="1" si="68"/>
        <v>50280.960076004383</v>
      </c>
      <c r="X786" s="16">
        <f ca="1">'Metrics and Escenarios'!$N$13-W786</f>
        <v>-47372.913320197607</v>
      </c>
    </row>
    <row r="787" spans="1:24" x14ac:dyDescent="0.35">
      <c r="A787">
        <v>782</v>
      </c>
      <c r="B787" s="16">
        <f t="shared" ca="1" si="67"/>
        <v>137.74086940973797</v>
      </c>
      <c r="C787" s="26">
        <f t="shared" ca="1" si="69"/>
        <v>0.97995857553683707</v>
      </c>
      <c r="D787" s="26">
        <f t="shared" ca="1" si="70"/>
        <v>0.95370980428172392</v>
      </c>
      <c r="E787" s="26">
        <f t="shared" ca="1" si="70"/>
        <v>0.92303795969074043</v>
      </c>
      <c r="F787" s="26">
        <f t="shared" ca="1" si="70"/>
        <v>0.8894324009171104</v>
      </c>
      <c r="G787" s="26">
        <f t="shared" ca="1" si="70"/>
        <v>0.85408029777523542</v>
      </c>
      <c r="H787" s="26">
        <f t="shared" ca="1" si="70"/>
        <v>0.81790304381283785</v>
      </c>
      <c r="I787" s="26">
        <f t="shared" ca="1" si="70"/>
        <v>0.78159317930810257</v>
      </c>
      <c r="J787" s="26">
        <f t="shared" ca="1" si="70"/>
        <v>0.7456606141774782</v>
      </c>
      <c r="K787" s="26">
        <f t="shared" ca="1" si="70"/>
        <v>0.71046593572526717</v>
      </c>
      <c r="L787" s="26">
        <f t="shared" ca="1" si="70"/>
        <v>0.67625930219643848</v>
      </c>
      <c r="M787" s="27">
        <f ca="1">C787*'Balance y flujos'!D$12</f>
        <v>7420.1057222608715</v>
      </c>
      <c r="N787" s="27">
        <f ca="1">D787*'Balance y flujos'!E$12</f>
        <v>7221.3537926849867</v>
      </c>
      <c r="O787" s="27">
        <f ca="1">E787*'Balance y flujos'!F$12</f>
        <v>6989.1109864651671</v>
      </c>
      <c r="P787" s="27">
        <f ca="1">F787*'Balance y flujos'!G$12</f>
        <v>6734.6545174053554</v>
      </c>
      <c r="Q787" s="27">
        <f ca="1">G787*'Balance y flujos'!H$12</f>
        <v>-847613.32431023917</v>
      </c>
      <c r="R787" s="27">
        <f ca="1">H787*'Balance y flujos'!I$12</f>
        <v>20728.756762421624</v>
      </c>
      <c r="S787" s="27">
        <f ca="1">I787*'Balance y flujos'!J$12</f>
        <v>19808.527457629629</v>
      </c>
      <c r="T787" s="27">
        <f ca="1">J787*'Balance y flujos'!K$12</f>
        <v>18897.86034607279</v>
      </c>
      <c r="U787" s="27">
        <f ca="1">K787*'Balance y flujos'!L$12</f>
        <v>18005.894073925665</v>
      </c>
      <c r="V787" s="27">
        <f ca="1">L787*'Balance y flujos'!M$12</f>
        <v>693398.27079375146</v>
      </c>
      <c r="W787" s="16">
        <f t="shared" ca="1" si="68"/>
        <v>-48408.789857621538</v>
      </c>
      <c r="X787" s="16">
        <f ca="1">'Metrics and Escenarios'!$N$13-W787</f>
        <v>51316.836613428313</v>
      </c>
    </row>
    <row r="788" spans="1:24" x14ac:dyDescent="0.35">
      <c r="A788">
        <v>783</v>
      </c>
      <c r="B788" s="16">
        <f t="shared" ca="1" si="67"/>
        <v>110.53640995395409</v>
      </c>
      <c r="C788" s="26">
        <f t="shared" ca="1" si="69"/>
        <v>0.98262812941259148</v>
      </c>
      <c r="D788" s="26">
        <f t="shared" ca="1" si="70"/>
        <v>0.95891297834020606</v>
      </c>
      <c r="E788" s="26">
        <f t="shared" ca="1" si="70"/>
        <v>0.93060200871052712</v>
      </c>
      <c r="F788" s="26">
        <f t="shared" ca="1" si="70"/>
        <v>0.8991638638027476</v>
      </c>
      <c r="G788" s="26">
        <f t="shared" ca="1" si="70"/>
        <v>0.86577706490368245</v>
      </c>
      <c r="H788" s="26">
        <f t="shared" ca="1" si="70"/>
        <v>0.83136296202692217</v>
      </c>
      <c r="I788" s="26">
        <f t="shared" ca="1" si="70"/>
        <v>0.79661977582921717</v>
      </c>
      <c r="J788" s="26">
        <f t="shared" ca="1" si="70"/>
        <v>0.76206672957299015</v>
      </c>
      <c r="K788" s="26">
        <f t="shared" ca="1" si="70"/>
        <v>0.72807569235699188</v>
      </c>
      <c r="L788" s="26">
        <f t="shared" ca="1" si="70"/>
        <v>0.69490909960836567</v>
      </c>
      <c r="M788" s="27">
        <f ca="1">C788*'Balance y flujos'!D$12</f>
        <v>7440.3192011607507</v>
      </c>
      <c r="N788" s="27">
        <f ca="1">D788*'Balance y flujos'!E$12</f>
        <v>7260.7514800659183</v>
      </c>
      <c r="O788" s="27">
        <f ca="1">E788*'Balance y flujos'!F$12</f>
        <v>7046.3848802972952</v>
      </c>
      <c r="P788" s="27">
        <f ca="1">F788*'Balance y flujos'!G$12</f>
        <v>6808.339758033133</v>
      </c>
      <c r="Q788" s="27">
        <f ca="1">G788*'Balance y flujos'!H$12</f>
        <v>-859221.52519632829</v>
      </c>
      <c r="R788" s="27">
        <f ca="1">H788*'Balance y flujos'!I$12</f>
        <v>21069.882000690926</v>
      </c>
      <c r="S788" s="27">
        <f ca="1">I788*'Balance y flujos'!J$12</f>
        <v>20189.358249994933</v>
      </c>
      <c r="T788" s="27">
        <f ca="1">J788*'Balance y flujos'!K$12</f>
        <v>19313.653364600312</v>
      </c>
      <c r="U788" s="27">
        <f ca="1">K788*'Balance y flujos'!L$12</f>
        <v>18452.191914025148</v>
      </c>
      <c r="V788" s="27">
        <f ca="1">L788*'Balance y flujos'!M$12</f>
        <v>712520.7246129933</v>
      </c>
      <c r="W788" s="16">
        <f t="shared" ca="1" si="68"/>
        <v>-39119.919734466705</v>
      </c>
      <c r="X788" s="16">
        <f ca="1">'Metrics and Escenarios'!$N$13-W788</f>
        <v>42027.96649027348</v>
      </c>
    </row>
    <row r="789" spans="1:24" x14ac:dyDescent="0.35">
      <c r="A789">
        <v>784</v>
      </c>
      <c r="B789" s="16">
        <f t="shared" ca="1" si="67"/>
        <v>-558.28569955390549</v>
      </c>
      <c r="C789" s="26">
        <f t="shared" ca="1" si="69"/>
        <v>1.0505960595086847</v>
      </c>
      <c r="D789" s="26">
        <f t="shared" ca="1" si="70"/>
        <v>1.0961559533440908</v>
      </c>
      <c r="E789" s="26">
        <f t="shared" ca="1" si="70"/>
        <v>1.13737508654847</v>
      </c>
      <c r="F789" s="26">
        <f t="shared" ca="1" si="70"/>
        <v>1.1749655829970704</v>
      </c>
      <c r="G789" s="26">
        <f t="shared" ca="1" si="70"/>
        <v>1.2095921302747847</v>
      </c>
      <c r="H789" s="26">
        <f t="shared" ca="1" si="70"/>
        <v>1.2418528070272707</v>
      </c>
      <c r="I789" s="26">
        <f t="shared" ca="1" si="70"/>
        <v>1.2722636219518715</v>
      </c>
      <c r="J789" s="26">
        <f t="shared" ca="1" si="70"/>
        <v>1.3012645625624073</v>
      </c>
      <c r="K789" s="26">
        <f t="shared" ca="1" si="70"/>
        <v>1.3292164527883572</v>
      </c>
      <c r="L789" s="26">
        <f t="shared" ca="1" si="70"/>
        <v>1.3564186429464828</v>
      </c>
      <c r="M789" s="27">
        <f ca="1">C789*'Balance y flujos'!D$12</f>
        <v>7954.9626153070767</v>
      </c>
      <c r="N789" s="27">
        <f ca="1">D789*'Balance y flujos'!E$12</f>
        <v>8299.9355941582489</v>
      </c>
      <c r="O789" s="27">
        <f ca="1">E789*'Balance y flujos'!F$12</f>
        <v>8612.0409563557241</v>
      </c>
      <c r="P789" s="27">
        <f ca="1">F789*'Balance y flujos'!G$12</f>
        <v>8896.6708017020828</v>
      </c>
      <c r="Q789" s="27">
        <f ca="1">G789*'Balance y flujos'!H$12</f>
        <v>-1200433.272225569</v>
      </c>
      <c r="R789" s="27">
        <f ca="1">H789*'Balance y flujos'!I$12</f>
        <v>31473.247307647158</v>
      </c>
      <c r="S789" s="27">
        <f ca="1">I789*'Balance y flujos'!J$12</f>
        <v>32243.972383544202</v>
      </c>
      <c r="T789" s="27">
        <f ca="1">J789*'Balance y flujos'!K$12</f>
        <v>32978.965911621592</v>
      </c>
      <c r="U789" s="27">
        <f ca="1">K789*'Balance y flujos'!L$12</f>
        <v>33687.372535030867</v>
      </c>
      <c r="V789" s="27">
        <f ca="1">L789*'Balance y flujos'!M$12</f>
        <v>1390795.4218695427</v>
      </c>
      <c r="W789" s="16">
        <f t="shared" ca="1" si="68"/>
        <v>354509.31774934102</v>
      </c>
      <c r="X789" s="16">
        <f ca="1">'Metrics and Escenarios'!$N$13-W789</f>
        <v>-351601.27099353424</v>
      </c>
    </row>
    <row r="790" spans="1:24" x14ac:dyDescent="0.35">
      <c r="A790">
        <v>785</v>
      </c>
      <c r="B790" s="16">
        <f t="shared" ca="1" si="67"/>
        <v>-263.4540151768515</v>
      </c>
      <c r="C790" s="26">
        <f t="shared" ca="1" si="69"/>
        <v>1.0200733233883419</v>
      </c>
      <c r="D790" s="26">
        <f t="shared" ca="1" si="70"/>
        <v>1.0333884237670723</v>
      </c>
      <c r="E790" s="26">
        <f t="shared" ca="1" si="70"/>
        <v>1.0410955232566768</v>
      </c>
      <c r="F790" s="26">
        <f t="shared" ca="1" si="70"/>
        <v>1.0442575791468445</v>
      </c>
      <c r="G790" s="26">
        <f t="shared" ca="1" si="70"/>
        <v>1.0437994550847336</v>
      </c>
      <c r="H790" s="26">
        <f t="shared" ca="1" si="70"/>
        <v>1.0405042516475618</v>
      </c>
      <c r="I790" s="26">
        <f t="shared" ca="1" si="70"/>
        <v>1.0350145807951141</v>
      </c>
      <c r="J790" s="26">
        <f t="shared" ca="1" si="70"/>
        <v>1.0278519967069837</v>
      </c>
      <c r="K790" s="26">
        <f t="shared" ca="1" si="70"/>
        <v>1.0194274227604547</v>
      </c>
      <c r="L790" s="26">
        <f t="shared" ca="1" si="70"/>
        <v>1.0100665211701623</v>
      </c>
      <c r="M790" s="27">
        <f ca="1">C790*'Balance y flujos'!D$12</f>
        <v>7723.8488370317609</v>
      </c>
      <c r="N790" s="27">
        <f ca="1">D790*'Balance y flujos'!E$12</f>
        <v>7824.6688665504289</v>
      </c>
      <c r="O790" s="27">
        <f ca="1">E790*'Balance y flujos'!F$12</f>
        <v>7883.0259180140783</v>
      </c>
      <c r="P790" s="27">
        <f ca="1">F790*'Balance y flujos'!G$12</f>
        <v>7906.9685514992634</v>
      </c>
      <c r="Q790" s="27">
        <f ca="1">G790*'Balance y flujos'!H$12</f>
        <v>-1035895.9553828978</v>
      </c>
      <c r="R790" s="27">
        <f ca="1">H790*'Balance y flujos'!I$12</f>
        <v>26370.313334600298</v>
      </c>
      <c r="S790" s="27">
        <f ca="1">I790*'Balance y flujos'!J$12</f>
        <v>26231.184311096891</v>
      </c>
      <c r="T790" s="27">
        <f ca="1">J790*'Balance y flujos'!K$12</f>
        <v>26049.657338582991</v>
      </c>
      <c r="U790" s="27">
        <f ca="1">K790*'Balance y flujos'!L$12</f>
        <v>25836.146769713421</v>
      </c>
      <c r="V790" s="27">
        <f ca="1">L790*'Balance y flujos'!M$12</f>
        <v>1035665.4272869524</v>
      </c>
      <c r="W790" s="16">
        <f t="shared" ca="1" si="68"/>
        <v>135595.28583114373</v>
      </c>
      <c r="X790" s="16">
        <f ca="1">'Metrics and Escenarios'!$N$13-W790</f>
        <v>-132687.23907533695</v>
      </c>
    </row>
    <row r="791" spans="1:24" x14ac:dyDescent="0.35">
      <c r="A791">
        <v>786</v>
      </c>
      <c r="B791" s="16">
        <f t="shared" ca="1" si="67"/>
        <v>31.670724893807446</v>
      </c>
      <c r="C791" s="26">
        <f t="shared" ca="1" si="69"/>
        <v>0.99040833269821793</v>
      </c>
      <c r="D791" s="26">
        <f t="shared" ca="1" si="70"/>
        <v>0.97415795864412358</v>
      </c>
      <c r="E791" s="26">
        <f t="shared" ca="1" si="70"/>
        <v>0.95288231156087522</v>
      </c>
      <c r="F791" s="26">
        <f t="shared" ca="1" si="70"/>
        <v>0.92798128476510777</v>
      </c>
      <c r="G791" s="26">
        <f t="shared" ca="1" si="70"/>
        <v>0.90059917077912566</v>
      </c>
      <c r="H791" s="26">
        <f t="shared" ca="1" si="70"/>
        <v>0.87164818762525831</v>
      </c>
      <c r="I791" s="26">
        <f t="shared" ca="1" si="70"/>
        <v>0.84183453045109269</v>
      </c>
      <c r="J791" s="26">
        <f t="shared" ca="1" si="70"/>
        <v>0.81169663774390532</v>
      </c>
      <c r="K791" s="26">
        <f t="shared" ca="1" si="70"/>
        <v>0.78163207098408605</v>
      </c>
      <c r="L791" s="26">
        <f t="shared" ca="1" si="70"/>
        <v>0.75193262847347186</v>
      </c>
      <c r="M791" s="27">
        <f ca="1">C791*'Balance y flujos'!D$12</f>
        <v>7499.2297840784049</v>
      </c>
      <c r="N791" s="27">
        <f ca="1">D791*'Balance y flujos'!E$12</f>
        <v>7376.1842834646577</v>
      </c>
      <c r="O791" s="27">
        <f ca="1">E791*'Balance y flujos'!F$12</f>
        <v>7215.0881365374962</v>
      </c>
      <c r="P791" s="27">
        <f ca="1">F791*'Balance y flujos'!G$12</f>
        <v>7026.5411346234341</v>
      </c>
      <c r="Q791" s="27">
        <f ca="1">G791*'Balance y flujos'!H$12</f>
        <v>-893779.96308261598</v>
      </c>
      <c r="R791" s="27">
        <f ca="1">H791*'Balance y flujos'!I$12</f>
        <v>22090.861991979822</v>
      </c>
      <c r="S791" s="27">
        <f ca="1">I791*'Balance y flujos'!J$12</f>
        <v>21335.271152165165</v>
      </c>
      <c r="T791" s="27">
        <f ca="1">J791*'Balance y flujos'!K$12</f>
        <v>20571.462957556952</v>
      </c>
      <c r="U791" s="27">
        <f ca="1">K791*'Balance y flujos'!L$12</f>
        <v>19809.513119802723</v>
      </c>
      <c r="V791" s="27">
        <f ca="1">L791*'Balance y flujos'!M$12</f>
        <v>770989.4453850392</v>
      </c>
      <c r="W791" s="16">
        <f t="shared" ca="1" si="68"/>
        <v>-9866.3651373682078</v>
      </c>
      <c r="X791" s="16">
        <f ca="1">'Metrics and Escenarios'!$N$13-W791</f>
        <v>12774.411893174984</v>
      </c>
    </row>
    <row r="792" spans="1:24" x14ac:dyDescent="0.35">
      <c r="A792">
        <v>787</v>
      </c>
      <c r="B792" s="16">
        <f t="shared" ca="1" si="67"/>
        <v>96.237291174455123</v>
      </c>
      <c r="C792" s="26">
        <f t="shared" ca="1" si="69"/>
        <v>0.98403420608973957</v>
      </c>
      <c r="D792" s="26">
        <f t="shared" ca="1" si="70"/>
        <v>0.96165922547519944</v>
      </c>
      <c r="E792" s="26">
        <f t="shared" ca="1" si="70"/>
        <v>0.93460261995565308</v>
      </c>
      <c r="F792" s="26">
        <f t="shared" ca="1" si="70"/>
        <v>0.90432150002892464</v>
      </c>
      <c r="G792" s="26">
        <f t="shared" ca="1" si="70"/>
        <v>0.87198916989269426</v>
      </c>
      <c r="H792" s="26">
        <f t="shared" ca="1" si="70"/>
        <v>0.83852630156607089</v>
      </c>
      <c r="I792" s="26">
        <f t="shared" ca="1" si="70"/>
        <v>0.80463348763664089</v>
      </c>
      <c r="J792" s="26">
        <f t="shared" ca="1" si="70"/>
        <v>0.770834287452694</v>
      </c>
      <c r="K792" s="26">
        <f t="shared" ca="1" si="70"/>
        <v>0.73750599921614901</v>
      </c>
      <c r="L792" s="26">
        <f t="shared" ca="1" si="70"/>
        <v>0.70491706941658916</v>
      </c>
      <c r="M792" s="27">
        <f ca="1">C792*'Balance y flujos'!D$12</f>
        <v>7450.9658120058348</v>
      </c>
      <c r="N792" s="27">
        <f ca="1">D792*'Balance y flujos'!E$12</f>
        <v>7281.5456693202377</v>
      </c>
      <c r="O792" s="27">
        <f ca="1">E792*'Balance y flujos'!F$12</f>
        <v>7076.6769346081001</v>
      </c>
      <c r="P792" s="27">
        <f ca="1">F792*'Balance y flujos'!G$12</f>
        <v>6847.3926394819546</v>
      </c>
      <c r="Q792" s="27">
        <f ca="1">G792*'Balance y flujos'!H$12</f>
        <v>-865386.59301772201</v>
      </c>
      <c r="R792" s="27">
        <f ca="1">H792*'Balance y flujos'!I$12</f>
        <v>21251.428119191045</v>
      </c>
      <c r="S792" s="27">
        <f ca="1">I792*'Balance y flujos'!J$12</f>
        <v>20392.456018216766</v>
      </c>
      <c r="T792" s="27">
        <f ca="1">J792*'Balance y flujos'!K$12</f>
        <v>19535.856443637174</v>
      </c>
      <c r="U792" s="27">
        <f ca="1">K792*'Balance y flujos'!L$12</f>
        <v>18691.191558979637</v>
      </c>
      <c r="V792" s="27">
        <f ca="1">L792*'Balance y flujos'!M$12</f>
        <v>722782.33423024998</v>
      </c>
      <c r="W792" s="16">
        <f t="shared" ca="1" si="68"/>
        <v>-34076.745592031162</v>
      </c>
      <c r="X792" s="16">
        <f ca="1">'Metrics and Escenarios'!$N$13-W792</f>
        <v>36984.792347837938</v>
      </c>
    </row>
    <row r="793" spans="1:24" x14ac:dyDescent="0.35">
      <c r="A793">
        <v>788</v>
      </c>
      <c r="B793" s="16">
        <f t="shared" ca="1" si="67"/>
        <v>172.47115123887261</v>
      </c>
      <c r="C793" s="26">
        <f t="shared" ca="1" si="69"/>
        <v>0.97656105504317547</v>
      </c>
      <c r="D793" s="26">
        <f t="shared" ca="1" si="70"/>
        <v>0.94710823619906159</v>
      </c>
      <c r="E793" s="26">
        <f t="shared" ca="1" si="70"/>
        <v>0.91347067686110517</v>
      </c>
      <c r="F793" s="26">
        <f t="shared" ca="1" si="70"/>
        <v>0.87716173581100843</v>
      </c>
      <c r="G793" s="26">
        <f t="shared" ca="1" si="70"/>
        <v>0.83937710404238952</v>
      </c>
      <c r="H793" s="26">
        <f t="shared" ca="1" si="70"/>
        <v>0.80103579353734078</v>
      </c>
      <c r="I793" s="26">
        <f t="shared" ca="1" si="70"/>
        <v>0.76282082709488619</v>
      </c>
      <c r="J793" s="26">
        <f t="shared" ca="1" si="70"/>
        <v>0.72522817570005205</v>
      </c>
      <c r="K793" s="26">
        <f t="shared" ca="1" si="70"/>
        <v>0.68860220197338728</v>
      </c>
      <c r="L793" s="26">
        <f t="shared" ca="1" si="70"/>
        <v>0.65317579461957664</v>
      </c>
      <c r="M793" s="27">
        <f ca="1">C793*'Balance y flujos'!D$12</f>
        <v>7394.3801845842345</v>
      </c>
      <c r="N793" s="27">
        <f ca="1">D793*'Balance y flujos'!E$12</f>
        <v>7171.3676664048808</v>
      </c>
      <c r="O793" s="27">
        <f ca="1">E793*'Balance y flujos'!F$12</f>
        <v>6916.6688936636674</v>
      </c>
      <c r="P793" s="27">
        <f ca="1">F793*'Balance y flujos'!G$12</f>
        <v>6641.7428019077324</v>
      </c>
      <c r="Q793" s="27">
        <f ca="1">G793*'Balance y flujos'!H$12</f>
        <v>-833021.46105061541</v>
      </c>
      <c r="R793" s="27">
        <f ca="1">H793*'Balance y flujos'!I$12</f>
        <v>20301.276841841118</v>
      </c>
      <c r="S793" s="27">
        <f ca="1">I793*'Balance y flujos'!J$12</f>
        <v>19332.765048099689</v>
      </c>
      <c r="T793" s="27">
        <f ca="1">J793*'Balance y flujos'!K$12</f>
        <v>18380.025071506148</v>
      </c>
      <c r="U793" s="27">
        <f ca="1">K793*'Balance y flujos'!L$12</f>
        <v>17451.78436338059</v>
      </c>
      <c r="V793" s="27">
        <f ca="1">L793*'Balance y flujos'!M$12</f>
        <v>669729.73982395336</v>
      </c>
      <c r="W793" s="16">
        <f t="shared" ca="1" si="68"/>
        <v>-59701.710355273914</v>
      </c>
      <c r="X793" s="16">
        <f ca="1">'Metrics and Escenarios'!$N$13-W793</f>
        <v>62609.757111080689</v>
      </c>
    </row>
    <row r="794" spans="1:24" x14ac:dyDescent="0.35">
      <c r="A794">
        <v>789</v>
      </c>
      <c r="B794" s="16">
        <f t="shared" ca="1" si="67"/>
        <v>-164.4173820504997</v>
      </c>
      <c r="C794" s="26">
        <f t="shared" ca="1" si="69"/>
        <v>1.0100207215963495</v>
      </c>
      <c r="D794" s="26">
        <f t="shared" ca="1" si="70"/>
        <v>1.0131211446531383</v>
      </c>
      <c r="E794" s="26">
        <f t="shared" ca="1" si="70"/>
        <v>1.0106185372651895</v>
      </c>
      <c r="F794" s="26">
        <f t="shared" ca="1" si="70"/>
        <v>1.0036983511850508</v>
      </c>
      <c r="G794" s="26">
        <f t="shared" ca="1" si="70"/>
        <v>0.99337113015246969</v>
      </c>
      <c r="H794" s="26">
        <f t="shared" ca="1" si="70"/>
        <v>0.9804765726749769</v>
      </c>
      <c r="I794" s="26">
        <f t="shared" ca="1" si="70"/>
        <v>0.96569220023065283</v>
      </c>
      <c r="J794" s="26">
        <f t="shared" ca="1" si="70"/>
        <v>0.9495585164703686</v>
      </c>
      <c r="K794" s="26">
        <f t="shared" ca="1" si="70"/>
        <v>0.93249466340705744</v>
      </c>
      <c r="L794" s="26">
        <f t="shared" ca="1" si="70"/>
        <v>0.91482687258632434</v>
      </c>
      <c r="M794" s="27">
        <f ca="1">C794*'Balance y flujos'!D$12</f>
        <v>7647.7319786844473</v>
      </c>
      <c r="N794" s="27">
        <f ca="1">D794*'Balance y flujos'!E$12</f>
        <v>7671.207937198822</v>
      </c>
      <c r="O794" s="27">
        <f ca="1">E794*'Balance y flujos'!F$12</f>
        <v>7652.2585531498908</v>
      </c>
      <c r="P794" s="27">
        <f ca="1">F794*'Balance y flujos'!G$12</f>
        <v>7599.8598971105603</v>
      </c>
      <c r="Q794" s="27">
        <f ca="1">G794*'Balance y flujos'!H$12</f>
        <v>-985849.46649119188</v>
      </c>
      <c r="R794" s="27">
        <f ca="1">H794*'Balance y flujos'!I$12</f>
        <v>24848.984901055333</v>
      </c>
      <c r="S794" s="27">
        <f ca="1">I794*'Balance y flujos'!J$12</f>
        <v>24474.292982982985</v>
      </c>
      <c r="T794" s="27">
        <f ca="1">J794*'Balance y flujos'!K$12</f>
        <v>24065.404412536129</v>
      </c>
      <c r="U794" s="27">
        <f ca="1">K794*'Balance y flujos'!L$12</f>
        <v>23632.941833683053</v>
      </c>
      <c r="V794" s="27">
        <f ca="1">L794*'Balance y flujos'!M$12</f>
        <v>938012.04577405017</v>
      </c>
      <c r="W794" s="16">
        <f t="shared" ca="1" si="68"/>
        <v>79755.261779259541</v>
      </c>
      <c r="X794" s="16">
        <f ca="1">'Metrics and Escenarios'!$N$13-W794</f>
        <v>-76847.215023452765</v>
      </c>
    </row>
    <row r="795" spans="1:24" x14ac:dyDescent="0.35">
      <c r="A795">
        <v>790</v>
      </c>
      <c r="B795" s="16">
        <f t="shared" ca="1" si="67"/>
        <v>-79.902322179922407</v>
      </c>
      <c r="C795" s="26">
        <f t="shared" ca="1" si="69"/>
        <v>1.0015204958711135</v>
      </c>
      <c r="D795" s="26">
        <f t="shared" ca="1" si="70"/>
        <v>0.99614026412851209</v>
      </c>
      <c r="E795" s="26">
        <f t="shared" ca="1" si="70"/>
        <v>0.98531690220893109</v>
      </c>
      <c r="F795" s="26">
        <f t="shared" ca="1" si="70"/>
        <v>0.97033442889446653</v>
      </c>
      <c r="G795" s="26">
        <f t="shared" ca="1" si="70"/>
        <v>0.95226828842492273</v>
      </c>
      <c r="H795" s="26">
        <f t="shared" ca="1" si="70"/>
        <v>0.93199711220223957</v>
      </c>
      <c r="I795" s="26">
        <f t="shared" ca="1" si="70"/>
        <v>0.91021843414377923</v>
      </c>
      <c r="J795" s="26">
        <f t="shared" ca="1" si="70"/>
        <v>0.88747922194067264</v>
      </c>
      <c r="K795" s="26">
        <f t="shared" ca="1" si="70"/>
        <v>0.86419624180318455</v>
      </c>
      <c r="L795" s="26">
        <f t="shared" ca="1" si="70"/>
        <v>0.84068730474652464</v>
      </c>
      <c r="M795" s="27">
        <f ca="1">C795*'Balance y flujos'!D$12</f>
        <v>7583.3694891682144</v>
      </c>
      <c r="N795" s="27">
        <f ca="1">D795*'Balance y flujos'!E$12</f>
        <v>7542.6311464086784</v>
      </c>
      <c r="O795" s="27">
        <f ca="1">E795*'Balance y flujos'!F$12</f>
        <v>7460.6782029696269</v>
      </c>
      <c r="P795" s="27">
        <f ca="1">F795*'Balance y flujos'!G$12</f>
        <v>7347.2330648285815</v>
      </c>
      <c r="Q795" s="27">
        <f ca="1">G795*'Balance y flujos'!H$12</f>
        <v>-945057.84958346619</v>
      </c>
      <c r="R795" s="27">
        <f ca="1">H795*'Balance y flujos'!I$12</f>
        <v>23620.332004217889</v>
      </c>
      <c r="S795" s="27">
        <f ca="1">I795*'Balance y flujos'!J$12</f>
        <v>23068.377926658279</v>
      </c>
      <c r="T795" s="27">
        <f ca="1">J795*'Balance y flujos'!K$12</f>
        <v>22492.080280753995</v>
      </c>
      <c r="U795" s="27">
        <f ca="1">K795*'Balance y flujos'!L$12</f>
        <v>21902.001498647485</v>
      </c>
      <c r="V795" s="27">
        <f ca="1">L795*'Balance y flujos'!M$12</f>
        <v>861993.50086007547</v>
      </c>
      <c r="W795" s="16">
        <f t="shared" ca="1" si="68"/>
        <v>37952.35489026201</v>
      </c>
      <c r="X795" s="16">
        <f ca="1">'Metrics and Escenarios'!$N$13-W795</f>
        <v>-35044.308134455234</v>
      </c>
    </row>
    <row r="796" spans="1:24" x14ac:dyDescent="0.35">
      <c r="A796">
        <v>791</v>
      </c>
      <c r="B796" s="16">
        <f t="shared" ca="1" si="67"/>
        <v>-261.51216305731367</v>
      </c>
      <c r="C796" s="26">
        <f t="shared" ca="1" si="69"/>
        <v>1.0198752594649962</v>
      </c>
      <c r="D796" s="26">
        <f t="shared" ca="1" si="70"/>
        <v>1.0329871641905921</v>
      </c>
      <c r="E796" s="26">
        <f t="shared" ca="1" si="70"/>
        <v>1.0404892038166844</v>
      </c>
      <c r="F796" s="26">
        <f t="shared" ca="1" si="70"/>
        <v>1.043446776561989</v>
      </c>
      <c r="G796" s="26">
        <f t="shared" ca="1" si="70"/>
        <v>1.0427864948269514</v>
      </c>
      <c r="H796" s="26">
        <f t="shared" ca="1" si="70"/>
        <v>1.0392926543755714</v>
      </c>
      <c r="I796" s="26">
        <f t="shared" ca="1" si="70"/>
        <v>1.0336086448732402</v>
      </c>
      <c r="J796" s="26">
        <f t="shared" ca="1" si="70"/>
        <v>1.0262564870626671</v>
      </c>
      <c r="K796" s="26">
        <f t="shared" ca="1" si="70"/>
        <v>1.0176473591212469</v>
      </c>
      <c r="L796" s="26">
        <f t="shared" ca="1" si="70"/>
        <v>1.008107024497275</v>
      </c>
      <c r="M796" s="27">
        <f ca="1">C796*'Balance y flujos'!D$12</f>
        <v>7722.3491254238643</v>
      </c>
      <c r="N796" s="27">
        <f ca="1">D796*'Balance y flujos'!E$12</f>
        <v>7821.6305866130124</v>
      </c>
      <c r="O796" s="27">
        <f ca="1">E796*'Balance y flujos'!F$12</f>
        <v>7878.4349542136542</v>
      </c>
      <c r="P796" s="27">
        <f ca="1">F796*'Balance y flujos'!G$12</f>
        <v>7900.8292706666889</v>
      </c>
      <c r="Q796" s="27">
        <f ca="1">G796*'Balance y flujos'!H$12</f>
        <v>-1034890.6651148404</v>
      </c>
      <c r="R796" s="27">
        <f ca="1">H796*'Balance y flujos'!I$12</f>
        <v>26339.606876988862</v>
      </c>
      <c r="S796" s="27">
        <f ca="1">I796*'Balance y flujos'!J$12</f>
        <v>26195.552577031915</v>
      </c>
      <c r="T796" s="27">
        <f ca="1">J796*'Balance y flujos'!K$12</f>
        <v>26009.221089348659</v>
      </c>
      <c r="U796" s="27">
        <f ca="1">K796*'Balance y flujos'!L$12</f>
        <v>25791.033224192477</v>
      </c>
      <c r="V796" s="27">
        <f ca="1">L796*'Balance y flujos'!M$12</f>
        <v>1033656.2695567841</v>
      </c>
      <c r="W796" s="16">
        <f t="shared" ca="1" si="68"/>
        <v>134424.26214642276</v>
      </c>
      <c r="X796" s="16">
        <f ca="1">'Metrics and Escenarios'!$N$13-W796</f>
        <v>-131516.21539061598</v>
      </c>
    </row>
    <row r="797" spans="1:24" x14ac:dyDescent="0.35">
      <c r="A797">
        <v>792</v>
      </c>
      <c r="B797" s="16">
        <f t="shared" ca="1" si="67"/>
        <v>-38.421077899862823</v>
      </c>
      <c r="C797" s="26">
        <f t="shared" ca="1" si="69"/>
        <v>0.99737466888488646</v>
      </c>
      <c r="D797" s="26">
        <f t="shared" ca="1" si="70"/>
        <v>0.98791022304083109</v>
      </c>
      <c r="E797" s="26">
        <f t="shared" ca="1" si="70"/>
        <v>0.97313122966189936</v>
      </c>
      <c r="F797" s="26">
        <f t="shared" ca="1" si="70"/>
        <v>0.95436699325530761</v>
      </c>
      <c r="G797" s="26">
        <f t="shared" ca="1" si="70"/>
        <v>0.93272106320454118</v>
      </c>
      <c r="H797" s="26">
        <f t="shared" ca="1" si="70"/>
        <v>0.90908715495274406</v>
      </c>
      <c r="I797" s="26">
        <f t="shared" ca="1" si="70"/>
        <v>0.88416857241133773</v>
      </c>
      <c r="J797" s="26">
        <f t="shared" ca="1" si="70"/>
        <v>0.85851153266518032</v>
      </c>
      <c r="K797" s="26">
        <f t="shared" ca="1" si="70"/>
        <v>0.83252791671016746</v>
      </c>
      <c r="L797" s="26">
        <f t="shared" ca="1" si="70"/>
        <v>0.80652793390878663</v>
      </c>
      <c r="M797" s="27">
        <f ca="1">C797*'Balance y flujos'!D$12</f>
        <v>7551.9778821024211</v>
      </c>
      <c r="N797" s="27">
        <f ca="1">D797*'Balance y flujos'!E$12</f>
        <v>7480.3144561999216</v>
      </c>
      <c r="O797" s="27">
        <f ca="1">E797*'Balance y flujos'!F$12</f>
        <v>7368.4100389339237</v>
      </c>
      <c r="P797" s="27">
        <f ca="1">F797*'Balance y flujos'!G$12</f>
        <v>7226.3299332946281</v>
      </c>
      <c r="Q797" s="27">
        <f ca="1">G797*'Balance y flujos'!H$12</f>
        <v>-925658.63314767287</v>
      </c>
      <c r="R797" s="27">
        <f ca="1">H797*'Balance y flujos'!I$12</f>
        <v>23039.707033012939</v>
      </c>
      <c r="S797" s="27">
        <f ca="1">I797*'Balance y flujos'!J$12</f>
        <v>22408.175899497146</v>
      </c>
      <c r="T797" s="27">
        <f ca="1">J797*'Balance y flujos'!K$12</f>
        <v>21757.929467276284</v>
      </c>
      <c r="U797" s="27">
        <f ca="1">K797*'Balance y flujos'!L$12</f>
        <v>21099.406358682878</v>
      </c>
      <c r="V797" s="27">
        <f ca="1">L797*'Balance y flujos'!M$12</f>
        <v>826968.40236108319</v>
      </c>
      <c r="W797" s="16">
        <f t="shared" ca="1" si="68"/>
        <v>19242.020282410551</v>
      </c>
      <c r="X797" s="16">
        <f ca="1">'Metrics and Escenarios'!$N$13-W797</f>
        <v>-16333.973526603775</v>
      </c>
    </row>
    <row r="798" spans="1:24" x14ac:dyDescent="0.35">
      <c r="A798">
        <v>793</v>
      </c>
      <c r="B798" s="16">
        <f t="shared" ca="1" si="67"/>
        <v>-93.821649209079411</v>
      </c>
      <c r="C798" s="26">
        <f t="shared" ca="1" si="69"/>
        <v>1.0029155156635572</v>
      </c>
      <c r="D798" s="26">
        <f t="shared" ca="1" si="70"/>
        <v>0.99891724813057614</v>
      </c>
      <c r="E798" s="26">
        <f t="shared" ca="1" si="70"/>
        <v>0.98943998926396814</v>
      </c>
      <c r="F798" s="26">
        <f t="shared" ca="1" si="70"/>
        <v>0.9757520577460157</v>
      </c>
      <c r="G798" s="26">
        <f t="shared" ca="1" si="70"/>
        <v>0.95891887135318632</v>
      </c>
      <c r="H798" s="26">
        <f t="shared" ca="1" si="70"/>
        <v>0.93981336944001947</v>
      </c>
      <c r="I798" s="26">
        <f t="shared" ca="1" si="70"/>
        <v>0.91913052086144531</v>
      </c>
      <c r="J798" s="26">
        <f t="shared" ca="1" si="70"/>
        <v>0.89741694061222732</v>
      </c>
      <c r="K798" s="26">
        <f t="shared" ca="1" si="70"/>
        <v>0.87509046453762795</v>
      </c>
      <c r="L798" s="26">
        <f t="shared" ca="1" si="70"/>
        <v>0.85247092605637342</v>
      </c>
      <c r="M798" s="27">
        <f ca="1">C798*'Balance y flujos'!D$12</f>
        <v>7593.9323788688407</v>
      </c>
      <c r="N798" s="27">
        <f ca="1">D798*'Balance y flujos'!E$12</f>
        <v>7563.6580708101046</v>
      </c>
      <c r="O798" s="27">
        <f ca="1">E798*'Balance y flujos'!F$12</f>
        <v>7491.897626539343</v>
      </c>
      <c r="P798" s="27">
        <f ca="1">F798*'Balance y flujos'!G$12</f>
        <v>7388.2545731310556</v>
      </c>
      <c r="Q798" s="27">
        <f ca="1">G798*'Balance y flujos'!H$12</f>
        <v>-951658.07525207172</v>
      </c>
      <c r="R798" s="27">
        <f ca="1">H798*'Balance y flujos'!I$12</f>
        <v>23818.425526793813</v>
      </c>
      <c r="S798" s="27">
        <f ca="1">I798*'Balance y flujos'!J$12</f>
        <v>23294.243913114224</v>
      </c>
      <c r="T798" s="27">
        <f ca="1">J798*'Balance y flujos'!K$12</f>
        <v>22743.939660266427</v>
      </c>
      <c r="U798" s="27">
        <f ca="1">K798*'Balance y flujos'!L$12</f>
        <v>22178.102308989495</v>
      </c>
      <c r="V798" s="27">
        <f ca="1">L798*'Balance y flujos'!M$12</f>
        <v>874075.76370422356</v>
      </c>
      <c r="W798" s="16">
        <f t="shared" ca="1" si="68"/>
        <v>44490.142510665115</v>
      </c>
      <c r="X798" s="16">
        <f ca="1">'Metrics and Escenarios'!$N$13-W798</f>
        <v>-41582.095754858339</v>
      </c>
    </row>
    <row r="799" spans="1:24" x14ac:dyDescent="0.35">
      <c r="A799">
        <v>794</v>
      </c>
      <c r="B799" s="16">
        <f t="shared" ca="1" si="67"/>
        <v>25.506763594179738</v>
      </c>
      <c r="C799" s="26">
        <f t="shared" ca="1" si="69"/>
        <v>0.99101900475018556</v>
      </c>
      <c r="D799" s="26">
        <f t="shared" ca="1" si="70"/>
        <v>0.97535963359108191</v>
      </c>
      <c r="E799" s="26">
        <f t="shared" ca="1" si="70"/>
        <v>0.95464600066247096</v>
      </c>
      <c r="F799" s="26">
        <f t="shared" ca="1" si="70"/>
        <v>0.93027212402392179</v>
      </c>
      <c r="G799" s="26">
        <f t="shared" ca="1" si="70"/>
        <v>0.90337908161196367</v>
      </c>
      <c r="H799" s="26">
        <f t="shared" ca="1" si="70"/>
        <v>0.87487783959617227</v>
      </c>
      <c r="I799" s="26">
        <f t="shared" ca="1" si="70"/>
        <v>0.8454747028887738</v>
      </c>
      <c r="J799" s="26">
        <f t="shared" ca="1" si="70"/>
        <v>0.81570913609660378</v>
      </c>
      <c r="K799" s="26">
        <f t="shared" ca="1" si="70"/>
        <v>0.78598027565947304</v>
      </c>
      <c r="L799" s="26">
        <f t="shared" ca="1" si="70"/>
        <v>0.75658182611218172</v>
      </c>
      <c r="M799" s="27">
        <f ca="1">C799*'Balance y flujos'!D$12</f>
        <v>7503.8537052321617</v>
      </c>
      <c r="N799" s="27">
        <f ca="1">D799*'Balance y flujos'!E$12</f>
        <v>7385.2831937378169</v>
      </c>
      <c r="O799" s="27">
        <f ca="1">E799*'Balance y flujos'!F$12</f>
        <v>7228.4425373476233</v>
      </c>
      <c r="P799" s="27">
        <f ca="1">F799*'Balance y flujos'!G$12</f>
        <v>7043.8870407846143</v>
      </c>
      <c r="Q799" s="27">
        <f ca="1">G799*'Balance y flujos'!H$12</f>
        <v>-896538.82482950983</v>
      </c>
      <c r="R799" s="27">
        <f ca="1">H799*'Balance y flujos'!I$12</f>
        <v>22172.713588741542</v>
      </c>
      <c r="S799" s="27">
        <f ca="1">I799*'Balance y flujos'!J$12</f>
        <v>21427.526890305235</v>
      </c>
      <c r="T799" s="27">
        <f ca="1">J799*'Balance y flujos'!K$12</f>
        <v>20673.154842667158</v>
      </c>
      <c r="U799" s="27">
        <f ca="1">K799*'Balance y flujos'!L$12</f>
        <v>19919.713072903702</v>
      </c>
      <c r="V799" s="27">
        <f ca="1">L799*'Balance y flujos'!M$12</f>
        <v>775756.47127701493</v>
      </c>
      <c r="W799" s="16">
        <f t="shared" ca="1" si="68"/>
        <v>-7427.7786807750817</v>
      </c>
      <c r="X799" s="16">
        <f ca="1">'Metrics and Escenarios'!$N$13-W799</f>
        <v>10335.825436581858</v>
      </c>
    </row>
    <row r="800" spans="1:24" x14ac:dyDescent="0.35">
      <c r="A800">
        <v>795</v>
      </c>
      <c r="B800" s="16">
        <f t="shared" ca="1" si="67"/>
        <v>118.16683976073517</v>
      </c>
      <c r="C800" s="26">
        <f t="shared" ca="1" si="69"/>
        <v>0.98187862790312475</v>
      </c>
      <c r="D800" s="26">
        <f t="shared" ca="1" si="70"/>
        <v>0.95745071076260402</v>
      </c>
      <c r="E800" s="26">
        <f t="shared" ca="1" si="70"/>
        <v>0.9284741770885202</v>
      </c>
      <c r="F800" s="26">
        <f t="shared" ca="1" si="70"/>
        <v>0.89642364504038208</v>
      </c>
      <c r="G800" s="26">
        <f t="shared" ca="1" si="70"/>
        <v>0.86248023240391147</v>
      </c>
      <c r="H800" s="26">
        <f t="shared" ca="1" si="70"/>
        <v>0.82756546757904315</v>
      </c>
      <c r="I800" s="26">
        <f t="shared" ca="1" si="70"/>
        <v>0.7923761333065209</v>
      </c>
      <c r="J800" s="26">
        <f t="shared" ca="1" si="70"/>
        <v>0.75742898182733465</v>
      </c>
      <c r="K800" s="26">
        <f t="shared" ca="1" si="70"/>
        <v>0.72309284409514285</v>
      </c>
      <c r="L800" s="26">
        <f t="shared" ca="1" si="70"/>
        <v>0.68962682315091717</v>
      </c>
      <c r="M800" s="27">
        <f ca="1">C800*'Balance y flujos'!D$12</f>
        <v>7434.6440832750877</v>
      </c>
      <c r="N800" s="27">
        <f ca="1">D800*'Balance y flujos'!E$12</f>
        <v>7249.6793997852819</v>
      </c>
      <c r="O800" s="27">
        <f ca="1">E800*'Balance y flujos'!F$12</f>
        <v>7030.2732445724778</v>
      </c>
      <c r="P800" s="27">
        <f ca="1">F800*'Balance y flujos'!G$12</f>
        <v>6787.5912147513554</v>
      </c>
      <c r="Q800" s="27">
        <f ca="1">G800*'Balance y flujos'!H$12</f>
        <v>-855949.65583919163</v>
      </c>
      <c r="R800" s="27">
        <f ca="1">H800*'Balance y flujos'!I$12</f>
        <v>20973.639127758492</v>
      </c>
      <c r="S800" s="27">
        <f ca="1">I800*'Balance y flujos'!J$12</f>
        <v>20081.808297338477</v>
      </c>
      <c r="T800" s="27">
        <f ca="1">J800*'Balance y flujos'!K$12</f>
        <v>19196.115294932533</v>
      </c>
      <c r="U800" s="27">
        <f ca="1">K800*'Balance y flujos'!L$12</f>
        <v>18325.907691970631</v>
      </c>
      <c r="V800" s="27">
        <f ca="1">L800*'Balance y flujos'!M$12</f>
        <v>707104.57529045816</v>
      </c>
      <c r="W800" s="16">
        <f t="shared" ca="1" si="68"/>
        <v>-41765.422194349347</v>
      </c>
      <c r="X800" s="16">
        <f ca="1">'Metrics and Escenarios'!$N$13-W800</f>
        <v>44673.468950156122</v>
      </c>
    </row>
    <row r="801" spans="1:24" x14ac:dyDescent="0.35">
      <c r="A801">
        <v>796</v>
      </c>
      <c r="B801" s="16">
        <f t="shared" ca="1" si="67"/>
        <v>-93.381810078537569</v>
      </c>
      <c r="C801" s="26">
        <f t="shared" ca="1" si="69"/>
        <v>1.0028714044848137</v>
      </c>
      <c r="D801" s="26">
        <f t="shared" ca="1" si="70"/>
        <v>0.9988293794166625</v>
      </c>
      <c r="E801" s="26">
        <f t="shared" ca="1" si="70"/>
        <v>0.98930943954990813</v>
      </c>
      <c r="F801" s="26">
        <f t="shared" ca="1" si="70"/>
        <v>0.97558040327184803</v>
      </c>
      <c r="G801" s="26">
        <f t="shared" ca="1" si="70"/>
        <v>0.95870800951903956</v>
      </c>
      <c r="H801" s="26">
        <f t="shared" ca="1" si="70"/>
        <v>0.93956538214664176</v>
      </c>
      <c r="I801" s="26">
        <f t="shared" ca="1" si="70"/>
        <v>0.91884757572289566</v>
      </c>
      <c r="J801" s="26">
        <f t="shared" ca="1" si="70"/>
        <v>0.8971012208923258</v>
      </c>
      <c r="K801" s="26">
        <f t="shared" ca="1" si="70"/>
        <v>0.87474412396635082</v>
      </c>
      <c r="L801" s="26">
        <f t="shared" ca="1" si="70"/>
        <v>0.85209605843221292</v>
      </c>
      <c r="M801" s="27">
        <f ca="1">C801*'Balance y flujos'!D$12</f>
        <v>7593.5983753527935</v>
      </c>
      <c r="N801" s="27">
        <f ca="1">D801*'Balance y flujos'!E$12</f>
        <v>7562.9927415164029</v>
      </c>
      <c r="O801" s="27">
        <f ca="1">E801*'Balance y flujos'!F$12</f>
        <v>7490.9091228367197</v>
      </c>
      <c r="P801" s="27">
        <f ca="1">F801*'Balance y flujos'!G$12</f>
        <v>7386.9548300829119</v>
      </c>
      <c r="Q801" s="27">
        <f ca="1">G801*'Balance y flujos'!H$12</f>
        <v>-951448.81003347714</v>
      </c>
      <c r="R801" s="27">
        <f ca="1">H801*'Balance y flujos'!I$12</f>
        <v>23812.140590793781</v>
      </c>
      <c r="S801" s="27">
        <f ca="1">I801*'Balance y flujos'!J$12</f>
        <v>23287.073013093162</v>
      </c>
      <c r="T801" s="27">
        <f ca="1">J801*'Balance y flujos'!K$12</f>
        <v>22735.938128387505</v>
      </c>
      <c r="U801" s="27">
        <f ca="1">K801*'Balance y flujos'!L$12</f>
        <v>22169.324728916567</v>
      </c>
      <c r="V801" s="27">
        <f ca="1">L801*'Balance y flujos'!M$12</f>
        <v>873691.39551656949</v>
      </c>
      <c r="W801" s="16">
        <f t="shared" ca="1" si="68"/>
        <v>44281.517014072277</v>
      </c>
      <c r="X801" s="16">
        <f ca="1">'Metrics and Escenarios'!$N$13-W801</f>
        <v>-41373.470258265501</v>
      </c>
    </row>
    <row r="802" spans="1:24" x14ac:dyDescent="0.35">
      <c r="A802">
        <v>797</v>
      </c>
      <c r="B802" s="16">
        <f t="shared" ca="1" si="67"/>
        <v>-69.911023060200009</v>
      </c>
      <c r="C802" s="26">
        <f t="shared" ca="1" si="69"/>
        <v>1.0005203465090082</v>
      </c>
      <c r="D802" s="26">
        <f t="shared" ca="1" si="70"/>
        <v>0.99415170455074664</v>
      </c>
      <c r="E802" s="26">
        <f t="shared" ca="1" si="70"/>
        <v>0.98236794523417903</v>
      </c>
      <c r="F802" s="26">
        <f t="shared" ca="1" si="70"/>
        <v>0.96646420714431813</v>
      </c>
      <c r="G802" s="26">
        <f t="shared" ca="1" si="70"/>
        <v>0.94752295265517372</v>
      </c>
      <c r="H802" s="26">
        <f t="shared" ca="1" si="70"/>
        <v>0.92642670839951835</v>
      </c>
      <c r="I802" s="26">
        <f t="shared" ca="1" si="70"/>
        <v>0.90387465865005667</v>
      </c>
      <c r="J802" s="26">
        <f t="shared" ca="1" si="70"/>
        <v>0.88041384019891622</v>
      </c>
      <c r="K802" s="26">
        <f t="shared" ca="1" si="70"/>
        <v>0.85646007754540854</v>
      </c>
      <c r="L802" s="26">
        <f t="shared" ca="1" si="70"/>
        <v>0.83232956826775206</v>
      </c>
      <c r="M802" s="27">
        <f ca="1">C802*'Balance y flujos'!D$12</f>
        <v>7575.7965017071801</v>
      </c>
      <c r="N802" s="27">
        <f ca="1">D802*'Balance y flujos'!E$12</f>
        <v>7527.5740586190732</v>
      </c>
      <c r="O802" s="27">
        <f ca="1">E802*'Balance y flujos'!F$12</f>
        <v>7438.3491238949618</v>
      </c>
      <c r="P802" s="27">
        <f ca="1">F802*'Balance y flujos'!G$12</f>
        <v>7317.9283010644976</v>
      </c>
      <c r="Q802" s="27">
        <f ca="1">G802*'Balance y flujos'!H$12</f>
        <v>-940348.44481526979</v>
      </c>
      <c r="R802" s="27">
        <f ca="1">H802*'Balance y flujos'!I$12</f>
        <v>23479.15690239066</v>
      </c>
      <c r="S802" s="27">
        <f ca="1">I802*'Balance y flujos'!J$12</f>
        <v>22907.602660984026</v>
      </c>
      <c r="T802" s="27">
        <f ca="1">J802*'Balance y flujos'!K$12</f>
        <v>22313.016783354858</v>
      </c>
      <c r="U802" s="27">
        <f ca="1">K802*'Balance y flujos'!L$12</f>
        <v>21705.93783512813</v>
      </c>
      <c r="V802" s="27">
        <f ca="1">L802*'Balance y flujos'!M$12</f>
        <v>853423.94772667205</v>
      </c>
      <c r="W802" s="16">
        <f t="shared" ca="1" si="68"/>
        <v>33340.865078545641</v>
      </c>
      <c r="X802" s="16">
        <f ca="1">'Metrics and Escenarios'!$N$13-W802</f>
        <v>-30432.818322738865</v>
      </c>
    </row>
    <row r="803" spans="1:24" x14ac:dyDescent="0.35">
      <c r="A803">
        <v>798</v>
      </c>
      <c r="B803" s="16">
        <f t="shared" ca="1" si="67"/>
        <v>101.83737271786011</v>
      </c>
      <c r="C803" s="26">
        <f t="shared" ca="1" si="69"/>
        <v>0.9834832931824371</v>
      </c>
      <c r="D803" s="26">
        <f t="shared" ca="1" si="70"/>
        <v>0.96058275440438168</v>
      </c>
      <c r="E803" s="26">
        <f t="shared" ca="1" si="70"/>
        <v>0.93303378290223893</v>
      </c>
      <c r="F803" s="26">
        <f t="shared" ca="1" si="70"/>
        <v>0.90229805750699577</v>
      </c>
      <c r="G803" s="26">
        <f t="shared" ca="1" si="70"/>
        <v>0.86955097977338036</v>
      </c>
      <c r="H803" s="26">
        <f t="shared" ca="1" si="70"/>
        <v>0.83571354032105749</v>
      </c>
      <c r="I803" s="26">
        <f t="shared" ca="1" si="70"/>
        <v>0.80148545270590699</v>
      </c>
      <c r="J803" s="26">
        <f t="shared" ca="1" si="70"/>
        <v>0.76738862372204242</v>
      </c>
      <c r="K803" s="26">
        <f t="shared" ca="1" si="70"/>
        <v>0.73379826632691303</v>
      </c>
      <c r="L803" s="26">
        <f t="shared" ca="1" si="70"/>
        <v>0.70098050916356525</v>
      </c>
      <c r="M803" s="27">
        <f ca="1">C803*'Balance y flujos'!D$12</f>
        <v>7446.794378520799</v>
      </c>
      <c r="N803" s="27">
        <f ca="1">D803*'Balance y flujos'!E$12</f>
        <v>7273.3947848320367</v>
      </c>
      <c r="O803" s="27">
        <f ca="1">E803*'Balance y flujos'!F$12</f>
        <v>7064.7979255479913</v>
      </c>
      <c r="P803" s="27">
        <f ca="1">F803*'Balance y flujos'!G$12</f>
        <v>6832.0714230444073</v>
      </c>
      <c r="Q803" s="27">
        <f ca="1">G803*'Balance y flujos'!H$12</f>
        <v>-862966.86452414212</v>
      </c>
      <c r="R803" s="27">
        <f ca="1">H803*'Balance y flujos'!I$12</f>
        <v>21180.142110268953</v>
      </c>
      <c r="S803" s="27">
        <f ca="1">I803*'Balance y flujos'!J$12</f>
        <v>20312.672905961077</v>
      </c>
      <c r="T803" s="27">
        <f ca="1">J803*'Balance y flujos'!K$12</f>
        <v>19448.530291841951</v>
      </c>
      <c r="U803" s="27">
        <f ca="1">K803*'Balance y flujos'!L$12</f>
        <v>18597.223583456867</v>
      </c>
      <c r="V803" s="27">
        <f ca="1">L803*'Balance y flujos'!M$12</f>
        <v>718746.00665078941</v>
      </c>
      <c r="W803" s="16">
        <f t="shared" ca="1" si="68"/>
        <v>-36065.230469878763</v>
      </c>
      <c r="X803" s="16">
        <f ca="1">'Metrics and Escenarios'!$N$13-W803</f>
        <v>38973.277225685539</v>
      </c>
    </row>
    <row r="804" spans="1:24" x14ac:dyDescent="0.35">
      <c r="A804">
        <v>799</v>
      </c>
      <c r="B804" s="16">
        <f t="shared" ca="1" si="67"/>
        <v>-53.078619678622864</v>
      </c>
      <c r="C804" s="26">
        <f t="shared" ca="1" si="69"/>
        <v>0.99883764689385046</v>
      </c>
      <c r="D804" s="26">
        <f t="shared" ca="1" si="70"/>
        <v>0.99081053918787099</v>
      </c>
      <c r="E804" s="26">
        <f t="shared" ca="1" si="70"/>
        <v>0.97741976515639351</v>
      </c>
      <c r="F804" s="26">
        <f t="shared" ca="1" si="70"/>
        <v>0.95997889815603588</v>
      </c>
      <c r="G804" s="26">
        <f t="shared" ca="1" si="70"/>
        <v>0.93958187212048205</v>
      </c>
      <c r="H804" s="26">
        <f t="shared" ca="1" si="70"/>
        <v>0.91711740408158071</v>
      </c>
      <c r="I804" s="26">
        <f t="shared" ca="1" si="70"/>
        <v>0.89328708812825686</v>
      </c>
      <c r="J804" s="26">
        <f t="shared" ca="1" si="70"/>
        <v>0.86863772157720132</v>
      </c>
      <c r="K804" s="26">
        <f t="shared" ca="1" si="70"/>
        <v>0.8435832073595928</v>
      </c>
      <c r="L804" s="26">
        <f t="shared" ca="1" si="70"/>
        <v>0.8184367143093132</v>
      </c>
      <c r="M804" s="27">
        <f ca="1">C804*'Balance y flujos'!D$12</f>
        <v>7563.055341667392</v>
      </c>
      <c r="N804" s="27">
        <f ca="1">D804*'Balance y flujos'!E$12</f>
        <v>7502.2752339064964</v>
      </c>
      <c r="O804" s="27">
        <f ca="1">E804*'Balance y flujos'!F$12</f>
        <v>7400.8822143474436</v>
      </c>
      <c r="P804" s="27">
        <f ca="1">F804*'Balance y flujos'!G$12</f>
        <v>7268.8224719653226</v>
      </c>
      <c r="Q804" s="27">
        <f ca="1">G804*'Balance y flujos'!H$12</f>
        <v>-932467.49300294183</v>
      </c>
      <c r="R804" s="27">
        <f ca="1">H804*'Balance y flujos'!I$12</f>
        <v>23243.223919510052</v>
      </c>
      <c r="S804" s="27">
        <f ca="1">I804*'Balance y flujos'!J$12</f>
        <v>22639.273577590135</v>
      </c>
      <c r="T804" s="27">
        <f ca="1">J804*'Balance y flujos'!K$12</f>
        <v>22014.565395550988</v>
      </c>
      <c r="U804" s="27">
        <f ca="1">K804*'Balance y flujos'!L$12</f>
        <v>21379.589239212972</v>
      </c>
      <c r="V804" s="27">
        <f ca="1">L804*'Balance y flujos'!M$12</f>
        <v>839178.99630066799</v>
      </c>
      <c r="W804" s="16">
        <f t="shared" ca="1" si="68"/>
        <v>25723.190691476921</v>
      </c>
      <c r="X804" s="16">
        <f ca="1">'Metrics and Escenarios'!$N$13-W804</f>
        <v>-22815.143935670145</v>
      </c>
    </row>
    <row r="805" spans="1:24" x14ac:dyDescent="0.35">
      <c r="A805">
        <v>800</v>
      </c>
      <c r="B805" s="16">
        <f t="shared" ca="1" si="67"/>
        <v>30.410933305175259</v>
      </c>
      <c r="C805" s="26">
        <f t="shared" ca="1" si="69"/>
        <v>0.99053311136649314</v>
      </c>
      <c r="D805" s="26">
        <f t="shared" ca="1" si="70"/>
        <v>0.97440343676841235</v>
      </c>
      <c r="E805" s="26">
        <f t="shared" ca="1" si="70"/>
        <v>0.9532425095590672</v>
      </c>
      <c r="F805" s="26">
        <f t="shared" ca="1" si="70"/>
        <v>0.9284490278137435</v>
      </c>
      <c r="G805" s="26">
        <f t="shared" ca="1" si="70"/>
        <v>0.90116663311146972</v>
      </c>
      <c r="H805" s="26">
        <f t="shared" ca="1" si="70"/>
        <v>0.87230729372778404</v>
      </c>
      <c r="I805" s="26">
        <f t="shared" ca="1" si="70"/>
        <v>0.8425772331230017</v>
      </c>
      <c r="J805" s="26">
        <f t="shared" ca="1" si="70"/>
        <v>0.81251510499128921</v>
      </c>
      <c r="K805" s="26">
        <f t="shared" ca="1" si="70"/>
        <v>0.78251879773758848</v>
      </c>
      <c r="L805" s="26">
        <f t="shared" ca="1" si="70"/>
        <v>0.75288050381136729</v>
      </c>
      <c r="M805" s="27">
        <f ca="1">C805*'Balance y flujos'!D$12</f>
        <v>7500.174590250419</v>
      </c>
      <c r="N805" s="27">
        <f ca="1">D805*'Balance y flujos'!E$12</f>
        <v>7378.0430085987555</v>
      </c>
      <c r="O805" s="27">
        <f ca="1">E805*'Balance y flujos'!F$12</f>
        <v>7217.8155040959327</v>
      </c>
      <c r="P805" s="27">
        <f ca="1">F805*'Balance y flujos'!G$12</f>
        <v>7030.0828178724723</v>
      </c>
      <c r="Q805" s="27">
        <f ca="1">G805*'Balance y flujos'!H$12</f>
        <v>-894343.12867160316</v>
      </c>
      <c r="R805" s="27">
        <f ca="1">H805*'Balance y flujos'!I$12</f>
        <v>22107.566233617305</v>
      </c>
      <c r="S805" s="27">
        <f ca="1">I805*'Balance y flujos'!J$12</f>
        <v>21354.09404706605</v>
      </c>
      <c r="T805" s="27">
        <f ca="1">J805*'Balance y flujos'!K$12</f>
        <v>20592.206013371902</v>
      </c>
      <c r="U805" s="27">
        <f ca="1">K805*'Balance y flujos'!L$12</f>
        <v>19831.98612968712</v>
      </c>
      <c r="V805" s="27">
        <f ca="1">L805*'Balance y flujos'!M$12</f>
        <v>771961.3434692357</v>
      </c>
      <c r="W805" s="16">
        <f t="shared" ca="1" si="68"/>
        <v>-9369.8168578074547</v>
      </c>
      <c r="X805" s="16">
        <f ca="1">'Metrics and Escenarios'!$N$13-W805</f>
        <v>12277.86361361423</v>
      </c>
    </row>
    <row r="806" spans="1:24" x14ac:dyDescent="0.35">
      <c r="A806">
        <v>801</v>
      </c>
      <c r="B806" s="16">
        <f t="shared" ca="1" si="67"/>
        <v>12.792371726574315</v>
      </c>
      <c r="C806" s="26">
        <f t="shared" ca="1" si="69"/>
        <v>0.99227982650689472</v>
      </c>
      <c r="D806" s="26">
        <f t="shared" ca="1" si="70"/>
        <v>0.97784301063446066</v>
      </c>
      <c r="E806" s="26">
        <f t="shared" ca="1" si="70"/>
        <v>0.95829427708582793</v>
      </c>
      <c r="F806" s="26">
        <f t="shared" ca="1" si="70"/>
        <v>0.93501531288412287</v>
      </c>
      <c r="G806" s="26">
        <f t="shared" ca="1" si="70"/>
        <v>0.90914033273448269</v>
      </c>
      <c r="H806" s="26">
        <f t="shared" ca="1" si="70"/>
        <v>0.88157748549546033</v>
      </c>
      <c r="I806" s="26">
        <f t="shared" ca="1" si="70"/>
        <v>0.8530330757170268</v>
      </c>
      <c r="J806" s="26">
        <f t="shared" ca="1" si="70"/>
        <v>0.82404847251949964</v>
      </c>
      <c r="K806" s="26">
        <f t="shared" ca="1" si="70"/>
        <v>0.79502586619100091</v>
      </c>
      <c r="L806" s="26">
        <f t="shared" ca="1" si="70"/>
        <v>0.76626271683445435</v>
      </c>
      <c r="M806" s="27">
        <f ca="1">C806*'Balance y flujos'!D$12</f>
        <v>7513.400466661933</v>
      </c>
      <c r="N806" s="27">
        <f ca="1">D806*'Balance y flujos'!E$12</f>
        <v>7404.0869683769761</v>
      </c>
      <c r="O806" s="27">
        <f ca="1">E806*'Balance y flujos'!F$12</f>
        <v>7256.0667629435984</v>
      </c>
      <c r="P806" s="27">
        <f ca="1">F806*'Balance y flujos'!G$12</f>
        <v>7079.8017862462393</v>
      </c>
      <c r="Q806" s="27">
        <f ca="1">G806*'Balance y flujos'!H$12</f>
        <v>-902256.45258519612</v>
      </c>
      <c r="R806" s="27">
        <f ca="1">H806*'Balance y flujos'!I$12</f>
        <v>22342.507956535184</v>
      </c>
      <c r="S806" s="27">
        <f ca="1">I806*'Balance y flujos'!J$12</f>
        <v>21619.084646523104</v>
      </c>
      <c r="T806" s="27">
        <f ca="1">J806*'Balance y flujos'!K$12</f>
        <v>20884.505170285902</v>
      </c>
      <c r="U806" s="27">
        <f ca="1">K806*'Balance y flujos'!L$12</f>
        <v>20148.962550967037</v>
      </c>
      <c r="V806" s="27">
        <f ca="1">L806*'Balance y flujos'!M$12</f>
        <v>785682.71238714049</v>
      </c>
      <c r="W806" s="16">
        <f t="shared" ca="1" si="68"/>
        <v>-2325.3238895155955</v>
      </c>
      <c r="X806" s="16">
        <f ca="1">'Metrics and Escenarios'!$N$13-W806</f>
        <v>5233.3706453223713</v>
      </c>
    </row>
    <row r="807" spans="1:24" x14ac:dyDescent="0.35">
      <c r="A807">
        <v>802</v>
      </c>
      <c r="B807" s="16">
        <f t="shared" ca="1" si="67"/>
        <v>-31.03491381484157</v>
      </c>
      <c r="C807" s="26">
        <f t="shared" ca="1" si="69"/>
        <v>0.99663826358302243</v>
      </c>
      <c r="D807" s="26">
        <f t="shared" ca="1" si="70"/>
        <v>0.98645192702565965</v>
      </c>
      <c r="E807" s="26">
        <f t="shared" ca="1" si="70"/>
        <v>0.97097730484796441</v>
      </c>
      <c r="F807" s="26">
        <f t="shared" ca="1" si="70"/>
        <v>0.9515515099438443</v>
      </c>
      <c r="G807" s="26">
        <f t="shared" ca="1" si="70"/>
        <v>0.92928280059612689</v>
      </c>
      <c r="H807" s="26">
        <f t="shared" ca="1" si="70"/>
        <v>0.90506726885699129</v>
      </c>
      <c r="I807" s="26">
        <f t="shared" ca="1" si="70"/>
        <v>0.87960894002801182</v>
      </c>
      <c r="J807" s="26">
        <f t="shared" ca="1" si="70"/>
        <v>0.85345360521534208</v>
      </c>
      <c r="K807" s="26">
        <f t="shared" ca="1" si="70"/>
        <v>0.82701200165823885</v>
      </c>
      <c r="L807" s="26">
        <f t="shared" ca="1" si="70"/>
        <v>0.80059273241891693</v>
      </c>
      <c r="M807" s="27">
        <f ca="1">C807*'Balance y flujos'!D$12</f>
        <v>7546.4019268215861</v>
      </c>
      <c r="N807" s="27">
        <f ca="1">D807*'Balance y flujos'!E$12</f>
        <v>7469.2724480201405</v>
      </c>
      <c r="O807" s="27">
        <f ca="1">E807*'Balance y flujos'!F$12</f>
        <v>7352.1008293038703</v>
      </c>
      <c r="P807" s="27">
        <f ca="1">F807*'Balance y flujos'!G$12</f>
        <v>7205.0114976465966</v>
      </c>
      <c r="Q807" s="27">
        <f ca="1">G807*'Balance y flujos'!H$12</f>
        <v>-922246.4045703822</v>
      </c>
      <c r="R807" s="27">
        <f ca="1">H807*'Balance y flujos'!I$12</f>
        <v>22937.827914550373</v>
      </c>
      <c r="S807" s="27">
        <f ca="1">I807*'Balance y flujos'!J$12</f>
        <v>22292.617568573936</v>
      </c>
      <c r="T807" s="27">
        <f ca="1">J807*'Balance y flujos'!K$12</f>
        <v>21629.742454618994</v>
      </c>
      <c r="U807" s="27">
        <f ca="1">K807*'Balance y flujos'!L$12</f>
        <v>20959.612207898703</v>
      </c>
      <c r="V807" s="27">
        <f ca="1">L807*'Balance y flujos'!M$12</f>
        <v>820882.78041618515</v>
      </c>
      <c r="W807" s="16">
        <f t="shared" ca="1" si="68"/>
        <v>16028.962693237117</v>
      </c>
      <c r="X807" s="16">
        <f ca="1">'Metrics and Escenarios'!$N$13-W807</f>
        <v>-13120.915937430342</v>
      </c>
    </row>
    <row r="808" spans="1:24" x14ac:dyDescent="0.35">
      <c r="A808">
        <v>803</v>
      </c>
      <c r="B808" s="16">
        <f t="shared" ca="1" si="67"/>
        <v>209.3182114071046</v>
      </c>
      <c r="C808" s="26">
        <f t="shared" ca="1" si="69"/>
        <v>0.97296933592613077</v>
      </c>
      <c r="D808" s="26">
        <f t="shared" ca="1" si="70"/>
        <v>0.9401542601947589</v>
      </c>
      <c r="E808" s="26">
        <f t="shared" ref="D808:L836" ca="1" si="71">EXP(-(E$4+($B808/10000))*E$3)</f>
        <v>0.90342866918806641</v>
      </c>
      <c r="F808" s="26">
        <f t="shared" ca="1" si="71"/>
        <v>0.86432821116049996</v>
      </c>
      <c r="G808" s="26">
        <f t="shared" ca="1" si="71"/>
        <v>0.82405439729705099</v>
      </c>
      <c r="H808" s="26">
        <f t="shared" ca="1" si="71"/>
        <v>0.78352063314640508</v>
      </c>
      <c r="I808" s="26">
        <f t="shared" ca="1" si="71"/>
        <v>0.74339700919858498</v>
      </c>
      <c r="J808" s="26">
        <f t="shared" ca="1" si="71"/>
        <v>0.70416216828468881</v>
      </c>
      <c r="K808" s="26">
        <f t="shared" ca="1" si="71"/>
        <v>0.66614102308680734</v>
      </c>
      <c r="L808" s="26">
        <f t="shared" ca="1" si="71"/>
        <v>0.62954620079022594</v>
      </c>
      <c r="M808" s="27">
        <f ca="1">C808*'Balance y flujos'!D$12</f>
        <v>7367.1842027963949</v>
      </c>
      <c r="N808" s="27">
        <f ca="1">D808*'Balance y flujos'!E$12</f>
        <v>7118.7131579082088</v>
      </c>
      <c r="O808" s="27">
        <f ca="1">E808*'Balance y flujos'!F$12</f>
        <v>6840.6322524649477</v>
      </c>
      <c r="P808" s="27">
        <f ca="1">F808*'Balance y flujos'!G$12</f>
        <v>6544.5691947031146</v>
      </c>
      <c r="Q808" s="27">
        <f ca="1">G808*'Balance y flujos'!H$12</f>
        <v>-817814.77564213728</v>
      </c>
      <c r="R808" s="27">
        <f ca="1">H808*'Balance y flujos'!I$12</f>
        <v>19857.376428283555</v>
      </c>
      <c r="S808" s="27">
        <f ca="1">I808*'Balance y flujos'!J$12</f>
        <v>18840.492034059975</v>
      </c>
      <c r="T808" s="27">
        <f ca="1">J808*'Balance y flujos'!K$12</f>
        <v>17846.132763644338</v>
      </c>
      <c r="U808" s="27">
        <f ca="1">K808*'Balance y flujos'!L$12</f>
        <v>16882.533133348858</v>
      </c>
      <c r="V808" s="27">
        <f ca="1">L808*'Balance y flujos'!M$12</f>
        <v>645501.2827105145</v>
      </c>
      <c r="W808" s="16">
        <f t="shared" ca="1" si="68"/>
        <v>-71015.859764413442</v>
      </c>
      <c r="X808" s="16">
        <f ca="1">'Metrics and Escenarios'!$N$13-W808</f>
        <v>73923.906520220218</v>
      </c>
    </row>
    <row r="809" spans="1:24" x14ac:dyDescent="0.35">
      <c r="A809">
        <v>804</v>
      </c>
      <c r="B809" s="16">
        <f t="shared" ca="1" si="67"/>
        <v>126.34755072267336</v>
      </c>
      <c r="C809" s="26">
        <f t="shared" ca="1" si="69"/>
        <v>0.98107570984447368</v>
      </c>
      <c r="D809" s="26">
        <f t="shared" ca="1" si="71"/>
        <v>0.95588546608819536</v>
      </c>
      <c r="E809" s="26">
        <f t="shared" ca="1" si="71"/>
        <v>0.92619829731452985</v>
      </c>
      <c r="F809" s="26">
        <f t="shared" ca="1" si="71"/>
        <v>0.8934950860966363</v>
      </c>
      <c r="G809" s="26">
        <f t="shared" ca="1" si="71"/>
        <v>0.85895958691252272</v>
      </c>
      <c r="H809" s="26">
        <f t="shared" ca="1" si="71"/>
        <v>0.82351337607591524</v>
      </c>
      <c r="I809" s="26">
        <f t="shared" ca="1" si="71"/>
        <v>0.78785156056479178</v>
      </c>
      <c r="J809" s="26">
        <f t="shared" ca="1" si="71"/>
        <v>0.75248812130376408</v>
      </c>
      <c r="K809" s="26">
        <f t="shared" ca="1" si="71"/>
        <v>0.71778852276000671</v>
      </c>
      <c r="L809" s="26">
        <f t="shared" ca="1" si="71"/>
        <v>0.68400819894448528</v>
      </c>
      <c r="M809" s="27">
        <f ca="1">C809*'Balance y flujos'!D$12</f>
        <v>7428.5645029436037</v>
      </c>
      <c r="N809" s="27">
        <f ca="1">D809*'Balance y flujos'!E$12</f>
        <v>7237.8275917035417</v>
      </c>
      <c r="O809" s="27">
        <f ca="1">E809*'Balance y flujos'!F$12</f>
        <v>7013.0406094838845</v>
      </c>
      <c r="P809" s="27">
        <f ca="1">F809*'Balance y flujos'!G$12</f>
        <v>6765.4165866406083</v>
      </c>
      <c r="Q809" s="27">
        <f ca="1">G809*'Balance y flujos'!H$12</f>
        <v>-852455.66817029542</v>
      </c>
      <c r="R809" s="27">
        <f ca="1">H809*'Balance y flujos'!I$12</f>
        <v>20870.943802459478</v>
      </c>
      <c r="S809" s="27">
        <f ca="1">I809*'Balance y flujos'!J$12</f>
        <v>19967.138510342738</v>
      </c>
      <c r="T809" s="27">
        <f ca="1">J809*'Balance y flujos'!K$12</f>
        <v>19070.895200980194</v>
      </c>
      <c r="U809" s="27">
        <f ca="1">K809*'Balance y flujos'!L$12</f>
        <v>18191.476126300946</v>
      </c>
      <c r="V809" s="27">
        <f ca="1">L809*'Balance y flujos'!M$12</f>
        <v>701343.55389478034</v>
      </c>
      <c r="W809" s="16">
        <f t="shared" ca="1" si="68"/>
        <v>-44566.811344660004</v>
      </c>
      <c r="X809" s="16">
        <f ca="1">'Metrics and Escenarios'!$N$13-W809</f>
        <v>47474.858100466779</v>
      </c>
    </row>
    <row r="810" spans="1:24" x14ac:dyDescent="0.35">
      <c r="A810">
        <v>805</v>
      </c>
      <c r="B810" s="16">
        <f t="shared" ca="1" si="67"/>
        <v>-222.98855616143521</v>
      </c>
      <c r="C810" s="26">
        <f t="shared" ca="1" si="69"/>
        <v>1.0159538902211609</v>
      </c>
      <c r="D810" s="26">
        <f t="shared" ca="1" si="71"/>
        <v>1.0250588677800716</v>
      </c>
      <c r="E810" s="26">
        <f t="shared" ca="1" si="71"/>
        <v>1.028533404845337</v>
      </c>
      <c r="F810" s="26">
        <f t="shared" ca="1" si="71"/>
        <v>1.0274910930064509</v>
      </c>
      <c r="G810" s="26">
        <f t="shared" ca="1" si="71"/>
        <v>1.0228927560411869</v>
      </c>
      <c r="H810" s="26">
        <f t="shared" ca="1" si="71"/>
        <v>1.0155457752565569</v>
      </c>
      <c r="I810" s="26">
        <f t="shared" ca="1" si="71"/>
        <v>1.0061082729087714</v>
      </c>
      <c r="J810" s="26">
        <f t="shared" ca="1" si="71"/>
        <v>0.99511080857793355</v>
      </c>
      <c r="K810" s="26">
        <f t="shared" ca="1" si="71"/>
        <v>0.98296890345043708</v>
      </c>
      <c r="L810" s="26">
        <f t="shared" ca="1" si="71"/>
        <v>0.97000964155530034</v>
      </c>
      <c r="M810" s="27">
        <f ca="1">C810*'Balance y flujos'!D$12</f>
        <v>7692.6570801766047</v>
      </c>
      <c r="N810" s="27">
        <f ca="1">D810*'Balance y flujos'!E$12</f>
        <v>7761.5986638031573</v>
      </c>
      <c r="O810" s="27">
        <f ca="1">E810*'Balance y flujos'!F$12</f>
        <v>7787.9073599090707</v>
      </c>
      <c r="P810" s="27">
        <f ca="1">F810*'Balance y flujos'!G$12</f>
        <v>7780.015124223637</v>
      </c>
      <c r="Q810" s="27">
        <f ca="1">G810*'Balance y flujos'!H$12</f>
        <v>-1015147.5588646609</v>
      </c>
      <c r="R810" s="27">
        <f ca="1">H810*'Balance y flujos'!I$12</f>
        <v>25737.771140041386</v>
      </c>
      <c r="S810" s="27">
        <f ca="1">I810*'Balance y flujos'!J$12</f>
        <v>25498.589134188878</v>
      </c>
      <c r="T810" s="27">
        <f ca="1">J810*'Balance y flujos'!K$12</f>
        <v>25219.871791293757</v>
      </c>
      <c r="U810" s="27">
        <f ca="1">K810*'Balance y flujos'!L$12</f>
        <v>24912.149989884412</v>
      </c>
      <c r="V810" s="27">
        <f ca="1">L810*'Balance y flujos'!M$12</f>
        <v>994593.35483171744</v>
      </c>
      <c r="W810" s="16">
        <f t="shared" ca="1" si="68"/>
        <v>111836.35625057749</v>
      </c>
      <c r="X810" s="16">
        <f ca="1">'Metrics and Escenarios'!$N$13-W810</f>
        <v>-108928.30949477071</v>
      </c>
    </row>
    <row r="811" spans="1:24" x14ac:dyDescent="0.35">
      <c r="A811">
        <v>806</v>
      </c>
      <c r="B811" s="16">
        <f t="shared" ca="1" si="67"/>
        <v>-194.85965452265265</v>
      </c>
      <c r="C811" s="26">
        <f t="shared" ca="1" si="69"/>
        <v>1.0131001390423708</v>
      </c>
      <c r="D811" s="26">
        <f t="shared" ca="1" si="71"/>
        <v>1.0193083026418581</v>
      </c>
      <c r="E811" s="26">
        <f t="shared" ca="1" si="71"/>
        <v>1.0198904690850841</v>
      </c>
      <c r="F811" s="26">
        <f t="shared" ca="1" si="71"/>
        <v>1.0159950103671809</v>
      </c>
      <c r="G811" s="26">
        <f t="shared" ca="1" si="71"/>
        <v>1.0086070271322671</v>
      </c>
      <c r="H811" s="26">
        <f t="shared" ca="1" si="71"/>
        <v>0.99854988903729136</v>
      </c>
      <c r="I811" s="26">
        <f t="shared" ca="1" si="71"/>
        <v>0.98649153133276801</v>
      </c>
      <c r="J811" s="26">
        <f t="shared" ca="1" si="71"/>
        <v>0.97296778729171374</v>
      </c>
      <c r="K811" s="26">
        <f t="shared" ca="1" si="71"/>
        <v>0.95839640263076198</v>
      </c>
      <c r="L811" s="26">
        <f t="shared" ca="1" si="71"/>
        <v>0.94310451558034425</v>
      </c>
      <c r="M811" s="27">
        <f ca="1">C811*'Balance y flujos'!D$12</f>
        <v>7671.0488857281307</v>
      </c>
      <c r="N811" s="27">
        <f ca="1">D811*'Balance y flujos'!E$12</f>
        <v>7718.0562097102211</v>
      </c>
      <c r="O811" s="27">
        <f ca="1">E811*'Balance y flujos'!F$12</f>
        <v>7722.4642904847806</v>
      </c>
      <c r="P811" s="27">
        <f ca="1">F811*'Balance y flujos'!G$12</f>
        <v>7692.9684360220454</v>
      </c>
      <c r="Q811" s="27">
        <f ca="1">G811*'Balance y flujos'!H$12</f>
        <v>-1000969.9994452174</v>
      </c>
      <c r="R811" s="27">
        <f ca="1">H811*'Balance y flujos'!I$12</f>
        <v>25307.031098093867</v>
      </c>
      <c r="S811" s="27">
        <f ca="1">I811*'Balance y flujos'!J$12</f>
        <v>25001.426704391994</v>
      </c>
      <c r="T811" s="27">
        <f ca="1">J811*'Balance y flujos'!K$12</f>
        <v>24658.683878252799</v>
      </c>
      <c r="U811" s="27">
        <f ca="1">K811*'Balance y flujos'!L$12</f>
        <v>24289.389876214987</v>
      </c>
      <c r="V811" s="27">
        <f ca="1">L811*'Balance y flujos'!M$12</f>
        <v>967006.35119874787</v>
      </c>
      <c r="W811" s="16">
        <f t="shared" ca="1" si="68"/>
        <v>96097.421132429154</v>
      </c>
      <c r="X811" s="16">
        <f ca="1">'Metrics and Escenarios'!$N$13-W811</f>
        <v>-93189.374376622378</v>
      </c>
    </row>
    <row r="812" spans="1:24" x14ac:dyDescent="0.35">
      <c r="A812">
        <v>807</v>
      </c>
      <c r="B812" s="16">
        <f t="shared" ca="1" si="67"/>
        <v>-146.61527917866371</v>
      </c>
      <c r="C812" s="26">
        <f t="shared" ca="1" si="69"/>
        <v>1.008224271821115</v>
      </c>
      <c r="D812" s="26">
        <f t="shared" ca="1" si="71"/>
        <v>1.0095204211341804</v>
      </c>
      <c r="E812" s="26">
        <f t="shared" ca="1" si="71"/>
        <v>1.0052355836943281</v>
      </c>
      <c r="F812" s="26">
        <f t="shared" ca="1" si="71"/>
        <v>0.99657656132548011</v>
      </c>
      <c r="G812" s="26">
        <f t="shared" ca="1" si="71"/>
        <v>0.98456831788994115</v>
      </c>
      <c r="H812" s="26">
        <f t="shared" ca="1" si="71"/>
        <v>0.97005957815013444</v>
      </c>
      <c r="I812" s="26">
        <f t="shared" ca="1" si="71"/>
        <v>0.95373292376230812</v>
      </c>
      <c r="J812" s="26">
        <f t="shared" ca="1" si="71"/>
        <v>0.93613104758093979</v>
      </c>
      <c r="K812" s="26">
        <f t="shared" ca="1" si="71"/>
        <v>0.91767338360249351</v>
      </c>
      <c r="L812" s="26">
        <f t="shared" ca="1" si="71"/>
        <v>0.89868513521931859</v>
      </c>
      <c r="M812" s="27">
        <f ca="1">C812*'Balance y flujos'!D$12</f>
        <v>7634.1295187542719</v>
      </c>
      <c r="N812" s="27">
        <f ca="1">D812*'Balance y flujos'!E$12</f>
        <v>7643.9437753717139</v>
      </c>
      <c r="O812" s="27">
        <f ca="1">E812*'Balance y flujos'!F$12</f>
        <v>7611.4996010973182</v>
      </c>
      <c r="P812" s="27">
        <f ca="1">F812*'Balance y flujos'!G$12</f>
        <v>7545.9347261809717</v>
      </c>
      <c r="Q812" s="27">
        <f ca="1">G812*'Balance y flujos'!H$12</f>
        <v>-977113.30786002253</v>
      </c>
      <c r="R812" s="27">
        <f ca="1">H812*'Balance y flujos'!I$12</f>
        <v>24584.978858610099</v>
      </c>
      <c r="S812" s="27">
        <f ca="1">I812*'Balance y flujos'!J$12</f>
        <v>24171.19968257023</v>
      </c>
      <c r="T812" s="27">
        <f ca="1">J812*'Balance y flujos'!K$12</f>
        <v>23725.101562889755</v>
      </c>
      <c r="U812" s="27">
        <f ca="1">K812*'Balance y flujos'!L$12</f>
        <v>23257.314543504021</v>
      </c>
      <c r="V812" s="27">
        <f ca="1">L812*'Balance y flujos'!M$12</f>
        <v>921461.21572774136</v>
      </c>
      <c r="W812" s="16">
        <f t="shared" ca="1" si="68"/>
        <v>70522.010136697209</v>
      </c>
      <c r="X812" s="16">
        <f ca="1">'Metrics and Escenarios'!$N$13-W812</f>
        <v>-67613.963380890433</v>
      </c>
    </row>
    <row r="813" spans="1:24" x14ac:dyDescent="0.35">
      <c r="A813">
        <v>808</v>
      </c>
      <c r="B813" s="16">
        <f t="shared" ca="1" si="67"/>
        <v>-213.63196301028387</v>
      </c>
      <c r="C813" s="26">
        <f t="shared" ca="1" si="69"/>
        <v>1.0150037480740408</v>
      </c>
      <c r="D813" s="26">
        <f t="shared" ca="1" si="71"/>
        <v>1.0231424496973907</v>
      </c>
      <c r="E813" s="26">
        <f t="shared" ca="1" si="71"/>
        <v>1.0256503824450061</v>
      </c>
      <c r="F813" s="26">
        <f t="shared" ca="1" si="71"/>
        <v>1.0236527537930598</v>
      </c>
      <c r="G813" s="26">
        <f t="shared" ca="1" si="71"/>
        <v>1.018118536678027</v>
      </c>
      <c r="H813" s="26">
        <f t="shared" ca="1" si="71"/>
        <v>1.0098605193887302</v>
      </c>
      <c r="I813" s="26">
        <f t="shared" ca="1" si="71"/>
        <v>0.99954018357424224</v>
      </c>
      <c r="J813" s="26">
        <f t="shared" ca="1" si="71"/>
        <v>0.98768993926780879</v>
      </c>
      <c r="K813" s="26">
        <f t="shared" ca="1" si="71"/>
        <v>0.97472614193552631</v>
      </c>
      <c r="L813" s="26">
        <f t="shared" ca="1" si="71"/>
        <v>0.96097598402051165</v>
      </c>
      <c r="M813" s="27">
        <f ca="1">C813*'Balance y flujos'!D$12</f>
        <v>7685.4627401720336</v>
      </c>
      <c r="N813" s="27">
        <f ca="1">D813*'Balance y flujos'!E$12</f>
        <v>7747.0878210629371</v>
      </c>
      <c r="O813" s="27">
        <f ca="1">E813*'Balance y flujos'!F$12</f>
        <v>7766.0775279711415</v>
      </c>
      <c r="P813" s="27">
        <f ca="1">F813*'Balance y flujos'!G$12</f>
        <v>7750.9517704531372</v>
      </c>
      <c r="Q813" s="27">
        <f ca="1">G813*'Balance y flujos'!H$12</f>
        <v>-1010409.4892054786</v>
      </c>
      <c r="R813" s="27">
        <f ca="1">H813*'Balance y flujos'!I$12</f>
        <v>25593.685252468538</v>
      </c>
      <c r="S813" s="27">
        <f ca="1">I813*'Balance y flujos'!J$12</f>
        <v>25332.12890734509</v>
      </c>
      <c r="T813" s="27">
        <f ca="1">J813*'Balance y flujos'!K$12</f>
        <v>25031.798894317846</v>
      </c>
      <c r="U813" s="27">
        <f ca="1">K813*'Balance y flujos'!L$12</f>
        <v>24703.247235718438</v>
      </c>
      <c r="V813" s="27">
        <f ca="1">L813*'Balance y flujos'!M$12</f>
        <v>985330.75024613808</v>
      </c>
      <c r="W813" s="16">
        <f t="shared" ca="1" si="68"/>
        <v>106531.70119016862</v>
      </c>
      <c r="X813" s="16">
        <f ca="1">'Metrics and Escenarios'!$N$13-W813</f>
        <v>-103623.65443436184</v>
      </c>
    </row>
    <row r="814" spans="1:24" x14ac:dyDescent="0.35">
      <c r="A814">
        <v>809</v>
      </c>
      <c r="B814" s="16">
        <f t="shared" ca="1" si="67"/>
        <v>160.31865413913516</v>
      </c>
      <c r="C814" s="26">
        <f t="shared" ca="1" si="69"/>
        <v>0.97774854198252448</v>
      </c>
      <c r="D814" s="26">
        <f t="shared" ca="1" si="71"/>
        <v>0.94941298192477186</v>
      </c>
      <c r="E814" s="26">
        <f t="shared" ca="1" si="71"/>
        <v>0.91680703986229994</v>
      </c>
      <c r="F814" s="26">
        <f t="shared" ca="1" si="71"/>
        <v>0.8814359981668769</v>
      </c>
      <c r="G814" s="26">
        <f t="shared" ca="1" si="71"/>
        <v>0.8444928946212511</v>
      </c>
      <c r="H814" s="26">
        <f t="shared" ca="1" si="71"/>
        <v>0.80689789039453541</v>
      </c>
      <c r="I814" s="26">
        <f t="shared" ca="1" si="71"/>
        <v>0.76933763072125427</v>
      </c>
      <c r="J814" s="26">
        <f t="shared" ca="1" si="71"/>
        <v>0.73231322696262535</v>
      </c>
      <c r="K814" s="26">
        <f t="shared" ca="1" si="71"/>
        <v>0.6961749516380823</v>
      </c>
      <c r="L814" s="26">
        <f t="shared" ca="1" si="71"/>
        <v>0.66116193908333054</v>
      </c>
      <c r="M814" s="27">
        <f ca="1">C814*'Balance y flujos'!D$12</f>
        <v>7403.3716652995763</v>
      </c>
      <c r="N814" s="27">
        <f ca="1">D814*'Balance y flujos'!E$12</f>
        <v>7188.8188703379965</v>
      </c>
      <c r="O814" s="27">
        <f ca="1">E814*'Balance y flujos'!F$12</f>
        <v>6941.9313555826757</v>
      </c>
      <c r="P814" s="27">
        <f ca="1">F814*'Balance y flujos'!G$12</f>
        <v>6674.1069031635943</v>
      </c>
      <c r="Q814" s="27">
        <f ca="1">G814*'Balance y flujos'!H$12</f>
        <v>-838098.51559726533</v>
      </c>
      <c r="R814" s="27">
        <f ca="1">H814*'Balance y flujos'!I$12</f>
        <v>20449.844548966987</v>
      </c>
      <c r="S814" s="27">
        <f ca="1">I814*'Balance y flujos'!J$12</f>
        <v>19497.925501115882</v>
      </c>
      <c r="T814" s="27">
        <f ca="1">J814*'Balance y flujos'!K$12</f>
        <v>18559.587068960675</v>
      </c>
      <c r="U814" s="27">
        <f ca="1">K814*'Balance y flujos'!L$12</f>
        <v>17643.706483012771</v>
      </c>
      <c r="V814" s="27">
        <f ca="1">L814*'Balance y flujos'!M$12</f>
        <v>677918.28339516988</v>
      </c>
      <c r="W814" s="16">
        <f t="shared" ca="1" si="68"/>
        <v>-55820.939805655391</v>
      </c>
      <c r="X814" s="16">
        <f ca="1">'Metrics and Escenarios'!$N$13-W814</f>
        <v>58728.986561462167</v>
      </c>
    </row>
    <row r="815" spans="1:24" x14ac:dyDescent="0.35">
      <c r="A815">
        <v>810</v>
      </c>
      <c r="B815" s="16">
        <f t="shared" ca="1" si="67"/>
        <v>49.358337046545216</v>
      </c>
      <c r="C815" s="26">
        <f t="shared" ca="1" si="69"/>
        <v>0.98865808519331566</v>
      </c>
      <c r="D815" s="26">
        <f t="shared" ca="1" si="71"/>
        <v>0.97071794117139198</v>
      </c>
      <c r="E815" s="26">
        <f t="shared" ca="1" si="71"/>
        <v>0.94783943902321044</v>
      </c>
      <c r="F815" s="26">
        <f t="shared" ca="1" si="71"/>
        <v>0.92143894650387781</v>
      </c>
      <c r="G815" s="26">
        <f t="shared" ca="1" si="71"/>
        <v>0.89266956200442693</v>
      </c>
      <c r="H815" s="26">
        <f t="shared" ca="1" si="71"/>
        <v>0.86244667477767178</v>
      </c>
      <c r="I815" s="26">
        <f t="shared" ca="1" si="71"/>
        <v>0.83147576057808703</v>
      </c>
      <c r="J815" s="26">
        <f t="shared" ca="1" si="71"/>
        <v>0.80029193655674891</v>
      </c>
      <c r="K815" s="26">
        <f t="shared" ca="1" si="71"/>
        <v>0.76928789974583822</v>
      </c>
      <c r="L815" s="26">
        <f t="shared" ca="1" si="71"/>
        <v>0.73874966702142109</v>
      </c>
      <c r="M815" s="27">
        <f ca="1">C815*'Balance y flujos'!D$12</f>
        <v>7485.9771611097412</v>
      </c>
      <c r="N815" s="27">
        <f ca="1">D815*'Balance y flujos'!E$12</f>
        <v>7350.1369647602824</v>
      </c>
      <c r="O815" s="27">
        <f ca="1">E815*'Balance y flujos'!F$12</f>
        <v>7176.9042292709464</v>
      </c>
      <c r="P815" s="27">
        <f ca="1">F815*'Balance y flujos'!G$12</f>
        <v>6977.0034880524809</v>
      </c>
      <c r="Q815" s="27">
        <f ca="1">G815*'Balance y flujos'!H$12</f>
        <v>-885910.39616776025</v>
      </c>
      <c r="R815" s="27">
        <f ca="1">H815*'Balance y flujos'!I$12</f>
        <v>21857.660852667806</v>
      </c>
      <c r="S815" s="27">
        <f ca="1">I815*'Balance y flujos'!J$12</f>
        <v>21072.740742626098</v>
      </c>
      <c r="T815" s="27">
        <f ca="1">J815*'Balance y flujos'!K$12</f>
        <v>20282.424692392156</v>
      </c>
      <c r="U815" s="27">
        <f ca="1">K815*'Balance y flujos'!L$12</f>
        <v>19496.665130096655</v>
      </c>
      <c r="V815" s="27">
        <f ca="1">L815*'Balance y flujos'!M$12</f>
        <v>757472.37782662886</v>
      </c>
      <c r="W815" s="16">
        <f t="shared" ca="1" si="68"/>
        <v>-16738.50508015533</v>
      </c>
      <c r="X815" s="16">
        <f ca="1">'Metrics and Escenarios'!$N$13-W815</f>
        <v>19646.551835962106</v>
      </c>
    </row>
    <row r="816" spans="1:24" x14ac:dyDescent="0.35">
      <c r="A816">
        <v>811</v>
      </c>
      <c r="B816" s="16">
        <f t="shared" ca="1" si="67"/>
        <v>-127.26727673594999</v>
      </c>
      <c r="C816" s="26">
        <f t="shared" ca="1" si="69"/>
        <v>1.006275445156813</v>
      </c>
      <c r="D816" s="26">
        <f t="shared" ca="1" si="71"/>
        <v>1.0056215288621901</v>
      </c>
      <c r="E816" s="26">
        <f t="shared" ca="1" si="71"/>
        <v>0.9994176945499208</v>
      </c>
      <c r="F816" s="26">
        <f t="shared" ca="1" si="71"/>
        <v>0.98889362327673103</v>
      </c>
      <c r="G816" s="26">
        <f t="shared" ca="1" si="71"/>
        <v>0.97508952562776763</v>
      </c>
      <c r="H816" s="26">
        <f t="shared" ca="1" si="71"/>
        <v>0.95886346158086977</v>
      </c>
      <c r="I816" s="26">
        <f t="shared" ca="1" si="71"/>
        <v>0.94090302255543523</v>
      </c>
      <c r="J816" s="26">
        <f t="shared" ca="1" si="71"/>
        <v>0.9217527981683199</v>
      </c>
      <c r="K816" s="26">
        <f t="shared" ca="1" si="71"/>
        <v>0.90183207565182399</v>
      </c>
      <c r="L816" s="26">
        <f t="shared" ca="1" si="71"/>
        <v>0.88146450265011322</v>
      </c>
      <c r="M816" s="27">
        <f ca="1">C816*'Balance y flujos'!D$12</f>
        <v>7619.3732828842403</v>
      </c>
      <c r="N816" s="27">
        <f ca="1">D816*'Balance y flujos'!E$12</f>
        <v>7614.4219225301022</v>
      </c>
      <c r="O816" s="27">
        <f ca="1">E816*'Balance y flujos'!F$12</f>
        <v>7567.4473792896288</v>
      </c>
      <c r="P816" s="27">
        <f ca="1">F816*'Balance y flujos'!G$12</f>
        <v>7487.7606216806171</v>
      </c>
      <c r="Q816" s="27">
        <f ca="1">G816*'Balance y flujos'!H$12</f>
        <v>-967706.28765277099</v>
      </c>
      <c r="R816" s="27">
        <f ca="1">H816*'Balance y flujos'!I$12</f>
        <v>24301.226916612053</v>
      </c>
      <c r="S816" s="27">
        <f ca="1">I816*'Balance y flujos'!J$12</f>
        <v>23846.041458236705</v>
      </c>
      <c r="T816" s="27">
        <f ca="1">J816*'Balance y flujos'!K$12</f>
        <v>23360.702338558425</v>
      </c>
      <c r="U816" s="27">
        <f ca="1">K816*'Balance y flujos'!L$12</f>
        <v>22855.835881953539</v>
      </c>
      <c r="V816" s="27">
        <f ca="1">L816*'Balance y flujos'!M$12</f>
        <v>903804.14719400159</v>
      </c>
      <c r="W816" s="16">
        <f t="shared" ca="1" si="68"/>
        <v>60750.669342975947</v>
      </c>
      <c r="X816" s="16">
        <f ca="1">'Metrics and Escenarios'!$N$13-W816</f>
        <v>-57842.622587169171</v>
      </c>
    </row>
    <row r="817" spans="1:24" x14ac:dyDescent="0.35">
      <c r="A817">
        <v>812</v>
      </c>
      <c r="B817" s="16">
        <f t="shared" ca="1" si="67"/>
        <v>-49.549667303483808</v>
      </c>
      <c r="C817" s="26">
        <f t="shared" ca="1" si="69"/>
        <v>0.99848522403304407</v>
      </c>
      <c r="D817" s="26">
        <f t="shared" ca="1" si="71"/>
        <v>0.99011148126998405</v>
      </c>
      <c r="E817" s="26">
        <f t="shared" ca="1" si="71"/>
        <v>0.97638553237619907</v>
      </c>
      <c r="F817" s="26">
        <f t="shared" ca="1" si="71"/>
        <v>0.95862476618923664</v>
      </c>
      <c r="G817" s="26">
        <f t="shared" ca="1" si="71"/>
        <v>0.93792546405689781</v>
      </c>
      <c r="H817" s="26">
        <f t="shared" ca="1" si="71"/>
        <v>0.9151775802851978</v>
      </c>
      <c r="I817" s="26">
        <f t="shared" ca="1" si="71"/>
        <v>0.89108315408745908</v>
      </c>
      <c r="J817" s="26">
        <f t="shared" ca="1" si="71"/>
        <v>0.8661888750282748</v>
      </c>
      <c r="K817" s="26">
        <f t="shared" ca="1" si="71"/>
        <v>0.84090818914667276</v>
      </c>
      <c r="L817" s="26">
        <f t="shared" ca="1" si="71"/>
        <v>0.81555358033578518</v>
      </c>
      <c r="M817" s="27">
        <f ca="1">C817*'Balance y flujos'!D$12</f>
        <v>7560.3868463336039</v>
      </c>
      <c r="N817" s="27">
        <f ca="1">D817*'Balance y flujos'!E$12</f>
        <v>7496.9820676582567</v>
      </c>
      <c r="O817" s="27">
        <f ca="1">E817*'Balance y flujos'!F$12</f>
        <v>7393.0511521351791</v>
      </c>
      <c r="P817" s="27">
        <f ca="1">F817*'Balance y flujos'!G$12</f>
        <v>7258.5691790135888</v>
      </c>
      <c r="Q817" s="27">
        <f ca="1">G817*'Balance y flujos'!H$12</f>
        <v>-930823.62702354137</v>
      </c>
      <c r="R817" s="27">
        <f ca="1">H817*'Balance y flujos'!I$12</f>
        <v>23194.061447330307</v>
      </c>
      <c r="S817" s="27">
        <f ca="1">I817*'Balance y flujos'!J$12</f>
        <v>22583.417552847706</v>
      </c>
      <c r="T817" s="27">
        <f ca="1">J817*'Balance y flujos'!K$12</f>
        <v>21952.502361496783</v>
      </c>
      <c r="U817" s="27">
        <f ca="1">K817*'Balance y flujos'!L$12</f>
        <v>21311.794159722649</v>
      </c>
      <c r="V817" s="27">
        <f ca="1">L817*'Balance y flujos'!M$12</f>
        <v>836222.79280709988</v>
      </c>
      <c r="W817" s="16">
        <f t="shared" ca="1" si="68"/>
        <v>24149.930550096557</v>
      </c>
      <c r="X817" s="16">
        <f ca="1">'Metrics and Escenarios'!$N$13-W817</f>
        <v>-21241.883794289781</v>
      </c>
    </row>
    <row r="818" spans="1:24" x14ac:dyDescent="0.35">
      <c r="A818">
        <v>813</v>
      </c>
      <c r="B818" s="16">
        <f t="shared" ca="1" si="67"/>
        <v>292.08631715220088</v>
      </c>
      <c r="C818" s="26">
        <f t="shared" ca="1" si="69"/>
        <v>0.96494948820173931</v>
      </c>
      <c r="D818" s="26">
        <f t="shared" ca="1" si="71"/>
        <v>0.924719406565915</v>
      </c>
      <c r="E818" s="26">
        <f t="shared" ca="1" si="71"/>
        <v>0.88127235903563761</v>
      </c>
      <c r="F818" s="26">
        <f t="shared" ca="1" si="71"/>
        <v>0.83618119363701826</v>
      </c>
      <c r="G818" s="26">
        <f t="shared" ca="1" si="71"/>
        <v>0.79064770634809667</v>
      </c>
      <c r="H818" s="26">
        <f t="shared" ca="1" si="71"/>
        <v>0.74556068496303418</v>
      </c>
      <c r="I818" s="26">
        <f t="shared" ca="1" si="71"/>
        <v>0.70155027209947873</v>
      </c>
      <c r="J818" s="26">
        <f t="shared" ca="1" si="71"/>
        <v>0.65904656870036737</v>
      </c>
      <c r="K818" s="26">
        <f t="shared" ca="1" si="71"/>
        <v>0.61832245877457215</v>
      </c>
      <c r="L818" s="26">
        <f t="shared" ca="1" si="71"/>
        <v>0.5795379440639763</v>
      </c>
      <c r="M818" s="27">
        <f ca="1">C818*'Balance y flujos'!D$12</f>
        <v>7306.4590665743672</v>
      </c>
      <c r="N818" s="27">
        <f ca="1">D818*'Balance y flujos'!E$12</f>
        <v>7001.8426609375556</v>
      </c>
      <c r="O818" s="27">
        <f ca="1">E818*'Balance y flujos'!F$12</f>
        <v>6672.867851142003</v>
      </c>
      <c r="P818" s="27">
        <f ca="1">F818*'Balance y flujos'!G$12</f>
        <v>6331.4440167575567</v>
      </c>
      <c r="Q818" s="27">
        <f ca="1">G818*'Balance y flujos'!H$12</f>
        <v>-784661.03536360944</v>
      </c>
      <c r="R818" s="27">
        <f ca="1">H818*'Balance y flujos'!I$12</f>
        <v>18895.327761807039</v>
      </c>
      <c r="S818" s="27">
        <f ca="1">I818*'Balance y flujos'!J$12</f>
        <v>17779.937435088617</v>
      </c>
      <c r="T818" s="27">
        <f ca="1">J818*'Balance y flujos'!K$12</f>
        <v>16702.732825169223</v>
      </c>
      <c r="U818" s="27">
        <f ca="1">K818*'Balance y flujos'!L$12</f>
        <v>15670.629844988727</v>
      </c>
      <c r="V818" s="27">
        <f ca="1">L818*'Balance y flujos'!M$12</f>
        <v>594225.62760785245</v>
      </c>
      <c r="W818" s="16">
        <f t="shared" ca="1" si="68"/>
        <v>-94074.166293291957</v>
      </c>
      <c r="X818" s="16">
        <f ca="1">'Metrics and Escenarios'!$N$13-W818</f>
        <v>96982.213049098733</v>
      </c>
    </row>
    <row r="819" spans="1:24" x14ac:dyDescent="0.35">
      <c r="A819">
        <v>814</v>
      </c>
      <c r="B819" s="16">
        <f t="shared" ca="1" si="67"/>
        <v>84.802658084704476</v>
      </c>
      <c r="C819" s="26">
        <f t="shared" ca="1" si="69"/>
        <v>0.98516005666091777</v>
      </c>
      <c r="D819" s="26">
        <f t="shared" ca="1" si="71"/>
        <v>0.96386098622836569</v>
      </c>
      <c r="E819" s="26">
        <f t="shared" ca="1" si="71"/>
        <v>0.93781417666536793</v>
      </c>
      <c r="F819" s="26">
        <f t="shared" ca="1" si="71"/>
        <v>0.90846720754961174</v>
      </c>
      <c r="G819" s="26">
        <f t="shared" ca="1" si="71"/>
        <v>0.87698888686385312</v>
      </c>
      <c r="H819" s="26">
        <f t="shared" ca="1" si="71"/>
        <v>0.84429902597480344</v>
      </c>
      <c r="I819" s="26">
        <f t="shared" ca="1" si="71"/>
        <v>0.81109981423021782</v>
      </c>
      <c r="J819" s="26">
        <f t="shared" ca="1" si="71"/>
        <v>0.77791800373398512</v>
      </c>
      <c r="K819" s="26">
        <f t="shared" ca="1" si="71"/>
        <v>0.74513498694149605</v>
      </c>
      <c r="L819" s="26">
        <f t="shared" ca="1" si="71"/>
        <v>0.71302379786683057</v>
      </c>
      <c r="M819" s="27">
        <f ca="1">C819*'Balance y flujos'!D$12</f>
        <v>7459.4905909854297</v>
      </c>
      <c r="N819" s="27">
        <f ca="1">D819*'Balance y flujos'!E$12</f>
        <v>7298.2170858182963</v>
      </c>
      <c r="O819" s="27">
        <f ca="1">E819*'Balance y flujos'!F$12</f>
        <v>7100.9943811961521</v>
      </c>
      <c r="P819" s="27">
        <f ca="1">F819*'Balance y flujos'!G$12</f>
        <v>6878.7833419718208</v>
      </c>
      <c r="Q819" s="27">
        <f ca="1">G819*'Balance y flujos'!H$12</f>
        <v>-870348.45284937171</v>
      </c>
      <c r="R819" s="27">
        <f ca="1">H819*'Balance y flujos'!I$12</f>
        <v>21397.730790431004</v>
      </c>
      <c r="S819" s="27">
        <f ca="1">I819*'Balance y flujos'!J$12</f>
        <v>20556.337192297968</v>
      </c>
      <c r="T819" s="27">
        <f ca="1">J819*'Balance y flujos'!K$12</f>
        <v>19715.384607616583</v>
      </c>
      <c r="U819" s="27">
        <f ca="1">K819*'Balance y flujos'!L$12</f>
        <v>18884.538963783289</v>
      </c>
      <c r="V819" s="27">
        <f ca="1">L819*'Balance y flujos'!M$12</f>
        <v>731094.51784226787</v>
      </c>
      <c r="W819" s="16">
        <f t="shared" ca="1" si="68"/>
        <v>-29962.458053003298</v>
      </c>
      <c r="X819" s="16">
        <f ca="1">'Metrics and Escenarios'!$N$13-W819</f>
        <v>32870.504808810074</v>
      </c>
    </row>
    <row r="820" spans="1:24" x14ac:dyDescent="0.35">
      <c r="A820">
        <v>815</v>
      </c>
      <c r="B820" s="16">
        <f t="shared" ca="1" si="67"/>
        <v>117.07158846725514</v>
      </c>
      <c r="C820" s="26">
        <f t="shared" ca="1" si="69"/>
        <v>0.981986174176252</v>
      </c>
      <c r="D820" s="26">
        <f t="shared" ca="1" si="71"/>
        <v>0.95766046356084888</v>
      </c>
      <c r="E820" s="26">
        <f t="shared" ca="1" si="71"/>
        <v>0.92877930097690087</v>
      </c>
      <c r="F820" s="26">
        <f t="shared" ca="1" si="71"/>
        <v>0.89681645474186067</v>
      </c>
      <c r="G820" s="26">
        <f t="shared" ca="1" si="71"/>
        <v>0.86295267804885112</v>
      </c>
      <c r="H820" s="26">
        <f t="shared" ca="1" si="71"/>
        <v>0.82810948159836628</v>
      </c>
      <c r="I820" s="26">
        <f t="shared" ca="1" si="71"/>
        <v>0.79298386193164838</v>
      </c>
      <c r="J820" s="26">
        <f t="shared" ca="1" si="71"/>
        <v>0.75809293271973888</v>
      </c>
      <c r="K820" s="26">
        <f t="shared" ca="1" si="71"/>
        <v>0.72380596704489653</v>
      </c>
      <c r="L820" s="26">
        <f t="shared" ca="1" si="71"/>
        <v>0.69038255160172735</v>
      </c>
      <c r="M820" s="27">
        <f ca="1">C820*'Balance y flujos'!D$12</f>
        <v>7435.4584082236734</v>
      </c>
      <c r="N820" s="27">
        <f ca="1">D820*'Balance y flujos'!E$12</f>
        <v>7251.2676178767097</v>
      </c>
      <c r="O820" s="27">
        <f ca="1">E820*'Balance y flujos'!F$12</f>
        <v>7032.5835988738636</v>
      </c>
      <c r="P820" s="27">
        <f ca="1">F820*'Balance y flujos'!G$12</f>
        <v>6790.5655134477101</v>
      </c>
      <c r="Q820" s="27">
        <f ca="1">G820*'Balance y flujos'!H$12</f>
        <v>-856418.52419349784</v>
      </c>
      <c r="R820" s="27">
        <f ca="1">H820*'Balance y flujos'!I$12</f>
        <v>20987.426500683927</v>
      </c>
      <c r="S820" s="27">
        <f ca="1">I820*'Balance y flujos'!J$12</f>
        <v>20097.210439368788</v>
      </c>
      <c r="T820" s="27">
        <f ca="1">J820*'Balance y flujos'!K$12</f>
        <v>19212.942321870443</v>
      </c>
      <c r="U820" s="27">
        <f ca="1">K820*'Balance y flujos'!L$12</f>
        <v>18343.980924829913</v>
      </c>
      <c r="V820" s="27">
        <f ca="1">L820*'Balance y flujos'!M$12</f>
        <v>707879.45675867517</v>
      </c>
      <c r="W820" s="16">
        <f t="shared" ca="1" si="68"/>
        <v>-41387.632109647617</v>
      </c>
      <c r="X820" s="16">
        <f ca="1">'Metrics and Escenarios'!$N$13-W820</f>
        <v>44295.678865454393</v>
      </c>
    </row>
    <row r="821" spans="1:24" x14ac:dyDescent="0.35">
      <c r="A821">
        <v>816</v>
      </c>
      <c r="B821" s="16">
        <f t="shared" ca="1" si="67"/>
        <v>-140.49755998776746</v>
      </c>
      <c r="C821" s="26">
        <f t="shared" ca="1" si="69"/>
        <v>1.00760765715647</v>
      </c>
      <c r="D821" s="26">
        <f t="shared" ca="1" si="71"/>
        <v>1.0082859839913676</v>
      </c>
      <c r="E821" s="26">
        <f t="shared" ca="1" si="71"/>
        <v>1.0033923509622382</v>
      </c>
      <c r="F821" s="26">
        <f t="shared" ca="1" si="71"/>
        <v>0.99414083254013641</v>
      </c>
      <c r="G821" s="26">
        <f t="shared" ca="1" si="71"/>
        <v>0.9815612630672943</v>
      </c>
      <c r="H821" s="26">
        <f t="shared" ca="1" si="71"/>
        <v>0.9665053739691758</v>
      </c>
      <c r="I821" s="26">
        <f t="shared" ca="1" si="71"/>
        <v>0.9496573873887344</v>
      </c>
      <c r="J821" s="26">
        <f t="shared" ca="1" si="71"/>
        <v>0.93156065136408428</v>
      </c>
      <c r="K821" s="26">
        <f t="shared" ca="1" si="71"/>
        <v>0.91263460668903273</v>
      </c>
      <c r="L821" s="26">
        <f t="shared" ca="1" si="71"/>
        <v>0.89320401499312452</v>
      </c>
      <c r="M821" s="27">
        <f ca="1">C821*'Balance y flujos'!D$12</f>
        <v>7629.4606009900126</v>
      </c>
      <c r="N821" s="27">
        <f ca="1">D821*'Balance y flujos'!E$12</f>
        <v>7634.5967944525064</v>
      </c>
      <c r="O821" s="27">
        <f ca="1">E821*'Balance y flujos'!F$12</f>
        <v>7597.5429073305986</v>
      </c>
      <c r="P821" s="27">
        <f ca="1">F821*'Balance y flujos'!G$12</f>
        <v>7527.4917373147291</v>
      </c>
      <c r="Q821" s="27">
        <f ca="1">G821*'Balance y flujos'!H$12</f>
        <v>-974129.02202501835</v>
      </c>
      <c r="R821" s="27">
        <f ca="1">H821*'Balance y flujos'!I$12</f>
        <v>24494.901881261263</v>
      </c>
      <c r="S821" s="27">
        <f ca="1">I821*'Balance y flujos'!J$12</f>
        <v>24067.910175576366</v>
      </c>
      <c r="T821" s="27">
        <f ca="1">J821*'Balance y flujos'!K$12</f>
        <v>23609.270435711838</v>
      </c>
      <c r="U821" s="27">
        <f ca="1">K821*'Balance y flujos'!L$12</f>
        <v>23129.612877873427</v>
      </c>
      <c r="V821" s="27">
        <f ca="1">L821*'Balance y flujos'!M$12</f>
        <v>915841.18318325502</v>
      </c>
      <c r="W821" s="16">
        <f t="shared" ca="1" si="68"/>
        <v>67402.948568747379</v>
      </c>
      <c r="X821" s="16">
        <f ca="1">'Metrics and Escenarios'!$N$13-W821</f>
        <v>-64494.901812940603</v>
      </c>
    </row>
    <row r="822" spans="1:24" x14ac:dyDescent="0.35">
      <c r="A822">
        <v>817</v>
      </c>
      <c r="B822" s="16">
        <f t="shared" ca="1" si="67"/>
        <v>40.169249431104269</v>
      </c>
      <c r="C822" s="26">
        <f t="shared" ca="1" si="69"/>
        <v>0.98956698930599141</v>
      </c>
      <c r="D822" s="26">
        <f t="shared" ca="1" si="71"/>
        <v>0.97250358395385572</v>
      </c>
      <c r="E822" s="26">
        <f t="shared" ca="1" si="71"/>
        <v>0.95045597780194924</v>
      </c>
      <c r="F822" s="26">
        <f t="shared" ca="1" si="71"/>
        <v>0.92483205187691842</v>
      </c>
      <c r="G822" s="26">
        <f t="shared" ca="1" si="71"/>
        <v>0.89678040791207636</v>
      </c>
      <c r="H822" s="26">
        <f t="shared" ca="1" si="71"/>
        <v>0.86721486613233534</v>
      </c>
      <c r="I822" s="26">
        <f t="shared" ca="1" si="71"/>
        <v>0.83684135131690818</v>
      </c>
      <c r="J822" s="26">
        <f t="shared" ca="1" si="71"/>
        <v>0.80619677617855179</v>
      </c>
      <c r="K822" s="26">
        <f t="shared" ca="1" si="71"/>
        <v>0.7756764289942536</v>
      </c>
      <c r="L822" s="26">
        <f t="shared" ca="1" si="71"/>
        <v>0.74556938795649597</v>
      </c>
      <c r="M822" s="27">
        <f ca="1">C822*'Balance y flujos'!D$12</f>
        <v>7492.8592526346383</v>
      </c>
      <c r="N822" s="27">
        <f ca="1">D822*'Balance y flujos'!E$12</f>
        <v>7363.657595691865</v>
      </c>
      <c r="O822" s="27">
        <f ca="1">E822*'Balance y flujos'!F$12</f>
        <v>7196.7162854632215</v>
      </c>
      <c r="P822" s="27">
        <f ca="1">F822*'Balance y flujos'!G$12</f>
        <v>7002.6955950692909</v>
      </c>
      <c r="Q822" s="27">
        <f ca="1">G822*'Balance y flujos'!H$12</f>
        <v>-889990.11534005159</v>
      </c>
      <c r="R822" s="27">
        <f ca="1">H822*'Balance y flujos'!I$12</f>
        <v>21978.504856777075</v>
      </c>
      <c r="S822" s="27">
        <f ca="1">I822*'Balance y flujos'!J$12</f>
        <v>21208.725106730231</v>
      </c>
      <c r="T822" s="27">
        <f ca="1">J822*'Balance y flujos'!K$12</f>
        <v>20432.07566284321</v>
      </c>
      <c r="U822" s="27">
        <f ca="1">K822*'Balance y flujos'!L$12</f>
        <v>19658.574625191188</v>
      </c>
      <c r="V822" s="27">
        <f ca="1">L822*'Balance y flujos'!M$12</f>
        <v>764464.9362850755</v>
      </c>
      <c r="W822" s="16">
        <f t="shared" ca="1" si="68"/>
        <v>-13191.370074575418</v>
      </c>
      <c r="X822" s="16">
        <f ca="1">'Metrics and Escenarios'!$N$13-W822</f>
        <v>16099.416830382193</v>
      </c>
    </row>
    <row r="823" spans="1:24" x14ac:dyDescent="0.35">
      <c r="A823">
        <v>818</v>
      </c>
      <c r="B823" s="16">
        <f t="shared" ca="1" si="67"/>
        <v>27.816714800655035</v>
      </c>
      <c r="C823" s="26">
        <f t="shared" ca="1" si="69"/>
        <v>0.99079011063334921</v>
      </c>
      <c r="D823" s="26">
        <f t="shared" ca="1" si="71"/>
        <v>0.9749091310305158</v>
      </c>
      <c r="E823" s="26">
        <f t="shared" ca="1" si="71"/>
        <v>0.95398467412944388</v>
      </c>
      <c r="F823" s="26">
        <f t="shared" ca="1" si="71"/>
        <v>0.92941296772077853</v>
      </c>
      <c r="G823" s="26">
        <f t="shared" ca="1" si="71"/>
        <v>0.90233630312000501</v>
      </c>
      <c r="H823" s="26">
        <f t="shared" ca="1" si="71"/>
        <v>0.87366612441836389</v>
      </c>
      <c r="I823" s="26">
        <f t="shared" ca="1" si="71"/>
        <v>0.84410870385630177</v>
      </c>
      <c r="J823" s="26">
        <f t="shared" ca="1" si="71"/>
        <v>0.81420312940352679</v>
      </c>
      <c r="K823" s="26">
        <f t="shared" ca="1" si="71"/>
        <v>0.78434795453193684</v>
      </c>
      <c r="L823" s="26">
        <f t="shared" ca="1" si="71"/>
        <v>0.7548361759696971</v>
      </c>
      <c r="M823" s="27">
        <f ca="1">C823*'Balance y flujos'!D$12</f>
        <v>7502.1205518228971</v>
      </c>
      <c r="N823" s="27">
        <f ca="1">D823*'Balance y flujos'!E$12</f>
        <v>7381.8720529906495</v>
      </c>
      <c r="O823" s="27">
        <f ca="1">E823*'Balance y flujos'!F$12</f>
        <v>7223.4350677315642</v>
      </c>
      <c r="P823" s="27">
        <f ca="1">F823*'Balance y flujos'!G$12</f>
        <v>7037.3816325353146</v>
      </c>
      <c r="Q823" s="27">
        <f ca="1">G823*'Balance y flujos'!H$12</f>
        <v>-895503.94210666674</v>
      </c>
      <c r="R823" s="27">
        <f ca="1">H823*'Balance y flujos'!I$12</f>
        <v>22142.004142950711</v>
      </c>
      <c r="S823" s="27">
        <f ca="1">I823*'Balance y flujos'!J$12</f>
        <v>21392.907308074784</v>
      </c>
      <c r="T823" s="27">
        <f ca="1">J823*'Balance y flujos'!K$12</f>
        <v>20634.986936752732</v>
      </c>
      <c r="U823" s="27">
        <f ca="1">K823*'Balance y flujos'!L$12</f>
        <v>19878.343881449018</v>
      </c>
      <c r="V823" s="27">
        <f ca="1">L823*'Balance y flujos'!M$12</f>
        <v>773966.57975718169</v>
      </c>
      <c r="W823" s="16">
        <f t="shared" ca="1" si="68"/>
        <v>-8344.3107751774369</v>
      </c>
      <c r="X823" s="16">
        <f ca="1">'Metrics and Escenarios'!$N$13-W823</f>
        <v>11252.357530984213</v>
      </c>
    </row>
    <row r="824" spans="1:24" x14ac:dyDescent="0.35">
      <c r="A824">
        <v>819</v>
      </c>
      <c r="B824" s="16">
        <f t="shared" ca="1" si="67"/>
        <v>153.61986840709326</v>
      </c>
      <c r="C824" s="26">
        <f t="shared" ca="1" si="69"/>
        <v>0.97840373420589533</v>
      </c>
      <c r="D824" s="26">
        <f t="shared" ca="1" si="71"/>
        <v>0.9506858172068916</v>
      </c>
      <c r="E824" s="26">
        <f t="shared" ca="1" si="71"/>
        <v>0.91865134060321796</v>
      </c>
      <c r="F824" s="26">
        <f t="shared" ca="1" si="71"/>
        <v>0.88380098561599374</v>
      </c>
      <c r="G824" s="26">
        <f t="shared" ca="1" si="71"/>
        <v>0.8473261753342578</v>
      </c>
      <c r="H824" s="26">
        <f t="shared" ca="1" si="71"/>
        <v>0.81014755831375596</v>
      </c>
      <c r="I824" s="26">
        <f t="shared" ca="1" si="71"/>
        <v>0.77295364166502067</v>
      </c>
      <c r="J824" s="26">
        <f t="shared" ca="1" si="71"/>
        <v>0.73624824900982511</v>
      </c>
      <c r="K824" s="26">
        <f t="shared" ca="1" si="71"/>
        <v>0.70038480343911136</v>
      </c>
      <c r="L824" s="26">
        <f t="shared" ca="1" si="71"/>
        <v>0.66560578882840116</v>
      </c>
      <c r="M824" s="27">
        <f ca="1">C824*'Balance y flujos'!D$12</f>
        <v>7408.3326868031145</v>
      </c>
      <c r="N824" s="27">
        <f ca="1">D824*'Balance y flujos'!E$12</f>
        <v>7198.4565964583871</v>
      </c>
      <c r="O824" s="27">
        <f ca="1">E824*'Balance y flujos'!F$12</f>
        <v>6955.8961361589963</v>
      </c>
      <c r="P824" s="27">
        <f ca="1">F824*'Balance y flujos'!G$12</f>
        <v>6692.014248782416</v>
      </c>
      <c r="Q824" s="27">
        <f ca="1">G824*'Balance y flujos'!H$12</f>
        <v>-840910.34311525326</v>
      </c>
      <c r="R824" s="27">
        <f ca="1">H824*'Balance y flujos'!I$12</f>
        <v>20532.203425567015</v>
      </c>
      <c r="S824" s="27">
        <f ca="1">I824*'Balance y flujos'!J$12</f>
        <v>19589.568895611843</v>
      </c>
      <c r="T824" s="27">
        <f ca="1">J824*'Balance y flujos'!K$12</f>
        <v>18659.315411443571</v>
      </c>
      <c r="U824" s="27">
        <f ca="1">K824*'Balance y flujos'!L$12</f>
        <v>17750.40005097233</v>
      </c>
      <c r="V824" s="27">
        <f ca="1">L824*'Balance y flujos'!M$12</f>
        <v>682474.75710117468</v>
      </c>
      <c r="W824" s="16">
        <f t="shared" ca="1" si="68"/>
        <v>-53649.398562280927</v>
      </c>
      <c r="X824" s="16">
        <f ca="1">'Metrics and Escenarios'!$N$13-W824</f>
        <v>56557.445318087703</v>
      </c>
    </row>
    <row r="825" spans="1:24" x14ac:dyDescent="0.35">
      <c r="A825">
        <v>820</v>
      </c>
      <c r="B825" s="16">
        <f t="shared" ca="1" si="67"/>
        <v>226.77467106992793</v>
      </c>
      <c r="C825" s="26">
        <f t="shared" ca="1" si="69"/>
        <v>0.97127235752223839</v>
      </c>
      <c r="D825" s="26">
        <f t="shared" ca="1" si="71"/>
        <v>0.93687763037467175</v>
      </c>
      <c r="E825" s="26">
        <f t="shared" ca="1" si="71"/>
        <v>0.89870983625370504</v>
      </c>
      <c r="F825" s="26">
        <f t="shared" ca="1" si="71"/>
        <v>0.85831398878115317</v>
      </c>
      <c r="G825" s="26">
        <f t="shared" ca="1" si="71"/>
        <v>0.8168931590535512</v>
      </c>
      <c r="H825" s="26">
        <f t="shared" ca="1" si="71"/>
        <v>0.77535696261632114</v>
      </c>
      <c r="I825" s="26">
        <f t="shared" ca="1" si="71"/>
        <v>0.73436832868853197</v>
      </c>
      <c r="J825" s="26">
        <f t="shared" ca="1" si="71"/>
        <v>0.69439677190276372</v>
      </c>
      <c r="K825" s="26">
        <f t="shared" ca="1" si="71"/>
        <v>0.65575718840916464</v>
      </c>
      <c r="L825" s="26">
        <f t="shared" ca="1" si="71"/>
        <v>0.61865191738764702</v>
      </c>
      <c r="M825" s="27">
        <f ca="1">C825*'Balance y flujos'!D$12</f>
        <v>7354.3349258171338</v>
      </c>
      <c r="N825" s="27">
        <f ca="1">D825*'Balance y flujos'!E$12</f>
        <v>7093.9029870655886</v>
      </c>
      <c r="O825" s="27">
        <f ca="1">E825*'Balance y flujos'!F$12</f>
        <v>6804.901926579013</v>
      </c>
      <c r="P825" s="27">
        <f ca="1">F825*'Balance y flujos'!G$12</f>
        <v>6499.0303658118082</v>
      </c>
      <c r="Q825" s="27">
        <f ca="1">G825*'Balance y flujos'!H$12</f>
        <v>-810707.76126706984</v>
      </c>
      <c r="R825" s="27">
        <f ca="1">H825*'Balance y flujos'!I$12</f>
        <v>19650.47813882642</v>
      </c>
      <c r="S825" s="27">
        <f ca="1">I825*'Balance y flujos'!J$12</f>
        <v>18611.671119901192</v>
      </c>
      <c r="T825" s="27">
        <f ca="1">J825*'Balance y flujos'!K$12</f>
        <v>17598.640682742047</v>
      </c>
      <c r="U825" s="27">
        <f ca="1">K825*'Balance y flujos'!L$12</f>
        <v>16619.367486855299</v>
      </c>
      <c r="V825" s="27">
        <f ca="1">L825*'Balance y flujos'!M$12</f>
        <v>634330.89696003357</v>
      </c>
      <c r="W825" s="16">
        <f t="shared" ca="1" si="68"/>
        <v>-76144.536673437804</v>
      </c>
      <c r="X825" s="16">
        <f ca="1">'Metrics and Escenarios'!$N$13-W825</f>
        <v>79052.58342924458</v>
      </c>
    </row>
    <row r="826" spans="1:24" x14ac:dyDescent="0.35">
      <c r="A826">
        <v>821</v>
      </c>
      <c r="B826" s="16">
        <f t="shared" ca="1" si="67"/>
        <v>144.3606534409611</v>
      </c>
      <c r="C826" s="26">
        <f t="shared" ca="1" si="69"/>
        <v>0.97931007879297838</v>
      </c>
      <c r="D826" s="26">
        <f t="shared" ca="1" si="71"/>
        <v>0.95244796918706243</v>
      </c>
      <c r="E826" s="26">
        <f t="shared" ca="1" si="71"/>
        <v>0.92120668510521653</v>
      </c>
      <c r="F826" s="26">
        <f t="shared" ca="1" si="71"/>
        <v>0.88708037610884416</v>
      </c>
      <c r="G826" s="26">
        <f t="shared" ca="1" si="71"/>
        <v>0.85125805744885952</v>
      </c>
      <c r="H826" s="26">
        <f t="shared" ca="1" si="71"/>
        <v>0.81466088189353003</v>
      </c>
      <c r="I826" s="26">
        <f t="shared" ca="1" si="71"/>
        <v>0.7779797731297291</v>
      </c>
      <c r="J826" s="26">
        <f t="shared" ca="1" si="71"/>
        <v>0.74172216228145438</v>
      </c>
      <c r="K826" s="26">
        <f t="shared" ca="1" si="71"/>
        <v>0.70624570192442448</v>
      </c>
      <c r="L826" s="26">
        <f t="shared" ca="1" si="71"/>
        <v>0.67179739638715863</v>
      </c>
      <c r="M826" s="27">
        <f ca="1">C826*'Balance y flujos'!D$12</f>
        <v>7415.1953979674827</v>
      </c>
      <c r="N826" s="27">
        <f ca="1">D826*'Balance y flujos'!E$12</f>
        <v>7211.7993584056421</v>
      </c>
      <c r="O826" s="27">
        <f ca="1">E826*'Balance y flujos'!F$12</f>
        <v>6975.2448380684009</v>
      </c>
      <c r="P826" s="27">
        <f ca="1">F826*'Balance y flujos'!G$12</f>
        <v>6716.8453230430778</v>
      </c>
      <c r="Q826" s="27">
        <f ca="1">G826*'Balance y flujos'!H$12</f>
        <v>-844812.45358265867</v>
      </c>
      <c r="R826" s="27">
        <f ca="1">H826*'Balance y flujos'!I$12</f>
        <v>20646.588116250041</v>
      </c>
      <c r="S826" s="27">
        <f ca="1">I826*'Balance y flujos'!J$12</f>
        <v>19716.950077740974</v>
      </c>
      <c r="T826" s="27">
        <f ca="1">J826*'Balance y flujos'!K$12</f>
        <v>18798.045078247647</v>
      </c>
      <c r="U826" s="27">
        <f ca="1">K826*'Balance y flujos'!L$12</f>
        <v>17898.937386822006</v>
      </c>
      <c r="V826" s="27">
        <f ca="1">L826*'Balance y flujos'!M$12</f>
        <v>688823.28341457527</v>
      </c>
      <c r="W826" s="16">
        <f t="shared" ca="1" si="68"/>
        <v>-50609.564591538277</v>
      </c>
      <c r="X826" s="16">
        <f ca="1">'Metrics and Escenarios'!$N$13-W826</f>
        <v>53517.611347345053</v>
      </c>
    </row>
    <row r="827" spans="1:24" x14ac:dyDescent="0.35">
      <c r="A827">
        <v>822</v>
      </c>
      <c r="B827" s="16">
        <f t="shared" ca="1" si="67"/>
        <v>78.599508153401842</v>
      </c>
      <c r="C827" s="26">
        <f t="shared" ca="1" si="69"/>
        <v>0.98577135579410458</v>
      </c>
      <c r="D827" s="26">
        <f t="shared" ca="1" si="71"/>
        <v>0.9650575231467855</v>
      </c>
      <c r="E827" s="26">
        <f t="shared" ca="1" si="71"/>
        <v>0.93956102213656223</v>
      </c>
      <c r="F827" s="26">
        <f t="shared" ca="1" si="71"/>
        <v>0.91072414974027793</v>
      </c>
      <c r="G827" s="26">
        <f t="shared" ca="1" si="71"/>
        <v>0.87971315621941815</v>
      </c>
      <c r="H827" s="26">
        <f t="shared" ca="1" si="71"/>
        <v>0.84744726911481039</v>
      </c>
      <c r="I827" s="26">
        <f t="shared" ca="1" si="71"/>
        <v>0.81462943347931682</v>
      </c>
      <c r="J827" s="26">
        <f t="shared" ca="1" si="71"/>
        <v>0.78178803194708557</v>
      </c>
      <c r="K827" s="26">
        <f t="shared" ca="1" si="71"/>
        <v>0.74930658642086378</v>
      </c>
      <c r="L827" s="26">
        <f t="shared" ca="1" si="71"/>
        <v>0.71746053804505772</v>
      </c>
      <c r="M827" s="27">
        <f ca="1">C827*'Balance y flujos'!D$12</f>
        <v>7464.119260308199</v>
      </c>
      <c r="N827" s="27">
        <f ca="1">D827*'Balance y flujos'!E$12</f>
        <v>7307.277091676604</v>
      </c>
      <c r="O827" s="27">
        <f ca="1">E827*'Balance y flujos'!F$12</f>
        <v>7114.2212444537272</v>
      </c>
      <c r="P827" s="27">
        <f ca="1">F827*'Balance y flujos'!G$12</f>
        <v>6895.8725843967877</v>
      </c>
      <c r="Q827" s="27">
        <f ca="1">G827*'Balance y flujos'!H$12</f>
        <v>-873052.09442827466</v>
      </c>
      <c r="R827" s="27">
        <f ca="1">H827*'Balance y flujos'!I$12</f>
        <v>21477.519179497202</v>
      </c>
      <c r="S827" s="27">
        <f ca="1">I827*'Balance y flujos'!J$12</f>
        <v>20645.79109448356</v>
      </c>
      <c r="T827" s="27">
        <f ca="1">J827*'Balance y flujos'!K$12</f>
        <v>19813.465760511062</v>
      </c>
      <c r="U827" s="27">
        <f ca="1">K827*'Balance y flujos'!L$12</f>
        <v>18990.263073226564</v>
      </c>
      <c r="V827" s="27">
        <f ca="1">L827*'Balance y flujos'!M$12</f>
        <v>735643.70179811411</v>
      </c>
      <c r="W827" s="16">
        <f t="shared" ca="1" si="68"/>
        <v>-27699.863341606804</v>
      </c>
      <c r="X827" s="16">
        <f ca="1">'Metrics and Escenarios'!$N$13-W827</f>
        <v>30607.91009741358</v>
      </c>
    </row>
    <row r="828" spans="1:24" x14ac:dyDescent="0.35">
      <c r="A828">
        <v>823</v>
      </c>
      <c r="B828" s="16">
        <f t="shared" ca="1" si="67"/>
        <v>-178.95978429766075</v>
      </c>
      <c r="C828" s="26">
        <f t="shared" ca="1" si="69"/>
        <v>1.0114906028786912</v>
      </c>
      <c r="D828" s="26">
        <f t="shared" ca="1" si="71"/>
        <v>1.0160720769795331</v>
      </c>
      <c r="E828" s="26">
        <f t="shared" ca="1" si="71"/>
        <v>1.0150372153720468</v>
      </c>
      <c r="F828" s="26">
        <f t="shared" ca="1" si="71"/>
        <v>1.0095538393098618</v>
      </c>
      <c r="G828" s="26">
        <f t="shared" ca="1" si="71"/>
        <v>1.0006204551406559</v>
      </c>
      <c r="H828" s="26">
        <f t="shared" ca="1" si="71"/>
        <v>0.98906909576665503</v>
      </c>
      <c r="I828" s="26">
        <f t="shared" ca="1" si="71"/>
        <v>0.97557284491074125</v>
      </c>
      <c r="J828" s="26">
        <f t="shared" ca="1" si="71"/>
        <v>0.96067011640813471</v>
      </c>
      <c r="K828" s="26">
        <f t="shared" ca="1" si="71"/>
        <v>0.94477952239336593</v>
      </c>
      <c r="L828" s="26">
        <f t="shared" ca="1" si="71"/>
        <v>0.92822785804366625</v>
      </c>
      <c r="M828" s="27">
        <f ca="1">C828*'Balance y flujos'!D$12</f>
        <v>7658.8617088449018</v>
      </c>
      <c r="N828" s="27">
        <f ca="1">D828*'Balance y flujos'!E$12</f>
        <v>7693.551973352688</v>
      </c>
      <c r="O828" s="27">
        <f ca="1">E828*'Balance y flujos'!F$12</f>
        <v>7685.7161497503994</v>
      </c>
      <c r="P828" s="27">
        <f ca="1">F828*'Balance y flujos'!G$12</f>
        <v>7644.1968130028863</v>
      </c>
      <c r="Q828" s="27">
        <f ca="1">G828*'Balance y flujos'!H$12</f>
        <v>-993043.9006307543</v>
      </c>
      <c r="R828" s="27">
        <f ca="1">H828*'Balance y flujos'!I$12</f>
        <v>25066.751936512952</v>
      </c>
      <c r="S828" s="27">
        <f ca="1">I828*'Balance y flujos'!J$12</f>
        <v>24724.705891675298</v>
      </c>
      <c r="T828" s="27">
        <f ca="1">J828*'Balance y flujos'!K$12</f>
        <v>24347.014383416736</v>
      </c>
      <c r="U828" s="27">
        <f ca="1">K828*'Balance y flujos'!L$12</f>
        <v>23944.286626582627</v>
      </c>
      <c r="V828" s="27">
        <f ca="1">L828*'Balance y flujos'!M$12</f>
        <v>951752.66289069864</v>
      </c>
      <c r="W828" s="16">
        <f t="shared" ca="1" si="68"/>
        <v>87473.847743082908</v>
      </c>
      <c r="X828" s="16">
        <f ca="1">'Metrics and Escenarios'!$N$13-W828</f>
        <v>-84565.800987276132</v>
      </c>
    </row>
    <row r="829" spans="1:24" x14ac:dyDescent="0.35">
      <c r="A829">
        <v>824</v>
      </c>
      <c r="B829" s="16">
        <f t="shared" ca="1" si="67"/>
        <v>-76.893728199029169</v>
      </c>
      <c r="C829" s="26">
        <f t="shared" ca="1" si="69"/>
        <v>1.0012192243400098</v>
      </c>
      <c r="D829" s="26">
        <f t="shared" ca="1" si="71"/>
        <v>0.99554104810580712</v>
      </c>
      <c r="E829" s="26">
        <f t="shared" ca="1" si="71"/>
        <v>0.98442797788075787</v>
      </c>
      <c r="F829" s="26">
        <f t="shared" ca="1" si="71"/>
        <v>0.96916739433305543</v>
      </c>
      <c r="G829" s="26">
        <f t="shared" ca="1" si="71"/>
        <v>0.95083687101293046</v>
      </c>
      <c r="H829" s="26">
        <f t="shared" ca="1" si="71"/>
        <v>0.9303162292457966</v>
      </c>
      <c r="I829" s="26">
        <f t="shared" ca="1" si="71"/>
        <v>0.90830351688295552</v>
      </c>
      <c r="J829" s="26">
        <f t="shared" ca="1" si="71"/>
        <v>0.88534573876823364</v>
      </c>
      <c r="K829" s="26">
        <f t="shared" ca="1" si="71"/>
        <v>0.86185939296391401</v>
      </c>
      <c r="L829" s="26">
        <f t="shared" ca="1" si="71"/>
        <v>0.83816181896728958</v>
      </c>
      <c r="M829" s="27">
        <f ca="1">C829*'Balance y flujos'!D$12</f>
        <v>7581.0883043633639</v>
      </c>
      <c r="N829" s="27">
        <f ca="1">D829*'Balance y flujos'!E$12</f>
        <v>7538.0939686647025</v>
      </c>
      <c r="O829" s="27">
        <f ca="1">E829*'Balance y flujos'!F$12</f>
        <v>7453.9473955061367</v>
      </c>
      <c r="P829" s="27">
        <f ca="1">F829*'Balance y flujos'!G$12</f>
        <v>7338.3964465843264</v>
      </c>
      <c r="Q829" s="27">
        <f ca="1">G829*'Balance y flujos'!H$12</f>
        <v>-943637.27065872715</v>
      </c>
      <c r="R829" s="27">
        <f ca="1">H829*'Balance y flujos'!I$12</f>
        <v>23577.732072338702</v>
      </c>
      <c r="S829" s="27">
        <f ca="1">I829*'Balance y flujos'!J$12</f>
        <v>23019.846680295952</v>
      </c>
      <c r="T829" s="27">
        <f ca="1">J829*'Balance y flujos'!K$12</f>
        <v>22438.009747488773</v>
      </c>
      <c r="U829" s="27">
        <f ca="1">K829*'Balance y flujos'!L$12</f>
        <v>21842.776910175518</v>
      </c>
      <c r="V829" s="27">
        <f ca="1">L829*'Balance y flujos'!M$12</f>
        <v>859404.00971881044</v>
      </c>
      <c r="W829" s="16">
        <f t="shared" ca="1" si="68"/>
        <v>36556.630585500854</v>
      </c>
      <c r="X829" s="16">
        <f ca="1">'Metrics and Escenarios'!$N$13-W829</f>
        <v>-33648.583829694078</v>
      </c>
    </row>
    <row r="830" spans="1:24" x14ac:dyDescent="0.35">
      <c r="A830">
        <v>825</v>
      </c>
      <c r="B830" s="16">
        <f t="shared" ca="1" si="67"/>
        <v>-243.96356959454488</v>
      </c>
      <c r="C830" s="26">
        <f t="shared" ca="1" si="69"/>
        <v>1.018087091284603</v>
      </c>
      <c r="D830" s="26">
        <f t="shared" ca="1" si="71"/>
        <v>1.0293680246272363</v>
      </c>
      <c r="E830" s="26">
        <f t="shared" ca="1" si="71"/>
        <v>1.0350258609205414</v>
      </c>
      <c r="F830" s="26">
        <f t="shared" ca="1" si="71"/>
        <v>1.0361480138222401</v>
      </c>
      <c r="G830" s="26">
        <f t="shared" ca="1" si="71"/>
        <v>1.0336768007183808</v>
      </c>
      <c r="H830" s="26">
        <f t="shared" ca="1" si="71"/>
        <v>1.0284071877619809</v>
      </c>
      <c r="I830" s="26">
        <f t="shared" ca="1" si="71"/>
        <v>1.0209894462355589</v>
      </c>
      <c r="J830" s="26">
        <f t="shared" ca="1" si="71"/>
        <v>1.0119496616011003</v>
      </c>
      <c r="K830" s="26">
        <f t="shared" ca="1" si="71"/>
        <v>1.0017011637613544</v>
      </c>
      <c r="L830" s="26">
        <f t="shared" ca="1" si="71"/>
        <v>0.99057048499238143</v>
      </c>
      <c r="M830" s="27">
        <f ca="1">C830*'Balance y flujos'!D$12</f>
        <v>7708.809372541522</v>
      </c>
      <c r="N830" s="27">
        <f ca="1">D830*'Balance y flujos'!E$12</f>
        <v>7794.2269811401939</v>
      </c>
      <c r="O830" s="27">
        <f ca="1">E830*'Balance y flujos'!F$12</f>
        <v>7837.0673057249041</v>
      </c>
      <c r="P830" s="27">
        <f ca="1">F830*'Balance y flujos'!G$12</f>
        <v>7845.5640864817688</v>
      </c>
      <c r="Q830" s="27">
        <f ca="1">G830*'Balance y flujos'!H$12</f>
        <v>-1025849.9483029336</v>
      </c>
      <c r="R830" s="27">
        <f ca="1">H830*'Balance y flujos'!I$12</f>
        <v>26063.72797986837</v>
      </c>
      <c r="S830" s="27">
        <f ca="1">I830*'Balance y flujos'!J$12</f>
        <v>25875.734352762</v>
      </c>
      <c r="T830" s="27">
        <f ca="1">J830*'Balance y flujos'!K$12</f>
        <v>25646.632018090597</v>
      </c>
      <c r="U830" s="27">
        <f ca="1">K830*'Balance y flujos'!L$12</f>
        <v>25386.896318966694</v>
      </c>
      <c r="V830" s="27">
        <f ca="1">L830*'Balance y flujos'!M$12</f>
        <v>1015675.2878107211</v>
      </c>
      <c r="W830" s="16">
        <f t="shared" ca="1" si="68"/>
        <v>123983.99792336347</v>
      </c>
      <c r="X830" s="16">
        <f ca="1">'Metrics and Escenarios'!$N$13-W830</f>
        <v>-121075.95116755669</v>
      </c>
    </row>
    <row r="831" spans="1:24" x14ac:dyDescent="0.35">
      <c r="A831">
        <v>826</v>
      </c>
      <c r="B831" s="16">
        <f t="shared" ca="1" si="67"/>
        <v>-47.330564364945744</v>
      </c>
      <c r="C831" s="26">
        <f t="shared" ca="1" si="69"/>
        <v>0.99826367446654407</v>
      </c>
      <c r="D831" s="26">
        <f t="shared" ca="1" si="71"/>
        <v>0.9896721469104991</v>
      </c>
      <c r="E831" s="26">
        <f t="shared" ca="1" si="71"/>
        <v>0.97573573869284624</v>
      </c>
      <c r="F831" s="26">
        <f t="shared" ca="1" si="71"/>
        <v>0.95777422891679176</v>
      </c>
      <c r="G831" s="26">
        <f t="shared" ca="1" si="71"/>
        <v>0.93688536460882998</v>
      </c>
      <c r="H831" s="26">
        <f t="shared" ca="1" si="71"/>
        <v>0.91395986717969591</v>
      </c>
      <c r="I831" s="26">
        <f t="shared" ca="1" si="71"/>
        <v>0.88970004493512755</v>
      </c>
      <c r="J831" s="26">
        <f t="shared" ca="1" si="71"/>
        <v>0.86465250935089155</v>
      </c>
      <c r="K831" s="26">
        <f t="shared" ca="1" si="71"/>
        <v>0.83923040947875127</v>
      </c>
      <c r="L831" s="26">
        <f t="shared" ca="1" si="71"/>
        <v>0.81374578956788912</v>
      </c>
      <c r="M831" s="27">
        <f ca="1">C831*'Balance y flujos'!D$12</f>
        <v>7558.7093048056367</v>
      </c>
      <c r="N831" s="27">
        <f ca="1">D831*'Balance y flujos'!E$12</f>
        <v>7493.6554909271799</v>
      </c>
      <c r="O831" s="27">
        <f ca="1">E831*'Balance y flujos'!F$12</f>
        <v>7388.1310076020354</v>
      </c>
      <c r="P831" s="27">
        <f ca="1">F831*'Balance y flujos'!G$12</f>
        <v>7252.1290328280138</v>
      </c>
      <c r="Q831" s="27">
        <f ca="1">G831*'Balance y flujos'!H$12</f>
        <v>-929791.40305925324</v>
      </c>
      <c r="R831" s="27">
        <f ca="1">H831*'Balance y flujos'!I$12</f>
        <v>23163.199991365193</v>
      </c>
      <c r="S831" s="27">
        <f ca="1">I831*'Balance y flujos'!J$12</f>
        <v>22548.364335462786</v>
      </c>
      <c r="T831" s="27">
        <f ca="1">J831*'Balance y flujos'!K$12</f>
        <v>21913.565044090374</v>
      </c>
      <c r="U831" s="27">
        <f ca="1">K831*'Balance y flujos'!L$12</f>
        <v>21269.272876912459</v>
      </c>
      <c r="V831" s="27">
        <f ca="1">L831*'Balance y flujos'!M$12</f>
        <v>834369.18578336691</v>
      </c>
      <c r="W831" s="16">
        <f t="shared" ca="1" si="68"/>
        <v>23164.809808107442</v>
      </c>
      <c r="X831" s="16">
        <f ca="1">'Metrics and Escenarios'!$N$13-W831</f>
        <v>-20256.763052300666</v>
      </c>
    </row>
    <row r="832" spans="1:24" x14ac:dyDescent="0.35">
      <c r="A832">
        <v>827</v>
      </c>
      <c r="B832" s="16">
        <f t="shared" ca="1" si="67"/>
        <v>239.90686519744492</v>
      </c>
      <c r="C832" s="26">
        <f t="shared" ca="1" si="69"/>
        <v>0.96999770094233739</v>
      </c>
      <c r="D832" s="26">
        <f t="shared" ca="1" si="71"/>
        <v>0.93442020714005281</v>
      </c>
      <c r="E832" s="26">
        <f t="shared" ca="1" si="71"/>
        <v>0.89517619188951847</v>
      </c>
      <c r="F832" s="26">
        <f t="shared" ca="1" si="71"/>
        <v>0.85381719131529565</v>
      </c>
      <c r="G832" s="26">
        <f t="shared" ca="1" si="71"/>
        <v>0.8115469304164934</v>
      </c>
      <c r="H832" s="26">
        <f t="shared" ca="1" si="71"/>
        <v>0.76927168512218946</v>
      </c>
      <c r="I832" s="26">
        <f t="shared" ca="1" si="71"/>
        <v>0.72764855467289169</v>
      </c>
      <c r="J832" s="26">
        <f t="shared" ca="1" si="71"/>
        <v>0.68713979608717402</v>
      </c>
      <c r="K832" s="26">
        <f t="shared" ca="1" si="71"/>
        <v>0.64805243163150195</v>
      </c>
      <c r="L832" s="26">
        <f t="shared" ca="1" si="71"/>
        <v>0.61058077222549267</v>
      </c>
      <c r="M832" s="27">
        <f ca="1">C832*'Balance y flujos'!D$12</f>
        <v>7344.6834090912762</v>
      </c>
      <c r="N832" s="27">
        <f ca="1">D832*'Balance y flujos'!E$12</f>
        <v>7075.2957309423145</v>
      </c>
      <c r="O832" s="27">
        <f ca="1">E832*'Balance y flujos'!F$12</f>
        <v>6778.1456784868196</v>
      </c>
      <c r="P832" s="27">
        <f ca="1">F832*'Balance y flujos'!G$12</f>
        <v>6464.9812606340929</v>
      </c>
      <c r="Q832" s="27">
        <f ca="1">G832*'Balance y flujos'!H$12</f>
        <v>-805402.01350613544</v>
      </c>
      <c r="R832" s="27">
        <f ca="1">H832*'Balance y flujos'!I$12</f>
        <v>19496.25419020329</v>
      </c>
      <c r="S832" s="27">
        <f ca="1">I832*'Balance y flujos'!J$12</f>
        <v>18441.366629506701</v>
      </c>
      <c r="T832" s="27">
        <f ca="1">J832*'Balance y flujos'!K$12</f>
        <v>17414.721466827556</v>
      </c>
      <c r="U832" s="27">
        <f ca="1">K832*'Balance y flujos'!L$12</f>
        <v>16424.099807677503</v>
      </c>
      <c r="V832" s="27">
        <f ca="1">L832*'Balance y flujos'!M$12</f>
        <v>626055.19845121296</v>
      </c>
      <c r="W832" s="16">
        <f t="shared" ca="1" si="68"/>
        <v>-79907.266881552874</v>
      </c>
      <c r="X832" s="16">
        <f ca="1">'Metrics and Escenarios'!$N$13-W832</f>
        <v>82815.31363735965</v>
      </c>
    </row>
    <row r="833" spans="1:24" x14ac:dyDescent="0.35">
      <c r="A833">
        <v>828</v>
      </c>
      <c r="B833" s="16">
        <f t="shared" ca="1" si="67"/>
        <v>51.978355668797725</v>
      </c>
      <c r="C833" s="26">
        <f t="shared" ca="1" si="69"/>
        <v>0.98839908886413286</v>
      </c>
      <c r="D833" s="26">
        <f t="shared" ca="1" si="71"/>
        <v>0.97020941460137144</v>
      </c>
      <c r="E833" s="26">
        <f t="shared" ca="1" si="71"/>
        <v>0.94709472464203937</v>
      </c>
      <c r="F833" s="26">
        <f t="shared" ca="1" si="71"/>
        <v>0.92047377746474413</v>
      </c>
      <c r="G833" s="26">
        <f t="shared" ca="1" si="71"/>
        <v>0.89150092219808352</v>
      </c>
      <c r="H833" s="26">
        <f t="shared" ca="1" si="71"/>
        <v>0.86109196405767785</v>
      </c>
      <c r="I833" s="26">
        <f t="shared" ca="1" si="71"/>
        <v>0.82995222071745178</v>
      </c>
      <c r="J833" s="26">
        <f t="shared" ca="1" si="71"/>
        <v>0.79861626946020681</v>
      </c>
      <c r="K833" s="26">
        <f t="shared" ca="1" si="71"/>
        <v>0.76747604301874617</v>
      </c>
      <c r="L833" s="26">
        <f t="shared" ca="1" si="71"/>
        <v>0.73681666249632705</v>
      </c>
      <c r="M833" s="27">
        <f ca="1">C833*'Balance y flujos'!D$12</f>
        <v>7484.016078067878</v>
      </c>
      <c r="N833" s="27">
        <f ca="1">D833*'Balance y flujos'!E$12</f>
        <v>7346.2864745392408</v>
      </c>
      <c r="O833" s="27">
        <f ca="1">E833*'Balance y flujos'!F$12</f>
        <v>7171.2653588338462</v>
      </c>
      <c r="P833" s="27">
        <f ca="1">F833*'Balance y flujos'!G$12</f>
        <v>6969.6953665777528</v>
      </c>
      <c r="Q833" s="27">
        <f ca="1">G833*'Balance y flujos'!H$12</f>
        <v>-884750.60513434547</v>
      </c>
      <c r="R833" s="27">
        <f ca="1">H833*'Balance y flujos'!I$12</f>
        <v>21823.327358972405</v>
      </c>
      <c r="S833" s="27">
        <f ca="1">I833*'Balance y flujos'!J$12</f>
        <v>21034.128479928382</v>
      </c>
      <c r="T833" s="27">
        <f ca="1">J833*'Balance y flujos'!K$12</f>
        <v>20239.956950131298</v>
      </c>
      <c r="U833" s="27">
        <f ca="1">K833*'Balance y flujos'!L$12</f>
        <v>19450.745827474715</v>
      </c>
      <c r="V833" s="27">
        <f ca="1">L833*'Balance y flujos'!M$12</f>
        <v>755490.38365548279</v>
      </c>
      <c r="W833" s="16">
        <f t="shared" ca="1" si="68"/>
        <v>-17740.799584337161</v>
      </c>
      <c r="X833" s="16">
        <f ca="1">'Metrics and Escenarios'!$N$13-W833</f>
        <v>20648.846340143937</v>
      </c>
    </row>
    <row r="834" spans="1:24" x14ac:dyDescent="0.35">
      <c r="A834">
        <v>829</v>
      </c>
      <c r="B834" s="16">
        <f t="shared" ca="1" si="67"/>
        <v>-138.5134384728336</v>
      </c>
      <c r="C834" s="26">
        <f t="shared" ca="1" si="69"/>
        <v>1.0074077553854783</v>
      </c>
      <c r="D834" s="26">
        <f t="shared" ca="1" si="71"/>
        <v>1.0078859509852176</v>
      </c>
      <c r="E834" s="26">
        <f t="shared" ca="1" si="71"/>
        <v>1.0027952729757197</v>
      </c>
      <c r="F834" s="26">
        <f t="shared" ca="1" si="71"/>
        <v>0.99335214706521147</v>
      </c>
      <c r="G834" s="26">
        <f t="shared" ca="1" si="71"/>
        <v>0.98058797751618043</v>
      </c>
      <c r="H834" s="26">
        <f t="shared" ca="1" si="71"/>
        <v>0.96535546011155571</v>
      </c>
      <c r="I834" s="26">
        <f t="shared" ca="1" si="71"/>
        <v>0.94833933795230296</v>
      </c>
      <c r="J834" s="26">
        <f t="shared" ca="1" si="71"/>
        <v>0.93008316065806662</v>
      </c>
      <c r="K834" s="26">
        <f t="shared" ca="1" si="71"/>
        <v>0.91100636074615493</v>
      </c>
      <c r="L834" s="26">
        <f t="shared" ca="1" si="71"/>
        <v>0.89143354668270702</v>
      </c>
      <c r="M834" s="27">
        <f ca="1">C834*'Balance y flujos'!D$12</f>
        <v>7627.9469734634486</v>
      </c>
      <c r="N834" s="27">
        <f ca="1">D834*'Balance y flujos'!E$12</f>
        <v>7631.5678019296329</v>
      </c>
      <c r="O834" s="27">
        <f ca="1">E834*'Balance y flujos'!F$12</f>
        <v>7593.0219184898451</v>
      </c>
      <c r="P834" s="27">
        <f ca="1">F834*'Balance y flujos'!G$12</f>
        <v>7521.5199240650227</v>
      </c>
      <c r="Q834" s="27">
        <f ca="1">G834*'Balance y flujos'!H$12</f>
        <v>-973163.10605244327</v>
      </c>
      <c r="R834" s="27">
        <f ca="1">H834*'Balance y flujos'!I$12</f>
        <v>24465.758714680996</v>
      </c>
      <c r="S834" s="27">
        <f ca="1">I834*'Balance y flujos'!J$12</f>
        <v>24034.505817473881</v>
      </c>
      <c r="T834" s="27">
        <f ca="1">J834*'Balance y flujos'!K$12</f>
        <v>23571.825232768213</v>
      </c>
      <c r="U834" s="27">
        <f ca="1">K834*'Balance y flujos'!L$12</f>
        <v>23088.346967011945</v>
      </c>
      <c r="V834" s="27">
        <f ca="1">L834*'Balance y flujos'!M$12</f>
        <v>914025.8445092414</v>
      </c>
      <c r="W834" s="16">
        <f t="shared" ca="1" si="68"/>
        <v>66397.231806681142</v>
      </c>
      <c r="X834" s="16">
        <f ca="1">'Metrics and Escenarios'!$N$13-W834</f>
        <v>-63489.185050874366</v>
      </c>
    </row>
    <row r="835" spans="1:24" x14ac:dyDescent="0.35">
      <c r="A835">
        <v>830</v>
      </c>
      <c r="B835" s="16">
        <f t="shared" ca="1" si="67"/>
        <v>87.916579420417648</v>
      </c>
      <c r="C835" s="26">
        <f t="shared" ca="1" si="69"/>
        <v>0.98485333332706004</v>
      </c>
      <c r="D835" s="26">
        <f t="shared" ca="1" si="71"/>
        <v>0.96326089565331052</v>
      </c>
      <c r="E835" s="26">
        <f t="shared" ca="1" si="71"/>
        <v>0.93693850187431682</v>
      </c>
      <c r="F835" s="26">
        <f t="shared" ca="1" si="71"/>
        <v>0.90733635380558253</v>
      </c>
      <c r="G835" s="26">
        <f t="shared" ca="1" si="71"/>
        <v>0.8756245120754178</v>
      </c>
      <c r="H835" s="26">
        <f t="shared" ca="1" si="71"/>
        <v>0.84272305022218053</v>
      </c>
      <c r="I835" s="26">
        <f t="shared" ca="1" si="71"/>
        <v>0.80933374900349409</v>
      </c>
      <c r="J835" s="26">
        <f t="shared" ca="1" si="71"/>
        <v>0.77598251514319416</v>
      </c>
      <c r="K835" s="26">
        <f t="shared" ca="1" si="71"/>
        <v>0.74304964785777805</v>
      </c>
      <c r="L835" s="26">
        <f t="shared" ca="1" si="71"/>
        <v>0.71080695118417869</v>
      </c>
      <c r="M835" s="27">
        <f ca="1">C835*'Balance y flujos'!D$12</f>
        <v>7457.1681259123916</v>
      </c>
      <c r="N835" s="27">
        <f ca="1">D835*'Balance y flujos'!E$12</f>
        <v>7293.6732860894117</v>
      </c>
      <c r="O835" s="27">
        <f ca="1">E835*'Balance y flujos'!F$12</f>
        <v>7094.3638973266079</v>
      </c>
      <c r="P835" s="27">
        <f ca="1">F835*'Balance y flujos'!G$12</f>
        <v>6870.2206796852906</v>
      </c>
      <c r="Q835" s="27">
        <f ca="1">G835*'Balance y flujos'!H$12</f>
        <v>-868994.4089110638</v>
      </c>
      <c r="R835" s="27">
        <f ca="1">H835*'Balance y flujos'!I$12</f>
        <v>21357.789603897076</v>
      </c>
      <c r="S835" s="27">
        <f ca="1">I835*'Balance y flujos'!J$12</f>
        <v>20511.578419496891</v>
      </c>
      <c r="T835" s="27">
        <f ca="1">J835*'Balance y flujos'!K$12</f>
        <v>19666.332005943994</v>
      </c>
      <c r="U835" s="27">
        <f ca="1">K835*'Balance y flujos'!L$12</f>
        <v>18831.688583826206</v>
      </c>
      <c r="V835" s="27">
        <f ca="1">L835*'Balance y flujos'!M$12</f>
        <v>728821.48787968827</v>
      </c>
      <c r="W835" s="16">
        <f t="shared" ca="1" si="68"/>
        <v>-31090.106429197709</v>
      </c>
      <c r="X835" s="16">
        <f ca="1">'Metrics and Escenarios'!$N$13-W835</f>
        <v>33998.153185004485</v>
      </c>
    </row>
    <row r="836" spans="1:24" x14ac:dyDescent="0.35">
      <c r="A836">
        <v>831</v>
      </c>
      <c r="B836" s="16">
        <f t="shared" ca="1" si="67"/>
        <v>147.6102688841741</v>
      </c>
      <c r="C836" s="26">
        <f t="shared" ca="1" si="69"/>
        <v>0.97899189237937867</v>
      </c>
      <c r="D836" s="26">
        <f t="shared" ca="1" si="71"/>
        <v>0.9518291523746063</v>
      </c>
      <c r="E836" s="26">
        <f t="shared" ca="1" si="71"/>
        <v>0.92030905247934292</v>
      </c>
      <c r="F836" s="26">
        <f t="shared" ca="1" si="71"/>
        <v>0.88592805715395517</v>
      </c>
      <c r="G836" s="26">
        <f t="shared" ca="1" si="71"/>
        <v>0.84987604983639864</v>
      </c>
      <c r="H836" s="26">
        <f t="shared" ref="D836:L864" ca="1" si="72">EXP(-(H$4+($B836/10000))*H$3)</f>
        <v>0.81307402864542189</v>
      </c>
      <c r="I836" s="26">
        <f t="shared" ca="1" si="72"/>
        <v>0.77621208983409296</v>
      </c>
      <c r="J836" s="26">
        <f t="shared" ca="1" si="72"/>
        <v>0.73979641710404276</v>
      </c>
      <c r="K836" s="26">
        <f t="shared" ca="1" si="72"/>
        <v>0.70418319520802519</v>
      </c>
      <c r="L836" s="26">
        <f t="shared" ca="1" si="72"/>
        <v>0.66961785644447192</v>
      </c>
      <c r="M836" s="27">
        <f ca="1">C836*'Balance y flujos'!D$12</f>
        <v>7412.7861360994457</v>
      </c>
      <c r="N836" s="27">
        <f ca="1">D836*'Balance y flujos'!E$12</f>
        <v>7207.1137662941373</v>
      </c>
      <c r="O836" s="27">
        <f ca="1">E836*'Balance y flujos'!F$12</f>
        <v>6968.4480926242541</v>
      </c>
      <c r="P836" s="27">
        <f ca="1">F836*'Balance y flujos'!G$12</f>
        <v>6708.1201292599044</v>
      </c>
      <c r="Q836" s="27">
        <f ca="1">G836*'Balance y flujos'!H$12</f>
        <v>-843440.91033353866</v>
      </c>
      <c r="R836" s="27">
        <f ca="1">H836*'Balance y flujos'!I$12</f>
        <v>20606.371252837536</v>
      </c>
      <c r="S836" s="27">
        <f ca="1">I836*'Balance y flujos'!J$12</f>
        <v>19672.150296953485</v>
      </c>
      <c r="T836" s="27">
        <f ca="1">J836*'Balance y flujos'!K$12</f>
        <v>18749.239411523529</v>
      </c>
      <c r="U836" s="27">
        <f ca="1">K836*'Balance y flujos'!L$12</f>
        <v>17846.66566541381</v>
      </c>
      <c r="V836" s="27">
        <f ca="1">L836*'Balance y flujos'!M$12</f>
        <v>686588.50568586029</v>
      </c>
      <c r="W836" s="16">
        <f t="shared" ca="1" si="68"/>
        <v>-51681.509896672098</v>
      </c>
      <c r="X836" s="16">
        <f ca="1">'Metrics and Escenarios'!$N$13-W836</f>
        <v>54589.556652478874</v>
      </c>
    </row>
    <row r="837" spans="1:24" x14ac:dyDescent="0.35">
      <c r="A837">
        <v>832</v>
      </c>
      <c r="B837" s="16">
        <f t="shared" ca="1" si="67"/>
        <v>47.126032489294047</v>
      </c>
      <c r="C837" s="26">
        <f t="shared" ca="1" si="69"/>
        <v>0.98887880842338671</v>
      </c>
      <c r="D837" s="26">
        <f t="shared" ca="1" si="72"/>
        <v>0.97115142554788292</v>
      </c>
      <c r="E837" s="26">
        <f t="shared" ca="1" si="72"/>
        <v>0.94847441150705669</v>
      </c>
      <c r="F837" s="26">
        <f t="shared" ca="1" si="72"/>
        <v>0.92226208689299838</v>
      </c>
      <c r="G837" s="26">
        <f t="shared" ca="1" si="72"/>
        <v>0.89366647341909577</v>
      </c>
      <c r="H837" s="26">
        <f t="shared" ca="1" si="72"/>
        <v>0.86360259490008939</v>
      </c>
      <c r="I837" s="26">
        <f t="shared" ca="1" si="72"/>
        <v>0.8327760512298733</v>
      </c>
      <c r="J837" s="26">
        <f t="shared" ca="1" si="72"/>
        <v>0.80172240974698661</v>
      </c>
      <c r="K837" s="26">
        <f t="shared" ca="1" si="72"/>
        <v>0.77083500975076302</v>
      </c>
      <c r="L837" s="26">
        <f t="shared" ca="1" si="72"/>
        <v>0.74040062330281142</v>
      </c>
      <c r="M837" s="27">
        <f ca="1">C837*'Balance y flujos'!D$12</f>
        <v>7487.6484457368379</v>
      </c>
      <c r="N837" s="27">
        <f ca="1">D837*'Balance y flujos'!E$12</f>
        <v>7353.4192462595274</v>
      </c>
      <c r="O837" s="27">
        <f ca="1">E837*'Balance y flujos'!F$12</f>
        <v>7181.7121498080824</v>
      </c>
      <c r="P837" s="27">
        <f ca="1">F837*'Balance y flujos'!G$12</f>
        <v>6983.2361889686308</v>
      </c>
      <c r="Q837" s="27">
        <f ca="1">G837*'Balance y flujos'!H$12</f>
        <v>-886899.75911224145</v>
      </c>
      <c r="R837" s="27">
        <f ca="1">H837*'Balance y flujos'!I$12</f>
        <v>21886.956240716107</v>
      </c>
      <c r="S837" s="27">
        <f ca="1">I837*'Balance y flujos'!J$12</f>
        <v>21105.695025954938</v>
      </c>
      <c r="T837" s="27">
        <f ca="1">J837*'Balance y flujos'!K$12</f>
        <v>20318.67829364711</v>
      </c>
      <c r="U837" s="27">
        <f ca="1">K837*'Balance y flujos'!L$12</f>
        <v>19535.874749402257</v>
      </c>
      <c r="V837" s="27">
        <f ca="1">L837*'Balance y flujos'!M$12</f>
        <v>759165.17558475805</v>
      </c>
      <c r="W837" s="16">
        <f t="shared" ca="1" si="68"/>
        <v>-15881.363186989794</v>
      </c>
      <c r="X837" s="16">
        <f ca="1">'Metrics and Escenarios'!$N$13-W837</f>
        <v>18789.40994279657</v>
      </c>
    </row>
    <row r="838" spans="1:24" x14ac:dyDescent="0.35">
      <c r="A838">
        <v>833</v>
      </c>
      <c r="B838" s="16">
        <f t="shared" ca="1" si="67"/>
        <v>-51.350024313184115</v>
      </c>
      <c r="C838" s="26">
        <f t="shared" ca="1" si="69"/>
        <v>0.99866500320310991</v>
      </c>
      <c r="D838" s="26">
        <f t="shared" ca="1" si="72"/>
        <v>0.99046805629150325</v>
      </c>
      <c r="E838" s="26">
        <f t="shared" ca="1" si="72"/>
        <v>0.97691302757654319</v>
      </c>
      <c r="F838" s="26">
        <f t="shared" ca="1" si="72"/>
        <v>0.95931536155002328</v>
      </c>
      <c r="G838" s="26">
        <f t="shared" ca="1" si="72"/>
        <v>0.93877014452335461</v>
      </c>
      <c r="H838" s="26">
        <f t="shared" ca="1" si="72"/>
        <v>0.91616670224388475</v>
      </c>
      <c r="I838" s="26">
        <f t="shared" ca="1" si="72"/>
        <v>0.89220684946911621</v>
      </c>
      <c r="J838" s="26">
        <f t="shared" ca="1" si="72"/>
        <v>0.86743733325096595</v>
      </c>
      <c r="K838" s="26">
        <f t="shared" ca="1" si="72"/>
        <v>0.84227183507816539</v>
      </c>
      <c r="L838" s="26">
        <f t="shared" ca="1" si="72"/>
        <v>0.81702319045541694</v>
      </c>
      <c r="M838" s="27">
        <f ca="1">C838*'Balance y flujos'!D$12</f>
        <v>7561.7481084132978</v>
      </c>
      <c r="N838" s="27">
        <f ca="1">D838*'Balance y flujos'!E$12</f>
        <v>7499.6820025571787</v>
      </c>
      <c r="O838" s="27">
        <f ca="1">E838*'Balance y flujos'!F$12</f>
        <v>7397.0452701032718</v>
      </c>
      <c r="P838" s="27">
        <f ca="1">F838*'Balance y flujos'!G$12</f>
        <v>7263.798267993735</v>
      </c>
      <c r="Q838" s="27">
        <f ca="1">G838*'Balance y flujos'!H$12</f>
        <v>-931661.9116907072</v>
      </c>
      <c r="R838" s="27">
        <f ca="1">H838*'Balance y flujos'!I$12</f>
        <v>23219.129539013167</v>
      </c>
      <c r="S838" s="27">
        <f ca="1">I838*'Balance y flujos'!J$12</f>
        <v>22611.896244078445</v>
      </c>
      <c r="T838" s="27">
        <f ca="1">J838*'Balance y flujos'!K$12</f>
        <v>21984.143015021644</v>
      </c>
      <c r="U838" s="27">
        <f ca="1">K838*'Balance y flujos'!L$12</f>
        <v>21346.354105473925</v>
      </c>
      <c r="V838" s="27">
        <f ca="1">L838*'Balance y flujos'!M$12</f>
        <v>837729.64840580872</v>
      </c>
      <c r="W838" s="16">
        <f t="shared" ca="1" si="68"/>
        <v>24951.533267756226</v>
      </c>
      <c r="X838" s="16">
        <f ca="1">'Metrics and Escenarios'!$N$13-W838</f>
        <v>-22043.48651194945</v>
      </c>
    </row>
    <row r="839" spans="1:24" x14ac:dyDescent="0.35">
      <c r="A839">
        <v>834</v>
      </c>
      <c r="B839" s="16">
        <f t="shared" ref="B839:B902" ca="1" si="73">_xlfn.NORM.INV(RAND(),0,1.6)*100</f>
        <v>-48.610104524939501</v>
      </c>
      <c r="C839" s="26">
        <f t="shared" ca="1" si="69"/>
        <v>0.99839141448496826</v>
      </c>
      <c r="D839" s="26">
        <f t="shared" ca="1" si="72"/>
        <v>0.98992544437098384</v>
      </c>
      <c r="E839" s="26">
        <f t="shared" ca="1" si="72"/>
        <v>0.97611035850837058</v>
      </c>
      <c r="F839" s="26">
        <f t="shared" ca="1" si="72"/>
        <v>0.95826455862144022</v>
      </c>
      <c r="G839" s="26">
        <f t="shared" ca="1" si="72"/>
        <v>0.93748494761067513</v>
      </c>
      <c r="H839" s="26">
        <f t="shared" ca="1" si="72"/>
        <v>0.91466180560554811</v>
      </c>
      <c r="I839" s="26">
        <f t="shared" ca="1" si="72"/>
        <v>0.89049728677435191</v>
      </c>
      <c r="J839" s="26">
        <f t="shared" ca="1" si="72"/>
        <v>0.86553804859490091</v>
      </c>
      <c r="K839" s="26">
        <f t="shared" ca="1" si="72"/>
        <v>0.8401974122765713</v>
      </c>
      <c r="L839" s="26">
        <f t="shared" ca="1" si="72"/>
        <v>0.81478767641154637</v>
      </c>
      <c r="M839" s="27">
        <f ca="1">C839*'Balance y flujos'!D$12</f>
        <v>7559.6765338960622</v>
      </c>
      <c r="N839" s="27">
        <f ca="1">D839*'Balance y flujos'!E$12</f>
        <v>7495.5734229529771</v>
      </c>
      <c r="O839" s="27">
        <f ca="1">E839*'Balance y flujos'!F$12</f>
        <v>7390.9675750919632</v>
      </c>
      <c r="P839" s="27">
        <f ca="1">F839*'Balance y flujos'!G$12</f>
        <v>7255.8417389954802</v>
      </c>
      <c r="Q839" s="27">
        <f ca="1">G839*'Balance y flujos'!H$12</f>
        <v>-930386.44610464096</v>
      </c>
      <c r="R839" s="27">
        <f ca="1">H839*'Balance y flujos'!I$12</f>
        <v>23180.989766084527</v>
      </c>
      <c r="S839" s="27">
        <f ca="1">I839*'Balance y flujos'!J$12</f>
        <v>22568.569459152102</v>
      </c>
      <c r="T839" s="27">
        <f ca="1">J839*'Balance y flujos'!K$12</f>
        <v>21936.007957992584</v>
      </c>
      <c r="U839" s="27">
        <f ca="1">K839*'Balance y flujos'!L$12</f>
        <v>21293.780385395556</v>
      </c>
      <c r="V839" s="27">
        <f ca="1">L839*'Balance y flujos'!M$12</f>
        <v>835437.47798046982</v>
      </c>
      <c r="W839" s="16">
        <f t="shared" ref="W839:W902" ca="1" si="74">SUM(M839:V839)</f>
        <v>23732.438715390046</v>
      </c>
      <c r="X839" s="16">
        <f ca="1">'Metrics and Escenarios'!$N$13-W839</f>
        <v>-20824.39195958327</v>
      </c>
    </row>
    <row r="840" spans="1:24" x14ac:dyDescent="0.35">
      <c r="A840">
        <v>835</v>
      </c>
      <c r="B840" s="16">
        <f t="shared" ca="1" si="73"/>
        <v>42.310650930808066</v>
      </c>
      <c r="C840" s="26">
        <f t="shared" ref="C840:C903" ca="1" si="75">EXP(-(C$4+($B840/10000))*C$3)</f>
        <v>0.98935510596967013</v>
      </c>
      <c r="D840" s="26">
        <f t="shared" ca="1" si="72"/>
        <v>0.97208716900475123</v>
      </c>
      <c r="E840" s="26">
        <f t="shared" ca="1" si="72"/>
        <v>0.94984558153158505</v>
      </c>
      <c r="F840" s="26">
        <f t="shared" ca="1" si="72"/>
        <v>0.92404021635574141</v>
      </c>
      <c r="G840" s="26">
        <f t="shared" ca="1" si="72"/>
        <v>0.89582073830803521</v>
      </c>
      <c r="H840" s="26">
        <f t="shared" ca="1" si="72"/>
        <v>0.86610134850307541</v>
      </c>
      <c r="I840" s="26">
        <f t="shared" ca="1" si="72"/>
        <v>0.83558788168791787</v>
      </c>
      <c r="J840" s="26">
        <f t="shared" ca="1" si="72"/>
        <v>0.8048168457216428</v>
      </c>
      <c r="K840" s="26">
        <f t="shared" ca="1" si="72"/>
        <v>0.77418293742931588</v>
      </c>
      <c r="L840" s="26">
        <f t="shared" ca="1" si="72"/>
        <v>0.7439745327730809</v>
      </c>
      <c r="M840" s="27">
        <f ca="1">C840*'Balance y flujos'!D$12</f>
        <v>7491.2549024146019</v>
      </c>
      <c r="N840" s="27">
        <f ca="1">D840*'Balance y flujos'!E$12</f>
        <v>7360.504561447543</v>
      </c>
      <c r="O840" s="27">
        <f ca="1">E840*'Balance y flujos'!F$12</f>
        <v>7192.0944524881952</v>
      </c>
      <c r="P840" s="27">
        <f ca="1">F840*'Balance y flujos'!G$12</f>
        <v>6996.6999301213555</v>
      </c>
      <c r="Q840" s="27">
        <f ca="1">G840*'Balance y flujos'!H$12</f>
        <v>-889037.71221655176</v>
      </c>
      <c r="R840" s="27">
        <f ca="1">H840*'Balance y flujos'!I$12</f>
        <v>21950.284108288361</v>
      </c>
      <c r="S840" s="27">
        <f ca="1">I840*'Balance y flujos'!J$12</f>
        <v>21176.957445214633</v>
      </c>
      <c r="T840" s="27">
        <f ca="1">J840*'Balance y flujos'!K$12</f>
        <v>20397.103005623379</v>
      </c>
      <c r="U840" s="27">
        <f ca="1">K840*'Balance y flujos'!L$12</f>
        <v>19620.723899960965</v>
      </c>
      <c r="V840" s="27">
        <f ca="1">L840*'Balance y flujos'!M$12</f>
        <v>762829.66143894079</v>
      </c>
      <c r="W840" s="16">
        <f t="shared" ca="1" si="74"/>
        <v>-14022.428472051979</v>
      </c>
      <c r="X840" s="16">
        <f ca="1">'Metrics and Escenarios'!$N$13-W840</f>
        <v>16930.475227858755</v>
      </c>
    </row>
    <row r="841" spans="1:24" x14ac:dyDescent="0.35">
      <c r="A841">
        <v>836</v>
      </c>
      <c r="B841" s="16">
        <f t="shared" ca="1" si="73"/>
        <v>-228.10580487116206</v>
      </c>
      <c r="C841" s="26">
        <f t="shared" ca="1" si="75"/>
        <v>1.0164739121372746</v>
      </c>
      <c r="D841" s="26">
        <f t="shared" ca="1" si="72"/>
        <v>1.0261085010456075</v>
      </c>
      <c r="E841" s="26">
        <f t="shared" ca="1" si="72"/>
        <v>1.0301135958411995</v>
      </c>
      <c r="F841" s="26">
        <f t="shared" ca="1" si="72"/>
        <v>1.0295964179536283</v>
      </c>
      <c r="G841" s="26">
        <f t="shared" ca="1" si="72"/>
        <v>1.0255133054303209</v>
      </c>
      <c r="H841" s="26">
        <f t="shared" ca="1" si="72"/>
        <v>1.0186686471417672</v>
      </c>
      <c r="I841" s="26">
        <f t="shared" ca="1" si="72"/>
        <v>1.0097186898216801</v>
      </c>
      <c r="J841" s="26">
        <f t="shared" ca="1" si="72"/>
        <v>0.9991929421950092</v>
      </c>
      <c r="K841" s="26">
        <f t="shared" ca="1" si="72"/>
        <v>0.9875064309932674</v>
      </c>
      <c r="L841" s="26">
        <f t="shared" ca="1" si="72"/>
        <v>0.97498614428340313</v>
      </c>
      <c r="M841" s="27">
        <f ca="1">C841*'Balance y flujos'!D$12</f>
        <v>7696.5946115088263</v>
      </c>
      <c r="N841" s="27">
        <f ca="1">D841*'Balance y flujos'!E$12</f>
        <v>7769.5463362806504</v>
      </c>
      <c r="O841" s="27">
        <f ca="1">E841*'Balance y flujos'!F$12</f>
        <v>7799.872339392251</v>
      </c>
      <c r="P841" s="27">
        <f ca="1">F841*'Balance y flujos'!G$12</f>
        <v>7795.9563426360701</v>
      </c>
      <c r="Q841" s="27">
        <f ca="1">G841*'Balance y flujos'!H$12</f>
        <v>-1017748.2658298363</v>
      </c>
      <c r="R841" s="27">
        <f ca="1">H841*'Balance y flujos'!I$12</f>
        <v>25816.916525546938</v>
      </c>
      <c r="S841" s="27">
        <f ca="1">I841*'Balance y flujos'!J$12</f>
        <v>25590.090754784072</v>
      </c>
      <c r="T841" s="27">
        <f ca="1">J841*'Balance y flujos'!K$12</f>
        <v>25323.328497391343</v>
      </c>
      <c r="U841" s="27">
        <f ca="1">K841*'Balance y flujos'!L$12</f>
        <v>25027.148100540227</v>
      </c>
      <c r="V841" s="27">
        <f ca="1">L841*'Balance y flujos'!M$12</f>
        <v>999695.98096204828</v>
      </c>
      <c r="W841" s="16">
        <f t="shared" ca="1" si="74"/>
        <v>114767.16864029237</v>
      </c>
      <c r="X841" s="16">
        <f ca="1">'Metrics and Escenarios'!$N$13-W841</f>
        <v>-111859.12188448559</v>
      </c>
    </row>
    <row r="842" spans="1:24" x14ac:dyDescent="0.35">
      <c r="A842">
        <v>837</v>
      </c>
      <c r="B842" s="16">
        <f t="shared" ca="1" si="73"/>
        <v>-106.63100964851463</v>
      </c>
      <c r="C842" s="26">
        <f t="shared" ca="1" si="75"/>
        <v>1.0042010094384866</v>
      </c>
      <c r="D842" s="26">
        <f t="shared" ca="1" si="72"/>
        <v>1.001479627188917</v>
      </c>
      <c r="E842" s="26">
        <f t="shared" ca="1" si="72"/>
        <v>0.99324953228410384</v>
      </c>
      <c r="F842" s="26">
        <f t="shared" ca="1" si="72"/>
        <v>0.98076439166161877</v>
      </c>
      <c r="G842" s="26">
        <f t="shared" ca="1" si="72"/>
        <v>0.96508014952783117</v>
      </c>
      <c r="H842" s="26">
        <f t="shared" ca="1" si="72"/>
        <v>0.94706424237888642</v>
      </c>
      <c r="I842" s="26">
        <f t="shared" ca="1" si="72"/>
        <v>0.92740901205123771</v>
      </c>
      <c r="J842" s="26">
        <f t="shared" ca="1" si="72"/>
        <v>0.90666049095545709</v>
      </c>
      <c r="K842" s="26">
        <f t="shared" ca="1" si="72"/>
        <v>0.88523725466939607</v>
      </c>
      <c r="L842" s="26">
        <f t="shared" ca="1" si="72"/>
        <v>0.86346076957867202</v>
      </c>
      <c r="M842" s="27">
        <f ca="1">C842*'Balance y flujos'!D$12</f>
        <v>7603.6659532804515</v>
      </c>
      <c r="N842" s="27">
        <f ca="1">D842*'Balance y flujos'!E$12</f>
        <v>7583.060037370763</v>
      </c>
      <c r="O842" s="27">
        <f ca="1">E842*'Balance y flujos'!F$12</f>
        <v>7520.7429396664038</v>
      </c>
      <c r="P842" s="27">
        <f ca="1">F842*'Balance y flujos'!G$12</f>
        <v>7426.2072463332615</v>
      </c>
      <c r="Q842" s="27">
        <f ca="1">G842*'Balance y flujos'!H$12</f>
        <v>-957772.70111244393</v>
      </c>
      <c r="R842" s="27">
        <f ca="1">H842*'Balance y flujos'!I$12</f>
        <v>24002.190072728667</v>
      </c>
      <c r="S842" s="27">
        <f ca="1">I842*'Balance y flujos'!J$12</f>
        <v>23504.052192385436</v>
      </c>
      <c r="T842" s="27">
        <f ca="1">J842*'Balance y flujos'!K$12</f>
        <v>22978.206188720447</v>
      </c>
      <c r="U842" s="27">
        <f ca="1">K842*'Balance y flujos'!L$12</f>
        <v>22435.260350094541</v>
      </c>
      <c r="V842" s="27">
        <f ca="1">L842*'Balance y flujos'!M$12</f>
        <v>885344.13142930402</v>
      </c>
      <c r="W842" s="16">
        <f t="shared" ca="1" si="74"/>
        <v>50624.815297440044</v>
      </c>
      <c r="X842" s="16">
        <f ca="1">'Metrics and Escenarios'!$N$13-W842</f>
        <v>-47716.768541633268</v>
      </c>
    </row>
    <row r="843" spans="1:24" x14ac:dyDescent="0.35">
      <c r="A843">
        <v>838</v>
      </c>
      <c r="B843" s="16">
        <f t="shared" ca="1" si="73"/>
        <v>93.188528773191791</v>
      </c>
      <c r="C843" s="26">
        <f t="shared" ca="1" si="75"/>
        <v>0.98433426047605033</v>
      </c>
      <c r="D843" s="26">
        <f t="shared" ca="1" si="72"/>
        <v>0.96224577838096215</v>
      </c>
      <c r="E843" s="26">
        <f t="shared" ca="1" si="72"/>
        <v>0.93545782539211475</v>
      </c>
      <c r="F843" s="26">
        <f t="shared" ca="1" si="72"/>
        <v>0.90542499730754478</v>
      </c>
      <c r="G843" s="26">
        <f t="shared" ca="1" si="72"/>
        <v>0.87331942744263613</v>
      </c>
      <c r="H843" s="26">
        <f t="shared" ca="1" si="72"/>
        <v>0.84006158582945123</v>
      </c>
      <c r="I843" s="26">
        <f t="shared" ca="1" si="72"/>
        <v>0.80635251672986985</v>
      </c>
      <c r="J843" s="26">
        <f t="shared" ca="1" si="72"/>
        <v>0.77271665455011185</v>
      </c>
      <c r="K843" s="26">
        <f t="shared" ca="1" si="72"/>
        <v>0.7395324105708011</v>
      </c>
      <c r="L843" s="26">
        <f t="shared" ca="1" si="72"/>
        <v>0.70706947349093474</v>
      </c>
      <c r="M843" s="27">
        <f ca="1">C843*'Balance y flujos'!D$12</f>
        <v>7453.2377807649573</v>
      </c>
      <c r="N843" s="27">
        <f ca="1">D843*'Balance y flujos'!E$12</f>
        <v>7285.9869637597239</v>
      </c>
      <c r="O843" s="27">
        <f ca="1">E843*'Balance y flujos'!F$12</f>
        <v>7083.1524274617868</v>
      </c>
      <c r="P843" s="27">
        <f ca="1">F843*'Balance y flujos'!G$12</f>
        <v>6855.748162537715</v>
      </c>
      <c r="Q843" s="27">
        <f ca="1">G843*'Balance y flujos'!H$12</f>
        <v>-866706.77804837096</v>
      </c>
      <c r="R843" s="27">
        <f ca="1">H843*'Balance y flujos'!I$12</f>
        <v>21290.338029476286</v>
      </c>
      <c r="S843" s="27">
        <f ca="1">I843*'Balance y flujos'!J$12</f>
        <v>20436.022717485859</v>
      </c>
      <c r="T843" s="27">
        <f ca="1">J843*'Balance y flujos'!K$12</f>
        <v>19583.562745741227</v>
      </c>
      <c r="U843" s="27">
        <f ca="1">K843*'Balance y flujos'!L$12</f>
        <v>18742.548487394251</v>
      </c>
      <c r="V843" s="27">
        <f ca="1">L843*'Balance y flujos'!M$12</f>
        <v>724989.28836508142</v>
      </c>
      <c r="W843" s="16">
        <f t="shared" ca="1" si="74"/>
        <v>-32986.892368667759</v>
      </c>
      <c r="X843" s="16">
        <f ca="1">'Metrics and Escenarios'!$N$13-W843</f>
        <v>35894.939124474535</v>
      </c>
    </row>
    <row r="844" spans="1:24" x14ac:dyDescent="0.35">
      <c r="A844">
        <v>839</v>
      </c>
      <c r="B844" s="16">
        <f t="shared" ca="1" si="73"/>
        <v>130.98775853342889</v>
      </c>
      <c r="C844" s="26">
        <f t="shared" ca="1" si="75"/>
        <v>0.98062057593126073</v>
      </c>
      <c r="D844" s="26">
        <f t="shared" ca="1" si="72"/>
        <v>0.95499877615320483</v>
      </c>
      <c r="E844" s="26">
        <f t="shared" ca="1" si="72"/>
        <v>0.92490986853713297</v>
      </c>
      <c r="F844" s="26">
        <f t="shared" ca="1" si="72"/>
        <v>0.89183822305911087</v>
      </c>
      <c r="G844" s="26">
        <f t="shared" ca="1" si="72"/>
        <v>0.85696902147260567</v>
      </c>
      <c r="H844" s="26">
        <f t="shared" ca="1" si="72"/>
        <v>0.8212238008663304</v>
      </c>
      <c r="I844" s="26">
        <f t="shared" ca="1" si="72"/>
        <v>0.78529665568688967</v>
      </c>
      <c r="J844" s="26">
        <f t="shared" ca="1" si="72"/>
        <v>0.74969993859805595</v>
      </c>
      <c r="K844" s="26">
        <f t="shared" ca="1" si="72"/>
        <v>0.71479715424598622</v>
      </c>
      <c r="L844" s="26">
        <f t="shared" ca="1" si="72"/>
        <v>0.68084161125138321</v>
      </c>
      <c r="M844" s="27">
        <f ca="1">C844*'Balance y flujos'!D$12</f>
        <v>7425.1182942587347</v>
      </c>
      <c r="N844" s="27">
        <f ca="1">D844*'Balance y flujos'!E$12</f>
        <v>7231.113702744623</v>
      </c>
      <c r="O844" s="27">
        <f ca="1">E844*'Balance y flujos'!F$12</f>
        <v>7003.2848116547257</v>
      </c>
      <c r="P844" s="27">
        <f ca="1">F844*'Balance y flujos'!G$12</f>
        <v>6752.8710574594288</v>
      </c>
      <c r="Q844" s="27">
        <f ca="1">G844*'Balance y flujos'!H$12</f>
        <v>-850480.17500626843</v>
      </c>
      <c r="R844" s="27">
        <f ca="1">H844*'Balance y flujos'!I$12</f>
        <v>20812.917306571275</v>
      </c>
      <c r="S844" s="27">
        <f ca="1">I844*'Balance y flujos'!J$12</f>
        <v>19902.387557077822</v>
      </c>
      <c r="T844" s="27">
        <f ca="1">J844*'Balance y flujos'!K$12</f>
        <v>19000.232105209838</v>
      </c>
      <c r="U844" s="27">
        <f ca="1">K844*'Balance y flujos'!L$12</f>
        <v>18115.663533619012</v>
      </c>
      <c r="V844" s="27">
        <f ca="1">L844*'Balance y flujos'!M$12</f>
        <v>698096.71289225039</v>
      </c>
      <c r="W844" s="16">
        <f t="shared" ca="1" si="74"/>
        <v>-46139.873745422577</v>
      </c>
      <c r="X844" s="16">
        <f ca="1">'Metrics and Escenarios'!$N$13-W844</f>
        <v>49047.920501229353</v>
      </c>
    </row>
    <row r="845" spans="1:24" x14ac:dyDescent="0.35">
      <c r="A845">
        <v>840</v>
      </c>
      <c r="B845" s="16">
        <f t="shared" ca="1" si="73"/>
        <v>88.671028141301178</v>
      </c>
      <c r="C845" s="26">
        <f t="shared" ca="1" si="75"/>
        <v>0.98477903399608835</v>
      </c>
      <c r="D845" s="26">
        <f t="shared" ca="1" si="72"/>
        <v>0.96311556042826318</v>
      </c>
      <c r="E845" s="26">
        <f t="shared" ca="1" si="72"/>
        <v>0.93672646425466299</v>
      </c>
      <c r="F845" s="26">
        <f t="shared" ca="1" si="72"/>
        <v>0.90706257961676173</v>
      </c>
      <c r="G845" s="26">
        <f t="shared" ca="1" si="72"/>
        <v>0.87529426747093397</v>
      </c>
      <c r="H845" s="26">
        <f t="shared" ca="1" si="72"/>
        <v>0.84234166175372616</v>
      </c>
      <c r="I845" s="26">
        <f t="shared" ca="1" si="72"/>
        <v>0.80890644127885136</v>
      </c>
      <c r="J845" s="26">
        <f t="shared" ca="1" si="72"/>
        <v>0.77551430524077014</v>
      </c>
      <c r="K845" s="26">
        <f t="shared" ca="1" si="72"/>
        <v>0.7425452855383925</v>
      </c>
      <c r="L845" s="26">
        <f t="shared" ca="1" si="72"/>
        <v>0.71027088603132416</v>
      </c>
      <c r="M845" s="27">
        <f ca="1">C845*'Balance y flujos'!D$12</f>
        <v>7456.6055420392913</v>
      </c>
      <c r="N845" s="27">
        <f ca="1">D845*'Balance y flujos'!E$12</f>
        <v>7292.572828619127</v>
      </c>
      <c r="O845" s="27">
        <f ca="1">E845*'Balance y flujos'!F$12</f>
        <v>7092.7583788953152</v>
      </c>
      <c r="P845" s="27">
        <f ca="1">F845*'Balance y flujos'!G$12</f>
        <v>6868.1477008106849</v>
      </c>
      <c r="Q845" s="27">
        <f ca="1">G845*'Balance y flujos'!H$12</f>
        <v>-868666.66487133922</v>
      </c>
      <c r="R845" s="27">
        <f ca="1">H845*'Balance y flujos'!I$12</f>
        <v>21348.12377754469</v>
      </c>
      <c r="S845" s="27">
        <f ca="1">I845*'Balance y flujos'!J$12</f>
        <v>20500.748825507937</v>
      </c>
      <c r="T845" s="27">
        <f ca="1">J845*'Balance y flujos'!K$12</f>
        <v>19654.465796061879</v>
      </c>
      <c r="U845" s="27">
        <f ca="1">K845*'Balance y flujos'!L$12</f>
        <v>18818.90613495557</v>
      </c>
      <c r="V845" s="27">
        <f ca="1">L845*'Balance y flujos'!M$12</f>
        <v>728271.83680825029</v>
      </c>
      <c r="W845" s="16">
        <f t="shared" ca="1" si="74"/>
        <v>-31362.499078654335</v>
      </c>
      <c r="X845" s="16">
        <f ca="1">'Metrics and Escenarios'!$N$13-W845</f>
        <v>34270.545834461111</v>
      </c>
    </row>
    <row r="846" spans="1:24" x14ac:dyDescent="0.35">
      <c r="A846">
        <v>841</v>
      </c>
      <c r="B846" s="16">
        <f t="shared" ca="1" si="73"/>
        <v>4.736704405143019E-2</v>
      </c>
      <c r="C846" s="26">
        <f t="shared" ca="1" si="75"/>
        <v>0.99354529385848411</v>
      </c>
      <c r="D846" s="26">
        <f t="shared" ca="1" si="72"/>
        <v>0.98033871280661045</v>
      </c>
      <c r="E846" s="26">
        <f t="shared" ca="1" si="72"/>
        <v>0.96196533026662367</v>
      </c>
      <c r="F846" s="26">
        <f t="shared" ca="1" si="72"/>
        <v>0.93979419372212503</v>
      </c>
      <c r="G846" s="26">
        <f t="shared" ca="1" si="72"/>
        <v>0.91495233044972468</v>
      </c>
      <c r="H846" s="26">
        <f t="shared" ca="1" si="72"/>
        <v>0.88834475268221458</v>
      </c>
      <c r="I846" s="26">
        <f t="shared" ca="1" si="72"/>
        <v>0.86067746210380502</v>
      </c>
      <c r="J846" s="26">
        <f t="shared" ca="1" si="72"/>
        <v>0.83249345319903612</v>
      </c>
      <c r="K846" s="26">
        <f t="shared" ca="1" si="72"/>
        <v>0.80419771604745904</v>
      </c>
      <c r="L846" s="26">
        <f t="shared" ca="1" si="72"/>
        <v>0.77609123798149537</v>
      </c>
      <c r="M846" s="27">
        <f ca="1">C846*'Balance y flujos'!D$12</f>
        <v>7522.9824038695524</v>
      </c>
      <c r="N846" s="27">
        <f ca="1">D846*'Balance y flujos'!E$12</f>
        <v>7422.9840671226884</v>
      </c>
      <c r="O846" s="27">
        <f ca="1">E846*'Balance y flujos'!F$12</f>
        <v>7283.8634508787227</v>
      </c>
      <c r="P846" s="27">
        <f ca="1">F846*'Balance y flujos'!G$12</f>
        <v>7115.9867862424253</v>
      </c>
      <c r="Q846" s="27">
        <f ca="1">G846*'Balance y flujos'!H$12</f>
        <v>-908024.44268768665</v>
      </c>
      <c r="R846" s="27">
        <f ca="1">H846*'Balance y flujos'!I$12</f>
        <v>22514.016103523627</v>
      </c>
      <c r="S846" s="27">
        <f ca="1">I846*'Balance y flujos'!J$12</f>
        <v>21812.822311651238</v>
      </c>
      <c r="T846" s="27">
        <f ca="1">J846*'Balance y flujos'!K$12</f>
        <v>21098.532922956205</v>
      </c>
      <c r="U846" s="27">
        <f ca="1">K846*'Balance y flujos'!L$12</f>
        <v>20381.411917886715</v>
      </c>
      <c r="V846" s="27">
        <f ca="1">L846*'Balance y flujos'!M$12</f>
        <v>795760.32543539465</v>
      </c>
      <c r="W846" s="16">
        <f t="shared" ca="1" si="74"/>
        <v>2888.4827118391404</v>
      </c>
      <c r="X846" s="16">
        <f ca="1">'Metrics and Escenarios'!$N$13-W846</f>
        <v>19.564043967635371</v>
      </c>
    </row>
    <row r="847" spans="1:24" x14ac:dyDescent="0.35">
      <c r="A847">
        <v>842</v>
      </c>
      <c r="B847" s="16">
        <f t="shared" ca="1" si="73"/>
        <v>-79.801704222705609</v>
      </c>
      <c r="C847" s="26">
        <f t="shared" ca="1" si="75"/>
        <v>1.0015104188271695</v>
      </c>
      <c r="D847" s="26">
        <f t="shared" ca="1" si="72"/>
        <v>0.99612021841051301</v>
      </c>
      <c r="E847" s="26">
        <f t="shared" ca="1" si="72"/>
        <v>0.98528716048564269</v>
      </c>
      <c r="F847" s="26">
        <f t="shared" ca="1" si="72"/>
        <v>0.97029537645312613</v>
      </c>
      <c r="G847" s="26">
        <f t="shared" ca="1" si="72"/>
        <v>0.952220381985043</v>
      </c>
      <c r="H847" s="26">
        <f t="shared" ca="1" si="72"/>
        <v>0.93194084851326087</v>
      </c>
      <c r="I847" s="26">
        <f t="shared" ca="1" si="72"/>
        <v>0.91015432737778268</v>
      </c>
      <c r="J847" s="26">
        <f t="shared" ca="1" si="72"/>
        <v>0.88740778773862938</v>
      </c>
      <c r="K847" s="26">
        <f t="shared" ca="1" si="72"/>
        <v>0.86411798705202669</v>
      </c>
      <c r="L847" s="26">
        <f t="shared" ca="1" si="72"/>
        <v>0.84060272076266818</v>
      </c>
      <c r="M847" s="27">
        <f ca="1">C847*'Balance y flujos'!D$12</f>
        <v>7583.2931872373993</v>
      </c>
      <c r="N847" s="27">
        <f ca="1">D847*'Balance y flujos'!E$12</f>
        <v>7542.4793631082975</v>
      </c>
      <c r="O847" s="27">
        <f ca="1">E847*'Balance y flujos'!F$12</f>
        <v>7460.4530029084499</v>
      </c>
      <c r="P847" s="27">
        <f ca="1">F847*'Balance y flujos'!G$12</f>
        <v>7346.9373653462844</v>
      </c>
      <c r="Q847" s="27">
        <f ca="1">G847*'Balance y flujos'!H$12</f>
        <v>-945010.30588427524</v>
      </c>
      <c r="R847" s="27">
        <f ca="1">H847*'Balance y flujos'!I$12</f>
        <v>23618.906069527686</v>
      </c>
      <c r="S847" s="27">
        <f ca="1">I847*'Balance y flujos'!J$12</f>
        <v>23066.753218730828</v>
      </c>
      <c r="T847" s="27">
        <f ca="1">J847*'Balance y flujos'!K$12</f>
        <v>22490.269867881863</v>
      </c>
      <c r="U847" s="27">
        <f ca="1">K847*'Balance y flujos'!L$12</f>
        <v>21900.018227262783</v>
      </c>
      <c r="V847" s="27">
        <f ca="1">L847*'Balance y flujos'!M$12</f>
        <v>861906.77319813811</v>
      </c>
      <c r="W847" s="16">
        <f t="shared" ca="1" si="74"/>
        <v>37905.577615866438</v>
      </c>
      <c r="X847" s="16">
        <f ca="1">'Metrics and Escenarios'!$N$13-W847</f>
        <v>-34997.530860059662</v>
      </c>
    </row>
    <row r="848" spans="1:24" x14ac:dyDescent="0.35">
      <c r="A848">
        <v>843</v>
      </c>
      <c r="B848" s="16">
        <f t="shared" ca="1" si="73"/>
        <v>347.08940140863564</v>
      </c>
      <c r="C848" s="26">
        <f t="shared" ca="1" si="75"/>
        <v>0.95965653817441343</v>
      </c>
      <c r="D848" s="26">
        <f t="shared" ca="1" si="72"/>
        <v>0.91460266987306937</v>
      </c>
      <c r="E848" s="26">
        <f t="shared" ca="1" si="72"/>
        <v>0.86684986914997508</v>
      </c>
      <c r="F848" s="26">
        <f t="shared" ca="1" si="72"/>
        <v>0.81798507825795908</v>
      </c>
      <c r="G848" s="26">
        <f t="shared" ca="1" si="72"/>
        <v>0.76919995011915854</v>
      </c>
      <c r="H848" s="26">
        <f t="shared" ca="1" si="72"/>
        <v>0.72135737630343322</v>
      </c>
      <c r="I848" s="26">
        <f t="shared" ca="1" si="72"/>
        <v>0.67505245685697235</v>
      </c>
      <c r="J848" s="26">
        <f t="shared" ca="1" si="72"/>
        <v>0.63067566594254409</v>
      </c>
      <c r="K848" s="26">
        <f t="shared" ca="1" si="72"/>
        <v>0.58845903994239068</v>
      </c>
      <c r="L848" s="26">
        <f t="shared" ca="1" si="72"/>
        <v>0.54852236494580786</v>
      </c>
      <c r="M848" s="27">
        <f ca="1">C848*'Balance y flujos'!D$12</f>
        <v>7266.3816084390719</v>
      </c>
      <c r="N848" s="27">
        <f ca="1">D848*'Balance y flujos'!E$12</f>
        <v>6925.2401823235305</v>
      </c>
      <c r="O848" s="27">
        <f ca="1">E848*'Balance y flujos'!F$12</f>
        <v>6563.6628271732816</v>
      </c>
      <c r="P848" s="27">
        <f ca="1">F848*'Balance y flujos'!G$12</f>
        <v>6193.6656420205309</v>
      </c>
      <c r="Q848" s="27">
        <f ca="1">G848*'Balance y flujos'!H$12</f>
        <v>-763375.67846735404</v>
      </c>
      <c r="R848" s="27">
        <f ca="1">H848*'Balance y flujos'!I$12</f>
        <v>18281.924373904392</v>
      </c>
      <c r="S848" s="27">
        <f ca="1">I848*'Balance y flujos'!J$12</f>
        <v>17108.382571645423</v>
      </c>
      <c r="T848" s="27">
        <f ca="1">J848*'Balance y flujos'!K$12</f>
        <v>15983.706839331457</v>
      </c>
      <c r="U848" s="27">
        <f ca="1">K848*'Balance y flujos'!L$12</f>
        <v>14913.777856541714</v>
      </c>
      <c r="V848" s="27">
        <f ca="1">L848*'Balance y flujos'!M$12</f>
        <v>562423.99640166503</v>
      </c>
      <c r="W848" s="16">
        <f t="shared" ca="1" si="74"/>
        <v>-107714.94016430969</v>
      </c>
      <c r="X848" s="16">
        <f ca="1">'Metrics and Escenarios'!$N$13-W848</f>
        <v>110622.98692011647</v>
      </c>
    </row>
    <row r="849" spans="1:24" x14ac:dyDescent="0.35">
      <c r="A849">
        <v>844</v>
      </c>
      <c r="B849" s="16">
        <f t="shared" ca="1" si="73"/>
        <v>62.813996642005911</v>
      </c>
      <c r="C849" s="26">
        <f t="shared" ca="1" si="75"/>
        <v>0.98732867513329114</v>
      </c>
      <c r="D849" s="26">
        <f t="shared" ca="1" si="72"/>
        <v>0.96810912304679642</v>
      </c>
      <c r="E849" s="26">
        <f t="shared" ca="1" si="72"/>
        <v>0.94402100967831903</v>
      </c>
      <c r="F849" s="26">
        <f t="shared" ca="1" si="72"/>
        <v>0.91649284154415411</v>
      </c>
      <c r="G849" s="26">
        <f t="shared" ca="1" si="72"/>
        <v>0.88668399065569026</v>
      </c>
      <c r="H849" s="26">
        <f t="shared" ca="1" si="72"/>
        <v>0.85551183298135813</v>
      </c>
      <c r="I849" s="26">
        <f t="shared" ca="1" si="72"/>
        <v>0.82368088964413455</v>
      </c>
      <c r="J849" s="26">
        <f t="shared" ca="1" si="72"/>
        <v>0.79172337286707473</v>
      </c>
      <c r="K849" s="26">
        <f t="shared" ca="1" si="72"/>
        <v>0.76002793394101364</v>
      </c>
      <c r="L849" s="26">
        <f t="shared" ca="1" si="72"/>
        <v>0.72887588110107682</v>
      </c>
      <c r="M849" s="27">
        <f ca="1">C849*'Balance y flujos'!D$12</f>
        <v>7475.9110588888234</v>
      </c>
      <c r="N849" s="27">
        <f ca="1">D849*'Balance y flujos'!E$12</f>
        <v>7330.3833682533641</v>
      </c>
      <c r="O849" s="27">
        <f ca="1">E849*'Balance y flujos'!F$12</f>
        <v>7147.9916301679123</v>
      </c>
      <c r="P849" s="27">
        <f ca="1">F849*'Balance y flujos'!G$12</f>
        <v>6939.5522910011732</v>
      </c>
      <c r="Q849" s="27">
        <f ca="1">G849*'Balance y flujos'!H$12</f>
        <v>-879970.14670642221</v>
      </c>
      <c r="R849" s="27">
        <f ca="1">H849*'Balance y flujos'!I$12</f>
        <v>21681.9057312398</v>
      </c>
      <c r="S849" s="27">
        <f ca="1">I849*'Balance y flujos'!J$12</f>
        <v>20875.189229880601</v>
      </c>
      <c r="T849" s="27">
        <f ca="1">J849*'Balance y flujos'!K$12</f>
        <v>20065.264878805232</v>
      </c>
      <c r="U849" s="27">
        <f ca="1">K849*'Balance y flujos'!L$12</f>
        <v>19261.982571756067</v>
      </c>
      <c r="V849" s="27">
        <f ca="1">L849*'Balance y flujos'!M$12</f>
        <v>747348.35282450682</v>
      </c>
      <c r="W849" s="16">
        <f t="shared" ca="1" si="74"/>
        <v>-21843.613121922361</v>
      </c>
      <c r="X849" s="16">
        <f ca="1">'Metrics and Escenarios'!$N$13-W849</f>
        <v>24751.659877729136</v>
      </c>
    </row>
    <row r="850" spans="1:24" x14ac:dyDescent="0.35">
      <c r="A850">
        <v>845</v>
      </c>
      <c r="B850" s="16">
        <f t="shared" ca="1" si="73"/>
        <v>-14.664365274170496</v>
      </c>
      <c r="C850" s="26">
        <f t="shared" ca="1" si="75"/>
        <v>0.99500804681708455</v>
      </c>
      <c r="D850" s="26">
        <f t="shared" ca="1" si="72"/>
        <v>0.98322745671003031</v>
      </c>
      <c r="E850" s="26">
        <f t="shared" ca="1" si="72"/>
        <v>0.9662203661333727</v>
      </c>
      <c r="F850" s="26">
        <f t="shared" ca="1" si="72"/>
        <v>0.94534089828691392</v>
      </c>
      <c r="G850" s="26">
        <f t="shared" ca="1" si="72"/>
        <v>0.92170741161187564</v>
      </c>
      <c r="H850" s="26">
        <f t="shared" ca="1" si="72"/>
        <v>0.89622091727414033</v>
      </c>
      <c r="I850" s="26">
        <f t="shared" ca="1" si="72"/>
        <v>0.86958669747062856</v>
      </c>
      <c r="J850" s="26">
        <f t="shared" ca="1" si="72"/>
        <v>0.84234927458606368</v>
      </c>
      <c r="K850" s="26">
        <f t="shared" ca="1" si="72"/>
        <v>0.81491654849622031</v>
      </c>
      <c r="L850" s="26">
        <f t="shared" ca="1" si="72"/>
        <v>0.78759328459151101</v>
      </c>
      <c r="M850" s="27">
        <f ca="1">C850*'Balance y flujos'!D$12</f>
        <v>7534.0581593854622</v>
      </c>
      <c r="N850" s="27">
        <f ca="1">D850*'Balance y flujos'!E$12</f>
        <v>7444.857221461044</v>
      </c>
      <c r="O850" s="27">
        <f ca="1">E850*'Balance y flujos'!F$12</f>
        <v>7316.0819719177307</v>
      </c>
      <c r="P850" s="27">
        <f ca="1">F850*'Balance y flujos'!G$12</f>
        <v>7157.9856373248131</v>
      </c>
      <c r="Q850" s="27">
        <f ca="1">G850*'Balance y flujos'!H$12</f>
        <v>-914728.37534454686</v>
      </c>
      <c r="R850" s="27">
        <f ca="1">H850*'Balance y flujos'!I$12</f>
        <v>22713.627905046873</v>
      </c>
      <c r="S850" s="27">
        <f ca="1">I850*'Balance y flujos'!J$12</f>
        <v>22038.616034091901</v>
      </c>
      <c r="T850" s="27">
        <f ca="1">J850*'Balance y flujos'!K$12</f>
        <v>21348.31671551086</v>
      </c>
      <c r="U850" s="27">
        <f ca="1">K850*'Balance y flujos'!L$12</f>
        <v>20653.067674994236</v>
      </c>
      <c r="V850" s="27">
        <f ca="1">L850*'Balance y flujos'!M$12</f>
        <v>807553.87741178914</v>
      </c>
      <c r="W850" s="16">
        <f t="shared" ca="1" si="74"/>
        <v>9032.1133869752521</v>
      </c>
      <c r="X850" s="16">
        <f ca="1">'Metrics and Escenarios'!$N$13-W850</f>
        <v>-6124.0666311684763</v>
      </c>
    </row>
    <row r="851" spans="1:24" x14ac:dyDescent="0.35">
      <c r="A851">
        <v>846</v>
      </c>
      <c r="B851" s="16">
        <f t="shared" ca="1" si="73"/>
        <v>149.44226540359807</v>
      </c>
      <c r="C851" s="26">
        <f t="shared" ca="1" si="75"/>
        <v>0.97881255783295518</v>
      </c>
      <c r="D851" s="26">
        <f t="shared" ca="1" si="72"/>
        <v>0.95148046671875075</v>
      </c>
      <c r="E851" s="26">
        <f t="shared" ca="1" si="72"/>
        <v>0.91980339055342353</v>
      </c>
      <c r="F851" s="26">
        <f t="shared" ca="1" si="72"/>
        <v>0.88527908811793277</v>
      </c>
      <c r="G851" s="26">
        <f t="shared" ca="1" si="72"/>
        <v>0.84909792129038208</v>
      </c>
      <c r="H851" s="26">
        <f t="shared" ca="1" si="72"/>
        <v>0.81218079038386715</v>
      </c>
      <c r="I851" s="26">
        <f t="shared" ca="1" si="72"/>
        <v>0.77521731532578741</v>
      </c>
      <c r="J851" s="26">
        <f t="shared" ca="1" si="72"/>
        <v>0.73871296767923456</v>
      </c>
      <c r="K851" s="26">
        <f t="shared" ca="1" si="72"/>
        <v>0.70302309680775088</v>
      </c>
      <c r="L851" s="26">
        <f t="shared" ca="1" si="72"/>
        <v>0.66839224186572788</v>
      </c>
      <c r="M851" s="27">
        <f ca="1">C851*'Balance y flujos'!D$12</f>
        <v>7411.4282406461743</v>
      </c>
      <c r="N851" s="27">
        <f ca="1">D851*'Balance y flujos'!E$12</f>
        <v>7204.4735685399955</v>
      </c>
      <c r="O851" s="27">
        <f ca="1">E851*'Balance y flujos'!F$12</f>
        <v>6964.619293077305</v>
      </c>
      <c r="P851" s="27">
        <f ca="1">F851*'Balance y flujos'!G$12</f>
        <v>6703.2062288380203</v>
      </c>
      <c r="Q851" s="27">
        <f ca="1">G851*'Balance y flujos'!H$12</f>
        <v>-842668.67366522097</v>
      </c>
      <c r="R851" s="27">
        <f ca="1">H851*'Balance y flujos'!I$12</f>
        <v>20583.733216710003</v>
      </c>
      <c r="S851" s="27">
        <f ca="1">I851*'Balance y flujos'!J$12</f>
        <v>19646.938948283114</v>
      </c>
      <c r="T851" s="27">
        <f ca="1">J851*'Balance y flujos'!K$12</f>
        <v>18721.780705065441</v>
      </c>
      <c r="U851" s="27">
        <f ca="1">K851*'Balance y flujos'!L$12</f>
        <v>17817.264384000722</v>
      </c>
      <c r="V851" s="27">
        <f ca="1">L851*'Balance y flujos'!M$12</f>
        <v>685331.82939793274</v>
      </c>
      <c r="W851" s="16">
        <f t="shared" ca="1" si="74"/>
        <v>-52283.399682127405</v>
      </c>
      <c r="X851" s="16">
        <f ca="1">'Metrics and Escenarios'!$N$13-W851</f>
        <v>55191.446437934181</v>
      </c>
    </row>
    <row r="852" spans="1:24" x14ac:dyDescent="0.35">
      <c r="A852">
        <v>847</v>
      </c>
      <c r="B852" s="16">
        <f t="shared" ca="1" si="73"/>
        <v>-326.94786358198439</v>
      </c>
      <c r="C852" s="26">
        <f t="shared" ca="1" si="75"/>
        <v>1.0265707670406703</v>
      </c>
      <c r="D852" s="26">
        <f t="shared" ca="1" si="72"/>
        <v>1.0465948606309001</v>
      </c>
      <c r="E852" s="26">
        <f t="shared" ca="1" si="72"/>
        <v>1.0611165480903448</v>
      </c>
      <c r="F852" s="26">
        <f t="shared" ca="1" si="72"/>
        <v>1.0711188128837732</v>
      </c>
      <c r="G852" s="26">
        <f t="shared" ca="1" si="72"/>
        <v>1.0774684936972625</v>
      </c>
      <c r="H852" s="26">
        <f t="shared" ca="1" si="72"/>
        <v>1.0809083603662493</v>
      </c>
      <c r="I852" s="26">
        <f t="shared" ca="1" si="72"/>
        <v>1.082054131435956</v>
      </c>
      <c r="J852" s="26">
        <f t="shared" ca="1" si="72"/>
        <v>1.0814105603025876</v>
      </c>
      <c r="K852" s="26">
        <f t="shared" ca="1" si="72"/>
        <v>1.079378684011508</v>
      </c>
      <c r="L852" s="26">
        <f t="shared" ca="1" si="72"/>
        <v>1.0762793420685139</v>
      </c>
      <c r="M852" s="27">
        <f ca="1">C852*'Balance y flujos'!D$12</f>
        <v>7773.0465480659223</v>
      </c>
      <c r="N852" s="27">
        <f ca="1">D852*'Balance y flujos'!E$12</f>
        <v>7924.6661115260986</v>
      </c>
      <c r="O852" s="27">
        <f ca="1">E852*'Balance y flujos'!F$12</f>
        <v>8034.6222452898974</v>
      </c>
      <c r="P852" s="27">
        <f ca="1">F852*'Balance y flujos'!G$12</f>
        <v>8110.3579591068092</v>
      </c>
      <c r="Q852" s="27">
        <f ca="1">G852*'Balance y flujos'!H$12</f>
        <v>-1069310.0568661352</v>
      </c>
      <c r="R852" s="27">
        <f ca="1">H852*'Balance y flujos'!I$12</f>
        <v>27394.306273821789</v>
      </c>
      <c r="S852" s="27">
        <f ca="1">I852*'Balance y flujos'!J$12</f>
        <v>27423.34444648667</v>
      </c>
      <c r="T852" s="27">
        <f ca="1">J852*'Balance y flujos'!K$12</f>
        <v>27407.033919727019</v>
      </c>
      <c r="U852" s="27">
        <f ca="1">K852*'Balance y flujos'!L$12</f>
        <v>27355.538489152783</v>
      </c>
      <c r="V852" s="27">
        <f ca="1">L852*'Balance y flujos'!M$12</f>
        <v>1103556.3315098963</v>
      </c>
      <c r="W852" s="16">
        <f t="shared" ca="1" si="74"/>
        <v>175669.19063693797</v>
      </c>
      <c r="X852" s="16">
        <f ca="1">'Metrics and Escenarios'!$N$13-W852</f>
        <v>-172761.1438811312</v>
      </c>
    </row>
    <row r="853" spans="1:24" x14ac:dyDescent="0.35">
      <c r="A853">
        <v>848</v>
      </c>
      <c r="B853" s="16">
        <f t="shared" ca="1" si="73"/>
        <v>-209.41043584966988</v>
      </c>
      <c r="C853" s="26">
        <f t="shared" ca="1" si="75"/>
        <v>1.0145753519156417</v>
      </c>
      <c r="D853" s="26">
        <f t="shared" ca="1" si="72"/>
        <v>1.0222789695410635</v>
      </c>
      <c r="E853" s="26">
        <f t="shared" ca="1" si="72"/>
        <v>1.0243522613425007</v>
      </c>
      <c r="F853" s="26">
        <f t="shared" ca="1" si="72"/>
        <v>1.0219256612358047</v>
      </c>
      <c r="G853" s="26">
        <f t="shared" ca="1" si="72"/>
        <v>1.015971795578871</v>
      </c>
      <c r="H853" s="26">
        <f t="shared" ca="1" si="72"/>
        <v>1.0073058639521226</v>
      </c>
      <c r="I853" s="26">
        <f t="shared" ca="1" si="72"/>
        <v>0.99659083326418763</v>
      </c>
      <c r="J853" s="26">
        <f t="shared" ca="1" si="72"/>
        <v>0.98435991761971597</v>
      </c>
      <c r="K853" s="26">
        <f t="shared" ca="1" si="72"/>
        <v>0.97102981864598537</v>
      </c>
      <c r="L853" s="26">
        <f t="shared" ca="1" si="72"/>
        <v>0.95692774868304953</v>
      </c>
      <c r="M853" s="27">
        <f ca="1">C853*'Balance y flujos'!D$12</f>
        <v>7682.2189859300852</v>
      </c>
      <c r="N853" s="27">
        <f ca="1">D853*'Balance y flujos'!E$12</f>
        <v>7740.5496732177462</v>
      </c>
      <c r="O853" s="27">
        <f ca="1">E853*'Balance y flujos'!F$12</f>
        <v>7756.2483412469874</v>
      </c>
      <c r="P853" s="27">
        <f ca="1">F853*'Balance y flujos'!G$12</f>
        <v>7737.8744734256161</v>
      </c>
      <c r="Q853" s="27">
        <f ca="1">G853*'Balance y flujos'!H$12</f>
        <v>-1008279.002921895</v>
      </c>
      <c r="R853" s="27">
        <f ca="1">H853*'Balance y flujos'!I$12</f>
        <v>25528.94062098951</v>
      </c>
      <c r="S853" s="27">
        <f ca="1">I853*'Balance y flujos'!J$12</f>
        <v>25257.381214881083</v>
      </c>
      <c r="T853" s="27">
        <f ca="1">J853*'Balance y flujos'!K$12</f>
        <v>24947.403550298674</v>
      </c>
      <c r="U853" s="27">
        <f ca="1">K853*'Balance y flujos'!L$12</f>
        <v>24609.56842260755</v>
      </c>
      <c r="V853" s="27">
        <f ca="1">L853*'Balance y flujos'!M$12</f>
        <v>981179.91731320042</v>
      </c>
      <c r="W853" s="16">
        <f t="shared" ca="1" si="74"/>
        <v>104161.09967390262</v>
      </c>
      <c r="X853" s="16">
        <f ca="1">'Metrics and Escenarios'!$N$13-W853</f>
        <v>-101253.05291809584</v>
      </c>
    </row>
    <row r="854" spans="1:24" x14ac:dyDescent="0.35">
      <c r="A854">
        <v>849</v>
      </c>
      <c r="B854" s="16">
        <f t="shared" ca="1" si="73"/>
        <v>-24.764502545297219</v>
      </c>
      <c r="C854" s="26">
        <f t="shared" ca="1" si="75"/>
        <v>0.99601352629151663</v>
      </c>
      <c r="D854" s="26">
        <f t="shared" ca="1" si="72"/>
        <v>0.98521561055294871</v>
      </c>
      <c r="E854" s="26">
        <f t="shared" ca="1" si="72"/>
        <v>0.9691524936231678</v>
      </c>
      <c r="F854" s="26">
        <f t="shared" ca="1" si="72"/>
        <v>0.94916785277101268</v>
      </c>
      <c r="G854" s="26">
        <f t="shared" ca="1" si="72"/>
        <v>0.92637387035342555</v>
      </c>
      <c r="H854" s="26">
        <f t="shared" ca="1" si="72"/>
        <v>0.90166857981789961</v>
      </c>
      <c r="I854" s="26">
        <f t="shared" ca="1" si="72"/>
        <v>0.87575654398339287</v>
      </c>
      <c r="J854" s="26">
        <f t="shared" ca="1" si="72"/>
        <v>0.84918312116357508</v>
      </c>
      <c r="K854" s="26">
        <f t="shared" ca="1" si="72"/>
        <v>0.82235801126726449</v>
      </c>
      <c r="L854" s="26">
        <f t="shared" ca="1" si="72"/>
        <v>0.79558839275787785</v>
      </c>
      <c r="M854" s="27">
        <f ca="1">C854*'Balance y flujos'!D$12</f>
        <v>7541.6715056922312</v>
      </c>
      <c r="N854" s="27">
        <f ca="1">D854*'Balance y flujos'!E$12</f>
        <v>7459.9112370846042</v>
      </c>
      <c r="O854" s="27">
        <f ca="1">E854*'Balance y flujos'!F$12</f>
        <v>7338.2836205471212</v>
      </c>
      <c r="P854" s="27">
        <f ca="1">F854*'Balance y flujos'!G$12</f>
        <v>7186.9627875586757</v>
      </c>
      <c r="Q854" s="27">
        <f ca="1">G854*'Balance y flujos'!H$12</f>
        <v>-919359.50033008377</v>
      </c>
      <c r="R854" s="27">
        <f ca="1">H854*'Balance y flujos'!I$12</f>
        <v>22851.692279116105</v>
      </c>
      <c r="S854" s="27">
        <f ca="1">I854*'Balance y flujos'!J$12</f>
        <v>22194.983281520599</v>
      </c>
      <c r="T854" s="27">
        <f ca="1">J854*'Balance y flujos'!K$12</f>
        <v>21521.512236090628</v>
      </c>
      <c r="U854" s="27">
        <f ca="1">K854*'Balance y flujos'!L$12</f>
        <v>20841.662488162445</v>
      </c>
      <c r="V854" s="27">
        <f ca="1">L854*'Balance y flujos'!M$12</f>
        <v>815751.61185974709</v>
      </c>
      <c r="W854" s="16">
        <f t="shared" ca="1" si="74"/>
        <v>13328.790965435677</v>
      </c>
      <c r="X854" s="16">
        <f ca="1">'Metrics and Escenarios'!$N$13-W854</f>
        <v>-10420.744209628901</v>
      </c>
    </row>
    <row r="855" spans="1:24" x14ac:dyDescent="0.35">
      <c r="A855">
        <v>850</v>
      </c>
      <c r="B855" s="16">
        <f t="shared" ca="1" si="73"/>
        <v>-42.471675077947168</v>
      </c>
      <c r="C855" s="26">
        <f t="shared" ca="1" si="75"/>
        <v>0.9977787470191769</v>
      </c>
      <c r="D855" s="26">
        <f t="shared" ca="1" si="72"/>
        <v>0.98871087258024914</v>
      </c>
      <c r="E855" s="26">
        <f t="shared" ca="1" si="72"/>
        <v>0.97431447722901554</v>
      </c>
      <c r="F855" s="26">
        <f t="shared" ca="1" si="72"/>
        <v>0.95591454912173712</v>
      </c>
      <c r="G855" s="26">
        <f t="shared" ca="1" si="72"/>
        <v>0.93461201608355349</v>
      </c>
      <c r="H855" s="26">
        <f t="shared" ca="1" si="72"/>
        <v>0.91129924947374463</v>
      </c>
      <c r="I855" s="26">
        <f t="shared" ca="1" si="72"/>
        <v>0.88667911745874917</v>
      </c>
      <c r="J855" s="26">
        <f t="shared" ca="1" si="72"/>
        <v>0.86129803253548942</v>
      </c>
      <c r="K855" s="26">
        <f t="shared" ca="1" si="72"/>
        <v>0.83556846727034872</v>
      </c>
      <c r="L855" s="26">
        <f t="shared" ca="1" si="72"/>
        <v>0.80980147911256051</v>
      </c>
      <c r="M855" s="27">
        <f ca="1">C855*'Balance y flujos'!D$12</f>
        <v>7555.0375037551494</v>
      </c>
      <c r="N855" s="27">
        <f ca="1">D855*'Balance y flujos'!E$12</f>
        <v>7486.3768596292775</v>
      </c>
      <c r="O855" s="27">
        <f ca="1">E855*'Balance y flujos'!F$12</f>
        <v>7377.3694197310151</v>
      </c>
      <c r="P855" s="27">
        <f ca="1">F855*'Balance y flujos'!G$12</f>
        <v>7238.0478042604709</v>
      </c>
      <c r="Q855" s="27">
        <f ca="1">G855*'Balance y flujos'!H$12</f>
        <v>-927535.26800281322</v>
      </c>
      <c r="R855" s="27">
        <f ca="1">H855*'Balance y flujos'!I$12</f>
        <v>23095.769875189864</v>
      </c>
      <c r="S855" s="27">
        <f ca="1">I855*'Balance y flujos'!J$12</f>
        <v>22471.802606871035</v>
      </c>
      <c r="T855" s="27">
        <f ca="1">J855*'Balance y flujos'!K$12</f>
        <v>21828.549913632483</v>
      </c>
      <c r="U855" s="27">
        <f ca="1">K855*'Balance y flujos'!L$12</f>
        <v>21176.46541044044</v>
      </c>
      <c r="V855" s="27">
        <f ca="1">L855*'Balance y flujos'!M$12</f>
        <v>830324.91158216109</v>
      </c>
      <c r="W855" s="16">
        <f t="shared" ca="1" si="74"/>
        <v>21019.062972857617</v>
      </c>
      <c r="X855" s="16">
        <f ca="1">'Metrics and Escenarios'!$N$13-W855</f>
        <v>-18111.016217050841</v>
      </c>
    </row>
    <row r="856" spans="1:24" x14ac:dyDescent="0.35">
      <c r="A856">
        <v>851</v>
      </c>
      <c r="B856" s="16">
        <f t="shared" ca="1" si="73"/>
        <v>-122.01681255062383</v>
      </c>
      <c r="C856" s="26">
        <f t="shared" ca="1" si="75"/>
        <v>1.0057472425158629</v>
      </c>
      <c r="D856" s="26">
        <f t="shared" ca="1" si="72"/>
        <v>1.0045660871508098</v>
      </c>
      <c r="E856" s="26">
        <f t="shared" ca="1" si="72"/>
        <v>0.99784471166526367</v>
      </c>
      <c r="F856" s="26">
        <f t="shared" ca="1" si="72"/>
        <v>0.98681894242596679</v>
      </c>
      <c r="G856" s="26">
        <f t="shared" ca="1" si="72"/>
        <v>0.97253304645569105</v>
      </c>
      <c r="H856" s="26">
        <f t="shared" ca="1" si="72"/>
        <v>0.95584752763287562</v>
      </c>
      <c r="I856" s="26">
        <f t="shared" ca="1" si="72"/>
        <v>0.93745124530722024</v>
      </c>
      <c r="J856" s="26">
        <f t="shared" ca="1" si="72"/>
        <v>0.91788921404920343</v>
      </c>
      <c r="K856" s="26">
        <f t="shared" ca="1" si="72"/>
        <v>0.89758059526050493</v>
      </c>
      <c r="L856" s="26">
        <f t="shared" ca="1" si="72"/>
        <v>0.87684853344298808</v>
      </c>
      <c r="M856" s="27">
        <f ca="1">C856*'Balance y flujos'!D$12</f>
        <v>7615.373808277388</v>
      </c>
      <c r="N856" s="27">
        <f ca="1">D856*'Balance y flujos'!E$12</f>
        <v>7606.4302693341124</v>
      </c>
      <c r="O856" s="27">
        <f ca="1">E856*'Balance y flujos'!F$12</f>
        <v>7555.536978590223</v>
      </c>
      <c r="P856" s="27">
        <f ca="1">F856*'Balance y flujos'!G$12</f>
        <v>7472.0514359691824</v>
      </c>
      <c r="Q856" s="27">
        <f ca="1">G856*'Balance y flujos'!H$12</f>
        <v>-965169.16577416286</v>
      </c>
      <c r="R856" s="27">
        <f ca="1">H856*'Balance y flujos'!I$12</f>
        <v>24224.791742917056</v>
      </c>
      <c r="S856" s="27">
        <f ca="1">I856*'Balance y flujos'!J$12</f>
        <v>23758.560366782691</v>
      </c>
      <c r="T856" s="27">
        <f ca="1">J856*'Balance y flujos'!K$12</f>
        <v>23262.784503379607</v>
      </c>
      <c r="U856" s="27">
        <f ca="1">K856*'Balance y flujos'!L$12</f>
        <v>22748.087288060269</v>
      </c>
      <c r="V856" s="27">
        <f ca="1">L856*'Balance y flujos'!M$12</f>
        <v>899071.19186775002</v>
      </c>
      <c r="W856" s="16">
        <f t="shared" ca="1" si="74"/>
        <v>58145.642486897646</v>
      </c>
      <c r="X856" s="16">
        <f ca="1">'Metrics and Escenarios'!$N$13-W856</f>
        <v>-55237.595731090871</v>
      </c>
    </row>
    <row r="857" spans="1:24" x14ac:dyDescent="0.35">
      <c r="A857">
        <v>852</v>
      </c>
      <c r="B857" s="16">
        <f t="shared" ca="1" si="73"/>
        <v>30.021296213658232</v>
      </c>
      <c r="C857" s="26">
        <f t="shared" ca="1" si="75"/>
        <v>0.99057170696245844</v>
      </c>
      <c r="D857" s="26">
        <f t="shared" ca="1" si="72"/>
        <v>0.97447937247132388</v>
      </c>
      <c r="E857" s="26">
        <f t="shared" ca="1" si="72"/>
        <v>0.95335394166333298</v>
      </c>
      <c r="F857" s="26">
        <f t="shared" ca="1" si="72"/>
        <v>0.92859374236220937</v>
      </c>
      <c r="G857" s="26">
        <f t="shared" ca="1" si="72"/>
        <v>0.90134221418708815</v>
      </c>
      <c r="H857" s="26">
        <f t="shared" ca="1" si="72"/>
        <v>0.87251124753334774</v>
      </c>
      <c r="I857" s="26">
        <f t="shared" ca="1" si="72"/>
        <v>0.84280707400540822</v>
      </c>
      <c r="J857" s="26">
        <f t="shared" ca="1" si="72"/>
        <v>0.81276841328641913</v>
      </c>
      <c r="K857" s="26">
        <f t="shared" ca="1" si="72"/>
        <v>0.78279325437066094</v>
      </c>
      <c r="L857" s="26">
        <f t="shared" ca="1" si="72"/>
        <v>0.75317391113860899</v>
      </c>
      <c r="M857" s="27">
        <f ca="1">C857*'Balance y flujos'!D$12</f>
        <v>7500.4668305650866</v>
      </c>
      <c r="N857" s="27">
        <f ca="1">D857*'Balance y flujos'!E$12</f>
        <v>7378.6179828453851</v>
      </c>
      <c r="O857" s="27">
        <f ca="1">E857*'Balance y flujos'!F$12</f>
        <v>7218.6592520003314</v>
      </c>
      <c r="P857" s="27">
        <f ca="1">F857*'Balance y flujos'!G$12</f>
        <v>7031.1785756687423</v>
      </c>
      <c r="Q857" s="27">
        <f ca="1">G857*'Balance y flujos'!H$12</f>
        <v>-894517.38027251069</v>
      </c>
      <c r="R857" s="27">
        <f ca="1">H857*'Balance y flujos'!I$12</f>
        <v>22112.735194484099</v>
      </c>
      <c r="S857" s="27">
        <f ca="1">I857*'Balance y flujos'!J$12</f>
        <v>21359.919084375186</v>
      </c>
      <c r="T857" s="27">
        <f ca="1">J857*'Balance y flujos'!K$12</f>
        <v>20598.625803682469</v>
      </c>
      <c r="U857" s="27">
        <f ca="1">K857*'Balance y flujos'!L$12</f>
        <v>19838.941898872512</v>
      </c>
      <c r="V857" s="27">
        <f ca="1">L857*'Balance y flujos'!M$12</f>
        <v>772262.18684793205</v>
      </c>
      <c r="W857" s="16">
        <f t="shared" ca="1" si="74"/>
        <v>-9216.0488020848716</v>
      </c>
      <c r="X857" s="16">
        <f ca="1">'Metrics and Escenarios'!$N$13-W857</f>
        <v>12124.095557891647</v>
      </c>
    </row>
    <row r="858" spans="1:24" x14ac:dyDescent="0.35">
      <c r="A858">
        <v>853</v>
      </c>
      <c r="B858" s="16">
        <f t="shared" ca="1" si="73"/>
        <v>4.5150648675465836</v>
      </c>
      <c r="C858" s="26">
        <f t="shared" ca="1" si="75"/>
        <v>0.99310150698645649</v>
      </c>
      <c r="D858" s="26">
        <f t="shared" ca="1" si="72"/>
        <v>0.97946313262093676</v>
      </c>
      <c r="E858" s="26">
        <f t="shared" ca="1" si="72"/>
        <v>0.96067686280830622</v>
      </c>
      <c r="F858" s="26">
        <f t="shared" ca="1" si="72"/>
        <v>0.9381162069267609</v>
      </c>
      <c r="G858" s="26">
        <f t="shared" ca="1" si="72"/>
        <v>0.91291074632625724</v>
      </c>
      <c r="H858" s="26">
        <f t="shared" ca="1" si="72"/>
        <v>0.88596662797818482</v>
      </c>
      <c r="I858" s="26">
        <f t="shared" ca="1" si="72"/>
        <v>0.85798999389584774</v>
      </c>
      <c r="J858" s="26">
        <f t="shared" ca="1" si="72"/>
        <v>0.82952330090694015</v>
      </c>
      <c r="K858" s="26">
        <f t="shared" ca="1" si="72"/>
        <v>0.80097058727464598</v>
      </c>
      <c r="L858" s="26">
        <f t="shared" ca="1" si="72"/>
        <v>0.7726316308409491</v>
      </c>
      <c r="M858" s="27">
        <f ca="1">C858*'Balance y flujos'!D$12</f>
        <v>7519.6221133523823</v>
      </c>
      <c r="N858" s="27">
        <f ca="1">D858*'Balance y flujos'!E$12</f>
        <v>7416.3542995914886</v>
      </c>
      <c r="O858" s="27">
        <f ca="1">E858*'Balance y flujos'!F$12</f>
        <v>7274.1073601631833</v>
      </c>
      <c r="P858" s="27">
        <f ca="1">F858*'Balance y flujos'!G$12</f>
        <v>7103.2813109978833</v>
      </c>
      <c r="Q858" s="27">
        <f ca="1">G858*'Balance y flujos'!H$12</f>
        <v>-905998.31714626052</v>
      </c>
      <c r="R858" s="27">
        <f ca="1">H858*'Balance y flujos'!I$12</f>
        <v>22453.745428517042</v>
      </c>
      <c r="S858" s="27">
        <f ca="1">I858*'Balance y flujos'!J$12</f>
        <v>21744.711702195877</v>
      </c>
      <c r="T858" s="27">
        <f ca="1">J858*'Balance y flujos'!K$12</f>
        <v>21023.258029585966</v>
      </c>
      <c r="U858" s="27">
        <f ca="1">K858*'Balance y flujos'!L$12</f>
        <v>20299.624268508604</v>
      </c>
      <c r="V858" s="27">
        <f ca="1">L858*'Balance y flujos'!M$12</f>
        <v>792213.03876430693</v>
      </c>
      <c r="W858" s="16">
        <f t="shared" ca="1" si="74"/>
        <v>1049.4261309588328</v>
      </c>
      <c r="X858" s="16">
        <f ca="1">'Metrics and Escenarios'!$N$13-W858</f>
        <v>1858.620624847943</v>
      </c>
    </row>
    <row r="859" spans="1:24" x14ac:dyDescent="0.35">
      <c r="A859">
        <v>854</v>
      </c>
      <c r="B859" s="16">
        <f t="shared" ca="1" si="73"/>
        <v>62.459861412602805</v>
      </c>
      <c r="C859" s="26">
        <f t="shared" ca="1" si="75"/>
        <v>0.98736364053909798</v>
      </c>
      <c r="D859" s="26">
        <f t="shared" ca="1" si="72"/>
        <v>0.96817769378437457</v>
      </c>
      <c r="E859" s="26">
        <f t="shared" ca="1" si="72"/>
        <v>0.94412130833516505</v>
      </c>
      <c r="F859" s="26">
        <f t="shared" ca="1" si="72"/>
        <v>0.91662267570078138</v>
      </c>
      <c r="G859" s="26">
        <f t="shared" ca="1" si="72"/>
        <v>0.8868410075758052</v>
      </c>
      <c r="H859" s="26">
        <f t="shared" ca="1" si="72"/>
        <v>0.85569363242268814</v>
      </c>
      <c r="I859" s="26">
        <f t="shared" ca="1" si="72"/>
        <v>0.82388510104911361</v>
      </c>
      <c r="J859" s="26">
        <f t="shared" ca="1" si="72"/>
        <v>0.79194770635394984</v>
      </c>
      <c r="K859" s="26">
        <f t="shared" ca="1" si="72"/>
        <v>0.76027020994833894</v>
      </c>
      <c r="L859" s="26">
        <f t="shared" ca="1" si="72"/>
        <v>0.72913404743863641</v>
      </c>
      <c r="M859" s="27">
        <f ca="1">C859*'Balance y flujos'!D$12</f>
        <v>7476.1758119244978</v>
      </c>
      <c r="N859" s="27">
        <f ca="1">D859*'Balance y flujos'!E$12</f>
        <v>7330.9025760392697</v>
      </c>
      <c r="O859" s="27">
        <f ca="1">E859*'Balance y flujos'!F$12</f>
        <v>7148.7510772059568</v>
      </c>
      <c r="P859" s="27">
        <f ca="1">F859*'Balance y flujos'!G$12</f>
        <v>6940.5353766055905</v>
      </c>
      <c r="Q859" s="27">
        <f ca="1">G859*'Balance y flujos'!H$12</f>
        <v>-880125.974716948</v>
      </c>
      <c r="R859" s="27">
        <f ca="1">H859*'Balance y flujos'!I$12</f>
        <v>21686.513216720363</v>
      </c>
      <c r="S859" s="27">
        <f ca="1">I859*'Balance y flujos'!J$12</f>
        <v>20880.364719290923</v>
      </c>
      <c r="T859" s="27">
        <f ca="1">J859*'Balance y flujos'!K$12</f>
        <v>20070.950337880458</v>
      </c>
      <c r="U859" s="27">
        <f ca="1">K859*'Balance y flujos'!L$12</f>
        <v>19268.122762165196</v>
      </c>
      <c r="V859" s="27">
        <f ca="1">L859*'Balance y flujos'!M$12</f>
        <v>747613.06207354716</v>
      </c>
      <c r="W859" s="16">
        <f t="shared" ca="1" si="74"/>
        <v>-21710.596765568829</v>
      </c>
      <c r="X859" s="16">
        <f ca="1">'Metrics and Escenarios'!$N$13-W859</f>
        <v>24618.643521375605</v>
      </c>
    </row>
    <row r="860" spans="1:24" x14ac:dyDescent="0.35">
      <c r="A860">
        <v>855</v>
      </c>
      <c r="B860" s="16">
        <f t="shared" ca="1" si="73"/>
        <v>202.84246687880153</v>
      </c>
      <c r="C860" s="26">
        <f t="shared" ca="1" si="75"/>
        <v>0.9735996100641533</v>
      </c>
      <c r="D860" s="26">
        <f t="shared" ca="1" si="72"/>
        <v>0.94137268880892833</v>
      </c>
      <c r="E860" s="26">
        <f t="shared" ca="1" si="72"/>
        <v>0.90518548711949975</v>
      </c>
      <c r="F860" s="26">
        <f t="shared" ca="1" si="72"/>
        <v>0.86656998080617953</v>
      </c>
      <c r="G860" s="26">
        <f t="shared" ca="1" si="72"/>
        <v>0.82672690445777774</v>
      </c>
      <c r="H860" s="26">
        <f t="shared" ca="1" si="72"/>
        <v>0.78657088277195797</v>
      </c>
      <c r="I860" s="26">
        <f t="shared" ca="1" si="72"/>
        <v>0.74677449289795705</v>
      </c>
      <c r="J860" s="26">
        <f t="shared" ca="1" si="72"/>
        <v>0.70781961342342636</v>
      </c>
      <c r="K860" s="26">
        <f t="shared" ca="1" si="72"/>
        <v>0.67003474186957956</v>
      </c>
      <c r="L860" s="26">
        <f t="shared" ca="1" si="72"/>
        <v>0.63363620978904622</v>
      </c>
      <c r="M860" s="27">
        <f ca="1">C860*'Balance y flujos'!D$12</f>
        <v>7371.9565481331065</v>
      </c>
      <c r="N860" s="27">
        <f ca="1">D860*'Balance y flujos'!E$12</f>
        <v>7127.9389245455504</v>
      </c>
      <c r="O860" s="27">
        <f ca="1">E860*'Balance y flujos'!F$12</f>
        <v>6853.9346257605312</v>
      </c>
      <c r="P860" s="27">
        <f ca="1">F860*'Balance y flujos'!G$12</f>
        <v>6561.543552794511</v>
      </c>
      <c r="Q860" s="27">
        <f ca="1">G860*'Balance y flujos'!H$12</f>
        <v>-820467.04696211417</v>
      </c>
      <c r="R860" s="27">
        <f ca="1">H860*'Balance y flujos'!I$12</f>
        <v>19934.681291043329</v>
      </c>
      <c r="S860" s="27">
        <f ca="1">I860*'Balance y flujos'!J$12</f>
        <v>18926.090245978783</v>
      </c>
      <c r="T860" s="27">
        <f ca="1">J860*'Balance y flujos'!K$12</f>
        <v>17938.826257361354</v>
      </c>
      <c r="U860" s="27">
        <f ca="1">K860*'Balance y flujos'!L$12</f>
        <v>16981.214694885908</v>
      </c>
      <c r="V860" s="27">
        <f ca="1">L860*'Balance y flujos'!M$12</f>
        <v>649694.94800739363</v>
      </c>
      <c r="W860" s="16">
        <f t="shared" ca="1" si="74"/>
        <v>-69075.912814217503</v>
      </c>
      <c r="X860" s="16">
        <f ca="1">'Metrics and Escenarios'!$N$13-W860</f>
        <v>71983.959570024279</v>
      </c>
    </row>
    <row r="861" spans="1:24" x14ac:dyDescent="0.35">
      <c r="A861">
        <v>856</v>
      </c>
      <c r="B861" s="16">
        <f t="shared" ca="1" si="73"/>
        <v>-128.4145787457507</v>
      </c>
      <c r="C861" s="26">
        <f t="shared" ca="1" si="75"/>
        <v>1.0063909019639419</v>
      </c>
      <c r="D861" s="26">
        <f t="shared" ca="1" si="72"/>
        <v>1.0058523056584783</v>
      </c>
      <c r="E861" s="26">
        <f t="shared" ca="1" si="72"/>
        <v>0.99976174393468309</v>
      </c>
      <c r="F861" s="26">
        <f t="shared" ca="1" si="72"/>
        <v>0.98934755128385299</v>
      </c>
      <c r="G861" s="26">
        <f t="shared" ca="1" si="72"/>
        <v>0.97564904718371948</v>
      </c>
      <c r="H861" s="26">
        <f t="shared" ca="1" si="72"/>
        <v>0.95952375240665067</v>
      </c>
      <c r="I861" s="26">
        <f t="shared" ca="1" si="72"/>
        <v>0.94165897602239346</v>
      </c>
      <c r="J861" s="26">
        <f t="shared" ca="1" si="72"/>
        <v>0.9225992096150234</v>
      </c>
      <c r="K861" s="26">
        <f t="shared" ca="1" si="72"/>
        <v>0.902763762963678</v>
      </c>
      <c r="L861" s="26">
        <f t="shared" ca="1" si="72"/>
        <v>0.88247638900419989</v>
      </c>
      <c r="M861" s="27">
        <f ca="1">C861*'Balance y flujos'!D$12</f>
        <v>7620.2475052612235</v>
      </c>
      <c r="N861" s="27">
        <f ca="1">D861*'Balance y flujos'!E$12</f>
        <v>7616.1693313180349</v>
      </c>
      <c r="O861" s="27">
        <f ca="1">E861*'Balance y flujos'!F$12</f>
        <v>7570.0524718642982</v>
      </c>
      <c r="P861" s="27">
        <f ca="1">F861*'Balance y flujos'!G$12</f>
        <v>7491.1976994175966</v>
      </c>
      <c r="Q861" s="27">
        <f ca="1">G861*'Balance y flujos'!H$12</f>
        <v>-968261.57259178546</v>
      </c>
      <c r="R861" s="27">
        <f ca="1">H861*'Balance y flujos'!I$12</f>
        <v>24317.961183617914</v>
      </c>
      <c r="S861" s="27">
        <f ca="1">I861*'Balance y flujos'!J$12</f>
        <v>23865.200178403877</v>
      </c>
      <c r="T861" s="27">
        <f ca="1">J861*'Balance y flujos'!K$12</f>
        <v>23382.15360608013</v>
      </c>
      <c r="U861" s="27">
        <f ca="1">K861*'Balance y flujos'!L$12</f>
        <v>22879.448362445146</v>
      </c>
      <c r="V861" s="27">
        <f ca="1">L861*'Balance y flujos'!M$12</f>
        <v>904841.6785756544</v>
      </c>
      <c r="W861" s="16">
        <f t="shared" ca="1" si="74"/>
        <v>61322.536322277156</v>
      </c>
      <c r="X861" s="16">
        <f ca="1">'Metrics and Escenarios'!$N$13-W861</f>
        <v>-58414.48956647038</v>
      </c>
    </row>
    <row r="862" spans="1:24" x14ac:dyDescent="0.35">
      <c r="A862">
        <v>857</v>
      </c>
      <c r="B862" s="16">
        <f t="shared" ca="1" si="73"/>
        <v>220.24688349851024</v>
      </c>
      <c r="C862" s="26">
        <f t="shared" ca="1" si="75"/>
        <v>0.97190659046900374</v>
      </c>
      <c r="D862" s="26">
        <f t="shared" ca="1" si="72"/>
        <v>0.93810157679734674</v>
      </c>
      <c r="E862" s="26">
        <f t="shared" ca="1" si="72"/>
        <v>0.90047153676150737</v>
      </c>
      <c r="F862" s="26">
        <f t="shared" ca="1" si="72"/>
        <v>0.8605580738436055</v>
      </c>
      <c r="G862" s="26">
        <f t="shared" ca="1" si="72"/>
        <v>0.81956376747926374</v>
      </c>
      <c r="H862" s="26">
        <f t="shared" ca="1" si="72"/>
        <v>0.7783997368280523</v>
      </c>
      <c r="I862" s="26">
        <f t="shared" ca="1" si="72"/>
        <v>0.73773166745690955</v>
      </c>
      <c r="J862" s="26">
        <f t="shared" ca="1" si="72"/>
        <v>0.69803255678629283</v>
      </c>
      <c r="K862" s="26">
        <f t="shared" ca="1" si="72"/>
        <v>0.65962110683467345</v>
      </c>
      <c r="L862" s="26">
        <f t="shared" ca="1" si="72"/>
        <v>0.62270355541381939</v>
      </c>
      <c r="M862" s="27">
        <f ca="1">C862*'Balance y flujos'!D$12</f>
        <v>7359.1372466856064</v>
      </c>
      <c r="N862" s="27">
        <f ca="1">D862*'Balance y flujos'!E$12</f>
        <v>7103.1705337571984</v>
      </c>
      <c r="O862" s="27">
        <f ca="1">E862*'Balance y flujos'!F$12</f>
        <v>6818.2412700422738</v>
      </c>
      <c r="P862" s="27">
        <f ca="1">F862*'Balance y flujos'!G$12</f>
        <v>6516.0222559067752</v>
      </c>
      <c r="Q862" s="27">
        <f ca="1">G862*'Balance y flujos'!H$12</f>
        <v>-813358.14822898153</v>
      </c>
      <c r="R862" s="27">
        <f ca="1">H862*'Balance y flujos'!I$12</f>
        <v>19727.593546324984</v>
      </c>
      <c r="S862" s="27">
        <f ca="1">I862*'Balance y flujos'!J$12</f>
        <v>18696.910845766884</v>
      </c>
      <c r="T862" s="27">
        <f ca="1">J862*'Balance y flujos'!K$12</f>
        <v>17690.785223664443</v>
      </c>
      <c r="U862" s="27">
        <f ca="1">K862*'Balance y flujos'!L$12</f>
        <v>16717.293794622579</v>
      </c>
      <c r="V862" s="27">
        <f ca="1">L862*'Balance y flujos'!M$12</f>
        <v>638485.21881868364</v>
      </c>
      <c r="W862" s="16">
        <f t="shared" ca="1" si="74"/>
        <v>-74243.774693527143</v>
      </c>
      <c r="X862" s="16">
        <f ca="1">'Metrics and Escenarios'!$N$13-W862</f>
        <v>77151.821449333918</v>
      </c>
    </row>
    <row r="863" spans="1:24" x14ac:dyDescent="0.35">
      <c r="A863">
        <v>858</v>
      </c>
      <c r="B863" s="16">
        <f t="shared" ca="1" si="73"/>
        <v>-165.33810183689124</v>
      </c>
      <c r="C863" s="26">
        <f t="shared" ca="1" si="75"/>
        <v>1.0101137204838837</v>
      </c>
      <c r="D863" s="26">
        <f t="shared" ca="1" si="72"/>
        <v>1.0133077219679323</v>
      </c>
      <c r="E863" s="26">
        <f t="shared" ca="1" si="72"/>
        <v>1.0108977247665591</v>
      </c>
      <c r="F863" s="26">
        <f t="shared" ca="1" si="72"/>
        <v>1.0040680692348185</v>
      </c>
      <c r="G863" s="26">
        <f t="shared" ca="1" si="72"/>
        <v>0.9938285436591886</v>
      </c>
      <c r="H863" s="26">
        <f t="shared" ca="1" si="72"/>
        <v>0.98101836882226112</v>
      </c>
      <c r="I863" s="26">
        <f t="shared" ca="1" si="72"/>
        <v>0.96631479318230018</v>
      </c>
      <c r="J863" s="26">
        <f t="shared" ca="1" si="72"/>
        <v>0.95025819597380057</v>
      </c>
      <c r="K863" s="26">
        <f t="shared" ca="1" si="72"/>
        <v>0.93326769330616222</v>
      </c>
      <c r="L863" s="26">
        <f t="shared" ca="1" si="72"/>
        <v>0.915669559668842</v>
      </c>
      <c r="M863" s="27">
        <f ca="1">C863*'Balance y flujos'!D$12</f>
        <v>7648.4361529166881</v>
      </c>
      <c r="N863" s="27">
        <f ca="1">D863*'Balance y flujos'!E$12</f>
        <v>7672.620673854949</v>
      </c>
      <c r="O863" s="27">
        <f ca="1">E863*'Balance y flujos'!F$12</f>
        <v>7654.3725208503738</v>
      </c>
      <c r="P863" s="27">
        <f ca="1">F863*'Balance y flujos'!G$12</f>
        <v>7602.6593491335207</v>
      </c>
      <c r="Q863" s="27">
        <f ca="1">G863*'Balance y flujos'!H$12</f>
        <v>-986303.41652847093</v>
      </c>
      <c r="R863" s="27">
        <f ca="1">H863*'Balance y flujos'!I$12</f>
        <v>24862.716064714434</v>
      </c>
      <c r="S863" s="27">
        <f ca="1">I863*'Balance y flujos'!J$12</f>
        <v>24490.07184327006</v>
      </c>
      <c r="T863" s="27">
        <f ca="1">J863*'Balance y flujos'!K$12</f>
        <v>24083.136937617197</v>
      </c>
      <c r="U863" s="27">
        <f ca="1">K863*'Balance y flujos'!L$12</f>
        <v>23652.533335230626</v>
      </c>
      <c r="V863" s="27">
        <f ca="1">L863*'Balance y flujos'!M$12</f>
        <v>938876.08973461413</v>
      </c>
      <c r="W863" s="16">
        <f t="shared" ca="1" si="74"/>
        <v>80239.220083731227</v>
      </c>
      <c r="X863" s="16">
        <f ca="1">'Metrics and Escenarios'!$N$13-W863</f>
        <v>-77331.173327924451</v>
      </c>
    </row>
    <row r="864" spans="1:24" x14ac:dyDescent="0.35">
      <c r="A864">
        <v>859</v>
      </c>
      <c r="B864" s="16">
        <f t="shared" ca="1" si="73"/>
        <v>-7.4898990576462099</v>
      </c>
      <c r="C864" s="26">
        <f t="shared" ca="1" si="75"/>
        <v>0.99429443767422265</v>
      </c>
      <c r="D864" s="26">
        <f t="shared" ca="1" si="72"/>
        <v>0.98181764198446841</v>
      </c>
      <c r="E864" s="26">
        <f t="shared" ca="1" si="72"/>
        <v>0.96414296795643983</v>
      </c>
      <c r="F864" s="26">
        <f t="shared" ca="1" si="72"/>
        <v>0.94263186079059902</v>
      </c>
      <c r="G864" s="26">
        <f t="shared" ca="1" si="72"/>
        <v>0.9184069555606752</v>
      </c>
      <c r="H864" s="26">
        <f t="shared" ca="1" si="72"/>
        <v>0.89237126496274966</v>
      </c>
      <c r="I864" s="26">
        <f t="shared" ca="1" si="72"/>
        <v>0.86523047111783735</v>
      </c>
      <c r="J864" s="26">
        <f t="shared" ca="1" si="72"/>
        <v>0.83752839757771469</v>
      </c>
      <c r="K864" s="26">
        <f t="shared" ref="D864:L893" ca="1" si="76">EXP(-(K$4+($B864/10000))*K$3)</f>
        <v>0.80967156806837293</v>
      </c>
      <c r="L864" s="26">
        <f t="shared" ca="1" si="76"/>
        <v>0.78196294467145677</v>
      </c>
      <c r="M864" s="27">
        <f ca="1">C864*'Balance y flujos'!D$12</f>
        <v>7528.6548133496299</v>
      </c>
      <c r="N864" s="27">
        <f ca="1">D864*'Balance y flujos'!E$12</f>
        <v>7434.1823066497327</v>
      </c>
      <c r="O864" s="27">
        <f ca="1">E864*'Balance y flujos'!F$12</f>
        <v>7300.3522110024496</v>
      </c>
      <c r="P864" s="27">
        <f ca="1">F864*'Balance y flujos'!G$12</f>
        <v>7137.4731941154523</v>
      </c>
      <c r="Q864" s="27">
        <f ca="1">G864*'Balance y flujos'!H$12</f>
        <v>-911452.9098729922</v>
      </c>
      <c r="R864" s="27">
        <f ca="1">H864*'Balance y flujos'!I$12</f>
        <v>22616.06315457142</v>
      </c>
      <c r="S864" s="27">
        <f ca="1">I864*'Balance y flujos'!J$12</f>
        <v>21928.212781344351</v>
      </c>
      <c r="T864" s="27">
        <f ca="1">J864*'Balance y flujos'!K$12</f>
        <v>21226.137457659261</v>
      </c>
      <c r="U864" s="27">
        <f ca="1">K864*'Balance y flujos'!L$12</f>
        <v>20520.140032365987</v>
      </c>
      <c r="V864" s="27">
        <f ca="1">L864*'Balance y flujos'!M$12</f>
        <v>801780.84338199231</v>
      </c>
      <c r="W864" s="16">
        <f t="shared" ca="1" si="74"/>
        <v>6019.1494600584265</v>
      </c>
      <c r="X864" s="16">
        <f ca="1">'Metrics and Escenarios'!$N$13-W864</f>
        <v>-3111.1027042516507</v>
      </c>
    </row>
    <row r="865" spans="1:24" x14ac:dyDescent="0.35">
      <c r="A865">
        <v>860</v>
      </c>
      <c r="B865" s="16">
        <f t="shared" ca="1" si="73"/>
        <v>43.652385409815366</v>
      </c>
      <c r="C865" s="26">
        <f t="shared" ca="1" si="75"/>
        <v>0.98922236968894528</v>
      </c>
      <c r="D865" s="26">
        <f t="shared" ca="1" si="76"/>
        <v>0.97182634742739582</v>
      </c>
      <c r="E865" s="26">
        <f t="shared" ca="1" si="76"/>
        <v>0.94946332629955776</v>
      </c>
      <c r="F865" s="26">
        <f t="shared" ca="1" si="76"/>
        <v>0.92354442276500359</v>
      </c>
      <c r="G865" s="26">
        <f t="shared" ca="1" si="76"/>
        <v>0.89521996306498308</v>
      </c>
      <c r="H865" s="26">
        <f t="shared" ca="1" si="76"/>
        <v>0.8654043822588483</v>
      </c>
      <c r="I865" s="26">
        <f t="shared" ca="1" si="76"/>
        <v>0.83480345416851753</v>
      </c>
      <c r="J865" s="26">
        <f t="shared" ca="1" si="76"/>
        <v>0.80395342878609877</v>
      </c>
      <c r="K865" s="26">
        <f t="shared" ca="1" si="76"/>
        <v>0.77324862851418141</v>
      </c>
      <c r="L865" s="26">
        <f t="shared" ca="1" si="76"/>
        <v>0.74297698586215122</v>
      </c>
      <c r="M865" s="27">
        <f ca="1">C865*'Balance y flujos'!D$12</f>
        <v>7490.2498423429361</v>
      </c>
      <c r="N865" s="27">
        <f ca="1">D865*'Balance y flujos'!E$12</f>
        <v>7358.5296578884163</v>
      </c>
      <c r="O865" s="27">
        <f ca="1">E865*'Balance y flujos'!F$12</f>
        <v>7189.2000707200923</v>
      </c>
      <c r="P865" s="27">
        <f ca="1">F865*'Balance y flujos'!G$12</f>
        <v>6992.9458521924198</v>
      </c>
      <c r="Q865" s="27">
        <f ca="1">G865*'Balance y flujos'!H$12</f>
        <v>-888441.48595743638</v>
      </c>
      <c r="R865" s="27">
        <f ca="1">H865*'Balance y flujos'!I$12</f>
        <v>21932.62034745816</v>
      </c>
      <c r="S865" s="27">
        <f ca="1">I865*'Balance y flujos'!J$12</f>
        <v>21157.077084858476</v>
      </c>
      <c r="T865" s="27">
        <f ca="1">J865*'Balance y flujos'!K$12</f>
        <v>20375.220754692982</v>
      </c>
      <c r="U865" s="27">
        <f ca="1">K865*'Balance y flujos'!L$12</f>
        <v>19597.044978126294</v>
      </c>
      <c r="V865" s="27">
        <f ca="1">L865*'Balance y flujos'!M$12</f>
        <v>761806.83291617187</v>
      </c>
      <c r="W865" s="16">
        <f t="shared" ca="1" si="74"/>
        <v>-14541.764452984673</v>
      </c>
      <c r="X865" s="16">
        <f ca="1">'Metrics and Escenarios'!$N$13-W865</f>
        <v>17449.811208791449</v>
      </c>
    </row>
    <row r="866" spans="1:24" x14ac:dyDescent="0.35">
      <c r="A866">
        <v>861</v>
      </c>
      <c r="B866" s="16">
        <f t="shared" ca="1" si="73"/>
        <v>131.06286382384491</v>
      </c>
      <c r="C866" s="26">
        <f t="shared" ca="1" si="75"/>
        <v>0.98061321097960386</v>
      </c>
      <c r="D866" s="26">
        <f t="shared" ca="1" si="76"/>
        <v>0.95498443116885745</v>
      </c>
      <c r="E866" s="26">
        <f t="shared" ca="1" si="76"/>
        <v>0.92488902908462123</v>
      </c>
      <c r="F866" s="26">
        <f t="shared" ca="1" si="76"/>
        <v>0.89181143075406288</v>
      </c>
      <c r="G866" s="26">
        <f t="shared" ca="1" si="76"/>
        <v>0.85693684062322983</v>
      </c>
      <c r="H866" s="26">
        <f t="shared" ca="1" si="76"/>
        <v>0.82118679474890688</v>
      </c>
      <c r="I866" s="26">
        <f t="shared" ca="1" si="76"/>
        <v>0.78525537081877672</v>
      </c>
      <c r="J866" s="26">
        <f t="shared" ca="1" si="76"/>
        <v>0.74965489480598968</v>
      </c>
      <c r="K866" s="26">
        <f t="shared" ca="1" si="76"/>
        <v>0.71474883933584976</v>
      </c>
      <c r="L866" s="26">
        <f t="shared" ca="1" si="76"/>
        <v>0.68079047836464202</v>
      </c>
      <c r="M866" s="27">
        <f ca="1">C866*'Balance y flujos'!D$12</f>
        <v>7425.0625279015667</v>
      </c>
      <c r="N866" s="27">
        <f ca="1">D866*'Balance y flujos'!E$12</f>
        <v>7231.0050845814694</v>
      </c>
      <c r="O866" s="27">
        <f ca="1">E866*'Balance y flujos'!F$12</f>
        <v>7003.1270183105053</v>
      </c>
      <c r="P866" s="27">
        <f ca="1">F866*'Balance y flujos'!G$12</f>
        <v>6752.6681899699634</v>
      </c>
      <c r="Q866" s="27">
        <f ca="1">G866*'Balance y flujos'!H$12</f>
        <v>-850448.23782566644</v>
      </c>
      <c r="R866" s="27">
        <f ca="1">H866*'Balance y flujos'!I$12</f>
        <v>20811.979431584015</v>
      </c>
      <c r="S866" s="27">
        <f ca="1">I866*'Balance y flujos'!J$12</f>
        <v>19901.341242364171</v>
      </c>
      <c r="T866" s="27">
        <f ca="1">J866*'Balance y flujos'!K$12</f>
        <v>18999.090525145471</v>
      </c>
      <c r="U866" s="27">
        <f ca="1">K866*'Balance y flujos'!L$12</f>
        <v>18114.439051050093</v>
      </c>
      <c r="V866" s="27">
        <f ca="1">L866*'Balance y flujos'!M$12</f>
        <v>698044.28410475433</v>
      </c>
      <c r="W866" s="16">
        <f t="shared" ca="1" si="74"/>
        <v>-46165.240650004824</v>
      </c>
      <c r="X866" s="16">
        <f ca="1">'Metrics and Escenarios'!$N$13-W866</f>
        <v>49073.287405811599</v>
      </c>
    </row>
    <row r="867" spans="1:24" x14ac:dyDescent="0.35">
      <c r="A867">
        <v>862</v>
      </c>
      <c r="B867" s="16">
        <f t="shared" ca="1" si="73"/>
        <v>79.15143582770213</v>
      </c>
      <c r="C867" s="26">
        <f t="shared" ca="1" si="75"/>
        <v>0.98571694984634617</v>
      </c>
      <c r="D867" s="26">
        <f t="shared" ca="1" si="76"/>
        <v>0.96495100063530259</v>
      </c>
      <c r="E867" s="26">
        <f t="shared" ca="1" si="76"/>
        <v>0.93940546409649239</v>
      </c>
      <c r="F867" s="26">
        <f t="shared" ca="1" si="76"/>
        <v>0.9105231103881728</v>
      </c>
      <c r="G867" s="26">
        <f t="shared" ca="1" si="76"/>
        <v>0.8794704206958901</v>
      </c>
      <c r="H867" s="26">
        <f t="shared" ca="1" si="76"/>
        <v>0.8471666778170045</v>
      </c>
      <c r="I867" s="26">
        <f t="shared" ca="1" si="76"/>
        <v>0.81431476269961423</v>
      </c>
      <c r="J867" s="26">
        <f t="shared" ca="1" si="76"/>
        <v>0.78144291578414238</v>
      </c>
      <c r="K867" s="26">
        <f t="shared" ca="1" si="76"/>
        <v>0.74893447211217534</v>
      </c>
      <c r="L867" s="26">
        <f t="shared" ca="1" si="76"/>
        <v>0.71706466097669652</v>
      </c>
      <c r="M867" s="27">
        <f ca="1">C867*'Balance y flujos'!D$12</f>
        <v>7463.7073062783402</v>
      </c>
      <c r="N867" s="27">
        <f ca="1">D867*'Balance y flujos'!E$12</f>
        <v>7306.4705185042931</v>
      </c>
      <c r="O867" s="27">
        <f ca="1">E867*'Balance y flujos'!F$12</f>
        <v>7113.0433812949368</v>
      </c>
      <c r="P867" s="27">
        <f ca="1">F867*'Balance y flujos'!G$12</f>
        <v>6894.3503432692605</v>
      </c>
      <c r="Q867" s="27">
        <f ca="1">G867*'Balance y flujos'!H$12</f>
        <v>-872811.19686330133</v>
      </c>
      <c r="R867" s="27">
        <f ca="1">H867*'Balance y flujos'!I$12</f>
        <v>21470.40793470374</v>
      </c>
      <c r="S867" s="27">
        <f ca="1">I867*'Balance y flujos'!J$12</f>
        <v>20637.816146716781</v>
      </c>
      <c r="T867" s="27">
        <f ca="1">J867*'Balance y flujos'!K$12</f>
        <v>19804.71921157651</v>
      </c>
      <c r="U867" s="27">
        <f ca="1">K867*'Balance y flujos'!L$12</f>
        <v>18980.832289161182</v>
      </c>
      <c r="V867" s="27">
        <f ca="1">L867*'Balance y flujos'!M$12</f>
        <v>735237.7917074773</v>
      </c>
      <c r="W867" s="16">
        <f t="shared" ca="1" si="74"/>
        <v>-27902.058024319005</v>
      </c>
      <c r="X867" s="16">
        <f ca="1">'Metrics and Escenarios'!$N$13-W867</f>
        <v>30810.104780125781</v>
      </c>
    </row>
    <row r="868" spans="1:24" x14ac:dyDescent="0.35">
      <c r="A868">
        <v>863</v>
      </c>
      <c r="B868" s="16">
        <f t="shared" ca="1" si="73"/>
        <v>-109.11652407800109</v>
      </c>
      <c r="C868" s="26">
        <f t="shared" ca="1" si="75"/>
        <v>1.0044506360696375</v>
      </c>
      <c r="D868" s="26">
        <f t="shared" ca="1" si="76"/>
        <v>1.0019775893607219</v>
      </c>
      <c r="E868" s="26">
        <f t="shared" ca="1" si="76"/>
        <v>0.99399042928967718</v>
      </c>
      <c r="F868" s="26">
        <f t="shared" ca="1" si="76"/>
        <v>0.98173995815714188</v>
      </c>
      <c r="G868" s="26">
        <f t="shared" ca="1" si="76"/>
        <v>0.96628025541212725</v>
      </c>
      <c r="H868" s="26">
        <f t="shared" ca="1" si="76"/>
        <v>0.94847766114280241</v>
      </c>
      <c r="I868" s="26">
        <f t="shared" ca="1" si="76"/>
        <v>0.92902397848872376</v>
      </c>
      <c r="J868" s="26">
        <f t="shared" ca="1" si="76"/>
        <v>0.90846509869863801</v>
      </c>
      <c r="K868" s="26">
        <f t="shared" ca="1" si="76"/>
        <v>0.88721971415996104</v>
      </c>
      <c r="L868" s="26">
        <f t="shared" ca="1" si="76"/>
        <v>0.86560958312805514</v>
      </c>
      <c r="M868" s="27">
        <f ca="1">C868*'Balance y flujos'!D$12</f>
        <v>7605.5560903132509</v>
      </c>
      <c r="N868" s="27">
        <f ca="1">D868*'Balance y flujos'!E$12</f>
        <v>7586.8305354843742</v>
      </c>
      <c r="O868" s="27">
        <f ca="1">E868*'Balance y flujos'!F$12</f>
        <v>7526.3529054832225</v>
      </c>
      <c r="P868" s="27">
        <f ca="1">F868*'Balance y flujos'!G$12</f>
        <v>7433.5940958558667</v>
      </c>
      <c r="Q868" s="27">
        <f ca="1">G868*'Balance y flujos'!H$12</f>
        <v>-958963.71996718424</v>
      </c>
      <c r="R868" s="27">
        <f ca="1">H868*'Balance y flujos'!I$12</f>
        <v>24038.01145031405</v>
      </c>
      <c r="S868" s="27">
        <f ca="1">I868*'Balance y flujos'!J$12</f>
        <v>23544.981550351957</v>
      </c>
      <c r="T868" s="27">
        <f ca="1">J868*'Balance y flujos'!K$12</f>
        <v>23023.941774671563</v>
      </c>
      <c r="U868" s="27">
        <f ca="1">K868*'Balance y flujos'!L$12</f>
        <v>22485.503372029885</v>
      </c>
      <c r="V868" s="27">
        <f ca="1">L868*'Balance y flujos'!M$12</f>
        <v>887547.4040416897</v>
      </c>
      <c r="W868" s="16">
        <f t="shared" ca="1" si="74"/>
        <v>51828.455849009682</v>
      </c>
      <c r="X868" s="16">
        <f ca="1">'Metrics and Escenarios'!$N$13-W868</f>
        <v>-48920.409093202907</v>
      </c>
    </row>
    <row r="869" spans="1:24" x14ac:dyDescent="0.35">
      <c r="A869">
        <v>864</v>
      </c>
      <c r="B869" s="16">
        <f t="shared" ca="1" si="73"/>
        <v>246.83763043780357</v>
      </c>
      <c r="C869" s="26">
        <f t="shared" ca="1" si="75"/>
        <v>0.96932565122528824</v>
      </c>
      <c r="D869" s="26">
        <f t="shared" ca="1" si="76"/>
        <v>0.93312585501406764</v>
      </c>
      <c r="E869" s="26">
        <f t="shared" ca="1" si="76"/>
        <v>0.8933168487495744</v>
      </c>
      <c r="F869" s="26">
        <f t="shared" ca="1" si="76"/>
        <v>0.85145342676418578</v>
      </c>
      <c r="G869" s="26">
        <f t="shared" ca="1" si="76"/>
        <v>0.8087394770479529</v>
      </c>
      <c r="H869" s="26">
        <f t="shared" ca="1" si="76"/>
        <v>0.76607934246244236</v>
      </c>
      <c r="I869" s="26">
        <f t="shared" ca="1" si="76"/>
        <v>0.72412689140099562</v>
      </c>
      <c r="J869" s="26">
        <f t="shared" ca="1" si="76"/>
        <v>0.68334041517644883</v>
      </c>
      <c r="K869" s="26">
        <f t="shared" ca="1" si="76"/>
        <v>0.64402266357658955</v>
      </c>
      <c r="L869" s="26">
        <f t="shared" ca="1" si="76"/>
        <v>0.60636361119058646</v>
      </c>
      <c r="M869" s="27">
        <f ca="1">C869*'Balance y flujos'!D$12</f>
        <v>7339.5947450644435</v>
      </c>
      <c r="N869" s="27">
        <f ca="1">D869*'Balance y flujos'!E$12</f>
        <v>7065.4950823675708</v>
      </c>
      <c r="O869" s="27">
        <f ca="1">E869*'Balance y flujos'!F$12</f>
        <v>6764.0669990234683</v>
      </c>
      <c r="P869" s="27">
        <f ca="1">F869*'Balance y flujos'!G$12</f>
        <v>6447.083174623509</v>
      </c>
      <c r="Q869" s="27">
        <f ca="1">G869*'Balance y flujos'!H$12</f>
        <v>-802615.81777166738</v>
      </c>
      <c r="R869" s="27">
        <f ca="1">H869*'Balance y flujos'!I$12</f>
        <v>19415.348152505081</v>
      </c>
      <c r="S869" s="27">
        <f ca="1">I869*'Balance y flujos'!J$12</f>
        <v>18352.114361876076</v>
      </c>
      <c r="T869" s="27">
        <f ca="1">J869*'Balance y flujos'!K$12</f>
        <v>17318.430783791249</v>
      </c>
      <c r="U869" s="27">
        <f ca="1">K869*'Balance y flujos'!L$12</f>
        <v>16321.970242992362</v>
      </c>
      <c r="V869" s="27">
        <f ca="1">L869*'Balance y flujos'!M$12</f>
        <v>621731.15860471432</v>
      </c>
      <c r="W869" s="16">
        <f t="shared" ca="1" si="74"/>
        <v>-81860.555624709232</v>
      </c>
      <c r="X869" s="16">
        <f ca="1">'Metrics and Escenarios'!$N$13-W869</f>
        <v>84768.602380516008</v>
      </c>
    </row>
    <row r="870" spans="1:24" x14ac:dyDescent="0.35">
      <c r="A870">
        <v>865</v>
      </c>
      <c r="B870" s="16">
        <f t="shared" ca="1" si="73"/>
        <v>-63.947716126262264</v>
      </c>
      <c r="C870" s="26">
        <f t="shared" ca="1" si="75"/>
        <v>0.99992388337933147</v>
      </c>
      <c r="D870" s="26">
        <f t="shared" ca="1" si="76"/>
        <v>0.9929667249802725</v>
      </c>
      <c r="E870" s="26">
        <f t="shared" ca="1" si="76"/>
        <v>0.98061206785400057</v>
      </c>
      <c r="F870" s="26">
        <f t="shared" ca="1" si="76"/>
        <v>0.96416162535332595</v>
      </c>
      <c r="G870" s="26">
        <f t="shared" ca="1" si="76"/>
        <v>0.94470197523684096</v>
      </c>
      <c r="H870" s="26">
        <f t="shared" ca="1" si="76"/>
        <v>0.9231178912886816</v>
      </c>
      <c r="I870" s="26">
        <f t="shared" ca="1" si="76"/>
        <v>0.9001094652552204</v>
      </c>
      <c r="J870" s="26">
        <f t="shared" ca="1" si="76"/>
        <v>0.87622370061486266</v>
      </c>
      <c r="K870" s="26">
        <f t="shared" ca="1" si="76"/>
        <v>0.85187578954461773</v>
      </c>
      <c r="L870" s="26">
        <f t="shared" ca="1" si="76"/>
        <v>0.82738090145649945</v>
      </c>
      <c r="M870" s="27">
        <f ca="1">C870*'Balance y flujos'!D$12</f>
        <v>7571.2801684742089</v>
      </c>
      <c r="N870" s="27">
        <f ca="1">D870*'Balance y flujos'!E$12</f>
        <v>7518.6015633410761</v>
      </c>
      <c r="O870" s="27">
        <f ca="1">E870*'Balance y flujos'!F$12</f>
        <v>7425.0538723185227</v>
      </c>
      <c r="P870" s="27">
        <f ca="1">F870*'Balance y flujos'!G$12</f>
        <v>7300.4934821345696</v>
      </c>
      <c r="Q870" s="27">
        <f ca="1">G870*'Balance y flujos'!H$12</f>
        <v>-937548.82743317401</v>
      </c>
      <c r="R870" s="27">
        <f ca="1">H870*'Balance y flujos'!I$12</f>
        <v>23395.298961549484</v>
      </c>
      <c r="S870" s="27">
        <f ca="1">I870*'Balance y flujos'!J$12</f>
        <v>22812.178418911029</v>
      </c>
      <c r="T870" s="27">
        <f ca="1">J870*'Balance y flujos'!K$12</f>
        <v>22206.822797532848</v>
      </c>
      <c r="U870" s="27">
        <f ca="1">K870*'Balance y flujos'!L$12</f>
        <v>21589.75463760108</v>
      </c>
      <c r="V870" s="27">
        <f ca="1">L870*'Balance y flujos'!M$12</f>
        <v>848349.86298061069</v>
      </c>
      <c r="W870" s="16">
        <f t="shared" ca="1" si="74"/>
        <v>30620.519449299667</v>
      </c>
      <c r="X870" s="16">
        <f ca="1">'Metrics and Escenarios'!$N$13-W870</f>
        <v>-27712.472693492891</v>
      </c>
    </row>
    <row r="871" spans="1:24" x14ac:dyDescent="0.35">
      <c r="A871">
        <v>866</v>
      </c>
      <c r="B871" s="16">
        <f t="shared" ca="1" si="73"/>
        <v>15.71707290323174</v>
      </c>
      <c r="C871" s="26">
        <f t="shared" ca="1" si="75"/>
        <v>0.99198965674433959</v>
      </c>
      <c r="D871" s="26">
        <f t="shared" ca="1" si="76"/>
        <v>0.97727119816806629</v>
      </c>
      <c r="E871" s="26">
        <f t="shared" ca="1" si="76"/>
        <v>0.95745382852894556</v>
      </c>
      <c r="F871" s="26">
        <f t="shared" ca="1" si="76"/>
        <v>0.93392209632084588</v>
      </c>
      <c r="G871" s="26">
        <f t="shared" ca="1" si="76"/>
        <v>0.90781182244468528</v>
      </c>
      <c r="H871" s="26">
        <f t="shared" ca="1" si="76"/>
        <v>0.88003183163930987</v>
      </c>
      <c r="I871" s="26">
        <f t="shared" ca="1" si="76"/>
        <v>0.85128845541077125</v>
      </c>
      <c r="J871" s="26">
        <f t="shared" ca="1" si="76"/>
        <v>0.82212264995052586</v>
      </c>
      <c r="K871" s="26">
        <f t="shared" ca="1" si="76"/>
        <v>0.79293592622246289</v>
      </c>
      <c r="L871" s="26">
        <f t="shared" ca="1" si="76"/>
        <v>0.76402490143073831</v>
      </c>
      <c r="M871" s="27">
        <f ca="1">C871*'Balance y flujos'!D$12</f>
        <v>7511.2033428555687</v>
      </c>
      <c r="N871" s="27">
        <f ca="1">D871*'Balance y flujos'!E$12</f>
        <v>7399.7572864293197</v>
      </c>
      <c r="O871" s="27">
        <f ca="1">E871*'Balance y flujos'!F$12</f>
        <v>7249.7030070646597</v>
      </c>
      <c r="P871" s="27">
        <f ca="1">F871*'Balance y flujos'!G$12</f>
        <v>7071.5241072919043</v>
      </c>
      <c r="Q871" s="27">
        <f ca="1">G871*'Balance y flujos'!H$12</f>
        <v>-900938.00158468855</v>
      </c>
      <c r="R871" s="27">
        <f ca="1">H871*'Balance y flujos'!I$12</f>
        <v>22303.335241547255</v>
      </c>
      <c r="S871" s="27">
        <f ca="1">I871*'Balance y flujos'!J$12</f>
        <v>21574.86936911985</v>
      </c>
      <c r="T871" s="27">
        <f ca="1">J871*'Balance y flujos'!K$12</f>
        <v>20835.697542166872</v>
      </c>
      <c r="U871" s="27">
        <f ca="1">K871*'Balance y flujos'!L$12</f>
        <v>20095.995567186252</v>
      </c>
      <c r="V871" s="27">
        <f ca="1">L871*'Balance y flujos'!M$12</f>
        <v>783388.18227679294</v>
      </c>
      <c r="W871" s="16">
        <f t="shared" ca="1" si="74"/>
        <v>-3507.7338442339096</v>
      </c>
      <c r="X871" s="16">
        <f ca="1">'Metrics and Escenarios'!$N$13-W871</f>
        <v>6415.7806000406854</v>
      </c>
    </row>
    <row r="872" spans="1:24" x14ac:dyDescent="0.35">
      <c r="A872">
        <v>867</v>
      </c>
      <c r="B872" s="16">
        <f t="shared" ca="1" si="73"/>
        <v>53.464818527984583</v>
      </c>
      <c r="C872" s="26">
        <f t="shared" ca="1" si="75"/>
        <v>0.98825217792972064</v>
      </c>
      <c r="D872" s="26">
        <f t="shared" ca="1" si="76"/>
        <v>0.96992102141998315</v>
      </c>
      <c r="E872" s="26">
        <f t="shared" ca="1" si="76"/>
        <v>0.94667247245867125</v>
      </c>
      <c r="F872" s="26">
        <f t="shared" ca="1" si="76"/>
        <v>0.91992664010751268</v>
      </c>
      <c r="G872" s="26">
        <f t="shared" ca="1" si="76"/>
        <v>0.89083857686161971</v>
      </c>
      <c r="H872" s="26">
        <f t="shared" ca="1" si="76"/>
        <v>0.8603243176981541</v>
      </c>
      <c r="I872" s="26">
        <f t="shared" ca="1" si="76"/>
        <v>0.82908908464652931</v>
      </c>
      <c r="J872" s="26">
        <f t="shared" ca="1" si="76"/>
        <v>0.79766714316981135</v>
      </c>
      <c r="K872" s="26">
        <f t="shared" ca="1" si="76"/>
        <v>0.76644998733898839</v>
      </c>
      <c r="L872" s="26">
        <f t="shared" ca="1" si="76"/>
        <v>0.73572222551497823</v>
      </c>
      <c r="M872" s="27">
        <f ca="1">C872*'Balance y flujos'!D$12</f>
        <v>7482.9036895523768</v>
      </c>
      <c r="N872" s="27">
        <f ca="1">D872*'Balance y flujos'!E$12</f>
        <v>7344.1028027505545</v>
      </c>
      <c r="O872" s="27">
        <f ca="1">E872*'Balance y flujos'!F$12</f>
        <v>7168.0681258892491</v>
      </c>
      <c r="P872" s="27">
        <f ca="1">F872*'Balance y flujos'!G$12</f>
        <v>6965.5525210161113</v>
      </c>
      <c r="Q872" s="27">
        <f ca="1">G872*'Balance y flujos'!H$12</f>
        <v>-884093.27498173108</v>
      </c>
      <c r="R872" s="27">
        <f ca="1">H872*'Balance y flujos'!I$12</f>
        <v>21803.872296680489</v>
      </c>
      <c r="S872" s="27">
        <f ca="1">I872*'Balance y flujos'!J$12</f>
        <v>21012.253347169837</v>
      </c>
      <c r="T872" s="27">
        <f ca="1">J872*'Balance y flujos'!K$12</f>
        <v>20215.902499962351</v>
      </c>
      <c r="U872" s="27">
        <f ca="1">K872*'Balance y flujos'!L$12</f>
        <v>19424.741695602006</v>
      </c>
      <c r="V872" s="27">
        <f ca="1">L872*'Balance y flujos'!M$12</f>
        <v>754368.20950143388</v>
      </c>
      <c r="W872" s="16">
        <f t="shared" ca="1" si="74"/>
        <v>-18307.668501674314</v>
      </c>
      <c r="X872" s="16">
        <f ca="1">'Metrics and Escenarios'!$N$13-W872</f>
        <v>21215.71525748109</v>
      </c>
    </row>
    <row r="873" spans="1:24" x14ac:dyDescent="0.35">
      <c r="A873">
        <v>868</v>
      </c>
      <c r="B873" s="16">
        <f t="shared" ca="1" si="73"/>
        <v>-227.82308025376156</v>
      </c>
      <c r="C873" s="26">
        <f t="shared" ca="1" si="75"/>
        <v>1.0164451743237302</v>
      </c>
      <c r="D873" s="26">
        <f t="shared" ca="1" si="76"/>
        <v>1.0260504814593054</v>
      </c>
      <c r="E873" s="26">
        <f t="shared" ca="1" si="76"/>
        <v>1.0300262280047285</v>
      </c>
      <c r="F873" s="26">
        <f t="shared" ca="1" si="76"/>
        <v>1.0294799876359586</v>
      </c>
      <c r="G873" s="26">
        <f t="shared" ca="1" si="76"/>
        <v>1.0253683467479509</v>
      </c>
      <c r="H873" s="26">
        <f t="shared" ca="1" si="76"/>
        <v>1.0184958601754077</v>
      </c>
      <c r="I873" s="26">
        <f t="shared" ca="1" si="76"/>
        <v>1.009518878963156</v>
      </c>
      <c r="J873" s="26">
        <f t="shared" ca="1" si="76"/>
        <v>0.99896697059723283</v>
      </c>
      <c r="K873" s="26">
        <f t="shared" ca="1" si="76"/>
        <v>0.98725518981895743</v>
      </c>
      <c r="L873" s="26">
        <f t="shared" ca="1" si="76"/>
        <v>0.97471053066200364</v>
      </c>
      <c r="M873" s="27">
        <f ca="1">C873*'Balance y flujos'!D$12</f>
        <v>7696.3770129081822</v>
      </c>
      <c r="N873" s="27">
        <f ca="1">D873*'Balance y flujos'!E$12</f>
        <v>7769.107020298251</v>
      </c>
      <c r="O873" s="27">
        <f ca="1">E873*'Balance y flujos'!F$12</f>
        <v>7799.2108026706765</v>
      </c>
      <c r="P873" s="27">
        <f ca="1">F873*'Balance y flujos'!G$12</f>
        <v>7795.0747489769583</v>
      </c>
      <c r="Q873" s="27">
        <f ca="1">G873*'Balance y flujos'!H$12</f>
        <v>-1017604.4047538093</v>
      </c>
      <c r="R873" s="27">
        <f ca="1">H873*'Balance y flujos'!I$12</f>
        <v>25812.537450270869</v>
      </c>
      <c r="S873" s="27">
        <f ca="1">I873*'Balance y flujos'!J$12</f>
        <v>25585.026791865523</v>
      </c>
      <c r="T873" s="27">
        <f ca="1">J873*'Balance y flujos'!K$12</f>
        <v>25317.601522389898</v>
      </c>
      <c r="U873" s="27">
        <f ca="1">K873*'Balance y flujos'!L$12</f>
        <v>25020.780698889906</v>
      </c>
      <c r="V873" s="27">
        <f ca="1">L873*'Balance y flujos'!M$12</f>
        <v>999413.38224900293</v>
      </c>
      <c r="W873" s="16">
        <f t="shared" ca="1" si="74"/>
        <v>114604.69354346371</v>
      </c>
      <c r="X873" s="16">
        <f ca="1">'Metrics and Escenarios'!$N$13-W873</f>
        <v>-111696.64678765694</v>
      </c>
    </row>
    <row r="874" spans="1:24" x14ac:dyDescent="0.35">
      <c r="A874">
        <v>869</v>
      </c>
      <c r="B874" s="16">
        <f t="shared" ca="1" si="73"/>
        <v>-70.368356053015873</v>
      </c>
      <c r="C874" s="26">
        <f t="shared" ca="1" si="75"/>
        <v>1.00056610465178</v>
      </c>
      <c r="D874" s="26">
        <f t="shared" ca="1" si="76"/>
        <v>0.99424264038434995</v>
      </c>
      <c r="E874" s="26">
        <f t="shared" ca="1" si="76"/>
        <v>0.98250273526228871</v>
      </c>
      <c r="F874" s="26">
        <f t="shared" ca="1" si="76"/>
        <v>0.96664102170377253</v>
      </c>
      <c r="G874" s="26">
        <f t="shared" ca="1" si="76"/>
        <v>0.94773964418312551</v>
      </c>
      <c r="H874" s="26">
        <f t="shared" ca="1" si="76"/>
        <v>0.92668095457997923</v>
      </c>
      <c r="I874" s="26">
        <f t="shared" ca="1" si="76"/>
        <v>0.90416406516382608</v>
      </c>
      <c r="J874" s="26">
        <f t="shared" ca="1" si="76"/>
        <v>0.88073601296858095</v>
      </c>
      <c r="K874" s="26">
        <f t="shared" ca="1" si="76"/>
        <v>0.85681266880910079</v>
      </c>
      <c r="L874" s="26">
        <f t="shared" ca="1" si="76"/>
        <v>0.83271030709579497</v>
      </c>
      <c r="M874" s="27">
        <f ca="1">C874*'Balance y flujos'!D$12</f>
        <v>7576.1429757985316</v>
      </c>
      <c r="N874" s="27">
        <f ca="1">D874*'Balance y flujos'!E$12</f>
        <v>7528.2626117029722</v>
      </c>
      <c r="O874" s="27">
        <f ca="1">E874*'Balance y flujos'!F$12</f>
        <v>7439.3697346471381</v>
      </c>
      <c r="P874" s="27">
        <f ca="1">F874*'Balance y flujos'!G$12</f>
        <v>7319.2671155380258</v>
      </c>
      <c r="Q874" s="27">
        <f ca="1">G874*'Balance y flujos'!H$12</f>
        <v>-940563.49558606441</v>
      </c>
      <c r="R874" s="27">
        <f ca="1">H874*'Balance y flujos'!I$12</f>
        <v>23485.600462262966</v>
      </c>
      <c r="S874" s="27">
        <f ca="1">I874*'Balance y flujos'!J$12</f>
        <v>22914.937316692631</v>
      </c>
      <c r="T874" s="27">
        <f ca="1">J874*'Balance y flujos'!K$12</f>
        <v>22321.181859922766</v>
      </c>
      <c r="U874" s="27">
        <f ca="1">K874*'Balance y flujos'!L$12</f>
        <v>21714.873831389446</v>
      </c>
      <c r="V874" s="27">
        <f ca="1">L874*'Balance y flujos'!M$12</f>
        <v>853814.33591672208</v>
      </c>
      <c r="W874" s="16">
        <f t="shared" ca="1" si="74"/>
        <v>33550.476238612202</v>
      </c>
      <c r="X874" s="16">
        <f ca="1">'Metrics and Escenarios'!$N$13-W874</f>
        <v>-30642.429482805426</v>
      </c>
    </row>
    <row r="875" spans="1:24" x14ac:dyDescent="0.35">
      <c r="A875">
        <v>870</v>
      </c>
      <c r="B875" s="16">
        <f t="shared" ca="1" si="73"/>
        <v>-41.018872953716247</v>
      </c>
      <c r="C875" s="26">
        <f t="shared" ca="1" si="75"/>
        <v>0.99763380004007762</v>
      </c>
      <c r="D875" s="26">
        <f t="shared" ca="1" si="76"/>
        <v>0.98842363406115619</v>
      </c>
      <c r="E875" s="26">
        <f t="shared" ca="1" si="76"/>
        <v>0.97388992391187412</v>
      </c>
      <c r="F875" s="26">
        <f t="shared" ca="1" si="76"/>
        <v>0.95535920862231793</v>
      </c>
      <c r="G875" s="26">
        <f t="shared" ca="1" si="76"/>
        <v>0.93393335944069922</v>
      </c>
      <c r="H875" s="26">
        <f t="shared" ca="1" si="76"/>
        <v>0.91050523309735709</v>
      </c>
      <c r="I875" s="26">
        <f t="shared" ca="1" si="76"/>
        <v>0.88577785729611247</v>
      </c>
      <c r="J875" s="26">
        <f t="shared" ca="1" si="76"/>
        <v>0.86029757754435154</v>
      </c>
      <c r="K875" s="26">
        <f t="shared" ca="1" si="76"/>
        <v>0.83447665712896657</v>
      </c>
      <c r="L875" s="26">
        <f t="shared" ca="1" si="76"/>
        <v>0.8086258519870696</v>
      </c>
      <c r="M875" s="27">
        <f ca="1">C875*'Balance y flujos'!D$12</f>
        <v>7553.9399860274743</v>
      </c>
      <c r="N875" s="27">
        <f ca="1">D875*'Balance y flujos'!E$12</f>
        <v>7484.2019307778128</v>
      </c>
      <c r="O875" s="27">
        <f ca="1">E875*'Balance y flujos'!F$12</f>
        <v>7374.1547629316701</v>
      </c>
      <c r="P875" s="27">
        <f ca="1">F875*'Balance y flujos'!G$12</f>
        <v>7233.8428456832316</v>
      </c>
      <c r="Q875" s="27">
        <f ca="1">G875*'Balance y flujos'!H$12</f>
        <v>-926861.75005068001</v>
      </c>
      <c r="R875" s="27">
        <f ca="1">H875*'Balance y flujos'!I$12</f>
        <v>23075.646496928806</v>
      </c>
      <c r="S875" s="27">
        <f ca="1">I875*'Balance y flujos'!J$12</f>
        <v>22448.961265428086</v>
      </c>
      <c r="T875" s="27">
        <f ca="1">J875*'Balance y flujos'!K$12</f>
        <v>21803.194600041312</v>
      </c>
      <c r="U875" s="27">
        <f ca="1">K875*'Balance y flujos'!L$12</f>
        <v>21148.794811800835</v>
      </c>
      <c r="V875" s="27">
        <f ca="1">L875*'Balance y flujos'!M$12</f>
        <v>829119.48961862433</v>
      </c>
      <c r="W875" s="16">
        <f t="shared" ca="1" si="74"/>
        <v>20380.476267563412</v>
      </c>
      <c r="X875" s="16">
        <f ca="1">'Metrics and Escenarios'!$N$13-W875</f>
        <v>-17472.429511756636</v>
      </c>
    </row>
    <row r="876" spans="1:24" x14ac:dyDescent="0.35">
      <c r="A876">
        <v>871</v>
      </c>
      <c r="B876" s="16">
        <f t="shared" ca="1" si="73"/>
        <v>22.000673618941846</v>
      </c>
      <c r="C876" s="26">
        <f t="shared" ca="1" si="75"/>
        <v>0.99136652584842011</v>
      </c>
      <c r="D876" s="26">
        <f t="shared" ca="1" si="76"/>
        <v>0.97604381316928035</v>
      </c>
      <c r="E876" s="26">
        <f t="shared" ca="1" si="76"/>
        <v>0.95565065136105576</v>
      </c>
      <c r="F876" s="26">
        <f t="shared" ca="1" si="76"/>
        <v>0.93157768640108318</v>
      </c>
      <c r="G876" s="26">
        <f t="shared" ca="1" si="76"/>
        <v>0.90496413471167136</v>
      </c>
      <c r="H876" s="26">
        <f t="shared" ca="1" si="76"/>
        <v>0.87672021703283831</v>
      </c>
      <c r="I876" s="26">
        <f t="shared" ca="1" si="76"/>
        <v>0.84755226855827792</v>
      </c>
      <c r="J876" s="26">
        <f t="shared" ca="1" si="76"/>
        <v>0.81800030751557162</v>
      </c>
      <c r="K876" s="26">
        <f t="shared" ca="1" si="76"/>
        <v>0.78846433861371146</v>
      </c>
      <c r="L876" s="26">
        <f t="shared" ca="1" si="76"/>
        <v>0.75923912571179686</v>
      </c>
      <c r="M876" s="27">
        <f ca="1">C876*'Balance y flujos'!D$12</f>
        <v>7506.4850851230958</v>
      </c>
      <c r="N876" s="27">
        <f ca="1">D876*'Balance y flujos'!E$12</f>
        <v>7390.4637033327899</v>
      </c>
      <c r="O876" s="27">
        <f ca="1">E876*'Balance y flujos'!F$12</f>
        <v>7236.0496082825948</v>
      </c>
      <c r="P876" s="27">
        <f ca="1">F876*'Balance y flujos'!G$12</f>
        <v>7053.7725717727353</v>
      </c>
      <c r="Q876" s="27">
        <f ca="1">G876*'Balance y flujos'!H$12</f>
        <v>-898111.87613458175</v>
      </c>
      <c r="R876" s="27">
        <f ca="1">H876*'Balance y flujos'!I$12</f>
        <v>22219.40640158546</v>
      </c>
      <c r="S876" s="27">
        <f ca="1">I876*'Balance y flujos'!J$12</f>
        <v>21480.180262544014</v>
      </c>
      <c r="T876" s="27">
        <f ca="1">J876*'Balance y flujos'!K$12</f>
        <v>20731.221792538621</v>
      </c>
      <c r="U876" s="27">
        <f ca="1">K876*'Balance y flujos'!L$12</f>
        <v>19982.668623870857</v>
      </c>
      <c r="V876" s="27">
        <f ca="1">L876*'Balance y flujos'!M$12</f>
        <v>778481.11689944041</v>
      </c>
      <c r="W876" s="16">
        <f t="shared" ca="1" si="74"/>
        <v>-6030.5111860912293</v>
      </c>
      <c r="X876" s="16">
        <f ca="1">'Metrics and Escenarios'!$N$13-W876</f>
        <v>8938.5579418980051</v>
      </c>
    </row>
    <row r="877" spans="1:24" x14ac:dyDescent="0.35">
      <c r="A877">
        <v>872</v>
      </c>
      <c r="B877" s="16">
        <f t="shared" ca="1" si="73"/>
        <v>268.8249202417652</v>
      </c>
      <c r="C877" s="26">
        <f t="shared" ca="1" si="75"/>
        <v>0.96719670816657999</v>
      </c>
      <c r="D877" s="26">
        <f t="shared" ca="1" si="76"/>
        <v>0.92903148230839494</v>
      </c>
      <c r="E877" s="26">
        <f t="shared" ca="1" si="76"/>
        <v>0.88744375512393525</v>
      </c>
      <c r="F877" s="26">
        <f t="shared" ca="1" si="76"/>
        <v>0.84399779933086816</v>
      </c>
      <c r="G877" s="26">
        <f t="shared" ca="1" si="76"/>
        <v>0.79989717603450028</v>
      </c>
      <c r="H877" s="26">
        <f t="shared" ca="1" si="76"/>
        <v>0.75603930890382798</v>
      </c>
      <c r="I877" s="26">
        <f t="shared" ca="1" si="76"/>
        <v>0.7130671093759452</v>
      </c>
      <c r="J877" s="26">
        <f t="shared" ca="1" si="76"/>
        <v>0.67142566857887398</v>
      </c>
      <c r="K877" s="26">
        <f t="shared" ca="1" si="76"/>
        <v>0.63140364977202446</v>
      </c>
      <c r="L877" s="26">
        <f t="shared" ca="1" si="76"/>
        <v>0.59317682088334533</v>
      </c>
      <c r="M877" s="27">
        <f ca="1">C877*'Balance y flujos'!D$12</f>
        <v>7323.4746937004002</v>
      </c>
      <c r="N877" s="27">
        <f ca="1">D877*'Balance y flujos'!E$12</f>
        <v>7034.4930797310944</v>
      </c>
      <c r="O877" s="27">
        <f ca="1">E877*'Balance y flujos'!F$12</f>
        <v>6719.5967768050386</v>
      </c>
      <c r="P877" s="27">
        <f ca="1">F877*'Balance y flujos'!G$12</f>
        <v>6390.6302334869924</v>
      </c>
      <c r="Q877" s="27">
        <f ca="1">G877*'Balance y flujos'!H$12</f>
        <v>-793840.46939272981</v>
      </c>
      <c r="R877" s="27">
        <f ca="1">H877*'Balance y flujos'!I$12</f>
        <v>19160.89572675926</v>
      </c>
      <c r="S877" s="27">
        <f ca="1">I877*'Balance y flujos'!J$12</f>
        <v>18071.817652899485</v>
      </c>
      <c r="T877" s="27">
        <f ca="1">J877*'Balance y flujos'!K$12</f>
        <v>17016.466038733357</v>
      </c>
      <c r="U877" s="27">
        <f ca="1">K877*'Balance y flujos'!L$12</f>
        <v>16002.156703092727</v>
      </c>
      <c r="V877" s="27">
        <f ca="1">L877*'Balance y flujos'!M$12</f>
        <v>608210.16515344079</v>
      </c>
      <c r="W877" s="16">
        <f t="shared" ca="1" si="74"/>
        <v>-87910.773334080586</v>
      </c>
      <c r="X877" s="16">
        <f ca="1">'Metrics and Escenarios'!$N$13-W877</f>
        <v>90818.820089887362</v>
      </c>
    </row>
    <row r="878" spans="1:24" x14ac:dyDescent="0.35">
      <c r="A878">
        <v>873</v>
      </c>
      <c r="B878" s="16">
        <f t="shared" ca="1" si="73"/>
        <v>199.34231660136933</v>
      </c>
      <c r="C878" s="26">
        <f t="shared" ca="1" si="75"/>
        <v>0.97394044420373649</v>
      </c>
      <c r="D878" s="26">
        <f t="shared" ca="1" si="76"/>
        <v>0.94203190869445474</v>
      </c>
      <c r="E878" s="26">
        <f t="shared" ca="1" si="76"/>
        <v>0.90613647189072277</v>
      </c>
      <c r="F878" s="26">
        <f t="shared" ca="1" si="76"/>
        <v>0.8677840805776833</v>
      </c>
      <c r="G878" s="26">
        <f t="shared" ca="1" si="76"/>
        <v>0.82817500543293543</v>
      </c>
      <c r="H878" s="26">
        <f t="shared" ca="1" si="76"/>
        <v>0.78822448830069347</v>
      </c>
      <c r="I878" s="26">
        <f t="shared" ca="1" si="76"/>
        <v>0.74860641224303581</v>
      </c>
      <c r="J878" s="26">
        <f t="shared" ca="1" si="76"/>
        <v>0.70980437091944382</v>
      </c>
      <c r="K878" s="26">
        <f t="shared" ca="1" si="76"/>
        <v>0.67214876991740868</v>
      </c>
      <c r="L878" s="26">
        <f t="shared" ca="1" si="76"/>
        <v>0.63585791763200405</v>
      </c>
      <c r="M878" s="27">
        <f ca="1">C878*'Balance y flujos'!D$12</f>
        <v>7374.5372953326269</v>
      </c>
      <c r="N878" s="27">
        <f ca="1">D878*'Balance y flujos'!E$12</f>
        <v>7132.9304429290114</v>
      </c>
      <c r="O878" s="27">
        <f ca="1">E878*'Balance y flujos'!F$12</f>
        <v>6861.1353459939037</v>
      </c>
      <c r="P878" s="27">
        <f ca="1">F878*'Balance y flujos'!G$12</f>
        <v>6570.7365420563237</v>
      </c>
      <c r="Q878" s="27">
        <f ca="1">G878*'Balance y flujos'!H$12</f>
        <v>-821904.18312447215</v>
      </c>
      <c r="R878" s="27">
        <f ca="1">H878*'Balance y flujos'!I$12</f>
        <v>19976.58990973041</v>
      </c>
      <c r="S878" s="27">
        <f ca="1">I878*'Balance y flujos'!J$12</f>
        <v>18972.518011225249</v>
      </c>
      <c r="T878" s="27">
        <f ca="1">J878*'Balance y flujos'!K$12</f>
        <v>17989.127519446833</v>
      </c>
      <c r="U878" s="27">
        <f ca="1">K878*'Balance y flujos'!L$12</f>
        <v>17034.792161706555</v>
      </c>
      <c r="V878" s="27">
        <f ca="1">L878*'Balance y flujos'!M$12</f>
        <v>651972.96233046812</v>
      </c>
      <c r="W878" s="16">
        <f t="shared" ca="1" si="74"/>
        <v>-68018.853565583122</v>
      </c>
      <c r="X878" s="16">
        <f ca="1">'Metrics and Escenarios'!$N$13-W878</f>
        <v>70926.900321389898</v>
      </c>
    </row>
    <row r="879" spans="1:24" x14ac:dyDescent="0.35">
      <c r="A879">
        <v>874</v>
      </c>
      <c r="B879" s="16">
        <f t="shared" ca="1" si="73"/>
        <v>-178.32945344074523</v>
      </c>
      <c r="C879" s="26">
        <f t="shared" ca="1" si="75"/>
        <v>1.0114268475142134</v>
      </c>
      <c r="D879" s="26">
        <f t="shared" ca="1" si="76"/>
        <v>1.0159439927366536</v>
      </c>
      <c r="E879" s="26">
        <f t="shared" ca="1" si="76"/>
        <v>1.0148452907356917</v>
      </c>
      <c r="F879" s="26">
        <f t="shared" ca="1" si="76"/>
        <v>1.0092993302215427</v>
      </c>
      <c r="G879" s="26">
        <f t="shared" ca="1" si="76"/>
        <v>1.0003051438564059</v>
      </c>
      <c r="H879" s="26">
        <f t="shared" ca="1" si="76"/>
        <v>0.98869510203064048</v>
      </c>
      <c r="I879" s="26">
        <f t="shared" ca="1" si="76"/>
        <v>0.97514248629451239</v>
      </c>
      <c r="J879" s="26">
        <f t="shared" ca="1" si="76"/>
        <v>0.96018580651443464</v>
      </c>
      <c r="K879" s="26">
        <f t="shared" ca="1" si="76"/>
        <v>0.94424370307493677</v>
      </c>
      <c r="L879" s="26">
        <f t="shared" ca="1" si="76"/>
        <v>0.92764295174410338</v>
      </c>
      <c r="M879" s="27">
        <f ca="1">C879*'Balance y flujos'!D$12</f>
        <v>7658.3789623731673</v>
      </c>
      <c r="N879" s="27">
        <f ca="1">D879*'Balance y flujos'!E$12</f>
        <v>7692.5821378440796</v>
      </c>
      <c r="O879" s="27">
        <f ca="1">E879*'Balance y flujos'!F$12</f>
        <v>7684.2629239426851</v>
      </c>
      <c r="P879" s="27">
        <f ca="1">F879*'Balance y flujos'!G$12</f>
        <v>7642.2697067049803</v>
      </c>
      <c r="Q879" s="27">
        <f ca="1">G879*'Balance y flujos'!H$12</f>
        <v>-992730.97683830548</v>
      </c>
      <c r="R879" s="27">
        <f ca="1">H879*'Balance y flujos'!I$12</f>
        <v>25057.273520650389</v>
      </c>
      <c r="S879" s="27">
        <f ca="1">I879*'Balance y flujos'!J$12</f>
        <v>24713.798976553873</v>
      </c>
      <c r="T879" s="27">
        <f ca="1">J879*'Balance y flujos'!K$12</f>
        <v>24334.740138859161</v>
      </c>
      <c r="U879" s="27">
        <f ca="1">K879*'Balance y flujos'!L$12</f>
        <v>23930.706938373438</v>
      </c>
      <c r="V879" s="27">
        <f ca="1">L879*'Balance y flujos'!M$12</f>
        <v>951152.93285315833</v>
      </c>
      <c r="W879" s="16">
        <f t="shared" ca="1" si="74"/>
        <v>87135.969320154516</v>
      </c>
      <c r="X879" s="16">
        <f ca="1">'Metrics and Escenarios'!$N$13-W879</f>
        <v>-84227.92256434774</v>
      </c>
    </row>
    <row r="880" spans="1:24" x14ac:dyDescent="0.35">
      <c r="A880">
        <v>875</v>
      </c>
      <c r="B880" s="16">
        <f t="shared" ca="1" si="73"/>
        <v>48.101470412881234</v>
      </c>
      <c r="C880" s="26">
        <f t="shared" ca="1" si="75"/>
        <v>0.98878235413856475</v>
      </c>
      <c r="D880" s="26">
        <f t="shared" ca="1" si="76"/>
        <v>0.97096198444128268</v>
      </c>
      <c r="E880" s="26">
        <f t="shared" ca="1" si="76"/>
        <v>0.94819689874034774</v>
      </c>
      <c r="F880" s="26">
        <f t="shared" ca="1" si="76"/>
        <v>0.92190231331890338</v>
      </c>
      <c r="G880" s="26">
        <f t="shared" ca="1" si="76"/>
        <v>0.89323072160533878</v>
      </c>
      <c r="H880" s="26">
        <f t="shared" ca="1" si="76"/>
        <v>0.86309730834402887</v>
      </c>
      <c r="I880" s="26">
        <f t="shared" ca="1" si="76"/>
        <v>0.8322076203765546</v>
      </c>
      <c r="J880" s="26">
        <f t="shared" ca="1" si="76"/>
        <v>0.80109702943246652</v>
      </c>
      <c r="K880" s="26">
        <f t="shared" ca="1" si="76"/>
        <v>0.77015859517319396</v>
      </c>
      <c r="L880" s="26">
        <f t="shared" ca="1" si="76"/>
        <v>0.73967876057956861</v>
      </c>
      <c r="M880" s="27">
        <f ca="1">C880*'Balance y flujos'!D$12</f>
        <v>7486.91810773214</v>
      </c>
      <c r="N880" s="27">
        <f ca="1">D880*'Balance y flujos'!E$12</f>
        <v>7351.9848253827622</v>
      </c>
      <c r="O880" s="27">
        <f ca="1">E880*'Balance y flujos'!F$12</f>
        <v>7179.6108629581458</v>
      </c>
      <c r="P880" s="27">
        <f ca="1">F880*'Balance y flujos'!G$12</f>
        <v>6980.5120350885572</v>
      </c>
      <c r="Q880" s="27">
        <f ca="1">G880*'Balance y flujos'!H$12</f>
        <v>-886467.30674869334</v>
      </c>
      <c r="R880" s="27">
        <f ca="1">H880*'Balance y flujos'!I$12</f>
        <v>21874.150368192302</v>
      </c>
      <c r="S880" s="27">
        <f ca="1">I880*'Balance y flujos'!J$12</f>
        <v>21091.288838101947</v>
      </c>
      <c r="T880" s="27">
        <f ca="1">J880*'Balance y flujos'!K$12</f>
        <v>20302.828791041935</v>
      </c>
      <c r="U880" s="27">
        <f ca="1">K880*'Balance y flujos'!L$12</f>
        <v>19518.731845539689</v>
      </c>
      <c r="V880" s="27">
        <f ca="1">L880*'Balance y flujos'!M$12</f>
        <v>758425.01812973851</v>
      </c>
      <c r="W880" s="16">
        <f t="shared" ca="1" si="74"/>
        <v>-16256.262944917311</v>
      </c>
      <c r="X880" s="16">
        <f ca="1">'Metrics and Escenarios'!$N$13-W880</f>
        <v>19164.309700724087</v>
      </c>
    </row>
    <row r="881" spans="1:24" x14ac:dyDescent="0.35">
      <c r="A881">
        <v>876</v>
      </c>
      <c r="B881" s="16">
        <f t="shared" ca="1" si="73"/>
        <v>356.69724764307261</v>
      </c>
      <c r="C881" s="26">
        <f t="shared" ca="1" si="75"/>
        <v>0.95873495771980644</v>
      </c>
      <c r="D881" s="26">
        <f t="shared" ca="1" si="76"/>
        <v>0.91284688498090583</v>
      </c>
      <c r="E881" s="26">
        <f t="shared" ca="1" si="76"/>
        <v>0.86435489849613845</v>
      </c>
      <c r="F881" s="26">
        <f t="shared" ca="1" si="76"/>
        <v>0.81484748128800222</v>
      </c>
      <c r="G881" s="26">
        <f t="shared" ca="1" si="76"/>
        <v>0.76551363417550544</v>
      </c>
      <c r="H881" s="26">
        <f t="shared" ca="1" si="76"/>
        <v>0.71721092487564386</v>
      </c>
      <c r="I881" s="26">
        <f t="shared" ca="1" si="76"/>
        <v>0.67052762961420753</v>
      </c>
      <c r="J881" s="26">
        <f t="shared" ca="1" si="76"/>
        <v>0.62584670024289113</v>
      </c>
      <c r="K881" s="26">
        <f t="shared" ca="1" si="76"/>
        <v>0.5833925351273217</v>
      </c>
      <c r="L881" s="26">
        <f t="shared" ca="1" si="76"/>
        <v>0.54327748276452059</v>
      </c>
      <c r="M881" s="27">
        <f ca="1">C881*'Balance y flujos'!D$12</f>
        <v>7259.4035334719674</v>
      </c>
      <c r="N881" s="27">
        <f ca="1">D881*'Balance y flujos'!E$12</f>
        <v>6911.9456310530704</v>
      </c>
      <c r="O881" s="27">
        <f ca="1">E881*'Balance y flujos'!F$12</f>
        <v>6544.771267379273</v>
      </c>
      <c r="P881" s="27">
        <f ca="1">F881*'Balance y flujos'!G$12</f>
        <v>6169.9082079696364</v>
      </c>
      <c r="Q881" s="27">
        <f ca="1">G881*'Balance y flujos'!H$12</f>
        <v>-759717.27477908647</v>
      </c>
      <c r="R881" s="27">
        <f ca="1">H881*'Balance y flujos'!I$12</f>
        <v>18176.837611207968</v>
      </c>
      <c r="S881" s="27">
        <f ca="1">I881*'Balance y flujos'!J$12</f>
        <v>16993.706334630813</v>
      </c>
      <c r="T881" s="27">
        <f ca="1">J881*'Balance y flujos'!K$12</f>
        <v>15861.322583447591</v>
      </c>
      <c r="U881" s="27">
        <f ca="1">K881*'Balance y flujos'!L$12</f>
        <v>14785.373461006495</v>
      </c>
      <c r="V881" s="27">
        <f ca="1">L881*'Balance y flujos'!M$12</f>
        <v>557046.189067689</v>
      </c>
      <c r="W881" s="16">
        <f t="shared" ca="1" si="74"/>
        <v>-109967.81708123069</v>
      </c>
      <c r="X881" s="16">
        <f ca="1">'Metrics and Escenarios'!$N$13-W881</f>
        <v>112875.86383703747</v>
      </c>
    </row>
    <row r="882" spans="1:24" x14ac:dyDescent="0.35">
      <c r="A882">
        <v>877</v>
      </c>
      <c r="B882" s="16">
        <f t="shared" ca="1" si="73"/>
        <v>-194.8684466600009</v>
      </c>
      <c r="C882" s="26">
        <f t="shared" ca="1" si="75"/>
        <v>1.0131010297743195</v>
      </c>
      <c r="D882" s="26">
        <f t="shared" ca="1" si="76"/>
        <v>1.0193100950231535</v>
      </c>
      <c r="E882" s="26">
        <f t="shared" ca="1" si="76"/>
        <v>1.0198931591937572</v>
      </c>
      <c r="F882" s="26">
        <f t="shared" ca="1" si="76"/>
        <v>1.0159985834805345</v>
      </c>
      <c r="G882" s="26">
        <f t="shared" ca="1" si="76"/>
        <v>1.0086114610477697</v>
      </c>
      <c r="H882" s="26">
        <f t="shared" ca="1" si="76"/>
        <v>0.99855515668384953</v>
      </c>
      <c r="I882" s="26">
        <f t="shared" ca="1" si="76"/>
        <v>0.9864976027097766</v>
      </c>
      <c r="J882" s="26">
        <f t="shared" ca="1" si="76"/>
        <v>0.97297463088891867</v>
      </c>
      <c r="K882" s="26">
        <f t="shared" ca="1" si="76"/>
        <v>0.95840398637829216</v>
      </c>
      <c r="L882" s="26">
        <f t="shared" ca="1" si="76"/>
        <v>0.94311280752123083</v>
      </c>
      <c r="M882" s="27">
        <f ca="1">C882*'Balance y flujos'!D$12</f>
        <v>7671.0556302226378</v>
      </c>
      <c r="N882" s="27">
        <f ca="1">D882*'Balance y flujos'!E$12</f>
        <v>7718.0697813642055</v>
      </c>
      <c r="O882" s="27">
        <f ca="1">E882*'Balance y flujos'!F$12</f>
        <v>7722.4846596016569</v>
      </c>
      <c r="P882" s="27">
        <f ca="1">F882*'Balance y flujos'!G$12</f>
        <v>7692.9954911236618</v>
      </c>
      <c r="Q882" s="27">
        <f ca="1">G882*'Balance y flujos'!H$12</f>
        <v>-1000974.399787748</v>
      </c>
      <c r="R882" s="27">
        <f ca="1">H882*'Balance y flujos'!I$12</f>
        <v>25307.164600181968</v>
      </c>
      <c r="S882" s="27">
        <f ca="1">I882*'Balance y flujos'!J$12</f>
        <v>25001.580576049735</v>
      </c>
      <c r="T882" s="27">
        <f ca="1">J882*'Balance y flujos'!K$12</f>
        <v>24658.857320891158</v>
      </c>
      <c r="U882" s="27">
        <f ca="1">K882*'Balance y flujos'!L$12</f>
        <v>24289.582077062129</v>
      </c>
      <c r="V882" s="27">
        <f ca="1">L882*'Balance y flujos'!M$12</f>
        <v>967014.85328877985</v>
      </c>
      <c r="W882" s="16">
        <f t="shared" ca="1" si="74"/>
        <v>96102.243637528969</v>
      </c>
      <c r="X882" s="16">
        <f ca="1">'Metrics and Escenarios'!$N$13-W882</f>
        <v>-93194.196881722193</v>
      </c>
    </row>
    <row r="883" spans="1:24" x14ac:dyDescent="0.35">
      <c r="A883">
        <v>878</v>
      </c>
      <c r="B883" s="16">
        <f t="shared" ca="1" si="73"/>
        <v>-6.5303259956233237</v>
      </c>
      <c r="C883" s="26">
        <f t="shared" ca="1" si="75"/>
        <v>0.99419903243589958</v>
      </c>
      <c r="D883" s="26">
        <f t="shared" ca="1" si="76"/>
        <v>0.98162923491186838</v>
      </c>
      <c r="E883" s="26">
        <f t="shared" ca="1" si="76"/>
        <v>0.96386545821599001</v>
      </c>
      <c r="F883" s="26">
        <f t="shared" ca="1" si="76"/>
        <v>0.94227012056186821</v>
      </c>
      <c r="G883" s="26">
        <f t="shared" ca="1" si="76"/>
        <v>0.91796642196290401</v>
      </c>
      <c r="H883" s="26">
        <f t="shared" ca="1" si="76"/>
        <v>0.89185763558010478</v>
      </c>
      <c r="I883" s="26">
        <f t="shared" ca="1" si="76"/>
        <v>0.86464948996576518</v>
      </c>
      <c r="J883" s="26">
        <f t="shared" ca="1" si="76"/>
        <v>0.83688570854091493</v>
      </c>
      <c r="K883" s="26">
        <f t="shared" ca="1" si="76"/>
        <v>0.80897262479780074</v>
      </c>
      <c r="L883" s="26">
        <f t="shared" ca="1" si="76"/>
        <v>0.78121295398722668</v>
      </c>
      <c r="M883" s="27">
        <f ca="1">C883*'Balance y flujos'!D$12</f>
        <v>7527.9324185744963</v>
      </c>
      <c r="N883" s="27">
        <f ca="1">D883*'Balance y flujos'!E$12</f>
        <v>7432.7557153300459</v>
      </c>
      <c r="O883" s="27">
        <f ca="1">E883*'Balance y flujos'!F$12</f>
        <v>7298.2509470669138</v>
      </c>
      <c r="P883" s="27">
        <f ca="1">F883*'Balance y flujos'!G$12</f>
        <v>7134.7341490086656</v>
      </c>
      <c r="Q883" s="27">
        <f ca="1">G883*'Balance y flujos'!H$12</f>
        <v>-911015.71193241235</v>
      </c>
      <c r="R883" s="27">
        <f ca="1">H883*'Balance y flujos'!I$12</f>
        <v>22603.045843266103</v>
      </c>
      <c r="S883" s="27">
        <f ca="1">I883*'Balance y flujos'!J$12</f>
        <v>21913.488521450763</v>
      </c>
      <c r="T883" s="27">
        <f ca="1">J883*'Balance y flujos'!K$12</f>
        <v>21209.849286563094</v>
      </c>
      <c r="U883" s="27">
        <f ca="1">K883*'Balance y flujos'!L$12</f>
        <v>20502.426166210309</v>
      </c>
      <c r="V883" s="27">
        <f ca="1">L883*'Balance y flujos'!M$12</f>
        <v>801011.84509706299</v>
      </c>
      <c r="W883" s="16">
        <f t="shared" ca="1" si="74"/>
        <v>5618.6162121210946</v>
      </c>
      <c r="X883" s="16">
        <f ca="1">'Metrics and Escenarios'!$N$13-W883</f>
        <v>-2710.5694563143188</v>
      </c>
    </row>
    <row r="884" spans="1:24" x14ac:dyDescent="0.35">
      <c r="A884">
        <v>879</v>
      </c>
      <c r="B884" s="16">
        <f t="shared" ca="1" si="73"/>
        <v>158.81200641692709</v>
      </c>
      <c r="C884" s="26">
        <f t="shared" ca="1" si="75"/>
        <v>0.97789586534183304</v>
      </c>
      <c r="D884" s="26">
        <f t="shared" ca="1" si="76"/>
        <v>0.94969911121354122</v>
      </c>
      <c r="E884" s="26">
        <f t="shared" ca="1" si="76"/>
        <v>0.91722152509922295</v>
      </c>
      <c r="F884" s="26">
        <f t="shared" ca="1" si="76"/>
        <v>0.88196736368248718</v>
      </c>
      <c r="G884" s="26">
        <f t="shared" ca="1" si="76"/>
        <v>0.84512931095300925</v>
      </c>
      <c r="H884" s="26">
        <f t="shared" ca="1" si="76"/>
        <v>0.80762764671171761</v>
      </c>
      <c r="I884" s="26">
        <f t="shared" ca="1" si="76"/>
        <v>0.77014944328870549</v>
      </c>
      <c r="J884" s="26">
        <f t="shared" ca="1" si="76"/>
        <v>0.73319642957005504</v>
      </c>
      <c r="K884" s="26">
        <f t="shared" ca="1" si="76"/>
        <v>0.69711959331697504</v>
      </c>
      <c r="L884" s="26">
        <f t="shared" ca="1" si="76"/>
        <v>0.66215882800449521</v>
      </c>
      <c r="M884" s="27">
        <f ca="1">C884*'Balance y flujos'!D$12</f>
        <v>7404.4871766372153</v>
      </c>
      <c r="N884" s="27">
        <f ca="1">D884*'Balance y flujos'!E$12</f>
        <v>7190.9854002566117</v>
      </c>
      <c r="O884" s="27">
        <f ca="1">E884*'Balance y flujos'!F$12</f>
        <v>6945.069778323249</v>
      </c>
      <c r="P884" s="27">
        <f ca="1">F884*'Balance y flujos'!G$12</f>
        <v>6678.1303266035411</v>
      </c>
      <c r="Q884" s="27">
        <f ca="1">G884*'Balance y flujos'!H$12</f>
        <v>-838730.11307587719</v>
      </c>
      <c r="R884" s="27">
        <f ca="1">H884*'Balance y flujos'!I$12</f>
        <v>20468.33933427087</v>
      </c>
      <c r="S884" s="27">
        <f ca="1">I884*'Balance y flujos'!J$12</f>
        <v>19518.499902170712</v>
      </c>
      <c r="T884" s="27">
        <f ca="1">J884*'Balance y flujos'!K$12</f>
        <v>18581.970763653877</v>
      </c>
      <c r="U884" s="27">
        <f ca="1">K884*'Balance y flujos'!L$12</f>
        <v>17667.647276163669</v>
      </c>
      <c r="V884" s="27">
        <f ca="1">L884*'Balance y flujos'!M$12</f>
        <v>678940.43725222442</v>
      </c>
      <c r="W884" s="16">
        <f t="shared" ca="1" si="74"/>
        <v>-55334.545865572989</v>
      </c>
      <c r="X884" s="16">
        <f ca="1">'Metrics and Escenarios'!$N$13-W884</f>
        <v>58242.592621379765</v>
      </c>
    </row>
    <row r="885" spans="1:24" x14ac:dyDescent="0.35">
      <c r="A885">
        <v>880</v>
      </c>
      <c r="B885" s="16">
        <f t="shared" ca="1" si="73"/>
        <v>141.51070289602086</v>
      </c>
      <c r="C885" s="26">
        <f t="shared" ca="1" si="75"/>
        <v>0.97958921709687929</v>
      </c>
      <c r="D885" s="26">
        <f t="shared" ca="1" si="76"/>
        <v>0.95299100985802809</v>
      </c>
      <c r="E885" s="26">
        <f t="shared" ca="1" si="76"/>
        <v>0.92199463995033348</v>
      </c>
      <c r="F885" s="26">
        <f t="shared" ca="1" si="76"/>
        <v>0.88809220681327916</v>
      </c>
      <c r="G885" s="26">
        <f t="shared" ca="1" si="76"/>
        <v>0.85247194380483038</v>
      </c>
      <c r="H885" s="26">
        <f t="shared" ca="1" si="76"/>
        <v>0.81605511954088028</v>
      </c>
      <c r="I885" s="26">
        <f t="shared" ca="1" si="76"/>
        <v>0.77953336501034698</v>
      </c>
      <c r="J885" s="26">
        <f t="shared" ca="1" si="76"/>
        <v>0.74341518874921331</v>
      </c>
      <c r="K885" s="26">
        <f t="shared" ca="1" si="76"/>
        <v>0.70805951589681027</v>
      </c>
      <c r="L885" s="26">
        <f t="shared" ca="1" si="76"/>
        <v>0.67371471657920379</v>
      </c>
      <c r="M885" s="27">
        <f ca="1">C885*'Balance y flujos'!D$12</f>
        <v>7417.3089931517925</v>
      </c>
      <c r="N885" s="27">
        <f ca="1">D885*'Balance y flujos'!E$12</f>
        <v>7215.9111844467025</v>
      </c>
      <c r="O885" s="27">
        <f ca="1">E885*'Balance y flujos'!F$12</f>
        <v>6981.2111190940377</v>
      </c>
      <c r="P885" s="27">
        <f ca="1">F885*'Balance y flujos'!G$12</f>
        <v>6724.5067599521071</v>
      </c>
      <c r="Q885" s="27">
        <f ca="1">G885*'Balance y flujos'!H$12</f>
        <v>-846017.1485653196</v>
      </c>
      <c r="R885" s="27">
        <f ca="1">H885*'Balance y flujos'!I$12</f>
        <v>20681.923371791097</v>
      </c>
      <c r="S885" s="27">
        <f ca="1">I885*'Balance y flujos'!J$12</f>
        <v>19756.323972293652</v>
      </c>
      <c r="T885" s="27">
        <f ca="1">J885*'Balance y flujos'!K$12</f>
        <v>18840.952772635137</v>
      </c>
      <c r="U885" s="27">
        <f ca="1">K885*'Balance y flujos'!L$12</f>
        <v>17944.906293442764</v>
      </c>
      <c r="V885" s="27">
        <f ca="1">L885*'Balance y flujos'!M$12</f>
        <v>690789.19575234863</v>
      </c>
      <c r="W885" s="16">
        <f t="shared" ca="1" si="74"/>
        <v>-49664.908346163691</v>
      </c>
      <c r="X885" s="16">
        <f ca="1">'Metrics and Escenarios'!$N$13-W885</f>
        <v>52572.955101970467</v>
      </c>
    </row>
    <row r="886" spans="1:24" x14ac:dyDescent="0.35">
      <c r="A886">
        <v>881</v>
      </c>
      <c r="B886" s="16">
        <f t="shared" ca="1" si="73"/>
        <v>20.719831950669686</v>
      </c>
      <c r="C886" s="26">
        <f t="shared" ca="1" si="75"/>
        <v>0.99149351233620941</v>
      </c>
      <c r="D886" s="26">
        <f t="shared" ca="1" si="76"/>
        <v>0.97629387671428702</v>
      </c>
      <c r="E886" s="26">
        <f t="shared" ca="1" si="76"/>
        <v>0.95601793307336713</v>
      </c>
      <c r="F886" s="26">
        <f t="shared" ca="1" si="76"/>
        <v>0.93205509009353882</v>
      </c>
      <c r="G886" s="26">
        <f t="shared" ca="1" si="76"/>
        <v>0.90554387821778193</v>
      </c>
      <c r="H886" s="26">
        <f t="shared" ca="1" si="76"/>
        <v>0.8773942398658594</v>
      </c>
      <c r="I886" s="26">
        <f t="shared" ca="1" si="76"/>
        <v>0.8483125155050637</v>
      </c>
      <c r="J886" s="26">
        <f t="shared" ca="1" si="76"/>
        <v>0.81883892019704285</v>
      </c>
      <c r="K886" s="26">
        <f t="shared" ca="1" si="76"/>
        <v>0.78937377087139049</v>
      </c>
      <c r="L886" s="26">
        <f t="shared" ca="1" si="76"/>
        <v>0.76021221387308924</v>
      </c>
      <c r="M886" s="27">
        <f ca="1">C886*'Balance y flujos'!D$12</f>
        <v>7507.4466085876766</v>
      </c>
      <c r="N886" s="27">
        <f ca="1">D886*'Balance y flujos'!E$12</f>
        <v>7392.3571486146138</v>
      </c>
      <c r="O886" s="27">
        <f ca="1">E886*'Balance y flujos'!F$12</f>
        <v>7238.8306127079195</v>
      </c>
      <c r="P886" s="27">
        <f ca="1">F886*'Balance y flujos'!G$12</f>
        <v>7057.3874040305964</v>
      </c>
      <c r="Q886" s="27">
        <f ca="1">G886*'Balance y flujos'!H$12</f>
        <v>-898687.22990604991</v>
      </c>
      <c r="R886" s="27">
        <f ca="1">H886*'Balance y flujos'!I$12</f>
        <v>22236.488689594658</v>
      </c>
      <c r="S886" s="27">
        <f ca="1">I886*'Balance y flujos'!J$12</f>
        <v>21499.447795729651</v>
      </c>
      <c r="T886" s="27">
        <f ca="1">J886*'Balance y flujos'!K$12</f>
        <v>20752.475409851329</v>
      </c>
      <c r="U886" s="27">
        <f ca="1">K886*'Balance y flujos'!L$12</f>
        <v>20005.717077112269</v>
      </c>
      <c r="V886" s="27">
        <f ca="1">L886*'Balance y flujos'!M$12</f>
        <v>779478.86679534358</v>
      </c>
      <c r="W886" s="16">
        <f t="shared" ca="1" si="74"/>
        <v>-5518.2123644776875</v>
      </c>
      <c r="X886" s="16">
        <f ca="1">'Metrics and Escenarios'!$N$13-W886</f>
        <v>8426.2591202844633</v>
      </c>
    </row>
    <row r="887" spans="1:24" x14ac:dyDescent="0.35">
      <c r="A887">
        <v>882</v>
      </c>
      <c r="B887" s="16">
        <f t="shared" ca="1" si="73"/>
        <v>-115.8835317039467</v>
      </c>
      <c r="C887" s="26">
        <f t="shared" ca="1" si="75"/>
        <v>1.0051305786139266</v>
      </c>
      <c r="D887" s="26">
        <f t="shared" ca="1" si="76"/>
        <v>1.0033345854315103</v>
      </c>
      <c r="E887" s="26">
        <f t="shared" ca="1" si="76"/>
        <v>0.9960103811949671</v>
      </c>
      <c r="F887" s="26">
        <f t="shared" ca="1" si="76"/>
        <v>0.98440093461545752</v>
      </c>
      <c r="G887" s="26">
        <f t="shared" ca="1" si="76"/>
        <v>0.96955520561964303</v>
      </c>
      <c r="H887" s="26">
        <f t="shared" ca="1" si="76"/>
        <v>0.95233650302496453</v>
      </c>
      <c r="I887" s="26">
        <f t="shared" ca="1" si="76"/>
        <v>0.93343511645500765</v>
      </c>
      <c r="J887" s="26">
        <f t="shared" ca="1" si="76"/>
        <v>0.9133965072070902</v>
      </c>
      <c r="K887" s="26">
        <f t="shared" ca="1" si="76"/>
        <v>0.89263964223407011</v>
      </c>
      <c r="L887" s="26">
        <f t="shared" ca="1" si="76"/>
        <v>0.8714870337261571</v>
      </c>
      <c r="M887" s="27">
        <f ca="1">C887*'Balance y flujos'!D$12</f>
        <v>7610.7045176954234</v>
      </c>
      <c r="N887" s="27">
        <f ca="1">D887*'Balance y flujos'!E$12</f>
        <v>7597.105515020552</v>
      </c>
      <c r="O887" s="27">
        <f ca="1">E887*'Balance y flujos'!F$12</f>
        <v>7541.6476914724399</v>
      </c>
      <c r="P887" s="27">
        <f ca="1">F887*'Balance y flujos'!G$12</f>
        <v>7453.7426277816503</v>
      </c>
      <c r="Q887" s="27">
        <f ca="1">G887*'Balance y flujos'!H$12</f>
        <v>-962213.87272164284</v>
      </c>
      <c r="R887" s="27">
        <f ca="1">H887*'Balance y flujos'!I$12</f>
        <v>24135.809099271435</v>
      </c>
      <c r="S887" s="27">
        <f ca="1">I887*'Balance y flujos'!J$12</f>
        <v>23656.776471082812</v>
      </c>
      <c r="T887" s="27">
        <f ca="1">J887*'Balance y flujos'!K$12</f>
        <v>23148.922318809546</v>
      </c>
      <c r="U887" s="27">
        <f ca="1">K887*'Balance y flujos'!L$12</f>
        <v>22622.86484973547</v>
      </c>
      <c r="V887" s="27">
        <f ca="1">L887*'Balance y flujos'!M$12</f>
        <v>893573.81146878598</v>
      </c>
      <c r="W887" s="16">
        <f t="shared" ca="1" si="74"/>
        <v>55127.511838012491</v>
      </c>
      <c r="X887" s="16">
        <f ca="1">'Metrics and Escenarios'!$N$13-W887</f>
        <v>-52219.465082205716</v>
      </c>
    </row>
    <row r="888" spans="1:24" x14ac:dyDescent="0.35">
      <c r="A888">
        <v>883</v>
      </c>
      <c r="B888" s="16">
        <f t="shared" ca="1" si="73"/>
        <v>-56.211889524006587</v>
      </c>
      <c r="C888" s="26">
        <f t="shared" ca="1" si="75"/>
        <v>0.99915065871675957</v>
      </c>
      <c r="D888" s="26">
        <f t="shared" ca="1" si="76"/>
        <v>0.99143162912876948</v>
      </c>
      <c r="E888" s="26">
        <f t="shared" ca="1" si="76"/>
        <v>0.97833895306120899</v>
      </c>
      <c r="F888" s="26">
        <f t="shared" ca="1" si="76"/>
        <v>0.96118280160283898</v>
      </c>
      <c r="G888" s="26">
        <f t="shared" ca="1" si="76"/>
        <v>0.94105500752546134</v>
      </c>
      <c r="H888" s="26">
        <f t="shared" ca="1" si="76"/>
        <v>0.91884317154598349</v>
      </c>
      <c r="I888" s="26">
        <f t="shared" ca="1" si="76"/>
        <v>0.89524847493348159</v>
      </c>
      <c r="J888" s="26">
        <f t="shared" ca="1" si="76"/>
        <v>0.87081779384126834</v>
      </c>
      <c r="K888" s="26">
        <f t="shared" ca="1" si="76"/>
        <v>0.84596542107736983</v>
      </c>
      <c r="L888" s="26">
        <f t="shared" ca="1" si="76"/>
        <v>0.82100511903790685</v>
      </c>
      <c r="M888" s="27">
        <f ca="1">C888*'Balance y flujos'!D$12</f>
        <v>7565.4254222772079</v>
      </c>
      <c r="N888" s="27">
        <f ca="1">D888*'Balance y flujos'!E$12</f>
        <v>7506.9780378204014</v>
      </c>
      <c r="O888" s="27">
        <f ca="1">E888*'Balance y flujos'!F$12</f>
        <v>7407.8421732708275</v>
      </c>
      <c r="P888" s="27">
        <f ca="1">F888*'Balance y flujos'!G$12</f>
        <v>7277.9382561195453</v>
      </c>
      <c r="Q888" s="27">
        <f ca="1">G888*'Balance y flujos'!H$12</f>
        <v>-933929.47403801105</v>
      </c>
      <c r="R888" s="27">
        <f ca="1">H888*'Balance y flujos'!I$12</f>
        <v>23286.961394591872</v>
      </c>
      <c r="S888" s="27">
        <f ca="1">I888*'Balance y flujos'!J$12</f>
        <v>22688.982537973745</v>
      </c>
      <c r="T888" s="27">
        <f ca="1">J888*'Balance y flujos'!K$12</f>
        <v>22069.816672616402</v>
      </c>
      <c r="U888" s="27">
        <f ca="1">K888*'Balance y flujos'!L$12</f>
        <v>21439.963545294173</v>
      </c>
      <c r="V888" s="27">
        <f ca="1">L888*'Balance y flujos'!M$12</f>
        <v>841812.49411980482</v>
      </c>
      <c r="W888" s="16">
        <f t="shared" ca="1" si="74"/>
        <v>27126.928121757926</v>
      </c>
      <c r="X888" s="16">
        <f ca="1">'Metrics and Escenarios'!$N$13-W888</f>
        <v>-24218.881365951151</v>
      </c>
    </row>
    <row r="889" spans="1:24" x14ac:dyDescent="0.35">
      <c r="A889">
        <v>884</v>
      </c>
      <c r="B889" s="16">
        <f t="shared" ca="1" si="73"/>
        <v>90.44938439661135</v>
      </c>
      <c r="C889" s="26">
        <f t="shared" ca="1" si="75"/>
        <v>0.98460392077171421</v>
      </c>
      <c r="D889" s="26">
        <f t="shared" ca="1" si="76"/>
        <v>0.96277306882278768</v>
      </c>
      <c r="E889" s="26">
        <f t="shared" ca="1" si="76"/>
        <v>0.93622684753082575</v>
      </c>
      <c r="F889" s="26">
        <f t="shared" ca="1" si="76"/>
        <v>0.90641757688791957</v>
      </c>
      <c r="G889" s="26">
        <f t="shared" ca="1" si="76"/>
        <v>0.87451632087084374</v>
      </c>
      <c r="H889" s="26">
        <f t="shared" ca="1" si="76"/>
        <v>0.84144335095596989</v>
      </c>
      <c r="I889" s="26">
        <f t="shared" ca="1" si="76"/>
        <v>0.80790010109891519</v>
      </c>
      <c r="J889" s="26">
        <f t="shared" ca="1" si="76"/>
        <v>0.77441177712919251</v>
      </c>
      <c r="K889" s="26">
        <f t="shared" ca="1" si="76"/>
        <v>0.74135777705975225</v>
      </c>
      <c r="L889" s="26">
        <f t="shared" ca="1" si="76"/>
        <v>0.70900889382664423</v>
      </c>
      <c r="M889" s="27">
        <f ca="1">C889*'Balance y flujos'!D$12</f>
        <v>7455.2796098308709</v>
      </c>
      <c r="N889" s="27">
        <f ca="1">D889*'Balance y flujos'!E$12</f>
        <v>7289.9795313256946</v>
      </c>
      <c r="O889" s="27">
        <f ca="1">E889*'Balance y flujos'!F$12</f>
        <v>7088.975352751122</v>
      </c>
      <c r="P889" s="27">
        <f ca="1">F889*'Balance y flujos'!G$12</f>
        <v>6863.2638326976539</v>
      </c>
      <c r="Q889" s="27">
        <f ca="1">G889*'Balance y flujos'!H$12</f>
        <v>-867894.60877127934</v>
      </c>
      <c r="R889" s="27">
        <f ca="1">H889*'Balance y flujos'!I$12</f>
        <v>21325.357184163473</v>
      </c>
      <c r="S889" s="27">
        <f ca="1">I889*'Balance y flujos'!J$12</f>
        <v>20475.244358972508</v>
      </c>
      <c r="T889" s="27">
        <f ca="1">J889*'Balance y flujos'!K$12</f>
        <v>19626.523563517927</v>
      </c>
      <c r="U889" s="27">
        <f ca="1">K889*'Balance y flujos'!L$12</f>
        <v>18788.810178480955</v>
      </c>
      <c r="V889" s="27">
        <f ca="1">L889*'Balance y flujos'!M$12</f>
        <v>726977.86094775109</v>
      </c>
      <c r="W889" s="16">
        <f t="shared" ca="1" si="74"/>
        <v>-32003.314211788005</v>
      </c>
      <c r="X889" s="16">
        <f ca="1">'Metrics and Escenarios'!$N$13-W889</f>
        <v>34911.360967594781</v>
      </c>
    </row>
    <row r="890" spans="1:24" x14ac:dyDescent="0.35">
      <c r="A890">
        <v>885</v>
      </c>
      <c r="B890" s="16">
        <f t="shared" ca="1" si="73"/>
        <v>16.627393739247783</v>
      </c>
      <c r="C890" s="26">
        <f t="shared" ca="1" si="75"/>
        <v>0.99189935796908002</v>
      </c>
      <c r="D890" s="26">
        <f t="shared" ca="1" si="76"/>
        <v>0.97709328829723785</v>
      </c>
      <c r="E890" s="26">
        <f t="shared" ca="1" si="76"/>
        <v>0.95719238717900668</v>
      </c>
      <c r="F890" s="26">
        <f t="shared" ca="1" si="76"/>
        <v>0.93358209073003873</v>
      </c>
      <c r="G890" s="26">
        <f t="shared" ca="1" si="76"/>
        <v>0.90739871645798742</v>
      </c>
      <c r="H890" s="26">
        <f t="shared" ca="1" si="76"/>
        <v>0.87955129609609228</v>
      </c>
      <c r="I890" s="26">
        <f t="shared" ca="1" si="76"/>
        <v>0.85074616627621136</v>
      </c>
      <c r="J890" s="26">
        <f t="shared" ca="1" si="76"/>
        <v>0.82152415160477466</v>
      </c>
      <c r="K890" s="26">
        <f t="shared" ca="1" si="76"/>
        <v>0.79228654878686167</v>
      </c>
      <c r="L890" s="26">
        <f t="shared" ca="1" si="76"/>
        <v>0.76332971011530837</v>
      </c>
      <c r="M890" s="27">
        <f ca="1">C890*'Balance y flujos'!D$12</f>
        <v>7510.5196134860398</v>
      </c>
      <c r="N890" s="27">
        <f ca="1">D890*'Balance y flujos'!E$12</f>
        <v>7398.4101784152308</v>
      </c>
      <c r="O890" s="27">
        <f ca="1">E890*'Balance y flujos'!F$12</f>
        <v>7247.7234106764608</v>
      </c>
      <c r="P890" s="27">
        <f ca="1">F890*'Balance y flujos'!G$12</f>
        <v>7068.949633744829</v>
      </c>
      <c r="Q890" s="27">
        <f ca="1">G890*'Balance y flujos'!H$12</f>
        <v>-900528.02357724647</v>
      </c>
      <c r="R890" s="27">
        <f ca="1">H890*'Balance y flujos'!I$12</f>
        <v>22291.156653306989</v>
      </c>
      <c r="S890" s="27">
        <f ca="1">I890*'Balance y flujos'!J$12</f>
        <v>21561.125711298508</v>
      </c>
      <c r="T890" s="27">
        <f ca="1">J890*'Balance y flujos'!K$12</f>
        <v>20820.529330328518</v>
      </c>
      <c r="U890" s="27">
        <f ca="1">K890*'Balance y flujos'!L$12</f>
        <v>20079.537886766295</v>
      </c>
      <c r="V890" s="27">
        <f ca="1">L890*'Balance y flujos'!M$12</f>
        <v>782675.372183942</v>
      </c>
      <c r="W890" s="16">
        <f t="shared" ca="1" si="74"/>
        <v>-3874.6989752814407</v>
      </c>
      <c r="X890" s="16">
        <f ca="1">'Metrics and Escenarios'!$N$13-W890</f>
        <v>6782.7457310882164</v>
      </c>
    </row>
    <row r="891" spans="1:24" x14ac:dyDescent="0.35">
      <c r="A891">
        <v>886</v>
      </c>
      <c r="B891" s="16">
        <f t="shared" ca="1" si="73"/>
        <v>272.60938188256694</v>
      </c>
      <c r="C891" s="26">
        <f t="shared" ca="1" si="75"/>
        <v>0.96683074553540815</v>
      </c>
      <c r="D891" s="26">
        <f t="shared" ca="1" si="76"/>
        <v>0.92832857155425208</v>
      </c>
      <c r="E891" s="26">
        <f t="shared" ca="1" si="76"/>
        <v>0.88643677780726449</v>
      </c>
      <c r="F891" s="26">
        <f t="shared" ca="1" si="76"/>
        <v>0.84272113495353984</v>
      </c>
      <c r="G891" s="26">
        <f t="shared" ca="1" si="76"/>
        <v>0.79838501707294751</v>
      </c>
      <c r="H891" s="26">
        <f t="shared" ca="1" si="76"/>
        <v>0.75432453543084366</v>
      </c>
      <c r="I891" s="26">
        <f t="shared" ca="1" si="76"/>
        <v>0.71118060668226402</v>
      </c>
      <c r="J891" s="26">
        <f t="shared" ca="1" si="76"/>
        <v>0.6693959549287376</v>
      </c>
      <c r="K891" s="26">
        <f t="shared" ca="1" si="76"/>
        <v>0.62925673745265254</v>
      </c>
      <c r="L891" s="26">
        <f t="shared" ca="1" si="76"/>
        <v>0.59093620838871685</v>
      </c>
      <c r="M891" s="27">
        <f ca="1">C891*'Balance y flujos'!D$12</f>
        <v>7320.7036771681924</v>
      </c>
      <c r="N891" s="27">
        <f ca="1">D891*'Balance y flujos'!E$12</f>
        <v>7029.1707403595583</v>
      </c>
      <c r="O891" s="27">
        <f ca="1">E891*'Balance y flujos'!F$12</f>
        <v>6711.972089051761</v>
      </c>
      <c r="P891" s="27">
        <f ca="1">F891*'Balance y flujos'!G$12</f>
        <v>6380.9635140071096</v>
      </c>
      <c r="Q891" s="27">
        <f ca="1">G891*'Balance y flujos'!H$12</f>
        <v>-792339.76028185827</v>
      </c>
      <c r="R891" s="27">
        <f ca="1">H891*'Balance y flujos'!I$12</f>
        <v>19117.436881003603</v>
      </c>
      <c r="S891" s="27">
        <f ca="1">I891*'Balance y flujos'!J$12</f>
        <v>18024.006539143662</v>
      </c>
      <c r="T891" s="27">
        <f ca="1">J891*'Balance y flujos'!K$12</f>
        <v>16965.025417660581</v>
      </c>
      <c r="U891" s="27">
        <f ca="1">K891*'Balance y flujos'!L$12</f>
        <v>15947.74582444989</v>
      </c>
      <c r="V891" s="27">
        <f ca="1">L891*'Balance y flujos'!M$12</f>
        <v>605912.76706331747</v>
      </c>
      <c r="W891" s="16">
        <f t="shared" ca="1" si="74"/>
        <v>-88929.968535696506</v>
      </c>
      <c r="X891" s="16">
        <f ca="1">'Metrics and Escenarios'!$N$13-W891</f>
        <v>91838.015291503281</v>
      </c>
    </row>
    <row r="892" spans="1:24" x14ac:dyDescent="0.35">
      <c r="A892">
        <v>887</v>
      </c>
      <c r="B892" s="16">
        <f t="shared" ca="1" si="73"/>
        <v>-50.427198983564082</v>
      </c>
      <c r="C892" s="26">
        <f t="shared" ca="1" si="75"/>
        <v>0.99857284811925151</v>
      </c>
      <c r="D892" s="26">
        <f t="shared" ca="1" si="76"/>
        <v>0.99028526735814282</v>
      </c>
      <c r="E892" s="26">
        <f t="shared" ca="1" si="76"/>
        <v>0.97664260898463429</v>
      </c>
      <c r="F892" s="26">
        <f t="shared" ca="1" si="76"/>
        <v>0.95896131469283219</v>
      </c>
      <c r="G892" s="26">
        <f t="shared" ca="1" si="76"/>
        <v>0.93833708400681271</v>
      </c>
      <c r="H892" s="26">
        <f t="shared" ca="1" si="76"/>
        <v>0.9156595655530253</v>
      </c>
      <c r="I892" s="26">
        <f t="shared" ca="1" si="76"/>
        <v>0.89163068982633542</v>
      </c>
      <c r="J892" s="26">
        <f t="shared" ca="1" si="76"/>
        <v>0.86679717506733034</v>
      </c>
      <c r="K892" s="26">
        <f t="shared" ca="1" si="76"/>
        <v>0.84157258269242474</v>
      </c>
      <c r="L892" s="26">
        <f t="shared" ca="1" si="76"/>
        <v>0.81626956854455435</v>
      </c>
      <c r="M892" s="27">
        <f ca="1">C892*'Balance y flujos'!D$12</f>
        <v>7561.0503233414147</v>
      </c>
      <c r="N892" s="27">
        <f ca="1">D892*'Balance y flujos'!E$12</f>
        <v>7498.2979509816814</v>
      </c>
      <c r="O892" s="27">
        <f ca="1">E892*'Balance y flujos'!F$12</f>
        <v>7394.9976993269975</v>
      </c>
      <c r="P892" s="27">
        <f ca="1">F892*'Balance y flujos'!G$12</f>
        <v>7261.1174759923451</v>
      </c>
      <c r="Q892" s="27">
        <f ca="1">G892*'Balance y flujos'!H$12</f>
        <v>-931232.13024625788</v>
      </c>
      <c r="R892" s="27">
        <f ca="1">H892*'Balance y flujos'!I$12</f>
        <v>23206.276777075618</v>
      </c>
      <c r="S892" s="27">
        <f ca="1">I892*'Balance y flujos'!J$12</f>
        <v>22597.294179467153</v>
      </c>
      <c r="T892" s="27">
        <f ca="1">J892*'Balance y flujos'!K$12</f>
        <v>21967.918985317345</v>
      </c>
      <c r="U892" s="27">
        <f ca="1">K892*'Balance y flujos'!L$12</f>
        <v>21328.632405170683</v>
      </c>
      <c r="V892" s="27">
        <f ca="1">L892*'Balance y flujos'!M$12</f>
        <v>836956.92686522927</v>
      </c>
      <c r="W892" s="16">
        <f t="shared" ca="1" si="74"/>
        <v>24540.382415644592</v>
      </c>
      <c r="X892" s="16">
        <f ca="1">'Metrics and Escenarios'!$N$13-W892</f>
        <v>-21632.335659837816</v>
      </c>
    </row>
    <row r="893" spans="1:24" x14ac:dyDescent="0.35">
      <c r="A893">
        <v>888</v>
      </c>
      <c r="B893" s="16">
        <f t="shared" ca="1" si="73"/>
        <v>206.64072901771681</v>
      </c>
      <c r="C893" s="26">
        <f t="shared" ca="1" si="75"/>
        <v>0.97322988163113677</v>
      </c>
      <c r="D893" s="26">
        <f t="shared" ca="1" si="76"/>
        <v>0.94065784431148136</v>
      </c>
      <c r="E893" s="26">
        <f t="shared" ref="D893:L921" ca="1" si="77">EXP(-(E$4+($B893/10000))*E$3)</f>
        <v>0.9041546350186882</v>
      </c>
      <c r="F893" s="26">
        <f t="shared" ca="1" si="77"/>
        <v>0.86525439646655267</v>
      </c>
      <c r="G893" s="26">
        <f t="shared" ca="1" si="77"/>
        <v>0.82515833164169772</v>
      </c>
      <c r="H893" s="26">
        <f t="shared" ca="1" si="77"/>
        <v>0.78478036236450033</v>
      </c>
      <c r="I893" s="26">
        <f t="shared" ca="1" si="77"/>
        <v>0.74479161838519514</v>
      </c>
      <c r="J893" s="26">
        <f t="shared" ca="1" si="77"/>
        <v>0.70567209026707345</v>
      </c>
      <c r="K893" s="26">
        <f t="shared" ca="1" si="77"/>
        <v>0.66774818149369741</v>
      </c>
      <c r="L893" s="26">
        <f t="shared" ca="1" si="77"/>
        <v>0.63123405825212109</v>
      </c>
      <c r="M893" s="27">
        <f ca="1">C893*'Balance y flujos'!D$12</f>
        <v>7369.1570174896751</v>
      </c>
      <c r="N893" s="27">
        <f ca="1">D893*'Balance y flujos'!E$12</f>
        <v>7122.5262245820577</v>
      </c>
      <c r="O893" s="27">
        <f ca="1">E893*'Balance y flujos'!F$12</f>
        <v>6846.12916156747</v>
      </c>
      <c r="P893" s="27">
        <f ca="1">F893*'Balance y flujos'!G$12</f>
        <v>6551.5821369446276</v>
      </c>
      <c r="Q893" s="27">
        <f ca="1">G893*'Balance y flujos'!H$12</f>
        <v>-818910.35115432704</v>
      </c>
      <c r="R893" s="27">
        <f ca="1">H893*'Balance y flujos'!I$12</f>
        <v>19889.302731463307</v>
      </c>
      <c r="S893" s="27">
        <f ca="1">I893*'Balance y flujos'!J$12</f>
        <v>18875.836705811187</v>
      </c>
      <c r="T893" s="27">
        <f ca="1">J893*'Balance y flujos'!K$12</f>
        <v>17884.399897798994</v>
      </c>
      <c r="U893" s="27">
        <f ca="1">K893*'Balance y flujos'!L$12</f>
        <v>16923.264606287023</v>
      </c>
      <c r="V893" s="27">
        <f ca="1">L893*'Balance y flujos'!M$12</f>
        <v>647231.9168646374</v>
      </c>
      <c r="W893" s="16">
        <f t="shared" ca="1" si="74"/>
        <v>-70216.235807745252</v>
      </c>
      <c r="X893" s="16">
        <f ca="1">'Metrics and Escenarios'!$N$13-W893</f>
        <v>73124.282563552028</v>
      </c>
    </row>
    <row r="894" spans="1:24" x14ac:dyDescent="0.35">
      <c r="A894">
        <v>889</v>
      </c>
      <c r="B894" s="16">
        <f t="shared" ca="1" si="73"/>
        <v>26.879753987345595</v>
      </c>
      <c r="C894" s="26">
        <f t="shared" ca="1" si="75"/>
        <v>0.990882948133324</v>
      </c>
      <c r="D894" s="26">
        <f t="shared" ca="1" si="77"/>
        <v>0.97509183847941572</v>
      </c>
      <c r="E894" s="26">
        <f t="shared" ca="1" si="77"/>
        <v>0.95425286569727363</v>
      </c>
      <c r="F894" s="26">
        <f t="shared" ca="1" si="77"/>
        <v>0.92976136241519014</v>
      </c>
      <c r="G894" s="26">
        <f t="shared" ca="1" si="77"/>
        <v>0.90275912903332456</v>
      </c>
      <c r="H894" s="26">
        <f t="shared" ca="1" si="77"/>
        <v>0.87415741705550698</v>
      </c>
      <c r="I894" s="26">
        <f t="shared" ca="1" si="77"/>
        <v>0.84466251319500685</v>
      </c>
      <c r="J894" s="26">
        <f t="shared" ca="1" si="77"/>
        <v>0.81481365933304883</v>
      </c>
      <c r="K894" s="26">
        <f t="shared" ca="1" si="77"/>
        <v>0.78500964645111204</v>
      </c>
      <c r="L894" s="26">
        <f t="shared" ca="1" si="77"/>
        <v>0.75554375932422135</v>
      </c>
      <c r="M894" s="27">
        <f ca="1">C894*'Balance y flujos'!D$12</f>
        <v>7502.8235040516956</v>
      </c>
      <c r="N894" s="27">
        <f ca="1">D894*'Balance y flujos'!E$12</f>
        <v>7383.255487577504</v>
      </c>
      <c r="O894" s="27">
        <f ca="1">E894*'Balance y flujos'!F$12</f>
        <v>7225.4657758010608</v>
      </c>
      <c r="P894" s="27">
        <f ca="1">F894*'Balance y flujos'!G$12</f>
        <v>7040.019627171152</v>
      </c>
      <c r="Q894" s="27">
        <f ca="1">G894*'Balance y flujos'!H$12</f>
        <v>-895923.56644284085</v>
      </c>
      <c r="R894" s="27">
        <f ca="1">H894*'Balance y flujos'!I$12</f>
        <v>22154.455356638624</v>
      </c>
      <c r="S894" s="27">
        <f ca="1">I894*'Balance y flujos'!J$12</f>
        <v>21406.942931443122</v>
      </c>
      <c r="T894" s="27">
        <f ca="1">J894*'Balance y flujos'!K$12</f>
        <v>20650.460074432038</v>
      </c>
      <c r="U894" s="27">
        <f ca="1">K894*'Balance y flujos'!L$12</f>
        <v>19895.113657460981</v>
      </c>
      <c r="V894" s="27">
        <f ca="1">L894*'Balance y flujos'!M$12</f>
        <v>774692.09595026926</v>
      </c>
      <c r="W894" s="16">
        <f t="shared" ca="1" si="74"/>
        <v>-7972.9340779953636</v>
      </c>
      <c r="X894" s="16">
        <f ca="1">'Metrics and Escenarios'!$N$13-W894</f>
        <v>10880.980833802139</v>
      </c>
    </row>
    <row r="895" spans="1:24" x14ac:dyDescent="0.35">
      <c r="A895">
        <v>890</v>
      </c>
      <c r="B895" s="16">
        <f t="shared" ca="1" si="73"/>
        <v>-126.06308972646718</v>
      </c>
      <c r="C895" s="26">
        <f t="shared" ca="1" si="75"/>
        <v>1.0061542780704491</v>
      </c>
      <c r="D895" s="26">
        <f t="shared" ca="1" si="77"/>
        <v>1.0053793667479054</v>
      </c>
      <c r="E895" s="26">
        <f t="shared" ca="1" si="77"/>
        <v>0.99905671401560991</v>
      </c>
      <c r="F895" s="26">
        <f t="shared" ca="1" si="77"/>
        <v>0.98841741283326001</v>
      </c>
      <c r="G895" s="26">
        <f t="shared" ca="1" si="77"/>
        <v>0.97450260726544324</v>
      </c>
      <c r="H895" s="26">
        <f t="shared" ca="1" si="77"/>
        <v>0.95817092124083891</v>
      </c>
      <c r="I895" s="26">
        <f t="shared" ca="1" si="77"/>
        <v>0.94011024049476621</v>
      </c>
      <c r="J895" s="26">
        <f t="shared" ca="1" si="77"/>
        <v>0.92086525554747045</v>
      </c>
      <c r="K895" s="26">
        <f t="shared" ca="1" si="77"/>
        <v>0.90085522806245577</v>
      </c>
      <c r="L895" s="26">
        <f t="shared" ca="1" si="77"/>
        <v>0.88040369338125923</v>
      </c>
      <c r="M895" s="27">
        <f ca="1">C895*'Balance y flujos'!D$12</f>
        <v>7618.455823092243</v>
      </c>
      <c r="N895" s="27">
        <f ca="1">D895*'Balance y flujos'!E$12</f>
        <v>7612.5883057479496</v>
      </c>
      <c r="O895" s="27">
        <f ca="1">E895*'Balance y flujos'!F$12</f>
        <v>7564.714086479984</v>
      </c>
      <c r="P895" s="27">
        <f ca="1">F895*'Balance y flujos'!G$12</f>
        <v>7484.1548245328504</v>
      </c>
      <c r="Q895" s="27">
        <f ca="1">G895*'Balance y flujos'!H$12</f>
        <v>-967123.81335207075</v>
      </c>
      <c r="R895" s="27">
        <f ca="1">H895*'Balance y flujos'!I$12</f>
        <v>24283.675324934702</v>
      </c>
      <c r="S895" s="27">
        <f ca="1">I895*'Balance y flujos'!J$12</f>
        <v>23825.949362204625</v>
      </c>
      <c r="T895" s="27">
        <f ca="1">J895*'Balance y flujos'!K$12</f>
        <v>23338.208651509525</v>
      </c>
      <c r="U895" s="27">
        <f ca="1">K895*'Balance y flujos'!L$12</f>
        <v>22831.078869215726</v>
      </c>
      <c r="V895" s="27">
        <f ca="1">L895*'Balance y flujos'!M$12</f>
        <v>902716.45300587534</v>
      </c>
      <c r="W895" s="16">
        <f t="shared" ca="1" si="74"/>
        <v>60151.464901522035</v>
      </c>
      <c r="X895" s="16">
        <f ca="1">'Metrics and Escenarios'!$N$13-W895</f>
        <v>-57243.418145715259</v>
      </c>
    </row>
    <row r="896" spans="1:24" x14ac:dyDescent="0.35">
      <c r="A896">
        <v>891</v>
      </c>
      <c r="B896" s="16">
        <f t="shared" ca="1" si="73"/>
        <v>-118.27197580975597</v>
      </c>
      <c r="C896" s="26">
        <f t="shared" ca="1" si="75"/>
        <v>1.0053706771064828</v>
      </c>
      <c r="D896" s="26">
        <f t="shared" ca="1" si="77"/>
        <v>1.0038139816388445</v>
      </c>
      <c r="E896" s="26">
        <f t="shared" ca="1" si="77"/>
        <v>0.99672431147909546</v>
      </c>
      <c r="F896" s="26">
        <f t="shared" ca="1" si="77"/>
        <v>0.98534185865679902</v>
      </c>
      <c r="G896" s="26">
        <f t="shared" ca="1" si="77"/>
        <v>0.97071376147648825</v>
      </c>
      <c r="H896" s="26">
        <f t="shared" ca="1" si="77"/>
        <v>0.95370224289367189</v>
      </c>
      <c r="I896" s="26">
        <f t="shared" ca="1" si="77"/>
        <v>0.9349970421128545</v>
      </c>
      <c r="J896" s="26">
        <f t="shared" ca="1" si="77"/>
        <v>0.91514345287153875</v>
      </c>
      <c r="K896" s="26">
        <f t="shared" ca="1" si="77"/>
        <v>0.89456052396068819</v>
      </c>
      <c r="L896" s="26">
        <f t="shared" ca="1" si="77"/>
        <v>0.87357101954627048</v>
      </c>
      <c r="M896" s="27">
        <f ca="1">C896*'Balance y flujos'!D$12</f>
        <v>7612.5225090299509</v>
      </c>
      <c r="N896" s="27">
        <f ca="1">D896*'Balance y flujos'!E$12</f>
        <v>7600.7354343151728</v>
      </c>
      <c r="O896" s="27">
        <f ca="1">E896*'Balance y flujos'!F$12</f>
        <v>7547.0534691438625</v>
      </c>
      <c r="P896" s="27">
        <f ca="1">F896*'Balance y flujos'!G$12</f>
        <v>7460.8671696119472</v>
      </c>
      <c r="Q896" s="27">
        <f ca="1">G896*'Balance y flujos'!H$12</f>
        <v>-963363.65615977813</v>
      </c>
      <c r="R896" s="27">
        <f ca="1">H896*'Balance y flujos'!I$12</f>
        <v>24170.422113311834</v>
      </c>
      <c r="S896" s="27">
        <f ca="1">I896*'Balance y flujos'!J$12</f>
        <v>23696.361575072107</v>
      </c>
      <c r="T896" s="27">
        <f ca="1">J896*'Balance y flujos'!K$12</f>
        <v>23193.196529584835</v>
      </c>
      <c r="U896" s="27">
        <f ca="1">K896*'Balance y flujos'!L$12</f>
        <v>22671.547258220991</v>
      </c>
      <c r="V896" s="27">
        <f ca="1">L896*'Balance y flujos'!M$12</f>
        <v>895710.61337203812</v>
      </c>
      <c r="W896" s="16">
        <f t="shared" ca="1" si="74"/>
        <v>56299.663270550547</v>
      </c>
      <c r="X896" s="16">
        <f ca="1">'Metrics and Escenarios'!$N$13-W896</f>
        <v>-53391.616514743771</v>
      </c>
    </row>
    <row r="897" spans="1:24" x14ac:dyDescent="0.35">
      <c r="A897">
        <v>892</v>
      </c>
      <c r="B897" s="16">
        <f t="shared" ca="1" si="73"/>
        <v>-56.688769975391949</v>
      </c>
      <c r="C897" s="26">
        <f t="shared" ca="1" si="75"/>
        <v>0.99919830739459981</v>
      </c>
      <c r="D897" s="26">
        <f t="shared" ca="1" si="77"/>
        <v>0.99152619251080398</v>
      </c>
      <c r="E897" s="26">
        <f t="shared" ca="1" si="77"/>
        <v>0.97847892829015093</v>
      </c>
      <c r="F897" s="26">
        <f t="shared" ca="1" si="77"/>
        <v>0.96136616680625608</v>
      </c>
      <c r="G897" s="26">
        <f t="shared" ca="1" si="77"/>
        <v>0.94127941964722017</v>
      </c>
      <c r="H897" s="26">
        <f t="shared" ca="1" si="77"/>
        <v>0.9191061161699744</v>
      </c>
      <c r="I897" s="26">
        <f t="shared" ca="1" si="77"/>
        <v>0.8955473733670728</v>
      </c>
      <c r="J897" s="26">
        <f t="shared" ca="1" si="77"/>
        <v>0.87115007800724853</v>
      </c>
      <c r="K897" s="26">
        <f t="shared" ca="1" si="77"/>
        <v>0.84632858093919638</v>
      </c>
      <c r="L897" s="26">
        <f t="shared" ca="1" si="77"/>
        <v>0.82139673369892996</v>
      </c>
      <c r="M897" s="27">
        <f ca="1">C897*'Balance y flujos'!D$12</f>
        <v>7565.7862112288294</v>
      </c>
      <c r="N897" s="27">
        <f ca="1">D897*'Balance y flujos'!E$12</f>
        <v>7507.6940581805129</v>
      </c>
      <c r="O897" s="27">
        <f ca="1">E897*'Balance y flujos'!F$12</f>
        <v>7408.902045619694</v>
      </c>
      <c r="P897" s="27">
        <f ca="1">F897*'Balance y flujos'!G$12</f>
        <v>7279.3266711292245</v>
      </c>
      <c r="Q897" s="27">
        <f ca="1">G897*'Balance y flujos'!H$12</f>
        <v>-934152.18694338424</v>
      </c>
      <c r="R897" s="27">
        <f ca="1">H897*'Balance y flujos'!I$12</f>
        <v>23293.625405924173</v>
      </c>
      <c r="S897" s="27">
        <f ca="1">I897*'Balance y flujos'!J$12</f>
        <v>22696.557754832822</v>
      </c>
      <c r="T897" s="27">
        <f ca="1">J897*'Balance y flujos'!K$12</f>
        <v>22078.238010212233</v>
      </c>
      <c r="U897" s="27">
        <f ca="1">K897*'Balance y flujos'!L$12</f>
        <v>21449.167389806826</v>
      </c>
      <c r="V897" s="27">
        <f ca="1">L897*'Balance y flujos'!M$12</f>
        <v>842214.03377757955</v>
      </c>
      <c r="W897" s="16">
        <f t="shared" ca="1" si="74"/>
        <v>27341.144381129532</v>
      </c>
      <c r="X897" s="16">
        <f ca="1">'Metrics and Escenarios'!$N$13-W897</f>
        <v>-24433.097625322756</v>
      </c>
    </row>
    <row r="898" spans="1:24" x14ac:dyDescent="0.35">
      <c r="A898">
        <v>893</v>
      </c>
      <c r="B898" s="16">
        <f t="shared" ca="1" si="73"/>
        <v>-118.9846437074563</v>
      </c>
      <c r="C898" s="26">
        <f t="shared" ca="1" si="75"/>
        <v>1.005442329200346</v>
      </c>
      <c r="D898" s="26">
        <f t="shared" ca="1" si="77"/>
        <v>1.0039570690359771</v>
      </c>
      <c r="E898" s="26">
        <f t="shared" ca="1" si="77"/>
        <v>0.99693743428704573</v>
      </c>
      <c r="F898" s="26">
        <f t="shared" ca="1" si="77"/>
        <v>0.98562278730103192</v>
      </c>
      <c r="G898" s="26">
        <f t="shared" ca="1" si="77"/>
        <v>0.97105972137928687</v>
      </c>
      <c r="H898" s="26">
        <f t="shared" ca="1" si="77"/>
        <v>0.95411013387818511</v>
      </c>
      <c r="I898" s="26">
        <f t="shared" ca="1" si="77"/>
        <v>0.93546359814145597</v>
      </c>
      <c r="J898" s="26">
        <f t="shared" ca="1" si="77"/>
        <v>0.91566535632345769</v>
      </c>
      <c r="K898" s="26">
        <f t="shared" ca="1" si="77"/>
        <v>0.89513448012024877</v>
      </c>
      <c r="L898" s="26">
        <f t="shared" ca="1" si="77"/>
        <v>0.87419380746238062</v>
      </c>
      <c r="M898" s="27">
        <f ca="1">C898*'Balance y flujos'!D$12</f>
        <v>7613.0650484035114</v>
      </c>
      <c r="N898" s="27">
        <f ca="1">D898*'Balance y flujos'!E$12</f>
        <v>7601.8188715550232</v>
      </c>
      <c r="O898" s="27">
        <f ca="1">E898*'Balance y flujos'!F$12</f>
        <v>7548.667204465225</v>
      </c>
      <c r="P898" s="27">
        <f ca="1">F898*'Balance y flujos'!G$12</f>
        <v>7462.9943209963594</v>
      </c>
      <c r="Q898" s="27">
        <f ca="1">G898*'Balance y flujos'!H$12</f>
        <v>-963706.99650383368</v>
      </c>
      <c r="R898" s="27">
        <f ca="1">H898*'Balance y flujos'!I$12</f>
        <v>24180.75961366413</v>
      </c>
      <c r="S898" s="27">
        <f ca="1">I898*'Balance y flujos'!J$12</f>
        <v>23708.185869535955</v>
      </c>
      <c r="T898" s="27">
        <f ca="1">J898*'Balance y flujos'!K$12</f>
        <v>23206.423537101353</v>
      </c>
      <c r="U898" s="27">
        <f ca="1">K898*'Balance y flujos'!L$12</f>
        <v>22686.093478233041</v>
      </c>
      <c r="V898" s="27">
        <f ca="1">L898*'Balance y flujos'!M$12</f>
        <v>896349.18508957233</v>
      </c>
      <c r="W898" s="16">
        <f t="shared" ca="1" si="74"/>
        <v>56650.196529693203</v>
      </c>
      <c r="X898" s="16">
        <f ca="1">'Metrics and Escenarios'!$N$13-W898</f>
        <v>-53742.149773886427</v>
      </c>
    </row>
    <row r="899" spans="1:24" x14ac:dyDescent="0.35">
      <c r="A899">
        <v>894</v>
      </c>
      <c r="B899" s="16">
        <f t="shared" ca="1" si="73"/>
        <v>211.69497644594708</v>
      </c>
      <c r="C899" s="26">
        <f t="shared" ca="1" si="75"/>
        <v>0.97273811145538169</v>
      </c>
      <c r="D899" s="26">
        <f t="shared" ca="1" si="77"/>
        <v>0.93970746124143534</v>
      </c>
      <c r="E899" s="26">
        <f t="shared" ca="1" si="77"/>
        <v>0.90278472748726268</v>
      </c>
      <c r="F899" s="26">
        <f t="shared" ca="1" si="77"/>
        <v>0.86350687961503469</v>
      </c>
      <c r="G899" s="26">
        <f t="shared" ca="1" si="77"/>
        <v>0.8230756871124707</v>
      </c>
      <c r="H899" s="26">
        <f t="shared" ca="1" si="77"/>
        <v>0.78240408280013085</v>
      </c>
      <c r="I899" s="26">
        <f t="shared" ca="1" si="77"/>
        <v>0.7421612214805966</v>
      </c>
      <c r="J899" s="26">
        <f t="shared" ca="1" si="77"/>
        <v>0.70282453796228128</v>
      </c>
      <c r="K899" s="26">
        <f t="shared" ca="1" si="77"/>
        <v>0.66471761140621888</v>
      </c>
      <c r="L899" s="26">
        <f t="shared" ca="1" si="77"/>
        <v>0.62805169413897155</v>
      </c>
      <c r="M899" s="27">
        <f ca="1">C899*'Balance y flujos'!D$12</f>
        <v>7365.4334042816799</v>
      </c>
      <c r="N899" s="27">
        <f ca="1">D899*'Balance y flujos'!E$12</f>
        <v>7115.330060343661</v>
      </c>
      <c r="O899" s="27">
        <f ca="1">E899*'Balance y flujos'!F$12</f>
        <v>6835.7564183039804</v>
      </c>
      <c r="P899" s="27">
        <f ca="1">F899*'Balance y flujos'!G$12</f>
        <v>6538.3501900915762</v>
      </c>
      <c r="Q899" s="27">
        <f ca="1">G899*'Balance y flujos'!H$12</f>
        <v>-816843.47611064208</v>
      </c>
      <c r="R899" s="27">
        <f ca="1">H899*'Balance y flujos'!I$12</f>
        <v>19829.078819274764</v>
      </c>
      <c r="S899" s="27">
        <f ca="1">I899*'Balance y flujos'!J$12</f>
        <v>18809.172499049135</v>
      </c>
      <c r="T899" s="27">
        <f ca="1">J899*'Balance y flujos'!K$12</f>
        <v>17812.232151828583</v>
      </c>
      <c r="U899" s="27">
        <f ca="1">K899*'Balance y flujos'!L$12</f>
        <v>16846.458497457836</v>
      </c>
      <c r="V899" s="27">
        <f ca="1">L899*'Balance y flujos'!M$12</f>
        <v>643968.89960790321</v>
      </c>
      <c r="W899" s="16">
        <f t="shared" ca="1" si="74"/>
        <v>-71722.764462107676</v>
      </c>
      <c r="X899" s="16">
        <f ca="1">'Metrics and Escenarios'!$N$13-W899</f>
        <v>74630.811217914452</v>
      </c>
    </row>
    <row r="900" spans="1:24" x14ac:dyDescent="0.35">
      <c r="A900">
        <v>895</v>
      </c>
      <c r="B900" s="16">
        <f t="shared" ca="1" si="73"/>
        <v>-74.698038544706733</v>
      </c>
      <c r="C900" s="26">
        <f t="shared" ca="1" si="75"/>
        <v>1.0009994118036394</v>
      </c>
      <c r="D900" s="26">
        <f t="shared" ca="1" si="77"/>
        <v>0.99510396424692593</v>
      </c>
      <c r="E900" s="26">
        <f t="shared" ca="1" si="77"/>
        <v>0.98377974190501305</v>
      </c>
      <c r="F900" s="26">
        <f t="shared" ca="1" si="77"/>
        <v>0.96831657168782537</v>
      </c>
      <c r="G900" s="26">
        <f t="shared" ca="1" si="77"/>
        <v>0.94979357246735796</v>
      </c>
      <c r="H900" s="26">
        <f t="shared" ca="1" si="77"/>
        <v>0.92909142477820938</v>
      </c>
      <c r="I900" s="26">
        <f t="shared" ca="1" si="77"/>
        <v>0.90690854233897744</v>
      </c>
      <c r="J900" s="26">
        <f t="shared" ca="1" si="77"/>
        <v>0.88379194824117324</v>
      </c>
      <c r="K900" s="26">
        <f t="shared" ca="1" si="77"/>
        <v>0.86015793648193106</v>
      </c>
      <c r="L900" s="26">
        <f t="shared" ca="1" si="77"/>
        <v>0.83632349466611455</v>
      </c>
      <c r="M900" s="27">
        <f ca="1">C900*'Balance y flujos'!D$12</f>
        <v>7579.4239153782964</v>
      </c>
      <c r="N900" s="27">
        <f ca="1">D900*'Balance y flujos'!E$12</f>
        <v>7534.7844324012794</v>
      </c>
      <c r="O900" s="27">
        <f ca="1">E900*'Balance y flujos'!F$12</f>
        <v>7449.0390457114891</v>
      </c>
      <c r="P900" s="27">
        <f ca="1">F900*'Balance y flujos'!G$12</f>
        <v>7331.95413959697</v>
      </c>
      <c r="Q900" s="27">
        <f ca="1">G900*'Balance y flujos'!H$12</f>
        <v>-942601.87182004156</v>
      </c>
      <c r="R900" s="27">
        <f ca="1">H900*'Balance y flujos'!I$12</f>
        <v>23546.690894436015</v>
      </c>
      <c r="S900" s="27">
        <f ca="1">I900*'Balance y flujos'!J$12</f>
        <v>22984.49274900711</v>
      </c>
      <c r="T900" s="27">
        <f ca="1">J900*'Balance y flujos'!K$12</f>
        <v>22398.630818483882</v>
      </c>
      <c r="U900" s="27">
        <f ca="1">K900*'Balance y flujos'!L$12</f>
        <v>21799.655567341953</v>
      </c>
      <c r="V900" s="27">
        <f ca="1">L900*'Balance y flujos'!M$12</f>
        <v>857519.09532657533</v>
      </c>
      <c r="W900" s="16">
        <f t="shared" ca="1" si="74"/>
        <v>35541.895068890648</v>
      </c>
      <c r="X900" s="16">
        <f ca="1">'Metrics and Escenarios'!$N$13-W900</f>
        <v>-32633.848313083872</v>
      </c>
    </row>
    <row r="901" spans="1:24" x14ac:dyDescent="0.35">
      <c r="A901">
        <v>896</v>
      </c>
      <c r="B901" s="16">
        <f t="shared" ca="1" si="73"/>
        <v>151.47746444558098</v>
      </c>
      <c r="C901" s="26">
        <f t="shared" ca="1" si="75"/>
        <v>0.97861337026496176</v>
      </c>
      <c r="D901" s="26">
        <f t="shared" ca="1" si="77"/>
        <v>0.95109325510250164</v>
      </c>
      <c r="E901" s="26">
        <f t="shared" ca="1" si="77"/>
        <v>0.91924196706836503</v>
      </c>
      <c r="F901" s="26">
        <f t="shared" ca="1" si="77"/>
        <v>0.8845586937261033</v>
      </c>
      <c r="G901" s="26">
        <f t="shared" ca="1" si="77"/>
        <v>0.84823431912749814</v>
      </c>
      <c r="H901" s="26">
        <f t="shared" ca="1" si="77"/>
        <v>0.81118962593220933</v>
      </c>
      <c r="I901" s="26">
        <f t="shared" ca="1" si="77"/>
        <v>0.7741136965655554</v>
      </c>
      <c r="J901" s="26">
        <f t="shared" ca="1" si="77"/>
        <v>0.73751120393678449</v>
      </c>
      <c r="K901" s="26">
        <f t="shared" ca="1" si="77"/>
        <v>0.70173656268650098</v>
      </c>
      <c r="L901" s="26">
        <f t="shared" ca="1" si="77"/>
        <v>0.66703331392889209</v>
      </c>
      <c r="M901" s="27">
        <f ca="1">C901*'Balance y flujos'!D$12</f>
        <v>7409.9200209622331</v>
      </c>
      <c r="N901" s="27">
        <f ca="1">D901*'Balance y flujos'!E$12</f>
        <v>7201.5416577417436</v>
      </c>
      <c r="O901" s="27">
        <f ca="1">E901*'Balance y flujos'!F$12</f>
        <v>6960.368275005636</v>
      </c>
      <c r="P901" s="27">
        <f ca="1">F901*'Balance y flujos'!G$12</f>
        <v>6697.7515058706022</v>
      </c>
      <c r="Q901" s="27">
        <f ca="1">G901*'Balance y flujos'!H$12</f>
        <v>-841811.6105739983</v>
      </c>
      <c r="R901" s="27">
        <f ca="1">H901*'Balance y flujos'!I$12</f>
        <v>20558.613360529744</v>
      </c>
      <c r="S901" s="27">
        <f ca="1">I901*'Balance y flujos'!J$12</f>
        <v>19618.969074576995</v>
      </c>
      <c r="T901" s="27">
        <f ca="1">J901*'Balance y flujos'!K$12</f>
        <v>18691.323466286849</v>
      </c>
      <c r="U901" s="27">
        <f ca="1">K901*'Balance y flujos'!L$12</f>
        <v>17784.658743188305</v>
      </c>
      <c r="V901" s="27">
        <f ca="1">L901*'Balance y flujos'!M$12</f>
        <v>683938.46108717553</v>
      </c>
      <c r="W901" s="16">
        <f t="shared" ca="1" si="74"/>
        <v>-52950.003382660681</v>
      </c>
      <c r="X901" s="16">
        <f ca="1">'Metrics and Escenarios'!$N$13-W901</f>
        <v>55858.050138467457</v>
      </c>
    </row>
    <row r="902" spans="1:24" x14ac:dyDescent="0.35">
      <c r="A902">
        <v>897</v>
      </c>
      <c r="B902" s="16">
        <f t="shared" ca="1" si="73"/>
        <v>38.194139802509412</v>
      </c>
      <c r="C902" s="26">
        <f t="shared" ca="1" si="75"/>
        <v>0.98976245893792536</v>
      </c>
      <c r="D902" s="26">
        <f t="shared" ca="1" si="77"/>
        <v>0.97288782007820818</v>
      </c>
      <c r="E902" s="26">
        <f t="shared" ca="1" si="77"/>
        <v>0.95101932111117982</v>
      </c>
      <c r="F902" s="26">
        <f t="shared" ca="1" si="77"/>
        <v>0.92556299845502188</v>
      </c>
      <c r="G902" s="26">
        <f t="shared" ca="1" si="77"/>
        <v>0.89766646516431847</v>
      </c>
      <c r="H902" s="26">
        <f t="shared" ca="1" si="77"/>
        <v>0.86824318198224582</v>
      </c>
      <c r="I902" s="26">
        <f t="shared" ca="1" si="77"/>
        <v>0.83799914889189198</v>
      </c>
      <c r="J902" s="26">
        <f t="shared" ca="1" si="77"/>
        <v>0.80747164472750355</v>
      </c>
      <c r="K902" s="26">
        <f t="shared" ca="1" si="77"/>
        <v>0.77705649661925924</v>
      </c>
      <c r="L902" s="26">
        <f t="shared" ca="1" si="77"/>
        <v>0.74704342444607441</v>
      </c>
      <c r="M902" s="27">
        <f ca="1">C902*'Balance y flujos'!D$12</f>
        <v>7494.3393206402134</v>
      </c>
      <c r="N902" s="27">
        <f ca="1">D902*'Balance y flujos'!E$12</f>
        <v>7366.5669764924214</v>
      </c>
      <c r="O902" s="27">
        <f ca="1">E902*'Balance y flujos'!F$12</f>
        <v>7200.9818401680504</v>
      </c>
      <c r="P902" s="27">
        <f ca="1">F902*'Balance y flujos'!G$12</f>
        <v>7008.230217677069</v>
      </c>
      <c r="Q902" s="27">
        <f ca="1">G902*'Balance y flujos'!H$12</f>
        <v>-890869.46349391772</v>
      </c>
      <c r="R902" s="27">
        <f ca="1">H902*'Balance y flujos'!I$12</f>
        <v>22004.566269910312</v>
      </c>
      <c r="S902" s="27">
        <f ca="1">I902*'Balance y flujos'!J$12</f>
        <v>21238.068076527827</v>
      </c>
      <c r="T902" s="27">
        <f ca="1">J902*'Balance y flujos'!K$12</f>
        <v>20464.385653929796</v>
      </c>
      <c r="U902" s="27">
        <f ca="1">K902*'Balance y flujos'!L$12</f>
        <v>19693.550758769416</v>
      </c>
      <c r="V902" s="27">
        <f ca="1">L902*'Balance y flujos'!M$12</f>
        <v>765976.33043468778</v>
      </c>
      <c r="W902" s="16">
        <f t="shared" ca="1" si="74"/>
        <v>-12422.44394511485</v>
      </c>
      <c r="X902" s="16">
        <f ca="1">'Metrics and Escenarios'!$N$13-W902</f>
        <v>15330.490700921626</v>
      </c>
    </row>
    <row r="903" spans="1:24" x14ac:dyDescent="0.35">
      <c r="A903">
        <v>898</v>
      </c>
      <c r="B903" s="16">
        <f t="shared" ref="B903:B966" ca="1" si="78">_xlfn.NORM.INV(RAND(),0,1.6)*100</f>
        <v>176.07441405805139</v>
      </c>
      <c r="C903" s="26">
        <f t="shared" ca="1" si="75"/>
        <v>0.97620923781744895</v>
      </c>
      <c r="D903" s="26">
        <f t="shared" ca="1" si="77"/>
        <v>0.94642594609699882</v>
      </c>
      <c r="E903" s="26">
        <f t="shared" ca="1" si="77"/>
        <v>0.9124837678931621</v>
      </c>
      <c r="F903" s="26">
        <f t="shared" ca="1" si="77"/>
        <v>0.87589838875638304</v>
      </c>
      <c r="G903" s="26">
        <f t="shared" ca="1" si="77"/>
        <v>0.83786621732641775</v>
      </c>
      <c r="H903" s="26">
        <f t="shared" ca="1" si="77"/>
        <v>0.79930585873907001</v>
      </c>
      <c r="I903" s="26">
        <f t="shared" ca="1" si="77"/>
        <v>0.76089920081046858</v>
      </c>
      <c r="J903" s="26">
        <f t="shared" ca="1" si="77"/>
        <v>0.72314063575087251</v>
      </c>
      <c r="K903" s="26">
        <f t="shared" ca="1" si="77"/>
        <v>0.68637272571186558</v>
      </c>
      <c r="L903" s="26">
        <f t="shared" ca="1" si="77"/>
        <v>0.65082646573102942</v>
      </c>
      <c r="M903" s="27">
        <f ca="1">C903*'Balance y flujos'!D$12</f>
        <v>7391.7162750323705</v>
      </c>
      <c r="N903" s="27">
        <f ca="1">D903*'Balance y flujos'!E$12</f>
        <v>7166.2014636520917</v>
      </c>
      <c r="O903" s="27">
        <f ca="1">E903*'Balance y flujos'!F$12</f>
        <v>6909.1961605674005</v>
      </c>
      <c r="P903" s="27">
        <f ca="1">F903*'Balance y flujos'!G$12</f>
        <v>6632.1769192844877</v>
      </c>
      <c r="Q903" s="27">
        <f ca="1">G903*'Balance y flujos'!H$12</f>
        <v>-831522.01455206377</v>
      </c>
      <c r="R903" s="27">
        <f ca="1">H903*'Balance y flujos'!I$12</f>
        <v>20257.433750756583</v>
      </c>
      <c r="S903" s="27">
        <f ca="1">I903*'Balance y flujos'!J$12</f>
        <v>19284.063769703316</v>
      </c>
      <c r="T903" s="27">
        <f ca="1">J903*'Balance y flujos'!K$12</f>
        <v>18327.118913293732</v>
      </c>
      <c r="U903" s="27">
        <f ca="1">K903*'Balance y flujos'!L$12</f>
        <v>17395.281002154254</v>
      </c>
      <c r="V903" s="27">
        <f ca="1">L903*'Balance y flujos'!M$12</f>
        <v>667320.87005528109</v>
      </c>
      <c r="W903" s="16">
        <f t="shared" ref="W903:W966" ca="1" si="79">SUM(M903:V903)</f>
        <v>-60837.956242338638</v>
      </c>
      <c r="X903" s="16">
        <f ca="1">'Metrics and Escenarios'!$N$13-W903</f>
        <v>63746.002998145414</v>
      </c>
    </row>
    <row r="904" spans="1:24" x14ac:dyDescent="0.35">
      <c r="A904">
        <v>899</v>
      </c>
      <c r="B904" s="16">
        <f t="shared" ca="1" si="78"/>
        <v>-245.8293630967527</v>
      </c>
      <c r="C904" s="26">
        <f t="shared" ref="C904:C967" ca="1" si="80">EXP(-(C$4+($B904/10000))*C$3)</f>
        <v>1.0182770630344147</v>
      </c>
      <c r="D904" s="26">
        <f t="shared" ca="1" si="77"/>
        <v>1.0297522139389164</v>
      </c>
      <c r="E904" s="26">
        <f t="shared" ca="1" si="77"/>
        <v>1.0356053664488354</v>
      </c>
      <c r="F904" s="26">
        <f t="shared" ca="1" si="77"/>
        <v>1.0369215977485122</v>
      </c>
      <c r="G904" s="26">
        <f t="shared" ca="1" si="77"/>
        <v>1.0346415643899405</v>
      </c>
      <c r="H904" s="26">
        <f t="shared" ca="1" si="77"/>
        <v>1.0295591096853411</v>
      </c>
      <c r="I904" s="26">
        <f t="shared" ca="1" si="77"/>
        <v>1.0223237862391288</v>
      </c>
      <c r="J904" s="26">
        <f t="shared" ca="1" si="77"/>
        <v>1.0134612607357307</v>
      </c>
      <c r="K904" s="26">
        <f t="shared" ca="1" si="77"/>
        <v>1.0033846476009634</v>
      </c>
      <c r="L904" s="26">
        <f t="shared" ca="1" si="77"/>
        <v>0.99242041021933214</v>
      </c>
      <c r="M904" s="27">
        <f ca="1">C904*'Balance y flujos'!D$12</f>
        <v>7710.2478113725447</v>
      </c>
      <c r="N904" s="27">
        <f ca="1">D904*'Balance y flujos'!E$12</f>
        <v>7797.1360074819113</v>
      </c>
      <c r="O904" s="27">
        <f ca="1">E904*'Balance y flujos'!F$12</f>
        <v>7841.4552384334065</v>
      </c>
      <c r="P904" s="27">
        <f ca="1">F904*'Balance y flujos'!G$12</f>
        <v>7851.4215529719586</v>
      </c>
      <c r="Q904" s="27">
        <f ca="1">G904*'Balance y flujos'!H$12</f>
        <v>-1026807.4069224037</v>
      </c>
      <c r="R904" s="27">
        <f ca="1">H904*'Balance y flujos'!I$12</f>
        <v>26092.922038429791</v>
      </c>
      <c r="S904" s="27">
        <f ca="1">I904*'Balance y flujos'!J$12</f>
        <v>25909.551575453126</v>
      </c>
      <c r="T904" s="27">
        <f ca="1">J904*'Balance y flujos'!K$12</f>
        <v>25684.941657626809</v>
      </c>
      <c r="U904" s="27">
        <f ca="1">K904*'Balance y flujos'!L$12</f>
        <v>25429.562167062872</v>
      </c>
      <c r="V904" s="27">
        <f ca="1">L904*'Balance y flujos'!M$12</f>
        <v>1017572.0971400702</v>
      </c>
      <c r="W904" s="16">
        <f t="shared" ca="1" si="79"/>
        <v>125081.92826649884</v>
      </c>
      <c r="X904" s="16">
        <f ca="1">'Metrics and Escenarios'!$N$13-W904</f>
        <v>-122173.88151069207</v>
      </c>
    </row>
    <row r="905" spans="1:24" x14ac:dyDescent="0.35">
      <c r="A905">
        <v>900</v>
      </c>
      <c r="B905" s="16">
        <f t="shared" ca="1" si="78"/>
        <v>-321.43902022021649</v>
      </c>
      <c r="C905" s="26">
        <f t="shared" ca="1" si="80"/>
        <v>1.0260054010250694</v>
      </c>
      <c r="D905" s="26">
        <f t="shared" ca="1" si="77"/>
        <v>1.0454423901953032</v>
      </c>
      <c r="E905" s="26">
        <f t="shared" ca="1" si="77"/>
        <v>1.0593643389304237</v>
      </c>
      <c r="F905" s="26">
        <f t="shared" ca="1" si="77"/>
        <v>1.0687611611197991</v>
      </c>
      <c r="G905" s="26">
        <f t="shared" ca="1" si="77"/>
        <v>1.0745047746575143</v>
      </c>
      <c r="H905" s="26">
        <f t="shared" ca="1" si="77"/>
        <v>1.0773415254466199</v>
      </c>
      <c r="I905" s="26">
        <f t="shared" ca="1" si="77"/>
        <v>1.0778895595842002</v>
      </c>
      <c r="J905" s="26">
        <f t="shared" ca="1" si="77"/>
        <v>1.0766551895271912</v>
      </c>
      <c r="K905" s="26">
        <f t="shared" ca="1" si="77"/>
        <v>1.0740404131224079</v>
      </c>
      <c r="L905" s="26">
        <f t="shared" ca="1" si="77"/>
        <v>1.0703665889280232</v>
      </c>
      <c r="M905" s="27">
        <f ca="1">C905*'Balance y flujos'!D$12</f>
        <v>7768.7656777186903</v>
      </c>
      <c r="N905" s="27">
        <f ca="1">D905*'Balance y flujos'!E$12</f>
        <v>7915.9397707527405</v>
      </c>
      <c r="O905" s="27">
        <f ca="1">E905*'Balance y flujos'!F$12</f>
        <v>8021.3547689509041</v>
      </c>
      <c r="P905" s="27">
        <f ca="1">F905*'Balance y flujos'!G$12</f>
        <v>8092.5061582433091</v>
      </c>
      <c r="Q905" s="27">
        <f ca="1">G905*'Balance y flujos'!H$12</f>
        <v>-1066368.7786816997</v>
      </c>
      <c r="R905" s="27">
        <f ca="1">H905*'Balance y flujos'!I$12</f>
        <v>27303.909185780594</v>
      </c>
      <c r="S905" s="27">
        <f ca="1">I905*'Balance y flujos'!J$12</f>
        <v>27317.79844370834</v>
      </c>
      <c r="T905" s="27">
        <f ca="1">J905*'Balance y flujos'!K$12</f>
        <v>27286.514837588871</v>
      </c>
      <c r="U905" s="27">
        <f ca="1">K905*'Balance y flujos'!L$12</f>
        <v>27220.246513375037</v>
      </c>
      <c r="V905" s="27">
        <f ca="1">L905*'Balance y flujos'!M$12</f>
        <v>1097493.726840459</v>
      </c>
      <c r="W905" s="16">
        <f t="shared" ca="1" si="79"/>
        <v>172051.98351487785</v>
      </c>
      <c r="X905" s="16">
        <f ca="1">'Metrics and Escenarios'!$N$13-W905</f>
        <v>-169143.93675907108</v>
      </c>
    </row>
    <row r="906" spans="1:24" x14ac:dyDescent="0.35">
      <c r="A906">
        <v>901</v>
      </c>
      <c r="B906" s="16">
        <f t="shared" ca="1" si="78"/>
        <v>-95.915341321232859</v>
      </c>
      <c r="C906" s="26">
        <f t="shared" ca="1" si="80"/>
        <v>1.0031255172771563</v>
      </c>
      <c r="D906" s="26">
        <f t="shared" ca="1" si="77"/>
        <v>0.99933562075142957</v>
      </c>
      <c r="E906" s="26">
        <f t="shared" ca="1" si="77"/>
        <v>0.99006165929166612</v>
      </c>
      <c r="F906" s="26">
        <f t="shared" ca="1" si="77"/>
        <v>0.97656956977662046</v>
      </c>
      <c r="G906" s="26">
        <f t="shared" ca="1" si="77"/>
        <v>0.95992323740835916</v>
      </c>
      <c r="H906" s="26">
        <f t="shared" ca="1" si="77"/>
        <v>0.94099471920256406</v>
      </c>
      <c r="I906" s="26">
        <f t="shared" ca="1" si="77"/>
        <v>0.92047857188657745</v>
      </c>
      <c r="J906" s="26">
        <f t="shared" ca="1" si="77"/>
        <v>0.89892133196934232</v>
      </c>
      <c r="K906" s="26">
        <f t="shared" ca="1" si="77"/>
        <v>0.87674097209657686</v>
      </c>
      <c r="L906" s="26">
        <f t="shared" ca="1" si="77"/>
        <v>0.85425760743778867</v>
      </c>
      <c r="M906" s="27">
        <f ca="1">C906*'Balance y flujos'!D$12</f>
        <v>7595.5224809544279</v>
      </c>
      <c r="N906" s="27">
        <f ca="1">D906*'Balance y flujos'!E$12</f>
        <v>7566.8259282640083</v>
      </c>
      <c r="O906" s="27">
        <f ca="1">E906*'Balance y flujos'!F$12</f>
        <v>7496.6048227872589</v>
      </c>
      <c r="P906" s="27">
        <f ca="1">F906*'Balance y flujos'!G$12</f>
        <v>7394.4446569241227</v>
      </c>
      <c r="Q906" s="27">
        <f ca="1">G906*'Balance y flujos'!H$12</f>
        <v>-952654.83639158867</v>
      </c>
      <c r="R906" s="27">
        <f ca="1">H906*'Balance y flujos'!I$12</f>
        <v>23848.365398107871</v>
      </c>
      <c r="S906" s="27">
        <f ca="1">I906*'Balance y flujos'!J$12</f>
        <v>23328.408624952233</v>
      </c>
      <c r="T906" s="27">
        <f ca="1">J906*'Balance y flujos'!K$12</f>
        <v>22782.066627457742</v>
      </c>
      <c r="U906" s="27">
        <f ca="1">K906*'Balance y flujos'!L$12</f>
        <v>22219.93241340444</v>
      </c>
      <c r="V906" s="27">
        <f ca="1">L906*'Balance y flujos'!M$12</f>
        <v>875907.72634977824</v>
      </c>
      <c r="W906" s="16">
        <f t="shared" ca="1" si="79"/>
        <v>45485.060911041684</v>
      </c>
      <c r="X906" s="16">
        <f ca="1">'Metrics and Escenarios'!$N$13-W906</f>
        <v>-42577.014155234909</v>
      </c>
    </row>
    <row r="907" spans="1:24" x14ac:dyDescent="0.35">
      <c r="A907">
        <v>902</v>
      </c>
      <c r="B907" s="16">
        <f t="shared" ca="1" si="78"/>
        <v>355.9337304488688</v>
      </c>
      <c r="C907" s="26">
        <f t="shared" ca="1" si="80"/>
        <v>0.95880816157688142</v>
      </c>
      <c r="D907" s="26">
        <f t="shared" ca="1" si="77"/>
        <v>0.91298629048295632</v>
      </c>
      <c r="E907" s="26">
        <f t="shared" ca="1" si="77"/>
        <v>0.86455290612067548</v>
      </c>
      <c r="F907" s="26">
        <f t="shared" ca="1" si="77"/>
        <v>0.8150963793186996</v>
      </c>
      <c r="G907" s="26">
        <f t="shared" ca="1" si="77"/>
        <v>0.76580593137648534</v>
      </c>
      <c r="H907" s="26">
        <f t="shared" ca="1" si="77"/>
        <v>0.71753956186970314</v>
      </c>
      <c r="I907" s="26">
        <f t="shared" ca="1" si="77"/>
        <v>0.67088609696134804</v>
      </c>
      <c r="J907" s="26">
        <f t="shared" ca="1" si="77"/>
        <v>0.62622909278957273</v>
      </c>
      <c r="K907" s="26">
        <f t="shared" ca="1" si="77"/>
        <v>0.58379356010518701</v>
      </c>
      <c r="L907" s="26">
        <f t="shared" ca="1" si="77"/>
        <v>0.54369244285825957</v>
      </c>
      <c r="M907" s="27">
        <f ca="1">C907*'Balance y flujos'!D$12</f>
        <v>7259.9578225739078</v>
      </c>
      <c r="N907" s="27">
        <f ca="1">D907*'Balance y flujos'!E$12</f>
        <v>6913.0011895116641</v>
      </c>
      <c r="O907" s="27">
        <f ca="1">E907*'Balance y flujos'!F$12</f>
        <v>6546.2705527006683</v>
      </c>
      <c r="P907" s="27">
        <f ca="1">F907*'Balance y flujos'!G$12</f>
        <v>6171.7928281443465</v>
      </c>
      <c r="Q907" s="27">
        <f ca="1">G907*'Balance y flujos'!H$12</f>
        <v>-760007.35874760151</v>
      </c>
      <c r="R907" s="27">
        <f ca="1">H907*'Balance y flujos'!I$12</f>
        <v>18185.166515672281</v>
      </c>
      <c r="S907" s="27">
        <f ca="1">I907*'Balance y flujos'!J$12</f>
        <v>17002.791253072377</v>
      </c>
      <c r="T907" s="27">
        <f ca="1">J907*'Balance y flujos'!K$12</f>
        <v>15871.013856940075</v>
      </c>
      <c r="U907" s="27">
        <f ca="1">K907*'Balance y flujos'!L$12</f>
        <v>14795.536950780384</v>
      </c>
      <c r="V907" s="27">
        <f ca="1">L907*'Balance y flujos'!M$12</f>
        <v>557471.66581974621</v>
      </c>
      <c r="W907" s="16">
        <f t="shared" ca="1" si="79"/>
        <v>-109790.16195845965</v>
      </c>
      <c r="X907" s="16">
        <f ca="1">'Metrics and Escenarios'!$N$13-W907</f>
        <v>112698.20871426642</v>
      </c>
    </row>
    <row r="908" spans="1:24" x14ac:dyDescent="0.35">
      <c r="A908">
        <v>903</v>
      </c>
      <c r="B908" s="16">
        <f t="shared" ca="1" si="78"/>
        <v>-237.13779262773789</v>
      </c>
      <c r="C908" s="26">
        <f t="shared" ca="1" si="80"/>
        <v>1.0173924048585157</v>
      </c>
      <c r="D908" s="26">
        <f t="shared" ca="1" si="77"/>
        <v>1.0279637360708027</v>
      </c>
      <c r="E908" s="26">
        <f t="shared" ca="1" si="77"/>
        <v>1.0329085727764349</v>
      </c>
      <c r="F908" s="26">
        <f t="shared" ca="1" si="77"/>
        <v>1.0333228662439413</v>
      </c>
      <c r="G908" s="26">
        <f t="shared" ca="1" si="77"/>
        <v>1.0301549902612694</v>
      </c>
      <c r="H908" s="26">
        <f t="shared" ca="1" si="77"/>
        <v>1.0242039937994649</v>
      </c>
      <c r="I908" s="26">
        <f t="shared" ca="1" si="77"/>
        <v>1.0161227497671281</v>
      </c>
      <c r="J908" s="26">
        <f t="shared" ca="1" si="77"/>
        <v>1.0064388473768668</v>
      </c>
      <c r="K908" s="26">
        <f t="shared" ca="1" si="77"/>
        <v>0.99556637680595361</v>
      </c>
      <c r="L908" s="26">
        <f t="shared" ca="1" si="77"/>
        <v>0.98383209532687665</v>
      </c>
      <c r="M908" s="27">
        <f ca="1">C908*'Balance y flujos'!D$12</f>
        <v>7703.5493066019353</v>
      </c>
      <c r="N908" s="27">
        <f ca="1">D908*'Balance y flujos'!E$12</f>
        <v>7783.5939096885868</v>
      </c>
      <c r="O908" s="27">
        <f ca="1">E908*'Balance y flujos'!F$12</f>
        <v>7821.0355037018917</v>
      </c>
      <c r="P908" s="27">
        <f ca="1">F908*'Balance y flujos'!G$12</f>
        <v>7824.1724743919594</v>
      </c>
      <c r="Q908" s="27">
        <f ca="1">G908*'Balance y flujos'!H$12</f>
        <v>-1022354.8044892681</v>
      </c>
      <c r="R908" s="27">
        <f ca="1">H908*'Balance y flujos'!I$12</f>
        <v>25957.203146719308</v>
      </c>
      <c r="S908" s="27">
        <f ca="1">I908*'Balance y flujos'!J$12</f>
        <v>25752.393856484643</v>
      </c>
      <c r="T908" s="27">
        <f ca="1">J908*'Balance y flujos'!K$12</f>
        <v>25506.967141573557</v>
      </c>
      <c r="U908" s="27">
        <f ca="1">K908*'Balance y flujos'!L$12</f>
        <v>25231.417613330672</v>
      </c>
      <c r="V908" s="27">
        <f ca="1">L908*'Balance y flujos'!M$12</f>
        <v>1008766.1218638425</v>
      </c>
      <c r="W908" s="16">
        <f t="shared" ca="1" si="79"/>
        <v>119991.65032706689</v>
      </c>
      <c r="X908" s="16">
        <f ca="1">'Metrics and Escenarios'!$N$13-W908</f>
        <v>-117083.60357126012</v>
      </c>
    </row>
    <row r="909" spans="1:24" x14ac:dyDescent="0.35">
      <c r="A909">
        <v>904</v>
      </c>
      <c r="B909" s="16">
        <f t="shared" ca="1" si="78"/>
        <v>206.04760953401686</v>
      </c>
      <c r="C909" s="26">
        <f t="shared" ca="1" si="80"/>
        <v>0.97328760750352827</v>
      </c>
      <c r="D909" s="26">
        <f t="shared" ca="1" si="77"/>
        <v>0.94076943542902836</v>
      </c>
      <c r="E909" s="26">
        <f t="shared" ca="1" si="77"/>
        <v>0.90431553085192395</v>
      </c>
      <c r="F909" s="26">
        <f t="shared" ca="1" si="77"/>
        <v>0.86545970051591659</v>
      </c>
      <c r="G909" s="26">
        <f t="shared" ca="1" si="77"/>
        <v>0.82540307667248258</v>
      </c>
      <c r="H909" s="26">
        <f t="shared" ca="1" si="77"/>
        <v>0.78505969317852287</v>
      </c>
      <c r="I909" s="26">
        <f t="shared" ca="1" si="77"/>
        <v>0.74510090788083383</v>
      </c>
      <c r="J909" s="26">
        <f t="shared" ca="1" si="77"/>
        <v>0.70600700801195815</v>
      </c>
      <c r="K909" s="26">
        <f t="shared" ca="1" si="77"/>
        <v>0.66810472565919632</v>
      </c>
      <c r="L909" s="26">
        <f t="shared" ca="1" si="77"/>
        <v>0.6316085665239427</v>
      </c>
      <c r="M909" s="27">
        <f ca="1">C909*'Balance y flujos'!D$12</f>
        <v>7369.5941095124881</v>
      </c>
      <c r="N909" s="27">
        <f ca="1">D909*'Balance y flujos'!E$12</f>
        <v>7123.3711765122043</v>
      </c>
      <c r="O909" s="27">
        <f ca="1">E909*'Balance y flujos'!F$12</f>
        <v>6847.3474417302068</v>
      </c>
      <c r="P909" s="27">
        <f ca="1">F909*'Balance y flujos'!G$12</f>
        <v>6553.1366697478679</v>
      </c>
      <c r="Q909" s="27">
        <f ca="1">G909*'Balance y flujos'!H$12</f>
        <v>-819153.24301085668</v>
      </c>
      <c r="R909" s="27">
        <f ca="1">H909*'Balance y flujos'!I$12</f>
        <v>19896.382030830053</v>
      </c>
      <c r="S909" s="27">
        <f ca="1">I909*'Balance y flujos'!J$12</f>
        <v>18883.675271485645</v>
      </c>
      <c r="T909" s="27">
        <f ca="1">J909*'Balance y flujos'!K$12</f>
        <v>17892.887980245501</v>
      </c>
      <c r="U909" s="27">
        <f ca="1">K909*'Balance y flujos'!L$12</f>
        <v>16932.300784031555</v>
      </c>
      <c r="V909" s="27">
        <f ca="1">L909*'Balance y flujos'!M$12</f>
        <v>647615.91659260506</v>
      </c>
      <c r="W909" s="16">
        <f t="shared" ca="1" si="79"/>
        <v>-70038.630954156048</v>
      </c>
      <c r="X909" s="16">
        <f ca="1">'Metrics and Escenarios'!$N$13-W909</f>
        <v>72946.677709962823</v>
      </c>
    </row>
    <row r="910" spans="1:24" x14ac:dyDescent="0.35">
      <c r="A910">
        <v>905</v>
      </c>
      <c r="B910" s="16">
        <f t="shared" ca="1" si="78"/>
        <v>-157.52657609675924</v>
      </c>
      <c r="C910" s="26">
        <f t="shared" ca="1" si="80"/>
        <v>1.0093249756562155</v>
      </c>
      <c r="D910" s="26">
        <f t="shared" ca="1" si="77"/>
        <v>1.0117258620930298</v>
      </c>
      <c r="E910" s="26">
        <f t="shared" ca="1" si="77"/>
        <v>1.0085315023412704</v>
      </c>
      <c r="F910" s="26">
        <f t="shared" ca="1" si="77"/>
        <v>1.0009356441601074</v>
      </c>
      <c r="G910" s="26">
        <f t="shared" ca="1" si="77"/>
        <v>0.9899544555937414</v>
      </c>
      <c r="H910" s="26">
        <f t="shared" ca="1" si="77"/>
        <v>0.97643117696598203</v>
      </c>
      <c r="I910" s="26">
        <f t="shared" ca="1" si="77"/>
        <v>0.96104533816513349</v>
      </c>
      <c r="J910" s="26">
        <f t="shared" ca="1" si="77"/>
        <v>0.94433833939805967</v>
      </c>
      <c r="K910" s="26">
        <f t="shared" ca="1" si="77"/>
        <v>0.92672948311692727</v>
      </c>
      <c r="L910" s="26">
        <f t="shared" ca="1" si="77"/>
        <v>0.90854464778044086</v>
      </c>
      <c r="M910" s="27">
        <f ca="1">C910*'Balance y flujos'!D$12</f>
        <v>7642.4638902565257</v>
      </c>
      <c r="N910" s="27">
        <f ca="1">D910*'Balance y flujos'!E$12</f>
        <v>7660.6430578591417</v>
      </c>
      <c r="O910" s="27">
        <f ca="1">E910*'Balance y flujos'!F$12</f>
        <v>7636.4558241691821</v>
      </c>
      <c r="P910" s="27">
        <f ca="1">F910*'Balance y flujos'!G$12</f>
        <v>7578.941075931325</v>
      </c>
      <c r="Q910" s="27">
        <f ca="1">G910*'Balance y flujos'!H$12</f>
        <v>-982458.66250197252</v>
      </c>
      <c r="R910" s="27">
        <f ca="1">H910*'Balance y flujos'!I$12</f>
        <v>24746.459272505785</v>
      </c>
      <c r="S910" s="27">
        <f ca="1">I910*'Balance y flujos'!J$12</f>
        <v>24356.523921975902</v>
      </c>
      <c r="T910" s="27">
        <f ca="1">J910*'Balance y flujos'!K$12</f>
        <v>23933.105380753306</v>
      </c>
      <c r="U910" s="27">
        <f ca="1">K910*'Balance y flujos'!L$12</f>
        <v>23486.830358943313</v>
      </c>
      <c r="V910" s="27">
        <f ca="1">L910*'Balance y flujos'!M$12</f>
        <v>931570.60562973132</v>
      </c>
      <c r="W910" s="16">
        <f t="shared" ca="1" si="79"/>
        <v>76153.365910153254</v>
      </c>
      <c r="X910" s="16">
        <f ca="1">'Metrics and Escenarios'!$N$13-W910</f>
        <v>-73245.319154346478</v>
      </c>
    </row>
    <row r="911" spans="1:24" x14ac:dyDescent="0.35">
      <c r="A911">
        <v>906</v>
      </c>
      <c r="B911" s="16">
        <f t="shared" ca="1" si="78"/>
        <v>-202.86354113095985</v>
      </c>
      <c r="C911" s="26">
        <f t="shared" ca="1" si="80"/>
        <v>1.0139113374996638</v>
      </c>
      <c r="D911" s="26">
        <f t="shared" ca="1" si="77"/>
        <v>1.0209412949363139</v>
      </c>
      <c r="E911" s="26">
        <f t="shared" ca="1" si="77"/>
        <v>1.0223423378792496</v>
      </c>
      <c r="F911" s="26">
        <f t="shared" ca="1" si="77"/>
        <v>1.019252986421556</v>
      </c>
      <c r="G911" s="26">
        <f t="shared" ca="1" si="77"/>
        <v>1.0126515027542147</v>
      </c>
      <c r="H911" s="26">
        <f t="shared" ca="1" si="77"/>
        <v>1.003356790016944</v>
      </c>
      <c r="I911" s="26">
        <f t="shared" ca="1" si="77"/>
        <v>0.99203407995971704</v>
      </c>
      <c r="J911" s="26">
        <f t="shared" ca="1" si="77"/>
        <v>0.9792177947524574</v>
      </c>
      <c r="K911" s="26">
        <f t="shared" ca="1" si="77"/>
        <v>0.96532513474256698</v>
      </c>
      <c r="L911" s="26">
        <f t="shared" ca="1" si="77"/>
        <v>0.95068330661540856</v>
      </c>
      <c r="M911" s="27">
        <f ca="1">C911*'Balance y flujos'!D$12</f>
        <v>7677.1911640499993</v>
      </c>
      <c r="N911" s="27">
        <f ca="1">D911*'Balance y flujos'!E$12</f>
        <v>7730.4209930500283</v>
      </c>
      <c r="O911" s="27">
        <f ca="1">E911*'Balance y flujos'!F$12</f>
        <v>7741.029489181934</v>
      </c>
      <c r="P911" s="27">
        <f ca="1">F911*'Balance y flujos'!G$12</f>
        <v>7717.6373632272735</v>
      </c>
      <c r="Q911" s="27">
        <f ca="1">G911*'Balance y flujos'!H$12</f>
        <v>-1004983.8508780869</v>
      </c>
      <c r="R911" s="27">
        <f ca="1">H911*'Balance y flujos'!I$12</f>
        <v>25428.856150515443</v>
      </c>
      <c r="S911" s="27">
        <f ca="1">I911*'Balance y flujos'!J$12</f>
        <v>25141.895850705881</v>
      </c>
      <c r="T911" s="27">
        <f ca="1">J911*'Balance y flujos'!K$12</f>
        <v>24817.082707303642</v>
      </c>
      <c r="U911" s="27">
        <f ca="1">K911*'Balance y flujos'!L$12</f>
        <v>24464.990155128304</v>
      </c>
      <c r="V911" s="27">
        <f ca="1">L911*'Balance y flujos'!M$12</f>
        <v>974777.21746462036</v>
      </c>
      <c r="W911" s="16">
        <f t="shared" ca="1" si="79"/>
        <v>100512.47045969614</v>
      </c>
      <c r="X911" s="16">
        <f ca="1">'Metrics and Escenarios'!$N$13-W911</f>
        <v>-97604.423703889363</v>
      </c>
    </row>
    <row r="912" spans="1:24" x14ac:dyDescent="0.35">
      <c r="A912">
        <v>907</v>
      </c>
      <c r="B912" s="16">
        <f t="shared" ca="1" si="78"/>
        <v>6.2129766292774642</v>
      </c>
      <c r="C912" s="26">
        <f t="shared" ca="1" si="80"/>
        <v>0.99293290142779911</v>
      </c>
      <c r="D912" s="26">
        <f t="shared" ca="1" si="77"/>
        <v>0.97913058069390357</v>
      </c>
      <c r="E912" s="26">
        <f t="shared" ca="1" si="77"/>
        <v>0.96018764405305024</v>
      </c>
      <c r="F912" s="26">
        <f t="shared" ca="1" si="77"/>
        <v>0.93747928782108692</v>
      </c>
      <c r="G912" s="26">
        <f t="shared" ca="1" si="77"/>
        <v>0.91213605426567712</v>
      </c>
      <c r="H912" s="26">
        <f t="shared" ca="1" si="77"/>
        <v>0.88506451167548339</v>
      </c>
      <c r="I912" s="26">
        <f t="shared" ca="1" si="77"/>
        <v>0.85697084575262905</v>
      </c>
      <c r="J912" s="26">
        <f t="shared" ca="1" si="77"/>
        <v>0.82839729992480104</v>
      </c>
      <c r="K912" s="26">
        <f t="shared" ca="1" si="77"/>
        <v>0.79974754234986822</v>
      </c>
      <c r="L912" s="26">
        <f t="shared" ca="1" si="77"/>
        <v>0.77132088358894346</v>
      </c>
      <c r="M912" s="27">
        <f ca="1">C912*'Balance y flujos'!D$12</f>
        <v>7518.3454562550014</v>
      </c>
      <c r="N912" s="27">
        <f ca="1">D912*'Balance y flujos'!E$12</f>
        <v>7413.8362641170033</v>
      </c>
      <c r="O912" s="27">
        <f ca="1">E912*'Balance y flujos'!F$12</f>
        <v>7270.40306594511</v>
      </c>
      <c r="P912" s="27">
        <f ca="1">F912*'Balance y flujos'!G$12</f>
        <v>7098.4586509195842</v>
      </c>
      <c r="Q912" s="27">
        <f ca="1">G912*'Balance y flujos'!H$12</f>
        <v>-905229.49094280461</v>
      </c>
      <c r="R912" s="27">
        <f ca="1">H912*'Balance y flujos'!I$12</f>
        <v>22430.882389246595</v>
      </c>
      <c r="S912" s="27">
        <f ca="1">I912*'Balance y flujos'!J$12</f>
        <v>21718.882633426099</v>
      </c>
      <c r="T912" s="27">
        <f ca="1">J912*'Balance y flujos'!K$12</f>
        <v>20994.720905718321</v>
      </c>
      <c r="U912" s="27">
        <f ca="1">K912*'Balance y flujos'!L$12</f>
        <v>20268.627684075993</v>
      </c>
      <c r="V912" s="27">
        <f ca="1">L912*'Balance y flujos'!M$12</f>
        <v>790869.07221917191</v>
      </c>
      <c r="W912" s="16">
        <f t="shared" ca="1" si="79"/>
        <v>353.73832607094664</v>
      </c>
      <c r="X912" s="16">
        <f ca="1">'Metrics and Escenarios'!$N$13-W912</f>
        <v>2554.3084297358291</v>
      </c>
    </row>
    <row r="913" spans="1:24" x14ac:dyDescent="0.35">
      <c r="A913">
        <v>908</v>
      </c>
      <c r="B913" s="16">
        <f t="shared" ca="1" si="78"/>
        <v>70.998866821409706</v>
      </c>
      <c r="C913" s="26">
        <f t="shared" ca="1" si="80"/>
        <v>0.98652089005614974</v>
      </c>
      <c r="D913" s="26">
        <f t="shared" ca="1" si="77"/>
        <v>0.96652564995423962</v>
      </c>
      <c r="E913" s="26">
        <f t="shared" ca="1" si="77"/>
        <v>0.94170584641491051</v>
      </c>
      <c r="F913" s="26">
        <f t="shared" ca="1" si="77"/>
        <v>0.91349719803922791</v>
      </c>
      <c r="G913" s="26">
        <f t="shared" ca="1" si="77"/>
        <v>0.88306270896309647</v>
      </c>
      <c r="H913" s="26">
        <f t="shared" ca="1" si="77"/>
        <v>0.85132078039683523</v>
      </c>
      <c r="I913" s="26">
        <f t="shared" ca="1" si="77"/>
        <v>0.81897517818404753</v>
      </c>
      <c r="J913" s="26">
        <f t="shared" ca="1" si="77"/>
        <v>0.78655618601047761</v>
      </c>
      <c r="K913" s="26">
        <f t="shared" ca="1" si="77"/>
        <v>0.75444984735165044</v>
      </c>
      <c r="L913" s="26">
        <f t="shared" ca="1" si="77"/>
        <v>0.72293447462660854</v>
      </c>
      <c r="M913" s="27">
        <f ca="1">C913*'Balance y flujos'!D$12</f>
        <v>7469.7946261916859</v>
      </c>
      <c r="N913" s="27">
        <f ca="1">D913*'Balance y flujos'!E$12</f>
        <v>7318.3935372049546</v>
      </c>
      <c r="O913" s="27">
        <f ca="1">E913*'Balance y flujos'!F$12</f>
        <v>7130.46154613413</v>
      </c>
      <c r="P913" s="27">
        <f ca="1">F913*'Balance y flujos'!G$12</f>
        <v>6916.8697082189574</v>
      </c>
      <c r="Q913" s="27">
        <f ca="1">G913*'Balance y flujos'!H$12</f>
        <v>-876376.28483919648</v>
      </c>
      <c r="R913" s="27">
        <f ca="1">H913*'Balance y flujos'!I$12</f>
        <v>21575.688606532567</v>
      </c>
      <c r="S913" s="27">
        <f ca="1">I913*'Balance y flujos'!J$12</f>
        <v>20755.928702623529</v>
      </c>
      <c r="T913" s="27">
        <f ca="1">J913*'Balance y flujos'!K$12</f>
        <v>19934.308819518465</v>
      </c>
      <c r="U913" s="27">
        <f ca="1">K913*'Balance y flujos'!L$12</f>
        <v>19120.612759056003</v>
      </c>
      <c r="V913" s="27">
        <f ca="1">L913*'Balance y flujos'!M$12</f>
        <v>741256.3686372306</v>
      </c>
      <c r="W913" s="16">
        <f t="shared" ca="1" si="79"/>
        <v>-24897.857896485599</v>
      </c>
      <c r="X913" s="16">
        <f ca="1">'Metrics and Escenarios'!$N$13-W913</f>
        <v>27805.904652292375</v>
      </c>
    </row>
    <row r="914" spans="1:24" x14ac:dyDescent="0.35">
      <c r="A914">
        <v>909</v>
      </c>
      <c r="B914" s="16">
        <f t="shared" ca="1" si="78"/>
        <v>-84.094838812071089</v>
      </c>
      <c r="C914" s="26">
        <f t="shared" ca="1" si="80"/>
        <v>1.0019404730366621</v>
      </c>
      <c r="D914" s="26">
        <f t="shared" ca="1" si="77"/>
        <v>0.99697588133852022</v>
      </c>
      <c r="E914" s="26">
        <f t="shared" ca="1" si="77"/>
        <v>0.98655696914577751</v>
      </c>
      <c r="F914" s="26">
        <f t="shared" ca="1" si="77"/>
        <v>0.97196305141093053</v>
      </c>
      <c r="G914" s="26">
        <f t="shared" ca="1" si="77"/>
        <v>0.95426658248217666</v>
      </c>
      <c r="H914" s="26">
        <f t="shared" ca="1" si="77"/>
        <v>0.93434451145395381</v>
      </c>
      <c r="I914" s="26">
        <f t="shared" ca="1" si="77"/>
        <v>0.91289363190440742</v>
      </c>
      <c r="J914" s="26">
        <f t="shared" ca="1" si="77"/>
        <v>0.89046083645186702</v>
      </c>
      <c r="K914" s="26">
        <f t="shared" ca="1" si="77"/>
        <v>0.86746324296301203</v>
      </c>
      <c r="L914" s="26">
        <f t="shared" ca="1" si="77"/>
        <v>0.84421929905300319</v>
      </c>
      <c r="M914" s="27">
        <f ca="1">C914*'Balance y flujos'!D$12</f>
        <v>7586.5494960043188</v>
      </c>
      <c r="N914" s="27">
        <f ca="1">D914*'Balance y flujos'!E$12</f>
        <v>7548.9583200223224</v>
      </c>
      <c r="O914" s="27">
        <f ca="1">E914*'Balance y flujos'!F$12</f>
        <v>7470.0678118814531</v>
      </c>
      <c r="P914" s="27">
        <f ca="1">F914*'Balance y flujos'!G$12</f>
        <v>7359.5647608364425</v>
      </c>
      <c r="Q914" s="27">
        <f ca="1">G914*'Balance y flujos'!H$12</f>
        <v>-947041.01284484856</v>
      </c>
      <c r="R914" s="27">
        <f ca="1">H914*'Balance y flujos'!I$12</f>
        <v>23679.823980047007</v>
      </c>
      <c r="S914" s="27">
        <f ca="1">I914*'Balance y flujos'!J$12</f>
        <v>23136.177556566643</v>
      </c>
      <c r="T914" s="27">
        <f ca="1">J914*'Balance y flujos'!K$12</f>
        <v>22567.645670110825</v>
      </c>
      <c r="U914" s="27">
        <f ca="1">K914*'Balance y flujos'!L$12</f>
        <v>21984.799665125651</v>
      </c>
      <c r="V914" s="27">
        <f ca="1">L914*'Balance y flujos'!M$12</f>
        <v>865615.00926167704</v>
      </c>
      <c r="W914" s="16">
        <f t="shared" ca="1" si="79"/>
        <v>39907.583677423187</v>
      </c>
      <c r="X914" s="16">
        <f ca="1">'Metrics and Escenarios'!$N$13-W914</f>
        <v>-36999.536921616411</v>
      </c>
    </row>
    <row r="915" spans="1:24" x14ac:dyDescent="0.35">
      <c r="A915">
        <v>910</v>
      </c>
      <c r="B915" s="16">
        <f t="shared" ca="1" si="78"/>
        <v>23.151774056332396</v>
      </c>
      <c r="C915" s="26">
        <f t="shared" ca="1" si="80"/>
        <v>0.99125241617197912</v>
      </c>
      <c r="D915" s="26">
        <f t="shared" ca="1" si="77"/>
        <v>0.97581913414103516</v>
      </c>
      <c r="E915" s="26">
        <f t="shared" ca="1" si="77"/>
        <v>0.95532069337172032</v>
      </c>
      <c r="F915" s="26">
        <f t="shared" ca="1" si="77"/>
        <v>0.93114884934265274</v>
      </c>
      <c r="G915" s="26">
        <f t="shared" ca="1" si="77"/>
        <v>0.90444343226560397</v>
      </c>
      <c r="H915" s="26">
        <f t="shared" ca="1" si="77"/>
        <v>0.87611491027238542</v>
      </c>
      <c r="I915" s="26">
        <f t="shared" ca="1" si="77"/>
        <v>0.84686961117680293</v>
      </c>
      <c r="J915" s="26">
        <f t="shared" ca="1" si="77"/>
        <v>0.81724737384028001</v>
      </c>
      <c r="K915" s="26">
        <f t="shared" ca="1" si="77"/>
        <v>0.78764792010705609</v>
      </c>
      <c r="L915" s="26">
        <f t="shared" ca="1" si="77"/>
        <v>0.7583656680373082</v>
      </c>
      <c r="M915" s="27">
        <f ca="1">C915*'Balance y flujos'!D$12</f>
        <v>7505.6210630263849</v>
      </c>
      <c r="N915" s="27">
        <f ca="1">D915*'Balance y flujos'!E$12</f>
        <v>7388.7624659695257</v>
      </c>
      <c r="O915" s="27">
        <f ca="1">E915*'Balance y flujos'!F$12</f>
        <v>7233.5512137321593</v>
      </c>
      <c r="P915" s="27">
        <f ca="1">F915*'Balance y flujos'!G$12</f>
        <v>7050.525479099012</v>
      </c>
      <c r="Q915" s="27">
        <f ca="1">G915*'Balance y flujos'!H$12</f>
        <v>-897595.11637272174</v>
      </c>
      <c r="R915" s="27">
        <f ca="1">H915*'Balance y flujos'!I$12</f>
        <v>22204.065638766453</v>
      </c>
      <c r="S915" s="27">
        <f ca="1">I915*'Balance y flujos'!J$12</f>
        <v>21462.879142417722</v>
      </c>
      <c r="T915" s="27">
        <f ca="1">J915*'Balance y flujos'!K$12</f>
        <v>20712.139605314325</v>
      </c>
      <c r="U915" s="27">
        <f ca="1">K915*'Balance y flujos'!L$12</f>
        <v>19961.977490895111</v>
      </c>
      <c r="V915" s="27">
        <f ca="1">L915*'Balance y flujos'!M$12</f>
        <v>777585.5225037185</v>
      </c>
      <c r="W915" s="16">
        <f t="shared" ca="1" si="79"/>
        <v>-6490.0717697825748</v>
      </c>
      <c r="X915" s="16">
        <f ca="1">'Metrics and Escenarios'!$N$13-W915</f>
        <v>9398.1185255893506</v>
      </c>
    </row>
    <row r="916" spans="1:24" x14ac:dyDescent="0.35">
      <c r="A916">
        <v>911</v>
      </c>
      <c r="B916" s="16">
        <f t="shared" ca="1" si="78"/>
        <v>-79.646987159699179</v>
      </c>
      <c r="C916" s="26">
        <f t="shared" ca="1" si="80"/>
        <v>1.0014949238719795</v>
      </c>
      <c r="D916" s="26">
        <f t="shared" ca="1" si="77"/>
        <v>0.9960893955284793</v>
      </c>
      <c r="E916" s="26">
        <f t="shared" ca="1" si="77"/>
        <v>0.98524142932625303</v>
      </c>
      <c r="F916" s="26">
        <f t="shared" ca="1" si="77"/>
        <v>0.97023532981083593</v>
      </c>
      <c r="G916" s="26">
        <f t="shared" ca="1" si="77"/>
        <v>0.9521467224637582</v>
      </c>
      <c r="H916" s="26">
        <f t="shared" ca="1" si="77"/>
        <v>0.93185434023802827</v>
      </c>
      <c r="I916" s="26">
        <f t="shared" ca="1" si="77"/>
        <v>0.91005576123224141</v>
      </c>
      <c r="J916" s="26">
        <f t="shared" ca="1" si="77"/>
        <v>0.88729795683456925</v>
      </c>
      <c r="K916" s="26">
        <f t="shared" ca="1" si="77"/>
        <v>0.86399767101160319</v>
      </c>
      <c r="L916" s="26">
        <f t="shared" ca="1" si="77"/>
        <v>0.84047267523894664</v>
      </c>
      <c r="M916" s="27">
        <f ca="1">C916*'Balance y flujos'!D$12</f>
        <v>7583.1758616600309</v>
      </c>
      <c r="N916" s="27">
        <f ca="1">D916*'Balance y flujos'!E$12</f>
        <v>7542.2459766682332</v>
      </c>
      <c r="O916" s="27">
        <f ca="1">E916*'Balance y flujos'!F$12</f>
        <v>7460.1067331313961</v>
      </c>
      <c r="P916" s="27">
        <f ca="1">F916*'Balance y flujos'!G$12</f>
        <v>7346.4827007867998</v>
      </c>
      <c r="Q916" s="27">
        <f ca="1">G916*'Balance y flujos'!H$12</f>
        <v>-944937.20410231641</v>
      </c>
      <c r="R916" s="27">
        <f ca="1">H916*'Balance y flujos'!I$12</f>
        <v>23616.71362262484</v>
      </c>
      <c r="S916" s="27">
        <f ca="1">I916*'Balance y flujos'!J$12</f>
        <v>23064.255179786738</v>
      </c>
      <c r="T916" s="27">
        <f ca="1">J916*'Balance y flujos'!K$12</f>
        <v>22487.486337349143</v>
      </c>
      <c r="U916" s="27">
        <f ca="1">K916*'Balance y flujos'!L$12</f>
        <v>21896.968963715688</v>
      </c>
      <c r="V916" s="27">
        <f ca="1">L916*'Balance y flujos'!M$12</f>
        <v>861773.43182896194</v>
      </c>
      <c r="W916" s="16">
        <f t="shared" ca="1" si="79"/>
        <v>37833.663102368475</v>
      </c>
      <c r="X916" s="16">
        <f ca="1">'Metrics and Escenarios'!$N$13-W916</f>
        <v>-34925.616346561699</v>
      </c>
    </row>
    <row r="917" spans="1:24" x14ac:dyDescent="0.35">
      <c r="A917">
        <v>912</v>
      </c>
      <c r="B917" s="16">
        <f t="shared" ca="1" si="78"/>
        <v>41.624511810955902</v>
      </c>
      <c r="C917" s="26">
        <f t="shared" ca="1" si="80"/>
        <v>0.98942299182276361</v>
      </c>
      <c r="D917" s="26">
        <f t="shared" ca="1" si="77"/>
        <v>0.97222057556499997</v>
      </c>
      <c r="E917" s="26">
        <f t="shared" ca="1" si="77"/>
        <v>0.95004111951922632</v>
      </c>
      <c r="F917" s="26">
        <f t="shared" ca="1" si="77"/>
        <v>0.92429385921731055</v>
      </c>
      <c r="G917" s="26">
        <f t="shared" ca="1" si="77"/>
        <v>0.89612811985811092</v>
      </c>
      <c r="H917" s="26">
        <f t="shared" ca="1" si="77"/>
        <v>0.86645798151817621</v>
      </c>
      <c r="I917" s="26">
        <f t="shared" ca="1" si="77"/>
        <v>0.83598930875597655</v>
      </c>
      <c r="J917" s="26">
        <f t="shared" ca="1" si="77"/>
        <v>0.80525874004867382</v>
      </c>
      <c r="K917" s="26">
        <f t="shared" ca="1" si="77"/>
        <v>0.77466116255151574</v>
      </c>
      <c r="L917" s="26">
        <f t="shared" ca="1" si="77"/>
        <v>0.74448517797097979</v>
      </c>
      <c r="M917" s="27">
        <f ca="1">C917*'Balance y flujos'!D$12</f>
        <v>7491.7689243534614</v>
      </c>
      <c r="N917" s="27">
        <f ca="1">D917*'Balance y flujos'!E$12</f>
        <v>7361.5146967795863</v>
      </c>
      <c r="O917" s="27">
        <f ca="1">E917*'Balance y flujos'!F$12</f>
        <v>7193.575038073378</v>
      </c>
      <c r="P917" s="27">
        <f ca="1">F917*'Balance y flujos'!G$12</f>
        <v>6998.6204774746029</v>
      </c>
      <c r="Q917" s="27">
        <f ca="1">G917*'Balance y flujos'!H$12</f>
        <v>-889342.76631763566</v>
      </c>
      <c r="R917" s="27">
        <f ca="1">H917*'Balance y flujos'!I$12</f>
        <v>21959.322537817869</v>
      </c>
      <c r="S917" s="27">
        <f ca="1">I917*'Balance y flujos'!J$12</f>
        <v>21187.131125474891</v>
      </c>
      <c r="T917" s="27">
        <f ca="1">J917*'Balance y flujos'!K$12</f>
        <v>20408.302279289142</v>
      </c>
      <c r="U917" s="27">
        <f ca="1">K917*'Balance y flujos'!L$12</f>
        <v>19632.843933393717</v>
      </c>
      <c r="V917" s="27">
        <f ca="1">L917*'Balance y flujos'!M$12</f>
        <v>763353.24831761618</v>
      </c>
      <c r="W917" s="16">
        <f t="shared" ca="1" si="79"/>
        <v>-13756.438987362781</v>
      </c>
      <c r="X917" s="16">
        <f ca="1">'Metrics and Escenarios'!$N$13-W917</f>
        <v>16664.485743169556</v>
      </c>
    </row>
    <row r="918" spans="1:24" x14ac:dyDescent="0.35">
      <c r="A918">
        <v>913</v>
      </c>
      <c r="B918" s="16">
        <f t="shared" ca="1" si="78"/>
        <v>81.749559912589817</v>
      </c>
      <c r="C918" s="26">
        <f t="shared" ca="1" si="80"/>
        <v>0.98546088161781042</v>
      </c>
      <c r="D918" s="26">
        <f t="shared" ca="1" si="77"/>
        <v>0.96444971839882954</v>
      </c>
      <c r="E918" s="26">
        <f t="shared" ca="1" si="77"/>
        <v>0.93867354178877049</v>
      </c>
      <c r="F918" s="26">
        <f t="shared" ca="1" si="77"/>
        <v>0.90957734110930499</v>
      </c>
      <c r="G918" s="26">
        <f t="shared" ca="1" si="77"/>
        <v>0.87832867581419471</v>
      </c>
      <c r="H918" s="26">
        <f t="shared" ca="1" si="77"/>
        <v>0.8458470801380561</v>
      </c>
      <c r="I918" s="26">
        <f t="shared" ca="1" si="77"/>
        <v>0.81283512504787669</v>
      </c>
      <c r="J918" s="26">
        <f t="shared" ca="1" si="77"/>
        <v>0.77982037406579474</v>
      </c>
      <c r="K918" s="26">
        <f t="shared" ca="1" si="77"/>
        <v>0.74718527577129878</v>
      </c>
      <c r="L918" s="26">
        <f t="shared" ca="1" si="77"/>
        <v>0.71520405609839321</v>
      </c>
      <c r="M918" s="27">
        <f ca="1">C918*'Balance y flujos'!D$12</f>
        <v>7461.7683943944312</v>
      </c>
      <c r="N918" s="27">
        <f ca="1">D918*'Balance y flujos'!E$12</f>
        <v>7302.6748813374024</v>
      </c>
      <c r="O918" s="27">
        <f ca="1">E918*'Balance y flujos'!F$12</f>
        <v>7107.501370602492</v>
      </c>
      <c r="P918" s="27">
        <f ca="1">F918*'Balance y flujos'!G$12</f>
        <v>6887.1891139956442</v>
      </c>
      <c r="Q918" s="27">
        <f ca="1">G918*'Balance y flujos'!H$12</f>
        <v>-871678.09711002407</v>
      </c>
      <c r="R918" s="27">
        <f ca="1">H918*'Balance y flujos'!I$12</f>
        <v>21436.964338279813</v>
      </c>
      <c r="S918" s="27">
        <f ca="1">I918*'Balance y flujos'!J$12</f>
        <v>20600.316532048022</v>
      </c>
      <c r="T918" s="27">
        <f ca="1">J918*'Balance y flujos'!K$12</f>
        <v>19763.597867340253</v>
      </c>
      <c r="U918" s="27">
        <f ca="1">K918*'Balance y flujos'!L$12</f>
        <v>18936.501037732258</v>
      </c>
      <c r="V918" s="27">
        <f ca="1">L918*'Balance y flujos'!M$12</f>
        <v>733330.03206401563</v>
      </c>
      <c r="W918" s="16">
        <f t="shared" ca="1" si="79"/>
        <v>-28851.551510278252</v>
      </c>
      <c r="X918" s="16">
        <f ca="1">'Metrics and Escenarios'!$N$13-W918</f>
        <v>31759.598266085028</v>
      </c>
    </row>
    <row r="919" spans="1:24" x14ac:dyDescent="0.35">
      <c r="A919">
        <v>914</v>
      </c>
      <c r="B919" s="16">
        <f t="shared" ca="1" si="78"/>
        <v>325.58064912876972</v>
      </c>
      <c r="C919" s="26">
        <f t="shared" ca="1" si="80"/>
        <v>0.96172286105448312</v>
      </c>
      <c r="D919" s="26">
        <f t="shared" ca="1" si="77"/>
        <v>0.91854553685991314</v>
      </c>
      <c r="E919" s="26">
        <f t="shared" ca="1" si="77"/>
        <v>0.87246141200221039</v>
      </c>
      <c r="F919" s="26">
        <f t="shared" ca="1" si="77"/>
        <v>0.82505297435273894</v>
      </c>
      <c r="G919" s="26">
        <f t="shared" ca="1" si="77"/>
        <v>0.77751685712406815</v>
      </c>
      <c r="H919" s="26">
        <f t="shared" ca="1" si="77"/>
        <v>0.73072700322732098</v>
      </c>
      <c r="I919" s="26">
        <f t="shared" ca="1" si="77"/>
        <v>0.68529303034205979</v>
      </c>
      <c r="J919" s="26">
        <f t="shared" ca="1" si="77"/>
        <v>0.64162160661491729</v>
      </c>
      <c r="K919" s="26">
        <f t="shared" ca="1" si="77"/>
        <v>0.59996132844803352</v>
      </c>
      <c r="L919" s="26">
        <f t="shared" ca="1" si="77"/>
        <v>0.56044819167649806</v>
      </c>
      <c r="M919" s="27">
        <f ca="1">C919*'Balance y flujos'!D$12</f>
        <v>7282.0275087956707</v>
      </c>
      <c r="N919" s="27">
        <f ca="1">D919*'Balance y flujos'!E$12</f>
        <v>6955.0950053961951</v>
      </c>
      <c r="O919" s="27">
        <f ca="1">E919*'Balance y flujos'!F$12</f>
        <v>6606.1526244647366</v>
      </c>
      <c r="P919" s="27">
        <f ca="1">F919*'Balance y flujos'!G$12</f>
        <v>6247.1827370961992</v>
      </c>
      <c r="Q919" s="27">
        <f ca="1">G919*'Balance y flujos'!H$12</f>
        <v>-771629.61104579386</v>
      </c>
      <c r="R919" s="27">
        <f ca="1">H919*'Balance y flujos'!I$12</f>
        <v>18519.386159783684</v>
      </c>
      <c r="S919" s="27">
        <f ca="1">I919*'Balance y flujos'!J$12</f>
        <v>17367.917437649245</v>
      </c>
      <c r="T919" s="27">
        <f ca="1">J919*'Balance y flujos'!K$12</f>
        <v>16261.118377838267</v>
      </c>
      <c r="U919" s="27">
        <f ca="1">K919*'Balance y flujos'!L$12</f>
        <v>15205.289353470716</v>
      </c>
      <c r="V919" s="27">
        <f ca="1">L919*'Balance y flujos'!M$12</f>
        <v>574652.06868989579</v>
      </c>
      <c r="W919" s="16">
        <f t="shared" ca="1" si="79"/>
        <v>-102533.37315140339</v>
      </c>
      <c r="X919" s="16">
        <f ca="1">'Metrics and Escenarios'!$N$13-W919</f>
        <v>105441.41990721016</v>
      </c>
    </row>
    <row r="920" spans="1:24" x14ac:dyDescent="0.35">
      <c r="A920">
        <v>915</v>
      </c>
      <c r="B920" s="16">
        <f t="shared" ca="1" si="78"/>
        <v>-236.12393082784644</v>
      </c>
      <c r="C920" s="26">
        <f t="shared" ca="1" si="80"/>
        <v>1.0172892605578288</v>
      </c>
      <c r="D920" s="26">
        <f t="shared" ca="1" si="77"/>
        <v>1.0277553145698415</v>
      </c>
      <c r="E920" s="26">
        <f t="shared" ca="1" si="77"/>
        <v>1.0325944525866102</v>
      </c>
      <c r="F920" s="26">
        <f t="shared" ca="1" si="77"/>
        <v>1.0329038925735479</v>
      </c>
      <c r="G920" s="26">
        <f t="shared" ca="1" si="77"/>
        <v>1.0296329052066764</v>
      </c>
      <c r="H920" s="26">
        <f t="shared" ca="1" si="77"/>
        <v>1.0235811424814538</v>
      </c>
      <c r="I920" s="26">
        <f t="shared" ca="1" si="77"/>
        <v>1.0154018599783101</v>
      </c>
      <c r="J920" s="26">
        <f t="shared" ca="1" si="77"/>
        <v>1.0056228664173446</v>
      </c>
      <c r="K920" s="26">
        <f t="shared" ca="1" si="77"/>
        <v>0.99465836109322581</v>
      </c>
      <c r="L920" s="26">
        <f t="shared" ca="1" si="77"/>
        <v>0.98283513102532771</v>
      </c>
      <c r="M920" s="27">
        <f ca="1">C920*'Balance y flujos'!D$12</f>
        <v>7702.7683127570417</v>
      </c>
      <c r="N920" s="27">
        <f ca="1">D920*'Balance y flujos'!E$12</f>
        <v>7782.0157719891668</v>
      </c>
      <c r="O920" s="27">
        <f ca="1">E920*'Balance y flujos'!F$12</f>
        <v>7818.657030696827</v>
      </c>
      <c r="P920" s="27">
        <f ca="1">F920*'Balance y flujos'!G$12</f>
        <v>7821.0000658771814</v>
      </c>
      <c r="Q920" s="27">
        <f ca="1">G920*'Balance y flujos'!H$12</f>
        <v>-1021836.6725877958</v>
      </c>
      <c r="R920" s="27">
        <f ca="1">H920*'Balance y flujos'!I$12</f>
        <v>25941.417738451331</v>
      </c>
      <c r="S920" s="27">
        <f ca="1">I920*'Balance y flujos'!J$12</f>
        <v>25734.123782546219</v>
      </c>
      <c r="T920" s="27">
        <f ca="1">J920*'Balance y flujos'!K$12</f>
        <v>25486.287097697143</v>
      </c>
      <c r="U920" s="27">
        <f ca="1">K920*'Balance y flujos'!L$12</f>
        <v>25208.405060696259</v>
      </c>
      <c r="V920" s="27">
        <f ca="1">L920*'Balance y flujos'!M$12</f>
        <v>1007743.8907159797</v>
      </c>
      <c r="W920" s="16">
        <f t="shared" ca="1" si="79"/>
        <v>119401.89298889518</v>
      </c>
      <c r="X920" s="16">
        <f ca="1">'Metrics and Escenarios'!$N$13-W920</f>
        <v>-116493.84623308841</v>
      </c>
    </row>
    <row r="921" spans="1:24" x14ac:dyDescent="0.35">
      <c r="A921">
        <v>916</v>
      </c>
      <c r="B921" s="16">
        <f t="shared" ca="1" si="78"/>
        <v>430.2548134463737</v>
      </c>
      <c r="C921" s="26">
        <f t="shared" ca="1" si="80"/>
        <v>0.95170861047702615</v>
      </c>
      <c r="D921" s="26">
        <f t="shared" ca="1" si="77"/>
        <v>0.89951582647452111</v>
      </c>
      <c r="E921" s="26">
        <f t="shared" ca="1" si="77"/>
        <v>0.84548986127549353</v>
      </c>
      <c r="F921" s="26">
        <f t="shared" ca="1" si="77"/>
        <v>0.7912214810348096</v>
      </c>
      <c r="G921" s="26">
        <f t="shared" ca="1" si="77"/>
        <v>0.73787043204194125</v>
      </c>
      <c r="H921" s="26">
        <f t="shared" ref="D921:L949" ca="1" si="81">EXP(-(H$4+($B921/10000))*H$3)</f>
        <v>0.68624549957752701</v>
      </c>
      <c r="I921" s="26">
        <f t="shared" ca="1" si="81"/>
        <v>0.63687577018087971</v>
      </c>
      <c r="J921" s="26">
        <f t="shared" ca="1" si="81"/>
        <v>0.59008075515445635</v>
      </c>
      <c r="K921" s="26">
        <f t="shared" ca="1" si="81"/>
        <v>0.54602155482466608</v>
      </c>
      <c r="L921" s="26">
        <f t="shared" ca="1" si="81"/>
        <v>0.50474968927347497</v>
      </c>
      <c r="M921" s="27">
        <f ca="1">C921*'Balance y flujos'!D$12</f>
        <v>7206.2010403419035</v>
      </c>
      <c r="N921" s="27">
        <f ca="1">D921*'Balance y flujos'!E$12</f>
        <v>6811.0047688815939</v>
      </c>
      <c r="O921" s="27">
        <f ca="1">E921*'Balance y flujos'!F$12</f>
        <v>6401.9279124396126</v>
      </c>
      <c r="P921" s="27">
        <f ca="1">F921*'Balance y flujos'!G$12</f>
        <v>5991.015524085713</v>
      </c>
      <c r="Q921" s="27">
        <f ca="1">G921*'Balance y flujos'!H$12</f>
        <v>-732283.3830056265</v>
      </c>
      <c r="R921" s="27">
        <f ca="1">H921*'Balance y flujos'!I$12</f>
        <v>17392.056610690648</v>
      </c>
      <c r="S921" s="27">
        <f ca="1">I921*'Balance y flujos'!J$12</f>
        <v>16140.840931972794</v>
      </c>
      <c r="T921" s="27">
        <f ca="1">J921*'Balance y flujos'!K$12</f>
        <v>14954.878253982612</v>
      </c>
      <c r="U921" s="27">
        <f ca="1">K921*'Balance y flujos'!L$12</f>
        <v>13838.251468336342</v>
      </c>
      <c r="V921" s="27">
        <f ca="1">L921*'Balance y flujos'!M$12</f>
        <v>517541.95556225523</v>
      </c>
      <c r="W921" s="16">
        <f t="shared" ca="1" si="79"/>
        <v>-126005.25093263993</v>
      </c>
      <c r="X921" s="16">
        <f ca="1">'Metrics and Escenarios'!$N$13-W921</f>
        <v>128913.29768844671</v>
      </c>
    </row>
    <row r="922" spans="1:24" x14ac:dyDescent="0.35">
      <c r="A922">
        <v>917</v>
      </c>
      <c r="B922" s="16">
        <f t="shared" ca="1" si="78"/>
        <v>-45.227601772620851</v>
      </c>
      <c r="C922" s="26">
        <f t="shared" ca="1" si="80"/>
        <v>0.99805376542239299</v>
      </c>
      <c r="D922" s="26">
        <f t="shared" ca="1" si="81"/>
        <v>0.98925598573304907</v>
      </c>
      <c r="E922" s="26">
        <f t="shared" ca="1" si="81"/>
        <v>0.97512035210596371</v>
      </c>
      <c r="F922" s="26">
        <f t="shared" ca="1" si="81"/>
        <v>0.95696890232849474</v>
      </c>
      <c r="G922" s="26">
        <f t="shared" ca="1" si="81"/>
        <v>0.93590076490609675</v>
      </c>
      <c r="H922" s="26">
        <f t="shared" ca="1" si="81"/>
        <v>0.91280738037665177</v>
      </c>
      <c r="I922" s="26">
        <f t="shared" ca="1" si="81"/>
        <v>0.88839130431384195</v>
      </c>
      <c r="J922" s="26">
        <f t="shared" ca="1" si="81"/>
        <v>0.86319906680181091</v>
      </c>
      <c r="K922" s="26">
        <f t="shared" ca="1" si="81"/>
        <v>0.83764352852880619</v>
      </c>
      <c r="L922" s="26">
        <f t="shared" ca="1" si="81"/>
        <v>0.8120363107277998</v>
      </c>
      <c r="M922" s="27">
        <f ca="1">C922*'Balance y flujos'!D$12</f>
        <v>7557.1199036426269</v>
      </c>
      <c r="N922" s="27">
        <f ca="1">D922*'Balance y flujos'!E$12</f>
        <v>7490.5043782054117</v>
      </c>
      <c r="O922" s="27">
        <f ca="1">E922*'Balance y flujos'!F$12</f>
        <v>7383.4713886663794</v>
      </c>
      <c r="P922" s="27">
        <f ca="1">F922*'Balance y flujos'!G$12</f>
        <v>7246.0312154556441</v>
      </c>
      <c r="Q922" s="27">
        <f ca="1">G922*'Balance y flujos'!H$12</f>
        <v>-928814.25860419136</v>
      </c>
      <c r="R922" s="27">
        <f ca="1">H922*'Balance y flujos'!I$12</f>
        <v>23133.991616615986</v>
      </c>
      <c r="S922" s="27">
        <f ca="1">I922*'Balance y flujos'!J$12</f>
        <v>22515.195897945712</v>
      </c>
      <c r="T922" s="27">
        <f ca="1">J922*'Balance y flujos'!K$12</f>
        <v>21876.729312403157</v>
      </c>
      <c r="U922" s="27">
        <f ca="1">K922*'Balance y flujos'!L$12</f>
        <v>21229.055311430628</v>
      </c>
      <c r="V922" s="27">
        <f ca="1">L922*'Balance y flujos'!M$12</f>
        <v>832616.38228354591</v>
      </c>
      <c r="W922" s="16">
        <f t="shared" ca="1" si="79"/>
        <v>22234.222703719977</v>
      </c>
      <c r="X922" s="16">
        <f ca="1">'Metrics and Escenarios'!$N$13-W922</f>
        <v>-19326.175947913202</v>
      </c>
    </row>
    <row r="923" spans="1:24" x14ac:dyDescent="0.35">
      <c r="A923">
        <v>918</v>
      </c>
      <c r="B923" s="16">
        <f t="shared" ca="1" si="78"/>
        <v>-166.29774251820959</v>
      </c>
      <c r="C923" s="26">
        <f t="shared" ca="1" si="80"/>
        <v>1.0102106597570462</v>
      </c>
      <c r="D923" s="26">
        <f t="shared" ca="1" si="81"/>
        <v>1.0135022228949744</v>
      </c>
      <c r="E923" s="26">
        <f t="shared" ca="1" si="81"/>
        <v>1.0111887962375539</v>
      </c>
      <c r="F923" s="26">
        <f t="shared" ca="1" si="81"/>
        <v>1.0044535610432297</v>
      </c>
      <c r="G923" s="26">
        <f t="shared" ca="1" si="81"/>
        <v>0.99430551723122385</v>
      </c>
      <c r="H923" s="26">
        <f t="shared" ca="1" si="81"/>
        <v>0.98158338655235655</v>
      </c>
      <c r="I923" s="26">
        <f t="shared" ca="1" si="81"/>
        <v>0.96696413174452589</v>
      </c>
      <c r="J923" s="26">
        <f t="shared" ca="1" si="81"/>
        <v>0.95098800121636617</v>
      </c>
      <c r="K923" s="26">
        <f t="shared" ca="1" si="81"/>
        <v>0.93407408296653227</v>
      </c>
      <c r="L923" s="26">
        <f t="shared" ca="1" si="81"/>
        <v>0.91654869518858262</v>
      </c>
      <c r="M923" s="27">
        <f ca="1">C923*'Balance y flujos'!D$12</f>
        <v>7649.1701631835103</v>
      </c>
      <c r="N923" s="27">
        <f ca="1">D923*'Balance y flujos'!E$12</f>
        <v>7674.0934069660798</v>
      </c>
      <c r="O923" s="27">
        <f ca="1">E923*'Balance y flujos'!F$12</f>
        <v>7656.5764722636586</v>
      </c>
      <c r="P923" s="27">
        <f ca="1">F923*'Balance y flujos'!G$12</f>
        <v>7605.5782377935948</v>
      </c>
      <c r="Q923" s="27">
        <f ca="1">G923*'Balance y flujos'!H$12</f>
        <v>-986776.77852505841</v>
      </c>
      <c r="R923" s="27">
        <f ca="1">H923*'Balance y flujos'!I$12</f>
        <v>24877.035751115167</v>
      </c>
      <c r="S923" s="27">
        <f ca="1">I923*'Balance y flujos'!J$12</f>
        <v>24506.52853849165</v>
      </c>
      <c r="T923" s="27">
        <f ca="1">J923*'Balance y flujos'!K$12</f>
        <v>24101.632962875352</v>
      </c>
      <c r="U923" s="27">
        <f ca="1">K923*'Balance y flujos'!L$12</f>
        <v>23672.970299308443</v>
      </c>
      <c r="V923" s="27">
        <f ca="1">L923*'Balance y flujos'!M$12</f>
        <v>939777.50587366254</v>
      </c>
      <c r="W923" s="16">
        <f t="shared" ca="1" si="79"/>
        <v>80744.313180601574</v>
      </c>
      <c r="X923" s="16">
        <f ca="1">'Metrics and Escenarios'!$N$13-W923</f>
        <v>-77836.266424794798</v>
      </c>
    </row>
    <row r="924" spans="1:24" x14ac:dyDescent="0.35">
      <c r="A924">
        <v>919</v>
      </c>
      <c r="B924" s="16">
        <f t="shared" ca="1" si="78"/>
        <v>-232.94075755188516</v>
      </c>
      <c r="C924" s="26">
        <f t="shared" ca="1" si="80"/>
        <v>1.0169654912924333</v>
      </c>
      <c r="D924" s="26">
        <f t="shared" ca="1" si="81"/>
        <v>1.0271012181518444</v>
      </c>
      <c r="E924" s="26">
        <f t="shared" ca="1" si="81"/>
        <v>1.031608845145487</v>
      </c>
      <c r="F924" s="26">
        <f t="shared" ca="1" si="81"/>
        <v>1.0315895646708158</v>
      </c>
      <c r="G924" s="26">
        <f t="shared" ca="1" si="81"/>
        <v>1.0279954586474143</v>
      </c>
      <c r="H924" s="26">
        <f t="shared" ca="1" si="81"/>
        <v>1.021628066485825</v>
      </c>
      <c r="I924" s="26">
        <f t="shared" ca="1" si="81"/>
        <v>1.0131418387815341</v>
      </c>
      <c r="J924" s="26">
        <f t="shared" ca="1" si="81"/>
        <v>1.0030652668452669</v>
      </c>
      <c r="K924" s="26">
        <f t="shared" ca="1" si="81"/>
        <v>0.99181288605506357</v>
      </c>
      <c r="L924" s="26">
        <f t="shared" ca="1" si="81"/>
        <v>0.97971157055615765</v>
      </c>
      <c r="M924" s="27">
        <f ca="1">C924*'Balance y flujos'!D$12</f>
        <v>7700.316778336276</v>
      </c>
      <c r="N924" s="27">
        <f ca="1">D924*'Balance y flujos'!E$12</f>
        <v>7777.0630477666846</v>
      </c>
      <c r="O924" s="27">
        <f ca="1">E924*'Balance y flujos'!F$12</f>
        <v>7811.1941525748871</v>
      </c>
      <c r="P924" s="27">
        <f ca="1">F924*'Balance y flujos'!G$12</f>
        <v>7811.048163587182</v>
      </c>
      <c r="Q924" s="27">
        <f ca="1">G924*'Balance y flujos'!H$12</f>
        <v>-1020211.6245389275</v>
      </c>
      <c r="R924" s="27">
        <f ca="1">H924*'Balance y flujos'!I$12</f>
        <v>25891.919405417648</v>
      </c>
      <c r="S924" s="27">
        <f ca="1">I924*'Balance y flujos'!J$12</f>
        <v>25676.846297127533</v>
      </c>
      <c r="T924" s="27">
        <f ca="1">J924*'Balance y flujos'!K$12</f>
        <v>25421.46785068942</v>
      </c>
      <c r="U924" s="27">
        <f ca="1">K924*'Balance y flujos'!L$12</f>
        <v>25136.289960519294</v>
      </c>
      <c r="V924" s="27">
        <f ca="1">L924*'Balance y flujos'!M$12</f>
        <v>1004541.1674099821</v>
      </c>
      <c r="W924" s="16">
        <f t="shared" ca="1" si="79"/>
        <v>117555.68852707348</v>
      </c>
      <c r="X924" s="16">
        <f ca="1">'Metrics and Escenarios'!$N$13-W924</f>
        <v>-114647.6417712667</v>
      </c>
    </row>
    <row r="925" spans="1:24" x14ac:dyDescent="0.35">
      <c r="A925">
        <v>920</v>
      </c>
      <c r="B925" s="16">
        <f t="shared" ca="1" si="78"/>
        <v>-112.17326710545836</v>
      </c>
      <c r="C925" s="26">
        <f t="shared" ca="1" si="80"/>
        <v>1.0047577177485585</v>
      </c>
      <c r="D925" s="26">
        <f t="shared" ca="1" si="81"/>
        <v>1.0025903342439919</v>
      </c>
      <c r="E925" s="26">
        <f t="shared" ca="1" si="81"/>
        <v>0.99490235935037663</v>
      </c>
      <c r="F925" s="26">
        <f t="shared" ca="1" si="81"/>
        <v>0.98294106301003148</v>
      </c>
      <c r="G925" s="26">
        <f t="shared" ca="1" si="81"/>
        <v>0.96775821978039644</v>
      </c>
      <c r="H925" s="26">
        <f t="shared" ca="1" si="81"/>
        <v>0.95021880881347975</v>
      </c>
      <c r="I925" s="26">
        <f t="shared" ca="1" si="81"/>
        <v>0.93101395802711773</v>
      </c>
      <c r="J925" s="26">
        <f t="shared" ca="1" si="81"/>
        <v>0.91068937268872918</v>
      </c>
      <c r="K925" s="26">
        <f t="shared" ca="1" si="81"/>
        <v>0.88966387705605576</v>
      </c>
      <c r="L925" s="26">
        <f t="shared" ca="1" si="81"/>
        <v>0.8682595772979923</v>
      </c>
      <c r="M925" s="27">
        <f ca="1">C925*'Balance y flujos'!D$12</f>
        <v>7607.8812687236905</v>
      </c>
      <c r="N925" s="27">
        <f ca="1">D925*'Balance y flujos'!E$12</f>
        <v>7591.4701518193278</v>
      </c>
      <c r="O925" s="27">
        <f ca="1">E925*'Balance y flujos'!F$12</f>
        <v>7533.2579090523695</v>
      </c>
      <c r="P925" s="27">
        <f ca="1">F925*'Balance y flujos'!G$12</f>
        <v>7442.6886894585386</v>
      </c>
      <c r="Q925" s="27">
        <f ca="1">G925*'Balance y flujos'!H$12</f>
        <v>-960430.49340132612</v>
      </c>
      <c r="R925" s="27">
        <f ca="1">H925*'Balance y flujos'!I$12</f>
        <v>24082.138717996877</v>
      </c>
      <c r="S925" s="27">
        <f ca="1">I925*'Balance y flujos'!J$12</f>
        <v>23595.415158743079</v>
      </c>
      <c r="T925" s="27">
        <f ca="1">J925*'Balance y flujos'!K$12</f>
        <v>23080.313290662802</v>
      </c>
      <c r="U925" s="27">
        <f ca="1">K925*'Balance y flujos'!L$12</f>
        <v>22547.447704605907</v>
      </c>
      <c r="V925" s="27">
        <f ca="1">L925*'Balance y flujos'!M$12</f>
        <v>890264.5590872172</v>
      </c>
      <c r="W925" s="16">
        <f t="shared" ca="1" si="79"/>
        <v>53314.678576953593</v>
      </c>
      <c r="X925" s="16">
        <f ca="1">'Metrics and Escenarios'!$N$13-W925</f>
        <v>-50406.631821146817</v>
      </c>
    </row>
    <row r="926" spans="1:24" x14ac:dyDescent="0.35">
      <c r="A926">
        <v>921</v>
      </c>
      <c r="B926" s="16">
        <f t="shared" ca="1" si="78"/>
        <v>58.140261566745856</v>
      </c>
      <c r="C926" s="26">
        <f t="shared" ca="1" si="80"/>
        <v>0.98779023425111923</v>
      </c>
      <c r="D926" s="26">
        <f t="shared" ca="1" si="81"/>
        <v>0.96901448323525419</v>
      </c>
      <c r="E926" s="26">
        <f t="shared" ca="1" si="81"/>
        <v>0.94534556928883984</v>
      </c>
      <c r="F926" s="26">
        <f t="shared" ca="1" si="81"/>
        <v>0.91820782201343942</v>
      </c>
      <c r="G926" s="26">
        <f t="shared" ca="1" si="81"/>
        <v>0.88875847664501739</v>
      </c>
      <c r="H926" s="26">
        <f t="shared" ca="1" si="81"/>
        <v>0.85791426129772286</v>
      </c>
      <c r="I926" s="26">
        <f t="shared" ca="1" si="81"/>
        <v>0.82638006895907745</v>
      </c>
      <c r="J926" s="26">
        <f t="shared" ca="1" si="81"/>
        <v>0.79468915816798003</v>
      </c>
      <c r="K926" s="26">
        <f t="shared" ca="1" si="81"/>
        <v>0.76323161943883056</v>
      </c>
      <c r="L926" s="26">
        <f t="shared" ca="1" si="81"/>
        <v>0.73229042699799984</v>
      </c>
      <c r="M926" s="27">
        <f ca="1">C926*'Balance y flujos'!D$12</f>
        <v>7479.4059183011022</v>
      </c>
      <c r="N926" s="27">
        <f ca="1">D926*'Balance y flujos'!E$12</f>
        <v>7337.2386256925902</v>
      </c>
      <c r="O926" s="27">
        <f ca="1">E926*'Balance y flujos'!F$12</f>
        <v>7158.021005481166</v>
      </c>
      <c r="P926" s="27">
        <f ca="1">F926*'Balance y flujos'!G$12</f>
        <v>6952.5378770365205</v>
      </c>
      <c r="Q926" s="27">
        <f ca="1">G926*'Balance y flujos'!H$12</f>
        <v>-882028.92498550075</v>
      </c>
      <c r="R926" s="27">
        <f ca="1">H926*'Balance y flujos'!I$12</f>
        <v>21742.792351708809</v>
      </c>
      <c r="S926" s="27">
        <f ca="1">I926*'Balance y flujos'!J$12</f>
        <v>20943.596643083009</v>
      </c>
      <c r="T926" s="27">
        <f ca="1">J926*'Balance y flujos'!K$12</f>
        <v>20140.429096101016</v>
      </c>
      <c r="U926" s="27">
        <f ca="1">K926*'Balance y flujos'!L$12</f>
        <v>19343.176079874054</v>
      </c>
      <c r="V926" s="27">
        <f ca="1">L926*'Balance y flujos'!M$12</f>
        <v>750849.43622961838</v>
      </c>
      <c r="W926" s="16">
        <f t="shared" ca="1" si="79"/>
        <v>-20082.291158604086</v>
      </c>
      <c r="X926" s="16">
        <f ca="1">'Metrics and Escenarios'!$N$13-W926</f>
        <v>22990.337914410862</v>
      </c>
    </row>
    <row r="927" spans="1:24" x14ac:dyDescent="0.35">
      <c r="A927">
        <v>922</v>
      </c>
      <c r="B927" s="16">
        <f t="shared" ca="1" si="78"/>
        <v>-65.574987614249096</v>
      </c>
      <c r="C927" s="26">
        <f t="shared" ca="1" si="80"/>
        <v>1.0000866113816624</v>
      </c>
      <c r="D927" s="26">
        <f t="shared" ca="1" si="81"/>
        <v>0.99328994286175987</v>
      </c>
      <c r="E927" s="26">
        <f t="shared" ca="1" si="81"/>
        <v>0.98109090134094135</v>
      </c>
      <c r="F927" s="26">
        <f t="shared" ca="1" si="81"/>
        <v>0.9647894107357109</v>
      </c>
      <c r="G927" s="26">
        <f t="shared" ca="1" si="81"/>
        <v>0.94547093131396887</v>
      </c>
      <c r="H927" s="26">
        <f t="shared" ca="1" si="81"/>
        <v>0.92401962948363014</v>
      </c>
      <c r="I927" s="26">
        <f t="shared" ca="1" si="81"/>
        <v>0.90113535516299648</v>
      </c>
      <c r="J927" s="26">
        <f t="shared" ca="1" si="81"/>
        <v>0.87736512649366449</v>
      </c>
      <c r="K927" s="26">
        <f t="shared" ca="1" si="81"/>
        <v>0.85312431344603057</v>
      </c>
      <c r="L927" s="26">
        <f t="shared" ca="1" si="81"/>
        <v>0.82872837085907136</v>
      </c>
      <c r="M927" s="27">
        <f ca="1">C927*'Balance y flujos'!D$12</f>
        <v>7572.5123215584417</v>
      </c>
      <c r="N927" s="27">
        <f ca="1">D927*'Balance y flujos'!E$12</f>
        <v>7521.0489227620064</v>
      </c>
      <c r="O927" s="27">
        <f ca="1">E927*'Balance y flujos'!F$12</f>
        <v>7428.6795307750681</v>
      </c>
      <c r="P927" s="27">
        <f ca="1">F927*'Balance y flujos'!G$12</f>
        <v>7305.2469829706988</v>
      </c>
      <c r="Q927" s="27">
        <f ca="1">G927*'Balance y flujos'!H$12</f>
        <v>-938311.96108522138</v>
      </c>
      <c r="R927" s="27">
        <f ca="1">H927*'Balance y flujos'!I$12</f>
        <v>23418.152418139325</v>
      </c>
      <c r="S927" s="27">
        <f ca="1">I927*'Balance y flujos'!J$12</f>
        <v>22838.178349494709</v>
      </c>
      <c r="T927" s="27">
        <f ca="1">J927*'Balance y flujos'!K$12</f>
        <v>22235.750846624975</v>
      </c>
      <c r="U927" s="27">
        <f ca="1">K927*'Balance y flujos'!L$12</f>
        <v>21621.396955673172</v>
      </c>
      <c r="V927" s="27">
        <f ca="1">L927*'Balance y flujos'!M$12</f>
        <v>849731.48235450499</v>
      </c>
      <c r="W927" s="16">
        <f t="shared" ca="1" si="79"/>
        <v>31360.487597281812</v>
      </c>
      <c r="X927" s="16">
        <f ca="1">'Metrics and Escenarios'!$N$13-W927</f>
        <v>-28452.440841475036</v>
      </c>
    </row>
    <row r="928" spans="1:24" x14ac:dyDescent="0.35">
      <c r="A928">
        <v>923</v>
      </c>
      <c r="B928" s="16">
        <f t="shared" ca="1" si="78"/>
        <v>-102.56310173937943</v>
      </c>
      <c r="C928" s="26">
        <f t="shared" ca="1" si="80"/>
        <v>1.0037925927913183</v>
      </c>
      <c r="D928" s="26">
        <f t="shared" ca="1" si="81"/>
        <v>1.0006651731669818</v>
      </c>
      <c r="E928" s="26">
        <f t="shared" ca="1" si="81"/>
        <v>0.9920381373224838</v>
      </c>
      <c r="F928" s="26">
        <f t="shared" ca="1" si="81"/>
        <v>0.97916982563265798</v>
      </c>
      <c r="G928" s="26">
        <f t="shared" ca="1" si="81"/>
        <v>0.96311921584166382</v>
      </c>
      <c r="H928" s="26">
        <f t="shared" ca="1" si="81"/>
        <v>0.94475551895408494</v>
      </c>
      <c r="I928" s="26">
        <f t="shared" ca="1" si="81"/>
        <v>0.92477193829514881</v>
      </c>
      <c r="J928" s="26">
        <f t="shared" ca="1" si="81"/>
        <v>0.90371471770333645</v>
      </c>
      <c r="K928" s="26">
        <f t="shared" ca="1" si="81"/>
        <v>0.88200222293114572</v>
      </c>
      <c r="L928" s="26">
        <f t="shared" ca="1" si="81"/>
        <v>0.85995542522771162</v>
      </c>
      <c r="M928" s="27">
        <f ca="1">C928*'Balance y flujos'!D$12</f>
        <v>7600.5734810307349</v>
      </c>
      <c r="N928" s="27">
        <f ca="1">D928*'Balance y flujos'!E$12</f>
        <v>7576.8931083805564</v>
      </c>
      <c r="O928" s="27">
        <f ca="1">E928*'Balance y flujos'!F$12</f>
        <v>7511.570430836925</v>
      </c>
      <c r="P928" s="27">
        <f ca="1">F928*'Balance y flujos'!G$12</f>
        <v>7414.133421162097</v>
      </c>
      <c r="Q928" s="27">
        <f ca="1">G928*'Balance y flujos'!H$12</f>
        <v>-955826.61533477902</v>
      </c>
      <c r="R928" s="27">
        <f ca="1">H928*'Balance y flujos'!I$12</f>
        <v>23943.678288640764</v>
      </c>
      <c r="S928" s="27">
        <f ca="1">I928*'Balance y flujos'!J$12</f>
        <v>23437.218768952131</v>
      </c>
      <c r="T928" s="27">
        <f ca="1">J928*'Balance y flujos'!K$12</f>
        <v>22903.549152434334</v>
      </c>
      <c r="U928" s="27">
        <f ca="1">K928*'Balance y flujos'!L$12</f>
        <v>22353.272409680114</v>
      </c>
      <c r="V928" s="27">
        <f ca="1">L928*'Balance y flujos'!M$12</f>
        <v>881749.94839389413</v>
      </c>
      <c r="W928" s="16">
        <f t="shared" ca="1" si="79"/>
        <v>48664.222120232764</v>
      </c>
      <c r="X928" s="16">
        <f ca="1">'Metrics and Escenarios'!$N$13-W928</f>
        <v>-45756.175364425988</v>
      </c>
    </row>
    <row r="929" spans="1:24" x14ac:dyDescent="0.35">
      <c r="A929">
        <v>924</v>
      </c>
      <c r="B929" s="16">
        <f t="shared" ca="1" si="78"/>
        <v>-479.5932857356749</v>
      </c>
      <c r="C929" s="26">
        <f t="shared" ca="1" si="80"/>
        <v>1.0423611094223195</v>
      </c>
      <c r="D929" s="26">
        <f t="shared" ca="1" si="81"/>
        <v>1.0790391711739185</v>
      </c>
      <c r="E929" s="26">
        <f t="shared" ca="1" si="81"/>
        <v>1.1108387133805258</v>
      </c>
      <c r="F929" s="26">
        <f t="shared" ca="1" si="81"/>
        <v>1.1385572498324052</v>
      </c>
      <c r="G929" s="26">
        <f t="shared" ca="1" si="81"/>
        <v>1.1629234072496848</v>
      </c>
      <c r="H929" s="26">
        <f t="shared" ca="1" si="81"/>
        <v>1.1845808694282578</v>
      </c>
      <c r="I929" s="26">
        <f t="shared" ca="1" si="81"/>
        <v>1.2040766452837377</v>
      </c>
      <c r="J929" s="26">
        <f t="shared" ca="1" si="81"/>
        <v>1.2218701575339126</v>
      </c>
      <c r="K929" s="26">
        <f t="shared" ca="1" si="81"/>
        <v>1.238333424284745</v>
      </c>
      <c r="L929" s="26">
        <f t="shared" ca="1" si="81"/>
        <v>1.2537705635415581</v>
      </c>
      <c r="M929" s="27">
        <f ca="1">C929*'Balance y flujos'!D$12</f>
        <v>7892.6087548646619</v>
      </c>
      <c r="N929" s="27">
        <f ca="1">D929*'Balance y flujos'!E$12</f>
        <v>8170.3297756082029</v>
      </c>
      <c r="O929" s="27">
        <f ca="1">E929*'Balance y flujos'!F$12</f>
        <v>8411.1113463631336</v>
      </c>
      <c r="P929" s="27">
        <f ca="1">F929*'Balance y flujos'!G$12</f>
        <v>8620.9921271161511</v>
      </c>
      <c r="Q929" s="27">
        <f ca="1">G929*'Balance y flujos'!H$12</f>
        <v>-1154117.9180748416</v>
      </c>
      <c r="R929" s="27">
        <f ca="1">H929*'Balance y flujos'!I$12</f>
        <v>30021.759783810296</v>
      </c>
      <c r="S929" s="27">
        <f ca="1">I929*'Balance y flujos'!J$12</f>
        <v>30515.856484709006</v>
      </c>
      <c r="T929" s="27">
        <f ca="1">J929*'Balance y flujos'!K$12</f>
        <v>30966.811387216309</v>
      </c>
      <c r="U929" s="27">
        <f ca="1">K929*'Balance y flujos'!L$12</f>
        <v>31384.05283725664</v>
      </c>
      <c r="V929" s="27">
        <f ca="1">L929*'Balance y flujos'!M$12</f>
        <v>1285545.8518769373</v>
      </c>
      <c r="W929" s="16">
        <f t="shared" ca="1" si="79"/>
        <v>287411.45629904023</v>
      </c>
      <c r="X929" s="16">
        <f ca="1">'Metrics and Escenarios'!$N$13-W929</f>
        <v>-284503.40954323346</v>
      </c>
    </row>
    <row r="930" spans="1:24" x14ac:dyDescent="0.35">
      <c r="A930">
        <v>925</v>
      </c>
      <c r="B930" s="16">
        <f t="shared" ca="1" si="78"/>
        <v>-147.59542489538975</v>
      </c>
      <c r="C930" s="26">
        <f t="shared" ca="1" si="80"/>
        <v>1.0083230973343584</v>
      </c>
      <c r="D930" s="26">
        <f t="shared" ca="1" si="81"/>
        <v>1.0097183359554276</v>
      </c>
      <c r="E930" s="26">
        <f t="shared" ca="1" si="81"/>
        <v>1.0055312103612772</v>
      </c>
      <c r="F930" s="26">
        <f t="shared" ca="1" si="81"/>
        <v>0.99696735402642189</v>
      </c>
      <c r="G930" s="26">
        <f t="shared" ca="1" si="81"/>
        <v>0.98505094635163848</v>
      </c>
      <c r="H930" s="26">
        <f t="shared" ca="1" si="81"/>
        <v>0.97063022577333091</v>
      </c>
      <c r="I930" s="26">
        <f t="shared" ca="1" si="81"/>
        <v>0.95438750635993375</v>
      </c>
      <c r="J930" s="26">
        <f t="shared" ca="1" si="81"/>
        <v>0.93686537131028336</v>
      </c>
      <c r="K930" s="26">
        <f t="shared" ca="1" si="81"/>
        <v>0.918483249026396</v>
      </c>
      <c r="L930" s="26">
        <f t="shared" ca="1" si="81"/>
        <v>0.89956640942330501</v>
      </c>
      <c r="M930" s="27">
        <f ca="1">C930*'Balance y flujos'!D$12</f>
        <v>7634.8778113603357</v>
      </c>
      <c r="N930" s="27">
        <f ca="1">D930*'Balance y flujos'!E$12</f>
        <v>7645.4423579999147</v>
      </c>
      <c r="O930" s="27">
        <f ca="1">E930*'Balance y flujos'!F$12</f>
        <v>7613.7380438007567</v>
      </c>
      <c r="P930" s="27">
        <f ca="1">F930*'Balance y flujos'!G$12</f>
        <v>7548.8937524386756</v>
      </c>
      <c r="Q930" s="27">
        <f ca="1">G930*'Balance y flujos'!H$12</f>
        <v>-977592.28192825906</v>
      </c>
      <c r="R930" s="27">
        <f ca="1">H930*'Balance y flujos'!I$12</f>
        <v>24599.441227796491</v>
      </c>
      <c r="S930" s="27">
        <f ca="1">I930*'Balance y flujos'!J$12</f>
        <v>24187.789281483867</v>
      </c>
      <c r="T930" s="27">
        <f ca="1">J930*'Balance y flujos'!K$12</f>
        <v>23743.71210369356</v>
      </c>
      <c r="U930" s="27">
        <f ca="1">K930*'Balance y flujos'!L$12</f>
        <v>23277.839596576465</v>
      </c>
      <c r="V930" s="27">
        <f ca="1">L930*'Balance y flujos'!M$12</f>
        <v>922364.82475338376</v>
      </c>
      <c r="W930" s="16">
        <f t="shared" ca="1" si="79"/>
        <v>71024.277000274626</v>
      </c>
      <c r="X930" s="16">
        <f ca="1">'Metrics and Escenarios'!$N$13-W930</f>
        <v>-68116.23024446785</v>
      </c>
    </row>
    <row r="931" spans="1:24" x14ac:dyDescent="0.35">
      <c r="A931">
        <v>926</v>
      </c>
      <c r="B931" s="16">
        <f t="shared" ca="1" si="78"/>
        <v>-63.716838684393437</v>
      </c>
      <c r="C931" s="26">
        <f t="shared" ca="1" si="80"/>
        <v>0.9999007976590053</v>
      </c>
      <c r="D931" s="26">
        <f t="shared" ca="1" si="81"/>
        <v>0.9929208753153812</v>
      </c>
      <c r="E931" s="26">
        <f t="shared" ca="1" si="81"/>
        <v>0.98054414984443061</v>
      </c>
      <c r="F931" s="26">
        <f t="shared" ca="1" si="81"/>
        <v>0.96407258819687958</v>
      </c>
      <c r="G931" s="26">
        <f t="shared" ca="1" si="81"/>
        <v>0.94459292634350889</v>
      </c>
      <c r="H931" s="26">
        <f t="shared" ca="1" si="81"/>
        <v>0.92299002388702522</v>
      </c>
      <c r="I931" s="26">
        <f t="shared" ca="1" si="81"/>
        <v>0.89996400653011743</v>
      </c>
      <c r="J931" s="26">
        <f t="shared" ca="1" si="81"/>
        <v>0.87606187533084356</v>
      </c>
      <c r="K931" s="26">
        <f t="shared" ca="1" si="81"/>
        <v>0.8516987969211044</v>
      </c>
      <c r="L931" s="26">
        <f t="shared" ca="1" si="81"/>
        <v>0.82718989992034153</v>
      </c>
      <c r="M931" s="27">
        <f ca="1">C931*'Balance y flujos'!D$12</f>
        <v>7571.1053667124097</v>
      </c>
      <c r="N931" s="27">
        <f ca="1">D931*'Balance y flujos'!E$12</f>
        <v>7518.2543962573682</v>
      </c>
      <c r="O931" s="27">
        <f ca="1">E931*'Balance y flujos'!F$12</f>
        <v>7424.5396068954378</v>
      </c>
      <c r="P931" s="27">
        <f ca="1">F931*'Balance y flujos'!G$12</f>
        <v>7299.8193055616675</v>
      </c>
      <c r="Q931" s="27">
        <f ca="1">G931*'Balance y flujos'!H$12</f>
        <v>-937440.60424241505</v>
      </c>
      <c r="R931" s="27">
        <f ca="1">H931*'Balance y flujos'!I$12</f>
        <v>23392.058317946521</v>
      </c>
      <c r="S931" s="27">
        <f ca="1">I931*'Balance y flujos'!J$12</f>
        <v>22808.491944634599</v>
      </c>
      <c r="T931" s="27">
        <f ca="1">J931*'Balance y flujos'!K$12</f>
        <v>22202.721532748696</v>
      </c>
      <c r="U931" s="27">
        <f ca="1">K931*'Balance y flujos'!L$12</f>
        <v>21585.268975065279</v>
      </c>
      <c r="V931" s="27">
        <f ca="1">L931*'Balance y flujos'!M$12</f>
        <v>848154.02074308333</v>
      </c>
      <c r="W931" s="16">
        <f t="shared" ca="1" si="79"/>
        <v>30515.675946490257</v>
      </c>
      <c r="X931" s="16">
        <f ca="1">'Metrics and Escenarios'!$N$13-W931</f>
        <v>-27607.629190683481</v>
      </c>
    </row>
    <row r="932" spans="1:24" x14ac:dyDescent="0.35">
      <c r="A932">
        <v>927</v>
      </c>
      <c r="B932" s="16">
        <f t="shared" ca="1" si="78"/>
        <v>256.01322934082464</v>
      </c>
      <c r="C932" s="26">
        <f t="shared" ca="1" si="80"/>
        <v>0.96843664480777081</v>
      </c>
      <c r="D932" s="26">
        <f t="shared" ca="1" si="81"/>
        <v>0.93141502756650763</v>
      </c>
      <c r="E932" s="26">
        <f t="shared" ca="1" si="81"/>
        <v>0.89086121495753068</v>
      </c>
      <c r="F932" s="26">
        <f t="shared" ca="1" si="81"/>
        <v>0.84833411652227231</v>
      </c>
      <c r="G932" s="26">
        <f t="shared" ca="1" si="81"/>
        <v>0.80503764065321703</v>
      </c>
      <c r="H932" s="26">
        <f t="shared" ca="1" si="81"/>
        <v>0.76187338866453924</v>
      </c>
      <c r="I932" s="26">
        <f t="shared" ca="1" si="81"/>
        <v>0.71949078746239914</v>
      </c>
      <c r="J932" s="26">
        <f t="shared" ca="1" si="81"/>
        <v>0.67834273425224889</v>
      </c>
      <c r="K932" s="26">
        <f t="shared" ca="1" si="81"/>
        <v>0.63872619860231916</v>
      </c>
      <c r="L932" s="26">
        <f t="shared" ca="1" si="81"/>
        <v>0.60082530937941925</v>
      </c>
      <c r="M932" s="27">
        <f ca="1">C932*'Balance y flujos'!D$12</f>
        <v>7332.8633160322179</v>
      </c>
      <c r="N932" s="27">
        <f ca="1">D932*'Balance y flujos'!E$12</f>
        <v>7052.5409424168211</v>
      </c>
      <c r="O932" s="27">
        <f ca="1">E932*'Balance y flujos'!F$12</f>
        <v>6745.4732923026113</v>
      </c>
      <c r="P932" s="27">
        <f ca="1">F932*'Balance y flujos'!G$12</f>
        <v>6423.464205053443</v>
      </c>
      <c r="Q932" s="27">
        <f ca="1">G932*'Balance y flujos'!H$12</f>
        <v>-798942.01115094556</v>
      </c>
      <c r="R932" s="27">
        <f ca="1">H932*'Balance y flujos'!I$12</f>
        <v>19308.75337468852</v>
      </c>
      <c r="S932" s="27">
        <f ca="1">I932*'Balance y flujos'!J$12</f>
        <v>18234.617952496697</v>
      </c>
      <c r="T932" s="27">
        <f ca="1">J932*'Balance y flujos'!K$12</f>
        <v>17191.77064596978</v>
      </c>
      <c r="U932" s="27">
        <f ca="1">K932*'Balance y flujos'!L$12</f>
        <v>16187.737787222874</v>
      </c>
      <c r="V932" s="27">
        <f ca="1">L932*'Balance y flujos'!M$12</f>
        <v>616052.49527760828</v>
      </c>
      <c r="W932" s="16">
        <f t="shared" ca="1" si="79"/>
        <v>-84412.294357154286</v>
      </c>
      <c r="X932" s="16">
        <f ca="1">'Metrics and Escenarios'!$N$13-W932</f>
        <v>87320.341112961061</v>
      </c>
    </row>
    <row r="933" spans="1:24" x14ac:dyDescent="0.35">
      <c r="A933">
        <v>928</v>
      </c>
      <c r="B933" s="16">
        <f t="shared" ca="1" si="78"/>
        <v>43.27023902567332</v>
      </c>
      <c r="C933" s="26">
        <f t="shared" ca="1" si="80"/>
        <v>0.98926017318643311</v>
      </c>
      <c r="D933" s="26">
        <f t="shared" ca="1" si="81"/>
        <v>0.97190062625083473</v>
      </c>
      <c r="E933" s="26">
        <f t="shared" ca="1" si="81"/>
        <v>0.94957218273240862</v>
      </c>
      <c r="F933" s="26">
        <f t="shared" ca="1" si="81"/>
        <v>0.92368560521990339</v>
      </c>
      <c r="G933" s="26">
        <f t="shared" ca="1" si="81"/>
        <v>0.89539103194374947</v>
      </c>
      <c r="H933" s="26">
        <f t="shared" ca="1" si="81"/>
        <v>0.86560283170230057</v>
      </c>
      <c r="I933" s="26">
        <f t="shared" ca="1" si="81"/>
        <v>0.8350267960244705</v>
      </c>
      <c r="J933" s="26">
        <f t="shared" ca="1" si="81"/>
        <v>0.80419924867652048</v>
      </c>
      <c r="K933" s="26">
        <f t="shared" ca="1" si="81"/>
        <v>0.77351461900353269</v>
      </c>
      <c r="L933" s="26">
        <f t="shared" ca="1" si="81"/>
        <v>0.74326096608835157</v>
      </c>
      <c r="M933" s="27">
        <f ca="1">C933*'Balance y flujos'!D$12</f>
        <v>7490.5360850015886</v>
      </c>
      <c r="N933" s="27">
        <f ca="1">D933*'Balance y flujos'!E$12</f>
        <v>7359.0920864814207</v>
      </c>
      <c r="O933" s="27">
        <f ca="1">E933*'Balance y flujos'!F$12</f>
        <v>7190.0243160101127</v>
      </c>
      <c r="P933" s="27">
        <f ca="1">F933*'Balance y flujos'!G$12</f>
        <v>6994.0148654830182</v>
      </c>
      <c r="Q933" s="27">
        <f ca="1">G933*'Balance y flujos'!H$12</f>
        <v>-888611.25952719897</v>
      </c>
      <c r="R933" s="27">
        <f ca="1">H933*'Balance y flujos'!I$12</f>
        <v>21937.649806969381</v>
      </c>
      <c r="S933" s="27">
        <f ca="1">I933*'Balance y flujos'!J$12</f>
        <v>21162.737412255392</v>
      </c>
      <c r="T933" s="27">
        <f ca="1">J933*'Balance y flujos'!K$12</f>
        <v>20381.45076050414</v>
      </c>
      <c r="U933" s="27">
        <f ca="1">K933*'Balance y flujos'!L$12</f>
        <v>19603.786183207496</v>
      </c>
      <c r="V933" s="27">
        <f ca="1">L933*'Balance y flujos'!M$12</f>
        <v>762098.01027542946</v>
      </c>
      <c r="W933" s="16">
        <f t="shared" ca="1" si="79"/>
        <v>-14393.957735856995</v>
      </c>
      <c r="X933" s="16">
        <f ca="1">'Metrics and Escenarios'!$N$13-W933</f>
        <v>17302.004491663771</v>
      </c>
    </row>
    <row r="934" spans="1:24" x14ac:dyDescent="0.35">
      <c r="A934">
        <v>929</v>
      </c>
      <c r="B934" s="16">
        <f t="shared" ca="1" si="78"/>
        <v>102.49132543918439</v>
      </c>
      <c r="C934" s="26">
        <f t="shared" ca="1" si="80"/>
        <v>0.98341898012774953</v>
      </c>
      <c r="D934" s="26">
        <f t="shared" ca="1" si="81"/>
        <v>0.96045712747870782</v>
      </c>
      <c r="E934" s="26">
        <f t="shared" ca="1" si="81"/>
        <v>0.93285075286234997</v>
      </c>
      <c r="F934" s="26">
        <f t="shared" ca="1" si="81"/>
        <v>0.90206206426596491</v>
      </c>
      <c r="G934" s="26">
        <f t="shared" ca="1" si="81"/>
        <v>0.86926670363692482</v>
      </c>
      <c r="H934" s="26">
        <f t="shared" ca="1" si="81"/>
        <v>0.83538569435762744</v>
      </c>
      <c r="I934" s="26">
        <f t="shared" ca="1" si="81"/>
        <v>0.80111864315391978</v>
      </c>
      <c r="J934" s="26">
        <f t="shared" ca="1" si="81"/>
        <v>0.76698726001731454</v>
      </c>
      <c r="K934" s="26">
        <f t="shared" ca="1" si="81"/>
        <v>0.73336651095994421</v>
      </c>
      <c r="L934" s="26">
        <f t="shared" ca="1" si="81"/>
        <v>0.70052225090795039</v>
      </c>
      <c r="M934" s="27">
        <f ca="1">C934*'Balance y flujos'!D$12</f>
        <v>7446.3074092988172</v>
      </c>
      <c r="N934" s="27">
        <f ca="1">D934*'Balance y flujos'!E$12</f>
        <v>7272.4435557767147</v>
      </c>
      <c r="O934" s="27">
        <f ca="1">E934*'Balance y flujos'!F$12</f>
        <v>7063.4120483484558</v>
      </c>
      <c r="P934" s="27">
        <f ca="1">F934*'Balance y flujos'!G$12</f>
        <v>6830.2845160853767</v>
      </c>
      <c r="Q934" s="27">
        <f ca="1">G934*'Balance y flujos'!H$12</f>
        <v>-862684.74088580173</v>
      </c>
      <c r="R934" s="27">
        <f ca="1">H934*'Balance y flujos'!I$12</f>
        <v>21171.833253512774</v>
      </c>
      <c r="S934" s="27">
        <f ca="1">I934*'Balance y flujos'!J$12</f>
        <v>20303.376564495185</v>
      </c>
      <c r="T934" s="27">
        <f ca="1">J934*'Balance y flujos'!K$12</f>
        <v>19438.358217448163</v>
      </c>
      <c r="U934" s="27">
        <f ca="1">K934*'Balance y flujos'!L$12</f>
        <v>18586.28126938863</v>
      </c>
      <c r="V934" s="27">
        <f ca="1">L934*'Balance y flujos'!M$12</f>
        <v>718276.13439766364</v>
      </c>
      <c r="W934" s="16">
        <f t="shared" ca="1" si="79"/>
        <v>-36296.309653784148</v>
      </c>
      <c r="X934" s="16">
        <f ca="1">'Metrics and Escenarios'!$N$13-W934</f>
        <v>39204.356409590924</v>
      </c>
    </row>
    <row r="935" spans="1:24" x14ac:dyDescent="0.35">
      <c r="A935">
        <v>930</v>
      </c>
      <c r="B935" s="16">
        <f t="shared" ca="1" si="78"/>
        <v>204.00075125432849</v>
      </c>
      <c r="C935" s="26">
        <f t="shared" ca="1" si="80"/>
        <v>0.97348684607328217</v>
      </c>
      <c r="D935" s="26">
        <f t="shared" ca="1" si="81"/>
        <v>0.94115463861091819</v>
      </c>
      <c r="E935" s="26">
        <f t="shared" ca="1" si="81"/>
        <v>0.90487100309994772</v>
      </c>
      <c r="F935" s="26">
        <f t="shared" ca="1" si="81"/>
        <v>0.86616858001298602</v>
      </c>
      <c r="G935" s="26">
        <f t="shared" ca="1" si="81"/>
        <v>0.8262482506473332</v>
      </c>
      <c r="H935" s="26">
        <f t="shared" ca="1" si="81"/>
        <v>0.7860244290203493</v>
      </c>
      <c r="I935" s="26">
        <f t="shared" ca="1" si="81"/>
        <v>0.74616925423556801</v>
      </c>
      <c r="J935" s="26">
        <f t="shared" ca="1" si="81"/>
        <v>0.70716403209104506</v>
      </c>
      <c r="K935" s="26">
        <f t="shared" ca="1" si="81"/>
        <v>0.66933662411598871</v>
      </c>
      <c r="L935" s="26">
        <f t="shared" ca="1" si="81"/>
        <v>0.63290270375377689</v>
      </c>
      <c r="M935" s="27">
        <f ca="1">C935*'Balance y flujos'!D$12</f>
        <v>7371.1027153744417</v>
      </c>
      <c r="N935" s="27">
        <f ca="1">D935*'Balance y flujos'!E$12</f>
        <v>7126.2878797336725</v>
      </c>
      <c r="O935" s="27">
        <f ca="1">E935*'Balance y flujos'!F$12</f>
        <v>6851.5533978889762</v>
      </c>
      <c r="P935" s="27">
        <f ca="1">F935*'Balance y flujos'!G$12</f>
        <v>6558.5042035844044</v>
      </c>
      <c r="Q935" s="27">
        <f ca="1">G935*'Balance y flujos'!H$12</f>
        <v>-819992.01744964148</v>
      </c>
      <c r="R935" s="27">
        <f ca="1">H935*'Balance y flujos'!I$12</f>
        <v>19920.832086073748</v>
      </c>
      <c r="S935" s="27">
        <f ca="1">I935*'Balance y flujos'!J$12</f>
        <v>18910.751209022284</v>
      </c>
      <c r="T935" s="27">
        <f ca="1">J935*'Balance y flujos'!K$12</f>
        <v>17922.211346731401</v>
      </c>
      <c r="U935" s="27">
        <f ca="1">K935*'Balance y flujos'!L$12</f>
        <v>16963.521750452968</v>
      </c>
      <c r="V935" s="27">
        <f ca="1">L935*'Balance y flujos'!M$12</f>
        <v>648942.85215478111</v>
      </c>
      <c r="W935" s="16">
        <f t="shared" ca="1" si="79"/>
        <v>-69424.400705998647</v>
      </c>
      <c r="X935" s="16">
        <f ca="1">'Metrics and Escenarios'!$N$13-W935</f>
        <v>72332.447461805423</v>
      </c>
    </row>
    <row r="936" spans="1:24" x14ac:dyDescent="0.35">
      <c r="A936">
        <v>931</v>
      </c>
      <c r="B936" s="16">
        <f t="shared" ca="1" si="78"/>
        <v>-113.07602206996492</v>
      </c>
      <c r="C936" s="26">
        <f t="shared" ca="1" si="80"/>
        <v>1.0048484268446838</v>
      </c>
      <c r="D936" s="26">
        <f t="shared" ca="1" si="81"/>
        <v>1.0027713692668476</v>
      </c>
      <c r="E936" s="26">
        <f t="shared" ca="1" si="81"/>
        <v>0.99517184175344697</v>
      </c>
      <c r="F936" s="26">
        <f t="shared" ca="1" si="81"/>
        <v>0.98329606907265088</v>
      </c>
      <c r="G936" s="26">
        <f t="shared" ca="1" si="81"/>
        <v>0.9681951426502251</v>
      </c>
      <c r="H936" s="26">
        <f t="shared" ca="1" si="81"/>
        <v>0.95073363707823866</v>
      </c>
      <c r="I936" s="26">
        <f t="shared" ca="1" si="81"/>
        <v>0.93160247818970132</v>
      </c>
      <c r="J936" s="26">
        <f t="shared" ca="1" si="81"/>
        <v>0.91134731372580147</v>
      </c>
      <c r="K936" s="26">
        <f t="shared" ca="1" si="81"/>
        <v>0.89038700441292051</v>
      </c>
      <c r="L936" s="26">
        <f t="shared" ca="1" si="81"/>
        <v>0.86904375684961332</v>
      </c>
      <c r="M936" s="27">
        <f ca="1">C936*'Balance y flujos'!D$12</f>
        <v>7608.5681049839395</v>
      </c>
      <c r="N936" s="27">
        <f ca="1">D936*'Balance y flujos'!E$12</f>
        <v>7592.8409230361467</v>
      </c>
      <c r="O936" s="27">
        <f ca="1">E936*'Balance y flujos'!F$12</f>
        <v>7535.2983911410902</v>
      </c>
      <c r="P936" s="27">
        <f ca="1">F936*'Balance y flujos'!G$12</f>
        <v>7445.3767444257974</v>
      </c>
      <c r="Q936" s="27">
        <f ca="1">G936*'Balance y flujos'!H$12</f>
        <v>-960864.10795387742</v>
      </c>
      <c r="R936" s="27">
        <f ca="1">H936*'Balance y flujos'!I$12</f>
        <v>24095.186413509611</v>
      </c>
      <c r="S936" s="27">
        <f ca="1">I936*'Balance y flujos'!J$12</f>
        <v>23610.33048567854</v>
      </c>
      <c r="T936" s="27">
        <f ca="1">J936*'Balance y flujos'!K$12</f>
        <v>23096.988005134961</v>
      </c>
      <c r="U936" s="27">
        <f ca="1">K936*'Balance y flujos'!L$12</f>
        <v>22565.774486982002</v>
      </c>
      <c r="V936" s="27">
        <f ca="1">L936*'Balance y flujos'!M$12</f>
        <v>891068.6127147529</v>
      </c>
      <c r="W936" s="16">
        <f t="shared" ca="1" si="79"/>
        <v>53754.868315767613</v>
      </c>
      <c r="X936" s="16">
        <f ca="1">'Metrics and Escenarios'!$N$13-W936</f>
        <v>-50846.821559960837</v>
      </c>
    </row>
    <row r="937" spans="1:24" x14ac:dyDescent="0.35">
      <c r="A937">
        <v>932</v>
      </c>
      <c r="B937" s="16">
        <f t="shared" ca="1" si="78"/>
        <v>-316.76051518046825</v>
      </c>
      <c r="C937" s="26">
        <f t="shared" ca="1" si="80"/>
        <v>1.025525496151741</v>
      </c>
      <c r="D937" s="26">
        <f t="shared" ca="1" si="81"/>
        <v>1.0444646262157535</v>
      </c>
      <c r="E937" s="26">
        <f t="shared" ca="1" si="81"/>
        <v>1.0578785094738474</v>
      </c>
      <c r="F937" s="26">
        <f t="shared" ca="1" si="81"/>
        <v>1.0667629496400293</v>
      </c>
      <c r="G937" s="26">
        <f t="shared" ca="1" si="81"/>
        <v>1.0719941742647825</v>
      </c>
      <c r="H937" s="26">
        <f t="shared" ca="1" si="81"/>
        <v>1.0743215574565277</v>
      </c>
      <c r="I937" s="26">
        <f t="shared" ca="1" si="81"/>
        <v>1.0743652954190206</v>
      </c>
      <c r="J937" s="26">
        <f t="shared" ca="1" si="81"/>
        <v>1.0726330119496148</v>
      </c>
      <c r="K937" s="26">
        <f t="shared" ca="1" si="81"/>
        <v>1.0695275077956017</v>
      </c>
      <c r="L937" s="26">
        <f t="shared" ca="1" si="81"/>
        <v>1.0653705695112619</v>
      </c>
      <c r="M937" s="27">
        <f ca="1">C937*'Balance y flujos'!D$12</f>
        <v>7765.1319068781477</v>
      </c>
      <c r="N937" s="27">
        <f ca="1">D937*'Balance y flujos'!E$12</f>
        <v>7908.5362821963981</v>
      </c>
      <c r="O937" s="27">
        <f ca="1">E937*'Balance y flujos'!F$12</f>
        <v>8010.104281503508</v>
      </c>
      <c r="P937" s="27">
        <f ca="1">F937*'Balance y flujos'!G$12</f>
        <v>8077.375987636653</v>
      </c>
      <c r="Q937" s="27">
        <f ca="1">G937*'Balance y flujos'!H$12</f>
        <v>-1063877.1881949021</v>
      </c>
      <c r="R937" s="27">
        <f ca="1">H937*'Balance y flujos'!I$12</f>
        <v>27227.371774200492</v>
      </c>
      <c r="S937" s="27">
        <f ca="1">I937*'Balance y flujos'!J$12</f>
        <v>27228.480259604305</v>
      </c>
      <c r="T937" s="27">
        <f ca="1">J937*'Balance y flujos'!K$12</f>
        <v>27184.577644309607</v>
      </c>
      <c r="U937" s="27">
        <f ca="1">K937*'Balance y flujos'!L$12</f>
        <v>27105.872422804212</v>
      </c>
      <c r="V937" s="27">
        <f ca="1">L937*'Balance y flujos'!M$12</f>
        <v>1092371.0893947592</v>
      </c>
      <c r="W937" s="16">
        <f t="shared" ca="1" si="79"/>
        <v>169001.35175899032</v>
      </c>
      <c r="X937" s="16">
        <f ca="1">'Metrics and Escenarios'!$N$13-W937</f>
        <v>-166093.30500318354</v>
      </c>
    </row>
    <row r="938" spans="1:24" x14ac:dyDescent="0.35">
      <c r="A938">
        <v>933</v>
      </c>
      <c r="B938" s="16">
        <f t="shared" ca="1" si="78"/>
        <v>179.3752437714702</v>
      </c>
      <c r="C938" s="26">
        <f t="shared" ca="1" si="80"/>
        <v>0.97588706094705335</v>
      </c>
      <c r="D938" s="26">
        <f t="shared" ca="1" si="81"/>
        <v>0.94580135410997646</v>
      </c>
      <c r="E938" s="26">
        <f t="shared" ca="1" si="81"/>
        <v>0.91158062907285886</v>
      </c>
      <c r="F938" s="26">
        <f t="shared" ca="1" si="81"/>
        <v>0.87474267531591277</v>
      </c>
      <c r="G938" s="26">
        <f t="shared" ca="1" si="81"/>
        <v>0.83648453096488418</v>
      </c>
      <c r="H938" s="26">
        <f t="shared" ca="1" si="81"/>
        <v>0.79772440177485182</v>
      </c>
      <c r="I938" s="26">
        <f t="shared" ca="1" si="81"/>
        <v>0.75914311130143497</v>
      </c>
      <c r="J938" s="26">
        <f t="shared" ca="1" si="81"/>
        <v>0.72123358352293532</v>
      </c>
      <c r="K938" s="26">
        <f t="shared" ca="1" si="81"/>
        <v>0.68433671191116452</v>
      </c>
      <c r="L938" s="26">
        <f t="shared" ca="1" si="81"/>
        <v>0.64868174002914425</v>
      </c>
      <c r="M938" s="27">
        <f ca="1">C938*'Balance y flujos'!D$12</f>
        <v>7389.2767979980554</v>
      </c>
      <c r="N938" s="27">
        <f ca="1">D938*'Balance y flujos'!E$12</f>
        <v>7161.472142747436</v>
      </c>
      <c r="O938" s="27">
        <f ca="1">E938*'Balance y flujos'!F$12</f>
        <v>6902.3577230091014</v>
      </c>
      <c r="P938" s="27">
        <f ca="1">F938*'Balance y flujos'!G$12</f>
        <v>6623.4260229435595</v>
      </c>
      <c r="Q938" s="27">
        <f ca="1">G938*'Balance y flujos'!H$12</f>
        <v>-830150.79012140515</v>
      </c>
      <c r="R938" s="27">
        <f ca="1">H938*'Balance y flujos'!I$12</f>
        <v>20217.353649588727</v>
      </c>
      <c r="S938" s="27">
        <f ca="1">I938*'Balance y flujos'!J$12</f>
        <v>19239.557819320609</v>
      </c>
      <c r="T938" s="27">
        <f ca="1">J938*'Balance y flujos'!K$12</f>
        <v>18278.786996613409</v>
      </c>
      <c r="U938" s="27">
        <f ca="1">K938*'Balance y flujos'!L$12</f>
        <v>17343.680711436515</v>
      </c>
      <c r="V938" s="27">
        <f ca="1">L938*'Balance y flujos'!M$12</f>
        <v>665121.78889191081</v>
      </c>
      <c r="W938" s="16">
        <f t="shared" ca="1" si="79"/>
        <v>-61873.089365836931</v>
      </c>
      <c r="X938" s="16">
        <f ca="1">'Metrics and Escenarios'!$N$13-W938</f>
        <v>64781.136121643707</v>
      </c>
    </row>
    <row r="939" spans="1:24" x14ac:dyDescent="0.35">
      <c r="A939">
        <v>934</v>
      </c>
      <c r="B939" s="16">
        <f t="shared" ca="1" si="78"/>
        <v>347.23499147069549</v>
      </c>
      <c r="C939" s="26">
        <f t="shared" ca="1" si="80"/>
        <v>0.95964256663062475</v>
      </c>
      <c r="D939" s="26">
        <f t="shared" ca="1" si="81"/>
        <v>0.91457603884889915</v>
      </c>
      <c r="E939" s="26">
        <f t="shared" ca="1" si="81"/>
        <v>0.86681200855892615</v>
      </c>
      <c r="F939" s="26">
        <f t="shared" ca="1" si="81"/>
        <v>0.81793744344568065</v>
      </c>
      <c r="G939" s="26">
        <f t="shared" ca="1" si="81"/>
        <v>0.76914395822291204</v>
      </c>
      <c r="H939" s="26">
        <f t="shared" ca="1" si="81"/>
        <v>0.72129436557648396</v>
      </c>
      <c r="I939" s="26">
        <f t="shared" ca="1" si="81"/>
        <v>0.67498366371213003</v>
      </c>
      <c r="J939" s="26">
        <f t="shared" ca="1" si="81"/>
        <v>0.63060221413269324</v>
      </c>
      <c r="K939" s="26">
        <f t="shared" ca="1" si="81"/>
        <v>0.58838193858450671</v>
      </c>
      <c r="L939" s="26">
        <f t="shared" ca="1" si="81"/>
        <v>0.54844251135373989</v>
      </c>
      <c r="M939" s="27">
        <f ca="1">C939*'Balance y flujos'!D$12</f>
        <v>7266.2758179142447</v>
      </c>
      <c r="N939" s="27">
        <f ca="1">D939*'Balance y flujos'!E$12</f>
        <v>6925.0385360297305</v>
      </c>
      <c r="O939" s="27">
        <f ca="1">E939*'Balance y flujos'!F$12</f>
        <v>6563.3761522103769</v>
      </c>
      <c r="P939" s="27">
        <f ca="1">F939*'Balance y flujos'!G$12</f>
        <v>6193.3049580569541</v>
      </c>
      <c r="Q939" s="27">
        <f ca="1">G939*'Balance y flujos'!H$12</f>
        <v>-763320.11053371185</v>
      </c>
      <c r="R939" s="27">
        <f ca="1">H939*'Balance y flujos'!I$12</f>
        <v>18280.327443752052</v>
      </c>
      <c r="S939" s="27">
        <f ca="1">I939*'Balance y flujos'!J$12</f>
        <v>17106.639093152287</v>
      </c>
      <c r="T939" s="27">
        <f ca="1">J939*'Balance y flujos'!K$12</f>
        <v>15981.845292646094</v>
      </c>
      <c r="U939" s="27">
        <f ca="1">K939*'Balance y flujos'!L$12</f>
        <v>14911.823816505161</v>
      </c>
      <c r="V939" s="27">
        <f ca="1">L939*'Balance y flujos'!M$12</f>
        <v>562342.11901753629</v>
      </c>
      <c r="W939" s="16">
        <f t="shared" ca="1" si="79"/>
        <v>-107749.36040590866</v>
      </c>
      <c r="X939" s="16">
        <f ca="1">'Metrics and Escenarios'!$N$13-W939</f>
        <v>110657.40716171544</v>
      </c>
    </row>
    <row r="940" spans="1:24" x14ac:dyDescent="0.35">
      <c r="A940">
        <v>935</v>
      </c>
      <c r="B940" s="16">
        <f t="shared" ca="1" si="78"/>
        <v>-172.80114985737816</v>
      </c>
      <c r="C940" s="26">
        <f t="shared" ca="1" si="80"/>
        <v>1.0108678545760406</v>
      </c>
      <c r="D940" s="26">
        <f t="shared" ca="1" si="81"/>
        <v>1.0148213241332014</v>
      </c>
      <c r="E940" s="26">
        <f t="shared" ca="1" si="81"/>
        <v>1.0131635738202145</v>
      </c>
      <c r="F940" s="26">
        <f t="shared" ca="1" si="81"/>
        <v>1.0070699108698369</v>
      </c>
      <c r="G940" s="26">
        <f t="shared" ca="1" si="81"/>
        <v>0.99754396651550448</v>
      </c>
      <c r="H940" s="26">
        <f t="shared" ca="1" si="81"/>
        <v>0.98542105101164623</v>
      </c>
      <c r="I940" s="26">
        <f t="shared" ca="1" si="81"/>
        <v>0.97137615989233161</v>
      </c>
      <c r="J940" s="26">
        <f t="shared" ca="1" si="81"/>
        <v>0.95594862428495764</v>
      </c>
      <c r="K940" s="26">
        <f t="shared" ca="1" si="81"/>
        <v>0.93955731198683501</v>
      </c>
      <c r="L940" s="26">
        <f t="shared" ca="1" si="81"/>
        <v>0.92252880918114155</v>
      </c>
      <c r="M940" s="27">
        <f ca="1">C940*'Balance y flujos'!D$12</f>
        <v>7654.1463480537632</v>
      </c>
      <c r="N940" s="27">
        <f ca="1">D940*'Balance y flujos'!E$12</f>
        <v>7684.0814522675337</v>
      </c>
      <c r="O940" s="27">
        <f ca="1">E940*'Balance y flujos'!F$12</f>
        <v>7671.5292047638723</v>
      </c>
      <c r="P940" s="27">
        <f ca="1">F940*'Balance y flujos'!G$12</f>
        <v>7625.3888632674407</v>
      </c>
      <c r="Q940" s="27">
        <f ca="1">G940*'Balance y flujos'!H$12</f>
        <v>-989990.70673603518</v>
      </c>
      <c r="R940" s="27">
        <f ca="1">H940*'Balance y flujos'!I$12</f>
        <v>24974.296684075587</v>
      </c>
      <c r="S940" s="27">
        <f ca="1">I940*'Balance y flujos'!J$12</f>
        <v>24618.346019789285</v>
      </c>
      <c r="T940" s="27">
        <f ca="1">J940*'Balance y flujos'!K$12</f>
        <v>24227.353914468265</v>
      </c>
      <c r="U940" s="27">
        <f ca="1">K940*'Balance y flujos'!L$12</f>
        <v>23811.936062419747</v>
      </c>
      <c r="V940" s="27">
        <f ca="1">L940*'Balance y flujos'!M$12</f>
        <v>945909.17857394484</v>
      </c>
      <c r="W940" s="16">
        <f t="shared" ca="1" si="79"/>
        <v>84185.550387015333</v>
      </c>
      <c r="X940" s="16">
        <f ca="1">'Metrics and Escenarios'!$N$13-W940</f>
        <v>-81277.503631208558</v>
      </c>
    </row>
    <row r="941" spans="1:24" x14ac:dyDescent="0.35">
      <c r="A941">
        <v>936</v>
      </c>
      <c r="B941" s="16">
        <f t="shared" ca="1" si="78"/>
        <v>120.75361049394753</v>
      </c>
      <c r="C941" s="26">
        <f t="shared" ca="1" si="80"/>
        <v>0.98162467126109865</v>
      </c>
      <c r="D941" s="26">
        <f t="shared" ca="1" si="81"/>
        <v>0.95695549777847611</v>
      </c>
      <c r="E941" s="26">
        <f t="shared" ca="1" si="81"/>
        <v>0.92775393164279119</v>
      </c>
      <c r="F941" s="26">
        <f t="shared" ca="1" si="81"/>
        <v>0.89549658776020069</v>
      </c>
      <c r="G941" s="26">
        <f t="shared" ca="1" si="81"/>
        <v>0.86136543417959532</v>
      </c>
      <c r="H941" s="26">
        <f t="shared" ca="1" si="81"/>
        <v>0.82628203054507898</v>
      </c>
      <c r="I941" s="26">
        <f t="shared" ca="1" si="81"/>
        <v>0.79094264476143694</v>
      </c>
      <c r="J941" s="26">
        <f t="shared" ca="1" si="81"/>
        <v>0.75586316645014739</v>
      </c>
      <c r="K941" s="26">
        <f t="shared" ca="1" si="81"/>
        <v>0.72141137429834556</v>
      </c>
      <c r="L941" s="26">
        <f t="shared" ca="1" si="81"/>
        <v>0.68784522195831166</v>
      </c>
      <c r="M941" s="27">
        <f ca="1">C941*'Balance y flujos'!D$12</f>
        <v>7432.721160021244</v>
      </c>
      <c r="N941" s="27">
        <f ca="1">D941*'Balance y flujos'!E$12</f>
        <v>7245.9297181262873</v>
      </c>
      <c r="O941" s="27">
        <f ca="1">E941*'Balance y flujos'!F$12</f>
        <v>7024.819649403561</v>
      </c>
      <c r="P941" s="27">
        <f ca="1">F941*'Balance y flujos'!G$12</f>
        <v>6780.5716700468565</v>
      </c>
      <c r="Q941" s="27">
        <f ca="1">G941*'Balance y flujos'!H$12</f>
        <v>-854843.29870707053</v>
      </c>
      <c r="R941" s="27">
        <f ca="1">H941*'Balance y flujos'!I$12</f>
        <v>20941.111978852303</v>
      </c>
      <c r="S941" s="27">
        <f ca="1">I941*'Balance y flujos'!J$12</f>
        <v>20045.478275586458</v>
      </c>
      <c r="T941" s="27">
        <f ca="1">J941*'Balance y flujos'!K$12</f>
        <v>19156.431610742697</v>
      </c>
      <c r="U941" s="27">
        <f ca="1">K941*'Balance y flujos'!L$12</f>
        <v>18283.292887337204</v>
      </c>
      <c r="V941" s="27">
        <f ca="1">L941*'Balance y flujos'!M$12</f>
        <v>705277.82158491295</v>
      </c>
      <c r="W941" s="16">
        <f t="shared" ca="1" si="79"/>
        <v>-42655.120172041003</v>
      </c>
      <c r="X941" s="16">
        <f ca="1">'Metrics and Escenarios'!$N$13-W941</f>
        <v>45563.166927847778</v>
      </c>
    </row>
    <row r="942" spans="1:24" x14ac:dyDescent="0.35">
      <c r="A942">
        <v>937</v>
      </c>
      <c r="B942" s="16">
        <f t="shared" ca="1" si="78"/>
        <v>113.40589490700053</v>
      </c>
      <c r="C942" s="26">
        <f t="shared" ca="1" si="80"/>
        <v>0.98234620620006774</v>
      </c>
      <c r="D942" s="26">
        <f t="shared" ca="1" si="81"/>
        <v>0.95836281895018949</v>
      </c>
      <c r="E942" s="26">
        <f t="shared" ca="1" si="81"/>
        <v>0.92980124888683657</v>
      </c>
      <c r="F942" s="26">
        <f t="shared" ca="1" si="81"/>
        <v>0.89813240099838498</v>
      </c>
      <c r="G942" s="26">
        <f t="shared" ca="1" si="81"/>
        <v>0.86453578844242673</v>
      </c>
      <c r="H942" s="26">
        <f t="shared" ca="1" si="81"/>
        <v>0.8299328433853308</v>
      </c>
      <c r="I942" s="26">
        <f t="shared" ca="1" si="81"/>
        <v>0.79502125986576688</v>
      </c>
      <c r="J942" s="26">
        <f t="shared" ca="1" si="81"/>
        <v>0.76031934476712448</v>
      </c>
      <c r="K942" s="26">
        <f t="shared" ca="1" si="81"/>
        <v>0.7261978361971777</v>
      </c>
      <c r="L942" s="26">
        <f t="shared" ca="1" si="81"/>
        <v>0.69291792659007889</v>
      </c>
      <c r="M942" s="27">
        <f ca="1">C942*'Balance y flujos'!D$12</f>
        <v>7438.184519047948</v>
      </c>
      <c r="N942" s="27">
        <f ca="1">D942*'Balance y flujos'!E$12</f>
        <v>7256.5857521056505</v>
      </c>
      <c r="O942" s="27">
        <f ca="1">E942*'Balance y flujos'!F$12</f>
        <v>7040.3216418112524</v>
      </c>
      <c r="P942" s="27">
        <f ca="1">F942*'Balance y flujos'!G$12</f>
        <v>6800.5296696804107</v>
      </c>
      <c r="Q942" s="27">
        <f ca="1">G942*'Balance y flujos'!H$12</f>
        <v>-857989.64750232967</v>
      </c>
      <c r="R942" s="27">
        <f ca="1">H942*'Balance y flujos'!I$12</f>
        <v>21033.637385039718</v>
      </c>
      <c r="S942" s="27">
        <f ca="1">I942*'Balance y flujos'!J$12</f>
        <v>20148.845809262664</v>
      </c>
      <c r="T942" s="27">
        <f ca="1">J942*'Balance y flujos'!K$12</f>
        <v>19269.368024320505</v>
      </c>
      <c r="U942" s="27">
        <f ca="1">K942*'Balance y flujos'!L$12</f>
        <v>18404.599936142116</v>
      </c>
      <c r="V942" s="27">
        <f ca="1">L942*'Balance y flujos'!M$12</f>
        <v>710479.0877390207</v>
      </c>
      <c r="W942" s="16">
        <f t="shared" ca="1" si="79"/>
        <v>-40118.487025898765</v>
      </c>
      <c r="X942" s="16">
        <f ca="1">'Metrics and Escenarios'!$N$13-W942</f>
        <v>43026.533781705541</v>
      </c>
    </row>
    <row r="943" spans="1:24" x14ac:dyDescent="0.35">
      <c r="A943">
        <v>938</v>
      </c>
      <c r="B943" s="16">
        <f t="shared" ca="1" si="78"/>
        <v>-75.625224168447232</v>
      </c>
      <c r="C943" s="26">
        <f t="shared" ca="1" si="80"/>
        <v>1.0010922273328338</v>
      </c>
      <c r="D943" s="26">
        <f t="shared" ca="1" si="81"/>
        <v>0.99528851057522283</v>
      </c>
      <c r="E943" s="26">
        <f t="shared" ca="1" si="81"/>
        <v>0.98405342389643602</v>
      </c>
      <c r="F943" s="26">
        <f t="shared" ca="1" si="81"/>
        <v>0.96867576197272132</v>
      </c>
      <c r="G943" s="26">
        <f t="shared" ca="1" si="81"/>
        <v>0.95023399202009595</v>
      </c>
      <c r="H943" s="26">
        <f t="shared" ca="1" si="81"/>
        <v>0.92960843270088667</v>
      </c>
      <c r="I943" s="26">
        <f t="shared" ca="1" si="81"/>
        <v>0.90749734418707462</v>
      </c>
      <c r="J943" s="26">
        <f t="shared" ca="1" si="81"/>
        <v>0.88444774277944227</v>
      </c>
      <c r="K943" s="26">
        <f t="shared" ca="1" si="81"/>
        <v>0.86087600950997467</v>
      </c>
      <c r="L943" s="26">
        <f t="shared" ca="1" si="81"/>
        <v>0.83709928138073297</v>
      </c>
      <c r="M943" s="27">
        <f ca="1">C943*'Balance y flujos'!D$12</f>
        <v>7580.1267012474973</v>
      </c>
      <c r="N943" s="27">
        <f ca="1">D943*'Balance y flujos'!E$12</f>
        <v>7536.1817907190716</v>
      </c>
      <c r="O943" s="27">
        <f ca="1">E943*'Balance y flujos'!F$12</f>
        <v>7451.1113264806272</v>
      </c>
      <c r="P943" s="27">
        <f ca="1">F943*'Balance y flujos'!G$12</f>
        <v>7334.6738768949235</v>
      </c>
      <c r="Q943" s="27">
        <f ca="1">G943*'Balance y flujos'!H$12</f>
        <v>-943038.95657912083</v>
      </c>
      <c r="R943" s="27">
        <f ca="1">H943*'Balance y flujos'!I$12</f>
        <v>23559.793830724728</v>
      </c>
      <c r="S943" s="27">
        <f ca="1">I943*'Balance y flujos'!J$12</f>
        <v>22999.415214918932</v>
      </c>
      <c r="T943" s="27">
        <f ca="1">J943*'Balance y flujos'!K$12</f>
        <v>22415.25113255746</v>
      </c>
      <c r="U943" s="27">
        <f ca="1">K943*'Balance y flujos'!L$12</f>
        <v>21817.854253908252</v>
      </c>
      <c r="V943" s="27">
        <f ca="1">L943*'Balance y flujos'!M$12</f>
        <v>858314.54341087386</v>
      </c>
      <c r="W943" s="16">
        <f t="shared" ca="1" si="79"/>
        <v>35969.994959204458</v>
      </c>
      <c r="X943" s="16">
        <f ca="1">'Metrics and Escenarios'!$N$13-W943</f>
        <v>-33061.948203397682</v>
      </c>
    </row>
    <row r="944" spans="1:24" x14ac:dyDescent="0.35">
      <c r="A944">
        <v>939</v>
      </c>
      <c r="B944" s="16">
        <f t="shared" ca="1" si="78"/>
        <v>132.706156119394</v>
      </c>
      <c r="C944" s="26">
        <f t="shared" ca="1" si="80"/>
        <v>0.98045208080571344</v>
      </c>
      <c r="D944" s="26">
        <f t="shared" ca="1" si="81"/>
        <v>0.95467061902856765</v>
      </c>
      <c r="E944" s="26">
        <f t="shared" ca="1" si="81"/>
        <v>0.92443318255249785</v>
      </c>
      <c r="F944" s="26">
        <f t="shared" ca="1" si="81"/>
        <v>0.89122542063105026</v>
      </c>
      <c r="G944" s="26">
        <f t="shared" ca="1" si="81"/>
        <v>0.85623303095009429</v>
      </c>
      <c r="H944" s="26">
        <f t="shared" ca="1" si="81"/>
        <v>0.8203775238152643</v>
      </c>
      <c r="I944" s="26">
        <f t="shared" ca="1" si="81"/>
        <v>0.78435260727422007</v>
      </c>
      <c r="J944" s="26">
        <f t="shared" ca="1" si="81"/>
        <v>0.74867002063192567</v>
      </c>
      <c r="K944" s="26">
        <f t="shared" ca="1" si="81"/>
        <v>0.71369253351220052</v>
      </c>
      <c r="L944" s="26">
        <f t="shared" ca="1" si="81"/>
        <v>0.67967265931992171</v>
      </c>
      <c r="M944" s="27">
        <f ca="1">C944*'Balance y flujos'!D$12</f>
        <v>7423.8424733450174</v>
      </c>
      <c r="N944" s="27">
        <f ca="1">D944*'Balance y flujos'!E$12</f>
        <v>7228.6289440832816</v>
      </c>
      <c r="O944" s="27">
        <f ca="1">E944*'Balance y flujos'!F$12</f>
        <v>6999.6754137774988</v>
      </c>
      <c r="P944" s="27">
        <f ca="1">F944*'Balance y flujos'!G$12</f>
        <v>6748.2310054035779</v>
      </c>
      <c r="Q944" s="27">
        <f ca="1">G944*'Balance y flujos'!H$12</f>
        <v>-849749.75729838817</v>
      </c>
      <c r="R944" s="27">
        <f ca="1">H944*'Balance y flujos'!I$12</f>
        <v>20791.469445143357</v>
      </c>
      <c r="S944" s="27">
        <f ca="1">I944*'Balance y flujos'!J$12</f>
        <v>19878.461799536984</v>
      </c>
      <c r="T944" s="27">
        <f ca="1">J944*'Balance y flujos'!K$12</f>
        <v>18974.130088391754</v>
      </c>
      <c r="U944" s="27">
        <f ca="1">K944*'Balance y flujos'!L$12</f>
        <v>18087.668266113185</v>
      </c>
      <c r="V944" s="27">
        <f ca="1">L944*'Balance y flujos'!M$12</f>
        <v>696898.13529740798</v>
      </c>
      <c r="W944" s="16">
        <f t="shared" ca="1" si="79"/>
        <v>-46719.514565185644</v>
      </c>
      <c r="X944" s="16">
        <f ca="1">'Metrics and Escenarios'!$N$13-W944</f>
        <v>49627.561320992419</v>
      </c>
    </row>
    <row r="945" spans="1:24" x14ac:dyDescent="0.35">
      <c r="A945">
        <v>940</v>
      </c>
      <c r="B945" s="16">
        <f t="shared" ca="1" si="78"/>
        <v>30.258465317112886</v>
      </c>
      <c r="C945" s="26">
        <f t="shared" ca="1" si="80"/>
        <v>0.99054821394068571</v>
      </c>
      <c r="D945" s="26">
        <f t="shared" ca="1" si="81"/>
        <v>0.97443315028775912</v>
      </c>
      <c r="E945" s="26">
        <f t="shared" ca="1" si="81"/>
        <v>0.95328611224653215</v>
      </c>
      <c r="F945" s="26">
        <f t="shared" ca="1" si="81"/>
        <v>0.92850565304254862</v>
      </c>
      <c r="G945" s="26">
        <f t="shared" ca="1" si="81"/>
        <v>0.90123533526188582</v>
      </c>
      <c r="H945" s="26">
        <f t="shared" ca="1" si="81"/>
        <v>0.87238709674077786</v>
      </c>
      <c r="I945" s="26">
        <f t="shared" ca="1" si="81"/>
        <v>0.84266716416084286</v>
      </c>
      <c r="J945" s="26">
        <f t="shared" ca="1" si="81"/>
        <v>0.81261421707039672</v>
      </c>
      <c r="K945" s="26">
        <f t="shared" ca="1" si="81"/>
        <v>0.78262618326524569</v>
      </c>
      <c r="L945" s="26">
        <f t="shared" ca="1" si="81"/>
        <v>0.7529953027383931</v>
      </c>
      <c r="M945" s="27">
        <f ca="1">C945*'Balance y flujos'!D$12</f>
        <v>7500.2889447751759</v>
      </c>
      <c r="N945" s="27">
        <f ca="1">D945*'Balance y flujos'!E$12</f>
        <v>7378.2679951037335</v>
      </c>
      <c r="O945" s="27">
        <f ca="1">E945*'Balance y flujos'!F$12</f>
        <v>7218.1456573889818</v>
      </c>
      <c r="P945" s="27">
        <f ca="1">F945*'Balance y flujos'!G$12</f>
        <v>7030.5115759799783</v>
      </c>
      <c r="Q945" s="27">
        <f ca="1">G945*'Balance y flujos'!H$12</f>
        <v>-894411.31061919418</v>
      </c>
      <c r="R945" s="27">
        <f ca="1">H945*'Balance y flujos'!I$12</f>
        <v>22109.58874381307</v>
      </c>
      <c r="S945" s="27">
        <f ca="1">I945*'Balance y flujos'!J$12</f>
        <v>21356.373239719633</v>
      </c>
      <c r="T945" s="27">
        <f ca="1">J945*'Balance y flujos'!K$12</f>
        <v>20594.717888337498</v>
      </c>
      <c r="U945" s="27">
        <f ca="1">K945*'Balance y flujos'!L$12</f>
        <v>19834.707685132413</v>
      </c>
      <c r="V945" s="27">
        <f ca="1">L945*'Balance y flujos'!M$12</f>
        <v>772079.05183528713</v>
      </c>
      <c r="W945" s="16">
        <f t="shared" ca="1" si="79"/>
        <v>-9309.6570536565268</v>
      </c>
      <c r="X945" s="16">
        <f ca="1">'Metrics and Escenarios'!$N$13-W945</f>
        <v>12217.703809463303</v>
      </c>
    </row>
    <row r="946" spans="1:24" x14ac:dyDescent="0.35">
      <c r="A946">
        <v>941</v>
      </c>
      <c r="B946" s="16">
        <f t="shared" ca="1" si="78"/>
        <v>148.96111802647511</v>
      </c>
      <c r="C946" s="26">
        <f t="shared" ca="1" si="80"/>
        <v>0.97885965427545218</v>
      </c>
      <c r="D946" s="26">
        <f t="shared" ca="1" si="81"/>
        <v>0.95157203159048886</v>
      </c>
      <c r="E946" s="26">
        <f t="shared" ca="1" si="81"/>
        <v>0.91993616843270232</v>
      </c>
      <c r="F946" s="26">
        <f t="shared" ca="1" si="81"/>
        <v>0.88544948439905946</v>
      </c>
      <c r="G946" s="26">
        <f t="shared" ca="1" si="81"/>
        <v>0.84930221648229554</v>
      </c>
      <c r="H946" s="26">
        <f t="shared" ca="1" si="81"/>
        <v>0.81241529142533253</v>
      </c>
      <c r="I946" s="26">
        <f t="shared" ca="1" si="81"/>
        <v>0.77547845494422218</v>
      </c>
      <c r="J946" s="26">
        <f t="shared" ca="1" si="81"/>
        <v>0.73899736625625134</v>
      </c>
      <c r="K946" s="26">
        <f t="shared" ca="1" si="81"/>
        <v>0.70332759467892836</v>
      </c>
      <c r="L946" s="26">
        <f t="shared" ca="1" si="81"/>
        <v>0.66871391441953798</v>
      </c>
      <c r="M946" s="27">
        <f ca="1">C946*'Balance y flujos'!D$12</f>
        <v>7411.7848481510155</v>
      </c>
      <c r="N946" s="27">
        <f ca="1">D946*'Balance y flujos'!E$12</f>
        <v>7205.1668846103912</v>
      </c>
      <c r="O946" s="27">
        <f ca="1">E946*'Balance y flujos'!F$12</f>
        <v>6965.6246681272523</v>
      </c>
      <c r="P946" s="27">
        <f ca="1">F946*'Balance y flujos'!G$12</f>
        <v>6704.4964450289926</v>
      </c>
      <c r="Q946" s="27">
        <f ca="1">G946*'Balance y flujos'!H$12</f>
        <v>-842871.42196325504</v>
      </c>
      <c r="R946" s="27">
        <f ca="1">H946*'Balance y flujos'!I$12</f>
        <v>20589.67636007625</v>
      </c>
      <c r="S946" s="27">
        <f ca="1">I946*'Balance y flujos'!J$12</f>
        <v>19653.557213947381</v>
      </c>
      <c r="T946" s="27">
        <f ca="1">J946*'Balance y flujos'!K$12</f>
        <v>18728.98844071474</v>
      </c>
      <c r="U946" s="27">
        <f ca="1">K946*'Balance y flujos'!L$12</f>
        <v>17824.981511787519</v>
      </c>
      <c r="V946" s="27">
        <f ca="1">L946*'Balance y flujos'!M$12</f>
        <v>685661.65435094899</v>
      </c>
      <c r="W946" s="16">
        <f t="shared" ca="1" si="79"/>
        <v>-52125.4912398624</v>
      </c>
      <c r="X946" s="16">
        <f ca="1">'Metrics and Escenarios'!$N$13-W946</f>
        <v>55033.537995669176</v>
      </c>
    </row>
    <row r="947" spans="1:24" x14ac:dyDescent="0.35">
      <c r="A947">
        <v>942</v>
      </c>
      <c r="B947" s="16">
        <f t="shared" ca="1" si="78"/>
        <v>-220.11560514985936</v>
      </c>
      <c r="C947" s="26">
        <f t="shared" ca="1" si="80"/>
        <v>1.0156620535691259</v>
      </c>
      <c r="D947" s="26">
        <f t="shared" ca="1" si="81"/>
        <v>1.0244700481790359</v>
      </c>
      <c r="E947" s="26">
        <f t="shared" ca="1" si="81"/>
        <v>1.0276473089309457</v>
      </c>
      <c r="F947" s="26">
        <f t="shared" ca="1" si="81"/>
        <v>1.0263109985770036</v>
      </c>
      <c r="G947" s="26">
        <f t="shared" ca="1" si="81"/>
        <v>1.0214244504970431</v>
      </c>
      <c r="H947" s="26">
        <f t="shared" ca="1" si="81"/>
        <v>1.0137967152213954</v>
      </c>
      <c r="I947" s="26">
        <f t="shared" ca="1" si="81"/>
        <v>1.0040869562440491</v>
      </c>
      <c r="J947" s="26">
        <f t="shared" ca="1" si="81"/>
        <v>0.99282631119989506</v>
      </c>
      <c r="K947" s="26">
        <f t="shared" ca="1" si="81"/>
        <v>0.98043056714180776</v>
      </c>
      <c r="L947" s="26">
        <f t="shared" ca="1" si="81"/>
        <v>0.9672268506993188</v>
      </c>
      <c r="M947" s="27">
        <f ca="1">C947*'Balance y flujos'!D$12</f>
        <v>7690.4473349222762</v>
      </c>
      <c r="N947" s="27">
        <f ca="1">D947*'Balance y flujos'!E$12</f>
        <v>7757.1402062723055</v>
      </c>
      <c r="O947" s="27">
        <f ca="1">E947*'Balance y flujos'!F$12</f>
        <v>7781.1979687888952</v>
      </c>
      <c r="P947" s="27">
        <f ca="1">F947*'Balance y flujos'!G$12</f>
        <v>7771.0796185325389</v>
      </c>
      <c r="Q947" s="27">
        <f ca="1">G947*'Balance y flujos'!H$12</f>
        <v>-1013690.3711194141</v>
      </c>
      <c r="R947" s="27">
        <f ca="1">H947*'Balance y flujos'!I$12</f>
        <v>25693.443343114846</v>
      </c>
      <c r="S947" s="27">
        <f ca="1">I947*'Balance y flujos'!J$12</f>
        <v>25447.36132448721</v>
      </c>
      <c r="T947" s="27">
        <f ca="1">J947*'Balance y flujos'!K$12</f>
        <v>25161.973986863301</v>
      </c>
      <c r="U947" s="27">
        <f ca="1">K947*'Balance y flujos'!L$12</f>
        <v>24847.818946833737</v>
      </c>
      <c r="V947" s="27">
        <f ca="1">L947*'Balance y flujos'!M$12</f>
        <v>991740.03752983164</v>
      </c>
      <c r="W947" s="16">
        <f t="shared" ca="1" si="79"/>
        <v>110200.12914023257</v>
      </c>
      <c r="X947" s="16">
        <f ca="1">'Metrics and Escenarios'!$N$13-W947</f>
        <v>-107292.0823844258</v>
      </c>
    </row>
    <row r="948" spans="1:24" x14ac:dyDescent="0.35">
      <c r="A948">
        <v>943</v>
      </c>
      <c r="B948" s="16">
        <f t="shared" ca="1" si="78"/>
        <v>-14.441090342531506</v>
      </c>
      <c r="C948" s="26">
        <f t="shared" ca="1" si="80"/>
        <v>0.99498583102973348</v>
      </c>
      <c r="D948" s="26">
        <f t="shared" ca="1" si="81"/>
        <v>0.98318355168169025</v>
      </c>
      <c r="E948" s="26">
        <f t="shared" ca="1" si="81"/>
        <v>0.9661556484650129</v>
      </c>
      <c r="F948" s="26">
        <f t="shared" ca="1" si="81"/>
        <v>0.94525647368717325</v>
      </c>
      <c r="G948" s="26">
        <f t="shared" ca="1" si="81"/>
        <v>0.92160452027558715</v>
      </c>
      <c r="H948" s="26">
        <f t="shared" ca="1" si="81"/>
        <v>0.89610086311742232</v>
      </c>
      <c r="I948" s="26">
        <f t="shared" ca="1" si="81"/>
        <v>0.86945079825361382</v>
      </c>
      <c r="J948" s="26">
        <f t="shared" ca="1" si="81"/>
        <v>0.84219882764151666</v>
      </c>
      <c r="K948" s="26">
        <f t="shared" ca="1" si="81"/>
        <v>0.81475280955524043</v>
      </c>
      <c r="L948" s="26">
        <f t="shared" ca="1" si="81"/>
        <v>0.78741745438470367</v>
      </c>
      <c r="M948" s="27">
        <f ca="1">C948*'Balance y flujos'!D$12</f>
        <v>7533.8899446313253</v>
      </c>
      <c r="N948" s="27">
        <f ca="1">D948*'Balance y flujos'!E$12</f>
        <v>7444.5247788862716</v>
      </c>
      <c r="O948" s="27">
        <f ca="1">E948*'Balance y flujos'!F$12</f>
        <v>7315.5919390190802</v>
      </c>
      <c r="P948" s="27">
        <f ca="1">F948*'Balance y flujos'!G$12</f>
        <v>7157.3463863694424</v>
      </c>
      <c r="Q948" s="27">
        <f ca="1">G948*'Balance y flujos'!H$12</f>
        <v>-914626.26308669313</v>
      </c>
      <c r="R948" s="27">
        <f ca="1">H948*'Balance y flujos'!I$12</f>
        <v>22710.585278623421</v>
      </c>
      <c r="S948" s="27">
        <f ca="1">I948*'Balance y flujos'!J$12</f>
        <v>22035.171833908258</v>
      </c>
      <c r="T948" s="27">
        <f ca="1">J948*'Balance y flujos'!K$12</f>
        <v>21344.503820886301</v>
      </c>
      <c r="U948" s="27">
        <f ca="1">K948*'Balance y flujos'!L$12</f>
        <v>20648.917910904493</v>
      </c>
      <c r="V948" s="27">
        <f ca="1">L948*'Balance y flujos'!M$12</f>
        <v>807373.59100248199</v>
      </c>
      <c r="W948" s="16">
        <f t="shared" ca="1" si="79"/>
        <v>8937.8598090173909</v>
      </c>
      <c r="X948" s="16">
        <f ca="1">'Metrics and Escenarios'!$N$13-W948</f>
        <v>-6029.8130532106152</v>
      </c>
    </row>
    <row r="949" spans="1:24" x14ac:dyDescent="0.35">
      <c r="A949">
        <v>944</v>
      </c>
      <c r="B949" s="16">
        <f t="shared" ca="1" si="78"/>
        <v>-269.32379562007327</v>
      </c>
      <c r="C949" s="26">
        <f t="shared" ca="1" si="80"/>
        <v>1.0206722597968338</v>
      </c>
      <c r="D949" s="26">
        <f t="shared" ca="1" si="81"/>
        <v>1.0346022887717852</v>
      </c>
      <c r="E949" s="26">
        <f t="shared" ca="1" si="81"/>
        <v>1.0429304390079912</v>
      </c>
      <c r="F949" s="26">
        <f t="shared" ca="1" si="81"/>
        <v>1.0467122848221533</v>
      </c>
      <c r="G949" s="26">
        <f t="shared" ca="1" si="81"/>
        <v>1.0468673917252482</v>
      </c>
      <c r="H949" s="26">
        <f t="shared" ca="1" si="81"/>
        <v>1.0441752311106132</v>
      </c>
      <c r="I949" s="26">
        <f t="shared" ca="1" si="81"/>
        <v>1.0392760454928358</v>
      </c>
      <c r="J949" s="26">
        <f t="shared" ca="1" si="81"/>
        <v>1.0326899593674028</v>
      </c>
      <c r="K949" s="26">
        <f t="shared" ref="D949:L978" ca="1" si="82">EXP(-(K$4+($B949/10000))*K$3)</f>
        <v>1.024827106568345</v>
      </c>
      <c r="L949" s="26">
        <f t="shared" ca="1" si="82"/>
        <v>1.0160128245571671</v>
      </c>
      <c r="M949" s="27">
        <f ca="1">C949*'Balance y flujos'!D$12</f>
        <v>7728.3838975770368</v>
      </c>
      <c r="N949" s="27">
        <f ca="1">D949*'Balance y flujos'!E$12</f>
        <v>7833.8600781917867</v>
      </c>
      <c r="O949" s="27">
        <f ca="1">E949*'Balance y flujos'!F$12</f>
        <v>7896.9196367957484</v>
      </c>
      <c r="P949" s="27">
        <f ca="1">F949*'Balance y flujos'!G$12</f>
        <v>7925.5552306533764</v>
      </c>
      <c r="Q949" s="27">
        <f ca="1">G949*'Balance y flujos'!H$12</f>
        <v>-1038940.6620473806</v>
      </c>
      <c r="R949" s="27">
        <f ca="1">H949*'Balance y flujos'!I$12</f>
        <v>26463.349839287581</v>
      </c>
      <c r="S949" s="27">
        <f ca="1">I949*'Balance y flujos'!J$12</f>
        <v>26339.185945078993</v>
      </c>
      <c r="T949" s="27">
        <f ca="1">J949*'Balance y flujos'!K$12</f>
        <v>26172.26961148273</v>
      </c>
      <c r="U949" s="27">
        <f ca="1">K949*'Balance y flujos'!L$12</f>
        <v>25972.995181141214</v>
      </c>
      <c r="V949" s="27">
        <f ca="1">L949*'Balance y flujos'!M$12</f>
        <v>1041762.4324930508</v>
      </c>
      <c r="W949" s="16">
        <f t="shared" ca="1" si="79"/>
        <v>139154.28986587864</v>
      </c>
      <c r="X949" s="16">
        <f ca="1">'Metrics and Escenarios'!$N$13-W949</f>
        <v>-136246.24311007187</v>
      </c>
    </row>
    <row r="950" spans="1:24" x14ac:dyDescent="0.35">
      <c r="A950">
        <v>945</v>
      </c>
      <c r="B950" s="16">
        <f t="shared" ca="1" si="78"/>
        <v>-286.16223815977759</v>
      </c>
      <c r="C950" s="26">
        <f t="shared" ca="1" si="80"/>
        <v>1.0223923607012706</v>
      </c>
      <c r="D950" s="26">
        <f t="shared" ca="1" si="82"/>
        <v>1.0380923804823221</v>
      </c>
      <c r="E950" s="26">
        <f t="shared" ca="1" si="82"/>
        <v>1.0482121654645729</v>
      </c>
      <c r="F950" s="26">
        <f t="shared" ca="1" si="82"/>
        <v>1.0537860822919716</v>
      </c>
      <c r="G950" s="26">
        <f t="shared" ca="1" si="82"/>
        <v>1.0557184069819714</v>
      </c>
      <c r="H950" s="26">
        <f t="shared" ca="1" si="82"/>
        <v>1.0547780723009641</v>
      </c>
      <c r="I950" s="26">
        <f t="shared" ca="1" si="82"/>
        <v>1.0515983769169182</v>
      </c>
      <c r="J950" s="26">
        <f t="shared" ca="1" si="82"/>
        <v>1.0466951905299737</v>
      </c>
      <c r="K950" s="26">
        <f t="shared" ca="1" si="82"/>
        <v>1.0404762282577105</v>
      </c>
      <c r="L950" s="26">
        <f t="shared" ca="1" si="82"/>
        <v>1.0332657466456754</v>
      </c>
      <c r="M950" s="27">
        <f ca="1">C950*'Balance y flujos'!D$12</f>
        <v>7741.4082548126325</v>
      </c>
      <c r="N950" s="27">
        <f ca="1">D950*'Balance y flujos'!E$12</f>
        <v>7860.2865518398012</v>
      </c>
      <c r="O950" s="27">
        <f ca="1">E950*'Balance y flujos'!F$12</f>
        <v>7936.9121116638098</v>
      </c>
      <c r="P950" s="27">
        <f ca="1">F950*'Balance y flujos'!G$12</f>
        <v>7979.1170100940626</v>
      </c>
      <c r="Q950" s="27">
        <f ca="1">G950*'Balance y flujos'!H$12</f>
        <v>-1047724.658686589</v>
      </c>
      <c r="R950" s="27">
        <f ca="1">H950*'Balance y flujos'!I$12</f>
        <v>26732.065939182256</v>
      </c>
      <c r="S950" s="27">
        <f ca="1">I950*'Balance y flujos'!J$12</f>
        <v>26651.480431287306</v>
      </c>
      <c r="T950" s="27">
        <f ca="1">J950*'Balance y flujos'!K$12</f>
        <v>26527.215142455534</v>
      </c>
      <c r="U950" s="27">
        <f ca="1">K950*'Balance y flujos'!L$12</f>
        <v>26369.603115905942</v>
      </c>
      <c r="V950" s="27">
        <f ca="1">L950*'Balance y flujos'!M$12</f>
        <v>1059452.6088846442</v>
      </c>
      <c r="W950" s="16">
        <f t="shared" ca="1" si="79"/>
        <v>149526.03875529661</v>
      </c>
      <c r="X950" s="16">
        <f ca="1">'Metrics and Escenarios'!$N$13-W950</f>
        <v>-146617.99199948984</v>
      </c>
    </row>
    <row r="951" spans="1:24" x14ac:dyDescent="0.35">
      <c r="A951">
        <v>946</v>
      </c>
      <c r="B951" s="16">
        <f t="shared" ca="1" si="78"/>
        <v>-61.225922932966967</v>
      </c>
      <c r="C951" s="26">
        <f t="shared" ca="1" si="80"/>
        <v>0.99965176181198334</v>
      </c>
      <c r="D951" s="26">
        <f t="shared" ca="1" si="82"/>
        <v>0.99242634206002811</v>
      </c>
      <c r="E951" s="26">
        <f t="shared" ca="1" si="82"/>
        <v>0.9798116876933971</v>
      </c>
      <c r="F951" s="26">
        <f t="shared" ca="1" si="82"/>
        <v>0.96311249713931113</v>
      </c>
      <c r="G951" s="26">
        <f t="shared" ca="1" si="82"/>
        <v>0.94341720794989559</v>
      </c>
      <c r="H951" s="26">
        <f t="shared" ca="1" si="82"/>
        <v>0.92161159997161191</v>
      </c>
      <c r="I951" s="26">
        <f t="shared" ca="1" si="82"/>
        <v>0.89839615964471042</v>
      </c>
      <c r="J951" s="26">
        <f t="shared" ca="1" si="82"/>
        <v>0.8743178565299381</v>
      </c>
      <c r="K951" s="26">
        <f t="shared" ca="1" si="82"/>
        <v>0.84979157659234772</v>
      </c>
      <c r="L951" s="26">
        <f t="shared" ca="1" si="82"/>
        <v>0.82513200365636408</v>
      </c>
      <c r="M951" s="27">
        <f ca="1">C951*'Balance y flujos'!D$12</f>
        <v>7569.2197030122643</v>
      </c>
      <c r="N951" s="27">
        <f ca="1">D951*'Balance y flujos'!E$12</f>
        <v>7514.5098614071239</v>
      </c>
      <c r="O951" s="27">
        <f ca="1">E951*'Balance y flujos'!F$12</f>
        <v>7418.9935085868983</v>
      </c>
      <c r="P951" s="27">
        <f ca="1">F951*'Balance y flujos'!G$12</f>
        <v>7292.5496338347248</v>
      </c>
      <c r="Q951" s="27">
        <f ca="1">G951*'Balance y flujos'!H$12</f>
        <v>-936273.7882197774</v>
      </c>
      <c r="R951" s="27">
        <f ca="1">H951*'Balance y flujos'!I$12</f>
        <v>23357.123842186524</v>
      </c>
      <c r="S951" s="27">
        <f ca="1">I951*'Balance y flujos'!J$12</f>
        <v>22768.75677434251</v>
      </c>
      <c r="T951" s="27">
        <f ca="1">J951*'Balance y flujos'!K$12</f>
        <v>22158.521499766139</v>
      </c>
      <c r="U951" s="27">
        <f ca="1">K951*'Balance y flujos'!L$12</f>
        <v>21536.932798074366</v>
      </c>
      <c r="V951" s="27">
        <f ca="1">L951*'Balance y flujos'!M$12</f>
        <v>846043.96960400057</v>
      </c>
      <c r="W951" s="16">
        <f t="shared" ca="1" si="79"/>
        <v>29386.789005433675</v>
      </c>
      <c r="X951" s="16">
        <f ca="1">'Metrics and Escenarios'!$N$13-W951</f>
        <v>-26478.742249626899</v>
      </c>
    </row>
    <row r="952" spans="1:24" x14ac:dyDescent="0.35">
      <c r="A952">
        <v>947</v>
      </c>
      <c r="B952" s="16">
        <f t="shared" ca="1" si="78"/>
        <v>-97.643489682921313</v>
      </c>
      <c r="C952" s="26">
        <f t="shared" ca="1" si="80"/>
        <v>1.0032988872290998</v>
      </c>
      <c r="D952" s="26">
        <f t="shared" ca="1" si="82"/>
        <v>0.99968108049171467</v>
      </c>
      <c r="E952" s="26">
        <f t="shared" ca="1" si="82"/>
        <v>0.99057508440172304</v>
      </c>
      <c r="F952" s="26">
        <f t="shared" ca="1" si="82"/>
        <v>0.97724486599297389</v>
      </c>
      <c r="G952" s="26">
        <f t="shared" ca="1" si="82"/>
        <v>0.96075304074758727</v>
      </c>
      <c r="H952" s="26">
        <f t="shared" ca="1" si="82"/>
        <v>0.94197093231683704</v>
      </c>
      <c r="I952" s="26">
        <f t="shared" ca="1" si="82"/>
        <v>0.92159275213996017</v>
      </c>
      <c r="J952" s="26">
        <f t="shared" ca="1" si="82"/>
        <v>0.90016496698728754</v>
      </c>
      <c r="K952" s="26">
        <f t="shared" ca="1" si="82"/>
        <v>0.87810565771922078</v>
      </c>
      <c r="L952" s="26">
        <f t="shared" ca="1" si="82"/>
        <v>0.85573516767646762</v>
      </c>
      <c r="M952" s="27">
        <f ca="1">C952*'Balance y flujos'!D$12</f>
        <v>7596.8352133541412</v>
      </c>
      <c r="N952" s="27">
        <f ca="1">D952*'Balance y flujos'!E$12</f>
        <v>7569.4416998483293</v>
      </c>
      <c r="O952" s="27">
        <f ca="1">E952*'Balance y flujos'!F$12</f>
        <v>7500.4924040505784</v>
      </c>
      <c r="P952" s="27">
        <f ca="1">F952*'Balance y flujos'!G$12</f>
        <v>7399.5579029778555</v>
      </c>
      <c r="Q952" s="27">
        <f ca="1">G952*'Balance y flujos'!H$12</f>
        <v>-953478.3565789985</v>
      </c>
      <c r="R952" s="27">
        <f ca="1">H952*'Balance y flujos'!I$12</f>
        <v>23873.106330846935</v>
      </c>
      <c r="S952" s="27">
        <f ca="1">I952*'Balance y flujos'!J$12</f>
        <v>23356.646166842529</v>
      </c>
      <c r="T952" s="27">
        <f ca="1">J952*'Balance y flujos'!K$12</f>
        <v>22813.585042731072</v>
      </c>
      <c r="U952" s="27">
        <f ca="1">K952*'Balance y flujos'!L$12</f>
        <v>22254.518708862011</v>
      </c>
      <c r="V952" s="27">
        <f ca="1">L952*'Balance y flujos'!M$12</f>
        <v>877422.73355362145</v>
      </c>
      <c r="W952" s="16">
        <f t="shared" ca="1" si="79"/>
        <v>46308.560444136383</v>
      </c>
      <c r="X952" s="16">
        <f ca="1">'Metrics and Escenarios'!$N$13-W952</f>
        <v>-43400.513688329607</v>
      </c>
    </row>
    <row r="953" spans="1:24" x14ac:dyDescent="0.35">
      <c r="A953">
        <v>948</v>
      </c>
      <c r="B953" s="16">
        <f t="shared" ca="1" si="78"/>
        <v>207.5981472543813</v>
      </c>
      <c r="C953" s="26">
        <f t="shared" ca="1" si="80"/>
        <v>0.97313670728783463</v>
      </c>
      <c r="D953" s="26">
        <f t="shared" ca="1" si="82"/>
        <v>0.94047774096053383</v>
      </c>
      <c r="E953" s="26">
        <f t="shared" ca="1" si="82"/>
        <v>0.90389497606990576</v>
      </c>
      <c r="F953" s="26">
        <f t="shared" ca="1" si="82"/>
        <v>0.86492309577385429</v>
      </c>
      <c r="G953" s="26">
        <f t="shared" ca="1" si="82"/>
        <v>0.82476341535682796</v>
      </c>
      <c r="H953" s="26">
        <f t="shared" ca="1" si="82"/>
        <v>0.78432967400764719</v>
      </c>
      <c r="I953" s="26">
        <f t="shared" ca="1" si="82"/>
        <v>0.74429263165794979</v>
      </c>
      <c r="J953" s="26">
        <f t="shared" ca="1" si="82"/>
        <v>0.70513179854488495</v>
      </c>
      <c r="K953" s="26">
        <f t="shared" ca="1" si="82"/>
        <v>0.66717304646161346</v>
      </c>
      <c r="L953" s="26">
        <f t="shared" ca="1" si="82"/>
        <v>0.6306299924710872</v>
      </c>
      <c r="M953" s="27">
        <f ca="1">C953*'Balance y flujos'!D$12</f>
        <v>7368.4515147315351</v>
      </c>
      <c r="N953" s="27">
        <f ca="1">D953*'Balance y flujos'!E$12</f>
        <v>7121.1625078512434</v>
      </c>
      <c r="O953" s="27">
        <f ca="1">E953*'Balance y flujos'!F$12</f>
        <v>6844.1630612650752</v>
      </c>
      <c r="P953" s="27">
        <f ca="1">F953*'Balance y flujos'!G$12</f>
        <v>6549.0735756369895</v>
      </c>
      <c r="Q953" s="27">
        <f ca="1">G953*'Balance y flujos'!H$12</f>
        <v>-818518.42511890084</v>
      </c>
      <c r="R953" s="27">
        <f ca="1">H953*'Balance y flujos'!I$12</f>
        <v>19877.880583819362</v>
      </c>
      <c r="S953" s="27">
        <f ca="1">I953*'Balance y flujos'!J$12</f>
        <v>18863.190494777995</v>
      </c>
      <c r="T953" s="27">
        <f ca="1">J953*'Balance y flujos'!K$12</f>
        <v>17870.706861962146</v>
      </c>
      <c r="U953" s="27">
        <f ca="1">K953*'Balance y flujos'!L$12</f>
        <v>16908.688509186271</v>
      </c>
      <c r="V953" s="27">
        <f ca="1">L953*'Balance y flujos'!M$12</f>
        <v>646612.54177189677</v>
      </c>
      <c r="W953" s="16">
        <f t="shared" ca="1" si="79"/>
        <v>-70502.566237773513</v>
      </c>
      <c r="X953" s="16">
        <f ca="1">'Metrics and Escenarios'!$N$13-W953</f>
        <v>73410.612993580289</v>
      </c>
    </row>
    <row r="954" spans="1:24" x14ac:dyDescent="0.35">
      <c r="A954">
        <v>949</v>
      </c>
      <c r="B954" s="16">
        <f t="shared" ca="1" si="78"/>
        <v>-147.54304080459218</v>
      </c>
      <c r="C954" s="26">
        <f t="shared" ca="1" si="80"/>
        <v>1.0083178153393246</v>
      </c>
      <c r="D954" s="26">
        <f t="shared" ca="1" si="82"/>
        <v>1.0097077573754445</v>
      </c>
      <c r="E954" s="26">
        <f t="shared" ca="1" si="82"/>
        <v>1.0055154083339768</v>
      </c>
      <c r="F954" s="26">
        <f t="shared" ca="1" si="82"/>
        <v>0.99694646415392385</v>
      </c>
      <c r="G954" s="26">
        <f t="shared" ca="1" si="82"/>
        <v>0.98502514619041248</v>
      </c>
      <c r="H954" s="26">
        <f t="shared" ca="1" si="82"/>
        <v>0.97059971890362917</v>
      </c>
      <c r="I954" s="26">
        <f t="shared" ca="1" si="82"/>
        <v>0.95435251069631077</v>
      </c>
      <c r="J954" s="26">
        <f t="shared" ca="1" si="82"/>
        <v>0.93682611066040178</v>
      </c>
      <c r="K954" s="26">
        <f t="shared" ca="1" si="82"/>
        <v>0.91843994752822156</v>
      </c>
      <c r="L954" s="26">
        <f t="shared" ca="1" si="82"/>
        <v>0.89951928768906064</v>
      </c>
      <c r="M954" s="27">
        <f ca="1">C954*'Balance y flujos'!D$12</f>
        <v>7634.8378168518393</v>
      </c>
      <c r="N954" s="27">
        <f ca="1">D954*'Balance y flujos'!E$12</f>
        <v>7645.3622585101757</v>
      </c>
      <c r="O954" s="27">
        <f ca="1">E954*'Balance y flujos'!F$12</f>
        <v>7613.6183931174292</v>
      </c>
      <c r="P954" s="27">
        <f ca="1">F954*'Balance y flujos'!G$12</f>
        <v>7548.735577321554</v>
      </c>
      <c r="Q954" s="27">
        <f ca="1">G954*'Balance y flujos'!H$12</f>
        <v>-977566.67712215183</v>
      </c>
      <c r="R954" s="27">
        <f ca="1">H954*'Balance y flujos'!I$12</f>
        <v>24598.668068329222</v>
      </c>
      <c r="S954" s="27">
        <f ca="1">I954*'Balance y flujos'!J$12</f>
        <v>24186.902359000243</v>
      </c>
      <c r="T954" s="27">
        <f ca="1">J954*'Balance y flujos'!K$12</f>
        <v>23742.717090326285</v>
      </c>
      <c r="U954" s="27">
        <f ca="1">K954*'Balance y flujos'!L$12</f>
        <v>23276.742172829363</v>
      </c>
      <c r="V954" s="27">
        <f ca="1">L954*'Balance y flujos'!M$12</f>
        <v>922316.50877616066</v>
      </c>
      <c r="W954" s="16">
        <f t="shared" ca="1" si="79"/>
        <v>70997.415390294977</v>
      </c>
      <c r="X954" s="16">
        <f ca="1">'Metrics and Escenarios'!$N$13-W954</f>
        <v>-68089.368634488201</v>
      </c>
    </row>
    <row r="955" spans="1:24" x14ac:dyDescent="0.35">
      <c r="A955">
        <v>950</v>
      </c>
      <c r="B955" s="16">
        <f t="shared" ca="1" si="78"/>
        <v>-1.6390225423307874</v>
      </c>
      <c r="C955" s="26">
        <f t="shared" ca="1" si="80"/>
        <v>0.99371285843076074</v>
      </c>
      <c r="D955" s="26">
        <f t="shared" ca="1" si="82"/>
        <v>0.98066941517205886</v>
      </c>
      <c r="E955" s="26">
        <f t="shared" ca="1" si="82"/>
        <v>0.96245212789043377</v>
      </c>
      <c r="F955" s="26">
        <f t="shared" ca="1" si="82"/>
        <v>0.94042835124206026</v>
      </c>
      <c r="G955" s="26">
        <f t="shared" ca="1" si="82"/>
        <v>0.91572413883745674</v>
      </c>
      <c r="H955" s="26">
        <f t="shared" ca="1" si="82"/>
        <v>0.88924406478668239</v>
      </c>
      <c r="I955" s="26">
        <f t="shared" ca="1" si="82"/>
        <v>0.86169406828020256</v>
      </c>
      <c r="J955" s="26">
        <f t="shared" ca="1" si="82"/>
        <v>0.83361733778363956</v>
      </c>
      <c r="K955" s="26">
        <f t="shared" ca="1" si="82"/>
        <v>0.80541921436625685</v>
      </c>
      <c r="L955" s="26">
        <f t="shared" ca="1" si="82"/>
        <v>0.77740113435067248</v>
      </c>
      <c r="M955" s="27">
        <f ca="1">C955*'Balance y flujos'!D$12</f>
        <v>7524.2511787674275</v>
      </c>
      <c r="N955" s="27">
        <f ca="1">D955*'Balance y flujos'!E$12</f>
        <v>7425.4880979822428</v>
      </c>
      <c r="O955" s="27">
        <f ca="1">E955*'Balance y flujos'!F$12</f>
        <v>7287.5494126368894</v>
      </c>
      <c r="P955" s="27">
        <f ca="1">F955*'Balance y flujos'!G$12</f>
        <v>7120.7885359897637</v>
      </c>
      <c r="Q955" s="27">
        <f ca="1">G955*'Balance y flujos'!H$12</f>
        <v>-908790.40705305163</v>
      </c>
      <c r="R955" s="27">
        <f ca="1">H955*'Balance y flujos'!I$12</f>
        <v>22536.808073804252</v>
      </c>
      <c r="S955" s="27">
        <f ca="1">I955*'Balance y flujos'!J$12</f>
        <v>21838.58695736705</v>
      </c>
      <c r="T955" s="27">
        <f ca="1">J955*'Balance y flujos'!K$12</f>
        <v>21127.016409305244</v>
      </c>
      <c r="U955" s="27">
        <f ca="1">K955*'Balance y flujos'!L$12</f>
        <v>20412.369305473916</v>
      </c>
      <c r="V955" s="27">
        <f ca="1">L955*'Balance y flujos'!M$12</f>
        <v>797103.41953311185</v>
      </c>
      <c r="W955" s="16">
        <f t="shared" ca="1" si="79"/>
        <v>3585.8704513869015</v>
      </c>
      <c r="X955" s="16">
        <f ca="1">'Metrics and Escenarios'!$N$13-W955</f>
        <v>-677.82369558012579</v>
      </c>
    </row>
    <row r="956" spans="1:24" x14ac:dyDescent="0.35">
      <c r="A956">
        <v>951</v>
      </c>
      <c r="B956" s="16">
        <f t="shared" ca="1" si="78"/>
        <v>-150.03394484487441</v>
      </c>
      <c r="C956" s="26">
        <f t="shared" ca="1" si="80"/>
        <v>1.0085690089149923</v>
      </c>
      <c r="D956" s="26">
        <f t="shared" ca="1" si="82"/>
        <v>1.0102108997194383</v>
      </c>
      <c r="E956" s="26">
        <f t="shared" ca="1" si="82"/>
        <v>1.0062670818689503</v>
      </c>
      <c r="F956" s="26">
        <f t="shared" ca="1" si="82"/>
        <v>0.99794027836107468</v>
      </c>
      <c r="G956" s="26">
        <f t="shared" ca="1" si="82"/>
        <v>0.9862527120271225</v>
      </c>
      <c r="H956" s="26">
        <f t="shared" ca="1" si="82"/>
        <v>0.97205140589410011</v>
      </c>
      <c r="I956" s="26">
        <f t="shared" ca="1" si="82"/>
        <v>0.9560180026448919</v>
      </c>
      <c r="J956" s="26">
        <f t="shared" ca="1" si="82"/>
        <v>0.93869480709469555</v>
      </c>
      <c r="K956" s="26">
        <f t="shared" ca="1" si="82"/>
        <v>0.92050122836713077</v>
      </c>
      <c r="L956" s="26">
        <f t="shared" ca="1" si="82"/>
        <v>0.90176269681555066</v>
      </c>
      <c r="M956" s="27">
        <f ca="1">C956*'Balance y flujos'!D$12</f>
        <v>7636.7398185636839</v>
      </c>
      <c r="N956" s="27">
        <f ca="1">D956*'Balance y flujos'!E$12</f>
        <v>7649.1719801443123</v>
      </c>
      <c r="O956" s="27">
        <f ca="1">E956*'Balance y flujos'!F$12</f>
        <v>7619.3099572685705</v>
      </c>
      <c r="P956" s="27">
        <f ca="1">F956*'Balance y flujos'!G$12</f>
        <v>7556.2605958982876</v>
      </c>
      <c r="Q956" s="27">
        <f ca="1">G956*'Balance y flujos'!H$12</f>
        <v>-978784.94800648652</v>
      </c>
      <c r="R956" s="27">
        <f ca="1">H956*'Balance y flujos'!I$12</f>
        <v>24635.459307521054</v>
      </c>
      <c r="S956" s="27">
        <f ca="1">I956*'Balance y flujos'!J$12</f>
        <v>24229.112224525343</v>
      </c>
      <c r="T956" s="27">
        <f ca="1">J956*'Balance y flujos'!K$12</f>
        <v>23790.076926118931</v>
      </c>
      <c r="U956" s="27">
        <f ca="1">K956*'Balance y flujos'!L$12</f>
        <v>23328.982825865209</v>
      </c>
      <c r="V956" s="27">
        <f ca="1">L956*'Balance y flujos'!M$12</f>
        <v>924616.77437537489</v>
      </c>
      <c r="W956" s="16">
        <f t="shared" ca="1" si="79"/>
        <v>72276.940004793578</v>
      </c>
      <c r="X956" s="16">
        <f ca="1">'Metrics and Escenarios'!$N$13-W956</f>
        <v>-69368.893248986802</v>
      </c>
    </row>
    <row r="957" spans="1:24" x14ac:dyDescent="0.35">
      <c r="A957">
        <v>952</v>
      </c>
      <c r="B957" s="16">
        <f t="shared" ca="1" si="78"/>
        <v>60.908934833271779</v>
      </c>
      <c r="C957" s="26">
        <f t="shared" ca="1" si="80"/>
        <v>0.9875167852659601</v>
      </c>
      <c r="D957" s="26">
        <f t="shared" ca="1" si="82"/>
        <v>0.96847805486952654</v>
      </c>
      <c r="E957" s="26">
        <f t="shared" ca="1" si="82"/>
        <v>0.9445606893937657</v>
      </c>
      <c r="F957" s="26">
        <f t="shared" ca="1" si="82"/>
        <v>0.91719149791122012</v>
      </c>
      <c r="G957" s="26">
        <f t="shared" ca="1" si="82"/>
        <v>0.88752898693784388</v>
      </c>
      <c r="H957" s="26">
        <f t="shared" ca="1" si="82"/>
        <v>0.85649027382387177</v>
      </c>
      <c r="I957" s="26">
        <f t="shared" ca="1" si="82"/>
        <v>0.8247800364649791</v>
      </c>
      <c r="J957" s="26">
        <f t="shared" ca="1" si="82"/>
        <v>0.79293091838146323</v>
      </c>
      <c r="K957" s="26">
        <f t="shared" ca="1" si="82"/>
        <v>0.76133216187865549</v>
      </c>
      <c r="L957" s="26">
        <f t="shared" ca="1" si="82"/>
        <v>0.73026575818599437</v>
      </c>
      <c r="M957" s="27">
        <f ca="1">C957*'Balance y flujos'!D$12</f>
        <v>7477.3354018219597</v>
      </c>
      <c r="N957" s="27">
        <f ca="1">D957*'Balance y flujos'!E$12</f>
        <v>7333.1768670780102</v>
      </c>
      <c r="O957" s="27">
        <f ca="1">E957*'Balance y flujos'!F$12</f>
        <v>7152.0780075360371</v>
      </c>
      <c r="P957" s="27">
        <f ca="1">F957*'Balance y flujos'!G$12</f>
        <v>6944.8424167642142</v>
      </c>
      <c r="Q957" s="27">
        <f ca="1">G957*'Balance y flujos'!H$12</f>
        <v>-880808.74479797366</v>
      </c>
      <c r="R957" s="27">
        <f ca="1">H957*'Balance y flujos'!I$12</f>
        <v>21706.703123038635</v>
      </c>
      <c r="S957" s="27">
        <f ca="1">I957*'Balance y flujos'!J$12</f>
        <v>20903.045767728003</v>
      </c>
      <c r="T957" s="27">
        <f ca="1">J957*'Balance y flujos'!K$12</f>
        <v>20095.868649553689</v>
      </c>
      <c r="U957" s="27">
        <f ca="1">K957*'Balance y flujos'!L$12</f>
        <v>19295.036640800856</v>
      </c>
      <c r="V957" s="27">
        <f ca="1">L957*'Balance y flujos'!M$12</f>
        <v>748773.45465182001</v>
      </c>
      <c r="W957" s="16">
        <f t="shared" ca="1" si="79"/>
        <v>-21127.203271832201</v>
      </c>
      <c r="X957" s="16">
        <f ca="1">'Metrics and Escenarios'!$N$13-W957</f>
        <v>24035.250027638976</v>
      </c>
    </row>
    <row r="958" spans="1:24" x14ac:dyDescent="0.35">
      <c r="A958">
        <v>953</v>
      </c>
      <c r="B958" s="16">
        <f t="shared" ca="1" si="78"/>
        <v>198.187260087217</v>
      </c>
      <c r="C958" s="26">
        <f t="shared" ca="1" si="80"/>
        <v>0.97405294632637418</v>
      </c>
      <c r="D958" s="26">
        <f t="shared" ca="1" si="82"/>
        <v>0.94224955385126785</v>
      </c>
      <c r="E958" s="26">
        <f t="shared" ca="1" si="82"/>
        <v>0.9064505179490927</v>
      </c>
      <c r="F958" s="26">
        <f t="shared" ca="1" si="82"/>
        <v>0.86818510907472468</v>
      </c>
      <c r="G958" s="26">
        <f t="shared" ca="1" si="82"/>
        <v>0.82865343804125424</v>
      </c>
      <c r="H958" s="26">
        <f t="shared" ca="1" si="82"/>
        <v>0.78877094393285874</v>
      </c>
      <c r="I958" s="26">
        <f t="shared" ca="1" si="82"/>
        <v>0.74921193490365923</v>
      </c>
      <c r="J958" s="26">
        <f t="shared" ca="1" si="82"/>
        <v>0.71046056537934998</v>
      </c>
      <c r="K958" s="26">
        <f t="shared" ca="1" si="82"/>
        <v>0.67284786606110625</v>
      </c>
      <c r="L958" s="26">
        <f t="shared" ca="1" si="82"/>
        <v>0.63659279379188494</v>
      </c>
      <c r="M958" s="27">
        <f ca="1">C958*'Balance y flujos'!D$12</f>
        <v>7375.3891452626031</v>
      </c>
      <c r="N958" s="27">
        <f ca="1">D958*'Balance y flujos'!E$12</f>
        <v>7134.5784208270634</v>
      </c>
      <c r="O958" s="27">
        <f ca="1">E958*'Balance y flujos'!F$12</f>
        <v>6863.5132576862297</v>
      </c>
      <c r="P958" s="27">
        <f ca="1">F958*'Balance y flujos'!G$12</f>
        <v>6573.7730722933857</v>
      </c>
      <c r="Q958" s="27">
        <f ca="1">G958*'Balance y flujos'!H$12</f>
        <v>-822378.99310972984</v>
      </c>
      <c r="R958" s="27">
        <f ca="1">H958*'Balance y flujos'!I$12</f>
        <v>19990.439162360406</v>
      </c>
      <c r="S958" s="27">
        <f ca="1">I958*'Balance y flujos'!J$12</f>
        <v>18987.864245771198</v>
      </c>
      <c r="T958" s="27">
        <f ca="1">J958*'Balance y flujos'!K$12</f>
        <v>18005.757969047354</v>
      </c>
      <c r="U958" s="27">
        <f ca="1">K958*'Balance y flujos'!L$12</f>
        <v>17052.509902245456</v>
      </c>
      <c r="V958" s="27">
        <f ca="1">L958*'Balance y flujos'!M$12</f>
        <v>652726.46303183213</v>
      </c>
      <c r="W958" s="16">
        <f t="shared" ca="1" si="79"/>
        <v>-67668.704902403988</v>
      </c>
      <c r="X958" s="16">
        <f ca="1">'Metrics and Escenarios'!$N$13-W958</f>
        <v>70576.751658210764</v>
      </c>
    </row>
    <row r="959" spans="1:24" x14ac:dyDescent="0.35">
      <c r="A959">
        <v>954</v>
      </c>
      <c r="B959" s="16">
        <f t="shared" ca="1" si="78"/>
        <v>248.2155642106699</v>
      </c>
      <c r="C959" s="26">
        <f t="shared" ca="1" si="80"/>
        <v>0.969192093771993</v>
      </c>
      <c r="D959" s="26">
        <f t="shared" ca="1" si="82"/>
        <v>0.93286873331936992</v>
      </c>
      <c r="E959" s="26">
        <f t="shared" ca="1" si="82"/>
        <v>0.89294764562872053</v>
      </c>
      <c r="F959" s="26">
        <f t="shared" ca="1" si="82"/>
        <v>0.85098425749979378</v>
      </c>
      <c r="G959" s="26">
        <f t="shared" ca="1" si="82"/>
        <v>0.80818247422879752</v>
      </c>
      <c r="H959" s="26">
        <f t="shared" ca="1" si="82"/>
        <v>0.76544624025117547</v>
      </c>
      <c r="I959" s="26">
        <f t="shared" ca="1" si="82"/>
        <v>0.72342876891376318</v>
      </c>
      <c r="J959" s="26">
        <f t="shared" ca="1" si="82"/>
        <v>0.68258755194180887</v>
      </c>
      <c r="K959" s="26">
        <f t="shared" ca="1" si="82"/>
        <v>0.64322448008791011</v>
      </c>
      <c r="L959" s="26">
        <f t="shared" ca="1" si="82"/>
        <v>0.60552865767952124</v>
      </c>
      <c r="M959" s="27">
        <f ca="1">C959*'Balance y flujos'!D$12</f>
        <v>7338.5834671919038</v>
      </c>
      <c r="N959" s="27">
        <f ca="1">D959*'Balance y flujos'!E$12</f>
        <v>7063.5481937890418</v>
      </c>
      <c r="O959" s="27">
        <f ca="1">E959*'Balance y flujos'!F$12</f>
        <v>6761.2714459683575</v>
      </c>
      <c r="P959" s="27">
        <f ca="1">F959*'Balance y flujos'!G$12</f>
        <v>6443.530692273408</v>
      </c>
      <c r="Q959" s="27">
        <f ca="1">G959*'Balance y flujos'!H$12</f>
        <v>-802063.0324979357</v>
      </c>
      <c r="R959" s="27">
        <f ca="1">H959*'Balance y flujos'!I$12</f>
        <v>19399.302947829077</v>
      </c>
      <c r="S959" s="27">
        <f ca="1">I959*'Balance y flujos'!J$12</f>
        <v>18334.421297474753</v>
      </c>
      <c r="T959" s="27">
        <f ca="1">J959*'Balance y flujos'!K$12</f>
        <v>17299.350381799504</v>
      </c>
      <c r="U959" s="27">
        <f ca="1">K959*'Balance y flujos'!L$12</f>
        <v>16301.741254344164</v>
      </c>
      <c r="V959" s="27">
        <f ca="1">L959*'Balance y flujos'!M$12</f>
        <v>620875.04421355482</v>
      </c>
      <c r="W959" s="16">
        <f t="shared" ca="1" si="79"/>
        <v>-82246.238603710663</v>
      </c>
      <c r="X959" s="16">
        <f ca="1">'Metrics and Escenarios'!$N$13-W959</f>
        <v>85154.285359517438</v>
      </c>
    </row>
    <row r="960" spans="1:24" x14ac:dyDescent="0.35">
      <c r="A960">
        <v>955</v>
      </c>
      <c r="B960" s="16">
        <f t="shared" ca="1" si="78"/>
        <v>18.109716352979774</v>
      </c>
      <c r="C960" s="26">
        <f t="shared" ca="1" si="80"/>
        <v>0.99175233738106006</v>
      </c>
      <c r="D960" s="26">
        <f t="shared" ca="1" si="82"/>
        <v>0.97680365773655842</v>
      </c>
      <c r="E960" s="26">
        <f t="shared" ca="1" si="82"/>
        <v>0.95676682143351677</v>
      </c>
      <c r="F960" s="26">
        <f t="shared" ca="1" si="82"/>
        <v>0.93302870686698836</v>
      </c>
      <c r="G960" s="26">
        <f t="shared" ca="1" si="82"/>
        <v>0.90672643680405707</v>
      </c>
      <c r="H960" s="26">
        <f t="shared" ca="1" si="82"/>
        <v>0.87876937659903664</v>
      </c>
      <c r="I960" s="26">
        <f t="shared" ca="1" si="82"/>
        <v>0.84986386790659019</v>
      </c>
      <c r="J960" s="26">
        <f t="shared" ca="1" si="82"/>
        <v>0.82055051795242462</v>
      </c>
      <c r="K960" s="26">
        <f t="shared" ca="1" si="82"/>
        <v>0.79123027168702886</v>
      </c>
      <c r="L960" s="26">
        <f t="shared" ca="1" si="82"/>
        <v>0.76219904743473288</v>
      </c>
      <c r="M960" s="27">
        <f ca="1">C960*'Balance y flujos'!D$12</f>
        <v>7509.4063946891538</v>
      </c>
      <c r="N960" s="27">
        <f ca="1">D960*'Balance y flujos'!E$12</f>
        <v>7396.2171373681012</v>
      </c>
      <c r="O960" s="27">
        <f ca="1">E960*'Balance y flujos'!F$12</f>
        <v>7244.5010879149322</v>
      </c>
      <c r="P960" s="27">
        <f ca="1">F960*'Balance y flujos'!G$12</f>
        <v>7064.7594905374208</v>
      </c>
      <c r="Q960" s="27">
        <f ca="1">G960*'Balance y flujos'!H$12</f>
        <v>-899860.83432839205</v>
      </c>
      <c r="R960" s="27">
        <f ca="1">H960*'Balance y flujos'!I$12</f>
        <v>22271.339855723374</v>
      </c>
      <c r="S960" s="27">
        <f ca="1">I960*'Balance y flujos'!J$12</f>
        <v>21538.764933411559</v>
      </c>
      <c r="T960" s="27">
        <f ca="1">J960*'Balance y flujos'!K$12</f>
        <v>20795.853770911122</v>
      </c>
      <c r="U960" s="27">
        <f ca="1">K960*'Balance y flujos'!L$12</f>
        <v>20052.767829799541</v>
      </c>
      <c r="V960" s="27">
        <f ca="1">L960*'Balance y flujos'!M$12</f>
        <v>781516.0542344281</v>
      </c>
      <c r="W960" s="16">
        <f t="shared" ca="1" si="79"/>
        <v>-4471.1695936087053</v>
      </c>
      <c r="X960" s="16">
        <f ca="1">'Metrics and Escenarios'!$N$13-W960</f>
        <v>7379.2163494154811</v>
      </c>
    </row>
    <row r="961" spans="1:24" x14ac:dyDescent="0.35">
      <c r="A961">
        <v>956</v>
      </c>
      <c r="B961" s="16">
        <f t="shared" ca="1" si="78"/>
        <v>75.570657031895777</v>
      </c>
      <c r="C961" s="26">
        <f t="shared" ca="1" si="80"/>
        <v>0.98606997648335659</v>
      </c>
      <c r="D961" s="26">
        <f t="shared" ca="1" si="82"/>
        <v>0.96564230336238432</v>
      </c>
      <c r="E961" s="26">
        <f t="shared" ca="1" si="82"/>
        <v>0.94041514726716002</v>
      </c>
      <c r="F961" s="26">
        <f t="shared" ca="1" si="82"/>
        <v>0.9118281975494501</v>
      </c>
      <c r="G961" s="26">
        <f t="shared" ca="1" si="82"/>
        <v>0.88104642562314039</v>
      </c>
      <c r="H961" s="26">
        <f t="shared" ca="1" si="82"/>
        <v>0.84898874432713145</v>
      </c>
      <c r="I961" s="26">
        <f t="shared" ca="1" si="82"/>
        <v>0.81635843963865651</v>
      </c>
      <c r="J961" s="26">
        <f t="shared" ca="1" si="82"/>
        <v>0.78368466451205043</v>
      </c>
      <c r="K961" s="26">
        <f t="shared" ca="1" si="82"/>
        <v>0.75135195724512782</v>
      </c>
      <c r="L961" s="26">
        <f t="shared" ca="1" si="82"/>
        <v>0.71963691349513548</v>
      </c>
      <c r="M961" s="27">
        <f ca="1">C961*'Balance y flujos'!D$12</f>
        <v>7466.3803733189106</v>
      </c>
      <c r="N961" s="27">
        <f ca="1">D961*'Balance y flujos'!E$12</f>
        <v>7311.7049635605281</v>
      </c>
      <c r="O961" s="27">
        <f ca="1">E961*'Balance y flujos'!F$12</f>
        <v>7120.6885573864229</v>
      </c>
      <c r="P961" s="27">
        <f ca="1">F961*'Balance y flujos'!G$12</f>
        <v>6904.2322759908939</v>
      </c>
      <c r="Q961" s="27">
        <f ca="1">G961*'Balance y flujos'!H$12</f>
        <v>-874375.26850737934</v>
      </c>
      <c r="R961" s="27">
        <f ca="1">H961*'Balance y flujos'!I$12</f>
        <v>21516.585991845215</v>
      </c>
      <c r="S961" s="27">
        <f ca="1">I961*'Balance y flujos'!J$12</f>
        <v>20689.610650345101</v>
      </c>
      <c r="T961" s="27">
        <f ca="1">J961*'Balance y flujos'!K$12</f>
        <v>19861.533603520387</v>
      </c>
      <c r="U961" s="27">
        <f ca="1">K961*'Balance y flujos'!L$12</f>
        <v>19042.100506313345</v>
      </c>
      <c r="V961" s="27">
        <f ca="1">L961*'Balance y flujos'!M$12</f>
        <v>737875.23483400804</v>
      </c>
      <c r="W961" s="16">
        <f t="shared" ca="1" si="79"/>
        <v>-26587.196751090465</v>
      </c>
      <c r="X961" s="16">
        <f ca="1">'Metrics and Escenarios'!$N$13-W961</f>
        <v>29495.243506897241</v>
      </c>
    </row>
    <row r="962" spans="1:24" x14ac:dyDescent="0.35">
      <c r="A962">
        <v>957</v>
      </c>
      <c r="B962" s="16">
        <f t="shared" ca="1" si="78"/>
        <v>-45.767367776536425</v>
      </c>
      <c r="C962" s="26">
        <f t="shared" ca="1" si="80"/>
        <v>0.99810763842558625</v>
      </c>
      <c r="D962" s="26">
        <f t="shared" ca="1" si="82"/>
        <v>0.98936278484765217</v>
      </c>
      <c r="E962" s="26">
        <f t="shared" ca="1" si="82"/>
        <v>0.97527826593583411</v>
      </c>
      <c r="F962" s="26">
        <f t="shared" ca="1" si="82"/>
        <v>0.95717554034704011</v>
      </c>
      <c r="G962" s="26">
        <f t="shared" ca="1" si="82"/>
        <v>0.93615338270115533</v>
      </c>
      <c r="H962" s="26">
        <f t="shared" ca="1" si="82"/>
        <v>0.91310304968697054</v>
      </c>
      <c r="I962" s="26">
        <f t="shared" ca="1" si="82"/>
        <v>0.88872703413225773</v>
      </c>
      <c r="J962" s="26">
        <f t="shared" ca="1" si="82"/>
        <v>0.86357188769913318</v>
      </c>
      <c r="K962" s="26">
        <f t="shared" ca="1" si="82"/>
        <v>0.83805054573321414</v>
      </c>
      <c r="L962" s="26">
        <f t="shared" ca="1" si="82"/>
        <v>0.81247473863587116</v>
      </c>
      <c r="M962" s="27">
        <f ca="1">C962*'Balance y flujos'!D$12</f>
        <v>7557.5278222927091</v>
      </c>
      <c r="N962" s="27">
        <f ca="1">D962*'Balance y flujos'!E$12</f>
        <v>7491.3130457768593</v>
      </c>
      <c r="O962" s="27">
        <f ca="1">E962*'Balance y flujos'!F$12</f>
        <v>7384.6670895275138</v>
      </c>
      <c r="P962" s="27">
        <f ca="1">F962*'Balance y flujos'!G$12</f>
        <v>7247.5958488821188</v>
      </c>
      <c r="Q962" s="27">
        <f ca="1">G962*'Balance y flujos'!H$12</f>
        <v>-929064.96361355332</v>
      </c>
      <c r="R962" s="27">
        <f ca="1">H962*'Balance y flujos'!I$12</f>
        <v>23141.484995277522</v>
      </c>
      <c r="S962" s="27">
        <f ca="1">I962*'Balance y flujos'!J$12</f>
        <v>22523.704561407081</v>
      </c>
      <c r="T962" s="27">
        <f ca="1">J962*'Balance y flujos'!K$12</f>
        <v>21886.178004097121</v>
      </c>
      <c r="U962" s="27">
        <f ca="1">K962*'Balance y flujos'!L$12</f>
        <v>21239.370666890074</v>
      </c>
      <c r="V962" s="27">
        <f ca="1">L962*'Balance y flujos'!M$12</f>
        <v>833065.92161311524</v>
      </c>
      <c r="W962" s="16">
        <f t="shared" ca="1" si="79"/>
        <v>22472.800033712876</v>
      </c>
      <c r="X962" s="16">
        <f ca="1">'Metrics and Escenarios'!$N$13-W962</f>
        <v>-19564.7532779061</v>
      </c>
    </row>
    <row r="963" spans="1:24" x14ac:dyDescent="0.35">
      <c r="A963">
        <v>958</v>
      </c>
      <c r="B963" s="16">
        <f t="shared" ca="1" si="78"/>
        <v>180.58253983224154</v>
      </c>
      <c r="C963" s="26">
        <f t="shared" ca="1" si="80"/>
        <v>0.97576924959841138</v>
      </c>
      <c r="D963" s="26">
        <f t="shared" ca="1" si="82"/>
        <v>0.94557300922925547</v>
      </c>
      <c r="E963" s="26">
        <f t="shared" ca="1" si="82"/>
        <v>0.91125052454578526</v>
      </c>
      <c r="F963" s="26">
        <f t="shared" ca="1" si="82"/>
        <v>0.87432034794451574</v>
      </c>
      <c r="G963" s="26">
        <f t="shared" ca="1" si="82"/>
        <v>0.83597974109835194</v>
      </c>
      <c r="H963" s="26">
        <f t="shared" ca="1" si="82"/>
        <v>0.7971467572997738</v>
      </c>
      <c r="I963" s="26">
        <f t="shared" ca="1" si="82"/>
        <v>0.7585018249759764</v>
      </c>
      <c r="J963" s="26">
        <f t="shared" ca="1" si="82"/>
        <v>0.72053732584129604</v>
      </c>
      <c r="K963" s="26">
        <f t="shared" ca="1" si="82"/>
        <v>0.68359353842309467</v>
      </c>
      <c r="L963" s="26">
        <f t="shared" ca="1" si="82"/>
        <v>0.64789906167702527</v>
      </c>
      <c r="M963" s="27">
        <f ca="1">C963*'Balance y flujos'!D$12</f>
        <v>7388.3847473705819</v>
      </c>
      <c r="N963" s="27">
        <f ca="1">D963*'Balance y flujos'!E$12</f>
        <v>7159.7431480752284</v>
      </c>
      <c r="O963" s="27">
        <f ca="1">E963*'Balance y flujos'!F$12</f>
        <v>6899.858218895939</v>
      </c>
      <c r="P963" s="27">
        <f ca="1">F963*'Balance y flujos'!G$12</f>
        <v>6620.2282206859954</v>
      </c>
      <c r="Q963" s="27">
        <f ca="1">G963*'Balance y flujos'!H$12</f>
        <v>-829649.82245131128</v>
      </c>
      <c r="R963" s="27">
        <f ca="1">H963*'Balance y flujos'!I$12</f>
        <v>20202.713953710801</v>
      </c>
      <c r="S963" s="27">
        <f ca="1">I963*'Balance y flujos'!J$12</f>
        <v>19223.305198235441</v>
      </c>
      <c r="T963" s="27">
        <f ca="1">J963*'Balance y flujos'!K$12</f>
        <v>18261.141193439249</v>
      </c>
      <c r="U963" s="27">
        <f ca="1">K963*'Balance y flujos'!L$12</f>
        <v>17324.845884273302</v>
      </c>
      <c r="V963" s="27">
        <f ca="1">L963*'Balance y flujos'!M$12</f>
        <v>664319.27450995054</v>
      </c>
      <c r="W963" s="16">
        <f t="shared" ca="1" si="79"/>
        <v>-62250.327376674162</v>
      </c>
      <c r="X963" s="16">
        <f ca="1">'Metrics and Escenarios'!$N$13-W963</f>
        <v>65158.374132480938</v>
      </c>
    </row>
    <row r="964" spans="1:24" x14ac:dyDescent="0.35">
      <c r="A964">
        <v>959</v>
      </c>
      <c r="B964" s="16">
        <f t="shared" ca="1" si="78"/>
        <v>1.9680001462241925</v>
      </c>
      <c r="C964" s="26">
        <f t="shared" ca="1" si="80"/>
        <v>0.99335448858442765</v>
      </c>
      <c r="D964" s="26">
        <f t="shared" ca="1" si="82"/>
        <v>0.97996221092680569</v>
      </c>
      <c r="E964" s="26">
        <f t="shared" ca="1" si="82"/>
        <v>0.96141121518278394</v>
      </c>
      <c r="F964" s="26">
        <f t="shared" ca="1" si="82"/>
        <v>0.93907247105543445</v>
      </c>
      <c r="G964" s="26">
        <f t="shared" ca="1" si="82"/>
        <v>0.91407410833644609</v>
      </c>
      <c r="H964" s="26">
        <f t="shared" ca="1" si="82"/>
        <v>0.88732163170455758</v>
      </c>
      <c r="I964" s="26">
        <f t="shared" ca="1" si="82"/>
        <v>0.85952110766758894</v>
      </c>
      <c r="J964" s="26">
        <f t="shared" ca="1" si="82"/>
        <v>0.83121530380606479</v>
      </c>
      <c r="K964" s="26">
        <f t="shared" ca="1" si="82"/>
        <v>0.80280880492947437</v>
      </c>
      <c r="L964" s="26">
        <f t="shared" ca="1" si="82"/>
        <v>0.77460208197844926</v>
      </c>
      <c r="M964" s="27">
        <f ca="1">C964*'Balance y flujos'!D$12</f>
        <v>7521.5376537125494</v>
      </c>
      <c r="N964" s="27">
        <f ca="1">D964*'Balance y flujos'!E$12</f>
        <v>7420.1332489120814</v>
      </c>
      <c r="O964" s="27">
        <f ca="1">E964*'Balance y flujos'!F$12</f>
        <v>7279.667770972419</v>
      </c>
      <c r="P964" s="27">
        <f ca="1">F964*'Balance y flujos'!G$12</f>
        <v>7110.52200576835</v>
      </c>
      <c r="Q964" s="27">
        <f ca="1">G964*'Balance y flujos'!H$12</f>
        <v>-907152.87034623604</v>
      </c>
      <c r="R964" s="27">
        <f ca="1">H964*'Balance y flujos'!I$12</f>
        <v>22488.086348102352</v>
      </c>
      <c r="S964" s="27">
        <f ca="1">I964*'Balance y flujos'!J$12</f>
        <v>21783.515916448538</v>
      </c>
      <c r="T964" s="27">
        <f ca="1">J964*'Balance y flujos'!K$12</f>
        <v>21066.139782872717</v>
      </c>
      <c r="U964" s="27">
        <f ca="1">K964*'Balance y flujos'!L$12</f>
        <v>20346.211656746818</v>
      </c>
      <c r="V964" s="27">
        <f ca="1">L964*'Balance y flujos'!M$12</f>
        <v>794233.42858665541</v>
      </c>
      <c r="W964" s="16">
        <f t="shared" ca="1" si="79"/>
        <v>2096.3726239551324</v>
      </c>
      <c r="X964" s="16">
        <f ca="1">'Metrics and Escenarios'!$N$13-W964</f>
        <v>811.67413185164332</v>
      </c>
    </row>
    <row r="965" spans="1:24" x14ac:dyDescent="0.35">
      <c r="A965">
        <v>960</v>
      </c>
      <c r="B965" s="16">
        <f t="shared" ca="1" si="78"/>
        <v>-83.350082127460539</v>
      </c>
      <c r="C965" s="26">
        <f t="shared" ca="1" si="80"/>
        <v>1.0018658556287996</v>
      </c>
      <c r="D965" s="26">
        <f t="shared" ca="1" si="82"/>
        <v>0.99682739150726973</v>
      </c>
      <c r="E965" s="26">
        <f t="shared" ca="1" si="82"/>
        <v>0.98633657029896538</v>
      </c>
      <c r="F965" s="26">
        <f t="shared" ca="1" si="82"/>
        <v>0.97167354414367291</v>
      </c>
      <c r="G965" s="26">
        <f t="shared" ca="1" si="82"/>
        <v>0.95391130042785133</v>
      </c>
      <c r="H965" s="26">
        <f t="shared" ca="1" si="82"/>
        <v>0.93392708913193834</v>
      </c>
      <c r="I965" s="26">
        <f t="shared" ca="1" si="82"/>
        <v>0.9124178373937939</v>
      </c>
      <c r="J965" s="26">
        <f t="shared" ca="1" si="82"/>
        <v>0.88993045314189789</v>
      </c>
      <c r="K965" s="26">
        <f t="shared" ca="1" si="82"/>
        <v>0.86688199364100138</v>
      </c>
      <c r="L965" s="26">
        <f t="shared" ca="1" si="82"/>
        <v>0.84359079515704571</v>
      </c>
      <c r="M965" s="27">
        <f ca="1">C965*'Balance y flujos'!D$12</f>
        <v>7585.9845036986408</v>
      </c>
      <c r="N965" s="27">
        <f ca="1">D965*'Balance y flujos'!E$12</f>
        <v>7547.833976326513</v>
      </c>
      <c r="O965" s="27">
        <f ca="1">E965*'Balance y flujos'!F$12</f>
        <v>7468.3989834378481</v>
      </c>
      <c r="P965" s="27">
        <f ca="1">F965*'Balance y flujos'!G$12</f>
        <v>7357.3726533494118</v>
      </c>
      <c r="Q965" s="27">
        <f ca="1">G965*'Balance y flujos'!H$12</f>
        <v>-946688.42093526013</v>
      </c>
      <c r="R965" s="27">
        <f ca="1">H965*'Balance y flujos'!I$12</f>
        <v>23669.244919551122</v>
      </c>
      <c r="S965" s="27">
        <f ca="1">I965*'Balance y flujos'!J$12</f>
        <v>23124.119124025023</v>
      </c>
      <c r="T965" s="27">
        <f ca="1">J965*'Balance y flujos'!K$12</f>
        <v>22554.203750917146</v>
      </c>
      <c r="U965" s="27">
        <f ca="1">K965*'Balance y flujos'!L$12</f>
        <v>21970.068608791498</v>
      </c>
      <c r="V965" s="27">
        <f ca="1">L965*'Balance y flujos'!M$12</f>
        <v>864970.57669974619</v>
      </c>
      <c r="W965" s="16">
        <f t="shared" ca="1" si="79"/>
        <v>39559.382284583058</v>
      </c>
      <c r="X965" s="16">
        <f ca="1">'Metrics and Escenarios'!$N$13-W965</f>
        <v>-36651.335528776282</v>
      </c>
    </row>
    <row r="966" spans="1:24" x14ac:dyDescent="0.35">
      <c r="A966">
        <v>961</v>
      </c>
      <c r="B966" s="16">
        <f t="shared" ca="1" si="78"/>
        <v>-198.34914195313837</v>
      </c>
      <c r="C966" s="26">
        <f t="shared" ca="1" si="80"/>
        <v>1.0134537207498304</v>
      </c>
      <c r="D966" s="26">
        <f t="shared" ca="1" si="82"/>
        <v>1.0200199236341971</v>
      </c>
      <c r="E966" s="26">
        <f t="shared" ca="1" si="82"/>
        <v>1.0209586966142132</v>
      </c>
      <c r="F966" s="26">
        <f t="shared" ca="1" si="82"/>
        <v>1.0174141212579513</v>
      </c>
      <c r="G966" s="26">
        <f t="shared" ca="1" si="82"/>
        <v>1.0103683239629926</v>
      </c>
      <c r="H966" s="26">
        <f t="shared" ca="1" si="82"/>
        <v>1.0006427355331511</v>
      </c>
      <c r="I966" s="26">
        <f t="shared" ca="1" si="82"/>
        <v>0.98890412153853469</v>
      </c>
      <c r="J966" s="26">
        <f t="shared" ca="1" si="82"/>
        <v>0.97568770906971725</v>
      </c>
      <c r="K966" s="26">
        <f t="shared" ca="1" si="82"/>
        <v>0.96141101488657754</v>
      </c>
      <c r="L966" s="26">
        <f t="shared" ca="1" si="82"/>
        <v>0.94640121548434031</v>
      </c>
      <c r="M966" s="27">
        <f ca="1">C966*'Balance y flujos'!D$12</f>
        <v>7673.7261556824969</v>
      </c>
      <c r="N966" s="27">
        <f ca="1">D966*'Balance y flujos'!E$12</f>
        <v>7723.444501755569</v>
      </c>
      <c r="O966" s="27">
        <f ca="1">E966*'Balance y flujos'!F$12</f>
        <v>7730.5527560581604</v>
      </c>
      <c r="P966" s="27">
        <f ca="1">F966*'Balance y flujos'!G$12</f>
        <v>7703.7137400624324</v>
      </c>
      <c r="Q966" s="27">
        <f ca="1">G966*'Balance y flujos'!H$12</f>
        <v>-1002717.9599890646</v>
      </c>
      <c r="R966" s="27">
        <f ca="1">H966*'Balance y flujos'!I$12</f>
        <v>25360.071744270615</v>
      </c>
      <c r="S966" s="27">
        <f ca="1">I966*'Balance y flujos'!J$12</f>
        <v>25062.570865574726</v>
      </c>
      <c r="T966" s="27">
        <f ca="1">J966*'Balance y flujos'!K$12</f>
        <v>24727.616983925345</v>
      </c>
      <c r="U966" s="27">
        <f ca="1">K966*'Balance y flujos'!L$12</f>
        <v>24365.791553231014</v>
      </c>
      <c r="V966" s="27">
        <f ca="1">L966*'Balance y flujos'!M$12</f>
        <v>970386.60194773169</v>
      </c>
      <c r="W966" s="16">
        <f t="shared" ca="1" si="79"/>
        <v>98016.13025922759</v>
      </c>
      <c r="X966" s="16">
        <f ca="1">'Metrics and Escenarios'!$N$13-W966</f>
        <v>-95108.083503420814</v>
      </c>
    </row>
    <row r="967" spans="1:24" x14ac:dyDescent="0.35">
      <c r="A967">
        <v>962</v>
      </c>
      <c r="B967" s="16">
        <f t="shared" ref="B967:B1005" ca="1" si="83">_xlfn.NORM.INV(RAND(),0,1.6)*100</f>
        <v>50.144309566054844</v>
      </c>
      <c r="C967" s="26">
        <f t="shared" ca="1" si="80"/>
        <v>0.98858038243835189</v>
      </c>
      <c r="D967" s="26">
        <f t="shared" ca="1" si="82"/>
        <v>0.97056536163884699</v>
      </c>
      <c r="E967" s="26">
        <f t="shared" ca="1" si="82"/>
        <v>0.94761597264441688</v>
      </c>
      <c r="F967" s="26">
        <f t="shared" ca="1" si="82"/>
        <v>0.92114930176068199</v>
      </c>
      <c r="G967" s="26">
        <f t="shared" ca="1" si="82"/>
        <v>0.8923188240541694</v>
      </c>
      <c r="H967" s="26">
        <f t="shared" ca="1" si="82"/>
        <v>0.86204005503124081</v>
      </c>
      <c r="I967" s="26">
        <f t="shared" ca="1" si="82"/>
        <v>0.83101842442948215</v>
      </c>
      <c r="J967" s="26">
        <f t="shared" ca="1" si="82"/>
        <v>0.79978888875024856</v>
      </c>
      <c r="K967" s="26">
        <f t="shared" ca="1" si="82"/>
        <v>0.76874391693460242</v>
      </c>
      <c r="L967" s="26">
        <f t="shared" ca="1" si="82"/>
        <v>0.73816925820691359</v>
      </c>
      <c r="M967" s="27">
        <f ca="1">C967*'Balance y flujos'!D$12</f>
        <v>7485.3888069985223</v>
      </c>
      <c r="N967" s="27">
        <f ca="1">D967*'Balance y flujos'!E$12</f>
        <v>7348.9816544330915</v>
      </c>
      <c r="O967" s="27">
        <f ca="1">E967*'Balance y flujos'!F$12</f>
        <v>7175.2121739153308</v>
      </c>
      <c r="P967" s="27">
        <f ca="1">F967*'Balance y flujos'!G$12</f>
        <v>6974.8103396173719</v>
      </c>
      <c r="Q967" s="27">
        <f ca="1">G967*'Balance y flujos'!H$12</f>
        <v>-885562.31395493564</v>
      </c>
      <c r="R967" s="27">
        <f ca="1">H967*'Balance y flujos'!I$12</f>
        <v>21847.355570296841</v>
      </c>
      <c r="S967" s="27">
        <f ca="1">I967*'Balance y flujos'!J$12</f>
        <v>21061.150114794586</v>
      </c>
      <c r="T967" s="27">
        <f ca="1">J967*'Balance y flujos'!K$12</f>
        <v>20269.675558250041</v>
      </c>
      <c r="U967" s="27">
        <f ca="1">K967*'Balance y flujos'!L$12</f>
        <v>19482.878548102195</v>
      </c>
      <c r="V967" s="27">
        <f ca="1">L967*'Balance y flujos'!M$12</f>
        <v>756877.25925742649</v>
      </c>
      <c r="W967" s="16">
        <f t="shared" ref="W967:W1005" ca="1" si="84">SUM(M967:V967)</f>
        <v>-17039.60193110106</v>
      </c>
      <c r="X967" s="16">
        <f ca="1">'Metrics and Escenarios'!$N$13-W967</f>
        <v>19947.648686907836</v>
      </c>
    </row>
    <row r="968" spans="1:24" x14ac:dyDescent="0.35">
      <c r="A968">
        <v>963</v>
      </c>
      <c r="B968" s="16">
        <f t="shared" ca="1" si="83"/>
        <v>50.882455337471875</v>
      </c>
      <c r="C968" s="26">
        <f t="shared" ref="C968:C1005" ca="1" si="85">EXP(-(C$4+($B968/10000))*C$3)</f>
        <v>0.98850741348857085</v>
      </c>
      <c r="D968" s="26">
        <f t="shared" ca="1" si="82"/>
        <v>0.97042208847124001</v>
      </c>
      <c r="E968" s="26">
        <f t="shared" ca="1" si="82"/>
        <v>0.94740615226003821</v>
      </c>
      <c r="F968" s="26">
        <f t="shared" ca="1" si="82"/>
        <v>0.92087736492368755</v>
      </c>
      <c r="G968" s="26">
        <f t="shared" ca="1" si="82"/>
        <v>0.89198955413684067</v>
      </c>
      <c r="H968" s="26">
        <f t="shared" ca="1" si="82"/>
        <v>0.86165835283019165</v>
      </c>
      <c r="I968" s="26">
        <f t="shared" ca="1" si="82"/>
        <v>0.83058914642826887</v>
      </c>
      <c r="J968" s="26">
        <f t="shared" ca="1" si="82"/>
        <v>0.79931673954093985</v>
      </c>
      <c r="K968" s="26">
        <f t="shared" ca="1" si="82"/>
        <v>0.76823338596977231</v>
      </c>
      <c r="L968" s="26">
        <f t="shared" ca="1" si="82"/>
        <v>0.73762458274005538</v>
      </c>
      <c r="M968" s="27">
        <f ca="1">C968*'Balance y flujos'!D$12</f>
        <v>7484.8362965809047</v>
      </c>
      <c r="N968" s="27">
        <f ca="1">D968*'Balance y flujos'!E$12</f>
        <v>7347.8968105658651</v>
      </c>
      <c r="O968" s="27">
        <f ca="1">E968*'Balance y flujos'!F$12</f>
        <v>7173.6234440713961</v>
      </c>
      <c r="P968" s="27">
        <f ca="1">F968*'Balance y flujos'!G$12</f>
        <v>6972.7512729071586</v>
      </c>
      <c r="Q968" s="27">
        <f ca="1">G968*'Balance y flujos'!H$12</f>
        <v>-885235.53722217481</v>
      </c>
      <c r="R968" s="27">
        <f ca="1">H968*'Balance y flujos'!I$12</f>
        <v>21837.681792773841</v>
      </c>
      <c r="S968" s="27">
        <f ca="1">I968*'Balance y flujos'!J$12</f>
        <v>21050.270586544972</v>
      </c>
      <c r="T968" s="27">
        <f ca="1">J968*'Balance y flujos'!K$12</f>
        <v>20257.709511431454</v>
      </c>
      <c r="U968" s="27">
        <f ca="1">K968*'Balance y flujos'!L$12</f>
        <v>19469.939762423743</v>
      </c>
      <c r="V968" s="27">
        <f ca="1">L968*'Balance y flujos'!M$12</f>
        <v>756318.77965406049</v>
      </c>
      <c r="W968" s="16">
        <f t="shared" ca="1" si="84"/>
        <v>-17322.048090814962</v>
      </c>
      <c r="X968" s="16">
        <f ca="1">'Metrics and Escenarios'!$N$13-W968</f>
        <v>20230.094846621738</v>
      </c>
    </row>
    <row r="969" spans="1:24" x14ac:dyDescent="0.35">
      <c r="A969">
        <v>964</v>
      </c>
      <c r="B969" s="16">
        <f t="shared" ca="1" si="83"/>
        <v>2.0176200486579852</v>
      </c>
      <c r="C969" s="26">
        <f t="shared" ca="1" si="85"/>
        <v>0.99334955958137594</v>
      </c>
      <c r="D969" s="26">
        <f t="shared" ca="1" si="82"/>
        <v>0.97995248584920247</v>
      </c>
      <c r="E969" s="26">
        <f t="shared" ca="1" si="82"/>
        <v>0.96139690375009523</v>
      </c>
      <c r="F969" s="26">
        <f t="shared" ca="1" si="82"/>
        <v>0.93905383256664621</v>
      </c>
      <c r="G969" s="26">
        <f t="shared" ca="1" si="82"/>
        <v>0.91405143048372905</v>
      </c>
      <c r="H969" s="26">
        <f t="shared" ca="1" si="82"/>
        <v>0.88729521481012508</v>
      </c>
      <c r="I969" s="26">
        <f t="shared" ca="1" si="82"/>
        <v>0.85949125363861423</v>
      </c>
      <c r="J969" s="26">
        <f t="shared" ca="1" si="82"/>
        <v>0.83118230860313547</v>
      </c>
      <c r="K969" s="26">
        <f t="shared" ca="1" si="82"/>
        <v>0.80277295396487869</v>
      </c>
      <c r="L969" s="26">
        <f t="shared" ca="1" si="82"/>
        <v>0.77456364725228799</v>
      </c>
      <c r="M969" s="27">
        <f ca="1">C969*'Balance y flujos'!D$12</f>
        <v>7521.5003320086917</v>
      </c>
      <c r="N969" s="27">
        <f ca="1">D969*'Balance y flujos'!E$12</f>
        <v>7420.0596120198961</v>
      </c>
      <c r="O969" s="27">
        <f ca="1">E969*'Balance y flujos'!F$12</f>
        <v>7279.5594068576102</v>
      </c>
      <c r="P969" s="27">
        <f ca="1">F969*'Balance y flujos'!G$12</f>
        <v>7110.3808778056336</v>
      </c>
      <c r="Q969" s="27">
        <f ca="1">G969*'Balance y flujos'!H$12</f>
        <v>-907130.36420696578</v>
      </c>
      <c r="R969" s="27">
        <f ca="1">H969*'Balance y flujos'!I$12</f>
        <v>22487.416844078307</v>
      </c>
      <c r="S969" s="27">
        <f ca="1">I969*'Balance y flujos'!J$12</f>
        <v>21782.759302434595</v>
      </c>
      <c r="T969" s="27">
        <f ca="1">J969*'Balance y flujos'!K$12</f>
        <v>21065.303559629607</v>
      </c>
      <c r="U969" s="27">
        <f ca="1">K969*'Balance y flujos'!L$12</f>
        <v>20345.303057701462</v>
      </c>
      <c r="V969" s="27">
        <f ca="1">L969*'Balance y flujos'!M$12</f>
        <v>794194.01977915794</v>
      </c>
      <c r="W969" s="16">
        <f t="shared" ca="1" si="84"/>
        <v>2075.9385647280142</v>
      </c>
      <c r="X969" s="16">
        <f ca="1">'Metrics and Escenarios'!$N$13-W969</f>
        <v>832.10819107876159</v>
      </c>
    </row>
    <row r="970" spans="1:24" x14ac:dyDescent="0.35">
      <c r="A970">
        <v>965</v>
      </c>
      <c r="B970" s="16">
        <f t="shared" ca="1" si="83"/>
        <v>67.223917879178259</v>
      </c>
      <c r="C970" s="26">
        <f t="shared" ca="1" si="85"/>
        <v>0.98689336695483088</v>
      </c>
      <c r="D970" s="26">
        <f t="shared" ca="1" si="82"/>
        <v>0.96725564248400409</v>
      </c>
      <c r="E970" s="26">
        <f t="shared" ca="1" si="82"/>
        <v>0.94277291796860541</v>
      </c>
      <c r="F970" s="26">
        <f t="shared" ca="1" si="82"/>
        <v>0.91487760208048963</v>
      </c>
      <c r="G970" s="26">
        <f t="shared" ca="1" si="82"/>
        <v>0.88473104125466906</v>
      </c>
      <c r="H970" s="26">
        <f t="shared" ca="1" si="82"/>
        <v>0.85325118120860111</v>
      </c>
      <c r="I970" s="26">
        <f t="shared" ca="1" si="82"/>
        <v>0.82114215263720991</v>
      </c>
      <c r="J970" s="26">
        <f t="shared" ca="1" si="82"/>
        <v>0.78893514393422737</v>
      </c>
      <c r="K970" s="26">
        <f t="shared" ca="1" si="82"/>
        <v>0.75701741516666754</v>
      </c>
      <c r="L970" s="26">
        <f t="shared" ca="1" si="82"/>
        <v>0.72566867283931413</v>
      </c>
      <c r="M970" s="27">
        <f ca="1">C970*'Balance y flujos'!D$12</f>
        <v>7472.6149678227594</v>
      </c>
      <c r="N970" s="27">
        <f ca="1">D970*'Balance y flujos'!E$12</f>
        <v>7323.9209358956041</v>
      </c>
      <c r="O970" s="27">
        <f ca="1">E970*'Balance y flujos'!F$12</f>
        <v>7138.5412588273894</v>
      </c>
      <c r="P970" s="27">
        <f ca="1">F970*'Balance y flujos'!G$12</f>
        <v>6927.3219295488107</v>
      </c>
      <c r="Q970" s="27">
        <f ca="1">G970*'Balance y flujos'!H$12</f>
        <v>-878031.98475804192</v>
      </c>
      <c r="R970" s="27">
        <f ca="1">H970*'Balance y flujos'!I$12</f>
        <v>21624.612264640669</v>
      </c>
      <c r="S970" s="27">
        <f ca="1">I970*'Balance y flujos'!J$12</f>
        <v>20810.848031619527</v>
      </c>
      <c r="T970" s="27">
        <f ca="1">J970*'Balance y flujos'!K$12</f>
        <v>19994.600611464317</v>
      </c>
      <c r="U970" s="27">
        <f ca="1">K970*'Balance y flujos'!L$12</f>
        <v>19185.684639043637</v>
      </c>
      <c r="V970" s="27">
        <f ca="1">L970*'Balance y flujos'!M$12</f>
        <v>744059.86177446321</v>
      </c>
      <c r="W970" s="16">
        <f t="shared" ca="1" si="84"/>
        <v>-23493.978344715899</v>
      </c>
      <c r="X970" s="16">
        <f ca="1">'Metrics and Escenarios'!$N$13-W970</f>
        <v>26402.025100522675</v>
      </c>
    </row>
    <row r="971" spans="1:24" x14ac:dyDescent="0.35">
      <c r="A971">
        <v>966</v>
      </c>
      <c r="B971" s="16">
        <f t="shared" ca="1" si="83"/>
        <v>135.9412360613139</v>
      </c>
      <c r="C971" s="26">
        <f t="shared" ca="1" si="85"/>
        <v>0.98013494801991219</v>
      </c>
      <c r="D971" s="26">
        <f t="shared" ca="1" si="82"/>
        <v>0.95405313165805794</v>
      </c>
      <c r="E971" s="26">
        <f t="shared" ca="1" si="82"/>
        <v>0.92353643320730316</v>
      </c>
      <c r="F971" s="26">
        <f t="shared" ca="1" si="82"/>
        <v>0.89007289230332776</v>
      </c>
      <c r="G971" s="26">
        <f t="shared" ca="1" si="82"/>
        <v>0.8548491593336377</v>
      </c>
      <c r="H971" s="26">
        <f t="shared" ca="1" si="82"/>
        <v>0.81878667614730272</v>
      </c>
      <c r="I971" s="26">
        <f t="shared" ca="1" si="82"/>
        <v>0.7825784065498087</v>
      </c>
      <c r="J971" s="26">
        <f t="shared" ca="1" si="82"/>
        <v>0.74673491990078034</v>
      </c>
      <c r="K971" s="26">
        <f t="shared" ca="1" si="82"/>
        <v>0.71161758849399648</v>
      </c>
      <c r="L971" s="26">
        <f t="shared" ca="1" si="82"/>
        <v>0.67747741673987349</v>
      </c>
      <c r="M971" s="27">
        <f ca="1">C971*'Balance y flujos'!D$12</f>
        <v>7421.4411893954884</v>
      </c>
      <c r="N971" s="27">
        <f ca="1">D971*'Balance y flujos'!E$12</f>
        <v>7223.9534183154374</v>
      </c>
      <c r="O971" s="27">
        <f ca="1">E971*'Balance y flujos'!F$12</f>
        <v>6992.8853564079127</v>
      </c>
      <c r="P971" s="27">
        <f ca="1">F971*'Balance y flujos'!G$12</f>
        <v>6739.5042262793522</v>
      </c>
      <c r="Q971" s="27">
        <f ca="1">G971*'Balance y flujos'!H$12</f>
        <v>-848376.36415924318</v>
      </c>
      <c r="R971" s="27">
        <f ca="1">H971*'Balance y flujos'!I$12</f>
        <v>20751.151348023293</v>
      </c>
      <c r="S971" s="27">
        <f ca="1">I971*'Balance y flujos'!J$12</f>
        <v>19833.496842452842</v>
      </c>
      <c r="T971" s="27">
        <f ca="1">J971*'Balance y flujos'!K$12</f>
        <v>18925.087316549627</v>
      </c>
      <c r="U971" s="27">
        <f ca="1">K971*'Balance y flujos'!L$12</f>
        <v>18035.081311090686</v>
      </c>
      <c r="V971" s="27">
        <f ca="1">L971*'Balance y flujos'!M$12</f>
        <v>694647.25696710718</v>
      </c>
      <c r="W971" s="16">
        <f t="shared" ca="1" si="84"/>
        <v>-47806.506183621357</v>
      </c>
      <c r="X971" s="16">
        <f ca="1">'Metrics and Escenarios'!$N$13-W971</f>
        <v>50714.552939428133</v>
      </c>
    </row>
    <row r="972" spans="1:24" x14ac:dyDescent="0.35">
      <c r="A972">
        <v>967</v>
      </c>
      <c r="B972" s="16">
        <f t="shared" ca="1" si="83"/>
        <v>-358.77802501646755</v>
      </c>
      <c r="C972" s="26">
        <f t="shared" ca="1" si="85"/>
        <v>1.0298435642845636</v>
      </c>
      <c r="D972" s="26">
        <f t="shared" ca="1" si="82"/>
        <v>1.0532787697226527</v>
      </c>
      <c r="E972" s="26">
        <f t="shared" ca="1" si="82"/>
        <v>1.0712977343550603</v>
      </c>
      <c r="F972" s="26">
        <f t="shared" ca="1" si="82"/>
        <v>1.0848435535134675</v>
      </c>
      <c r="G972" s="26">
        <f t="shared" ca="1" si="82"/>
        <v>1.0947536744228534</v>
      </c>
      <c r="H972" s="26">
        <f t="shared" ca="1" si="82"/>
        <v>1.1017500376414771</v>
      </c>
      <c r="I972" s="26">
        <f t="shared" ca="1" si="82"/>
        <v>1.1064340996209738</v>
      </c>
      <c r="J972" s="26">
        <f t="shared" ca="1" si="82"/>
        <v>1.1093013385956654</v>
      </c>
      <c r="K972" s="26">
        <f t="shared" ca="1" si="82"/>
        <v>1.1107469626217052</v>
      </c>
      <c r="L972" s="26">
        <f t="shared" ca="1" si="82"/>
        <v>1.1110885395746342</v>
      </c>
      <c r="M972" s="27">
        <f ca="1">C972*'Balance y flujos'!D$12</f>
        <v>7797.8276991915291</v>
      </c>
      <c r="N972" s="27">
        <f ca="1">D972*'Balance y flujos'!E$12</f>
        <v>7975.2757121121394</v>
      </c>
      <c r="O972" s="27">
        <f ca="1">E972*'Balance y flujos'!F$12</f>
        <v>8111.7127268144186</v>
      </c>
      <c r="P972" s="27">
        <f ca="1">F972*'Balance y flujos'!G$12</f>
        <v>8214.2797258275623</v>
      </c>
      <c r="Q972" s="27">
        <f ca="1">G972*'Balance y flujos'!H$12</f>
        <v>-1086464.3566834775</v>
      </c>
      <c r="R972" s="27">
        <f ca="1">H972*'Balance y flujos'!I$12</f>
        <v>27922.513207427415</v>
      </c>
      <c r="S972" s="27">
        <f ca="1">I972*'Balance y flujos'!J$12</f>
        <v>28041.225054959446</v>
      </c>
      <c r="T972" s="27">
        <f ca="1">J972*'Balance y flujos'!K$12</f>
        <v>28113.891735607864</v>
      </c>
      <c r="U972" s="27">
        <f ca="1">K972*'Balance y flujos'!L$12</f>
        <v>28150.529316348486</v>
      </c>
      <c r="V972" s="27">
        <f ca="1">L972*'Balance y flujos'!M$12</f>
        <v>1139247.7257429487</v>
      </c>
      <c r="W972" s="16">
        <f t="shared" ca="1" si="84"/>
        <v>197110.62423775997</v>
      </c>
      <c r="X972" s="16">
        <f ca="1">'Metrics and Escenarios'!$N$13-W972</f>
        <v>-194202.57748195319</v>
      </c>
    </row>
    <row r="973" spans="1:24" x14ac:dyDescent="0.35">
      <c r="A973">
        <v>968</v>
      </c>
      <c r="B973" s="16">
        <f t="shared" ca="1" si="83"/>
        <v>38.301136251093638</v>
      </c>
      <c r="C973" s="26">
        <f t="shared" ca="1" si="85"/>
        <v>0.98975186888777555</v>
      </c>
      <c r="D973" s="26">
        <f t="shared" ca="1" si="82"/>
        <v>0.97286700119263991</v>
      </c>
      <c r="E973" s="26">
        <f t="shared" ca="1" si="82"/>
        <v>0.95098879489414379</v>
      </c>
      <c r="F973" s="26">
        <f t="shared" ca="1" si="82"/>
        <v>0.92552338652118493</v>
      </c>
      <c r="G973" s="26">
        <f t="shared" ca="1" si="82"/>
        <v>0.89761844288699033</v>
      </c>
      <c r="H973" s="26">
        <f t="shared" ca="1" si="82"/>
        <v>0.86818744440919393</v>
      </c>
      <c r="I973" s="26">
        <f t="shared" ca="1" si="82"/>
        <v>0.83793638718927543</v>
      </c>
      <c r="J973" s="26">
        <f t="shared" ca="1" si="82"/>
        <v>0.80740253040688592</v>
      </c>
      <c r="K973" s="26">
        <f t="shared" ca="1" si="82"/>
        <v>0.77698167216505609</v>
      </c>
      <c r="L973" s="26">
        <f t="shared" ca="1" si="82"/>
        <v>0.74696349772873416</v>
      </c>
      <c r="M973" s="27">
        <f ca="1">C973*'Balance y flujos'!D$12</f>
        <v>7494.2591343000176</v>
      </c>
      <c r="N973" s="27">
        <f ca="1">D973*'Balance y flujos'!E$12</f>
        <v>7366.4093388781457</v>
      </c>
      <c r="O973" s="27">
        <f ca="1">E973*'Balance y flujos'!F$12</f>
        <v>7200.7507000327814</v>
      </c>
      <c r="P973" s="27">
        <f ca="1">F973*'Balance y flujos'!G$12</f>
        <v>7007.9302817978687</v>
      </c>
      <c r="Q973" s="27">
        <f ca="1">G973*'Balance y flujos'!H$12</f>
        <v>-890821.80483438296</v>
      </c>
      <c r="R973" s="27">
        <f ca="1">H973*'Balance y flujos'!I$12</f>
        <v>22003.15366898767</v>
      </c>
      <c r="S973" s="27">
        <f ca="1">I973*'Balance y flujos'!J$12</f>
        <v>21236.477457593988</v>
      </c>
      <c r="T973" s="27">
        <f ca="1">J973*'Balance y flujos'!K$12</f>
        <v>20462.6340356277</v>
      </c>
      <c r="U973" s="27">
        <f ca="1">K973*'Balance y flujos'!L$12</f>
        <v>19691.654424084281</v>
      </c>
      <c r="V973" s="27">
        <f ca="1">L973*'Balance y flujos'!M$12</f>
        <v>765894.37807201571</v>
      </c>
      <c r="W973" s="16">
        <f t="shared" ca="1" si="84"/>
        <v>-12464.157721064752</v>
      </c>
      <c r="X973" s="16">
        <f ca="1">'Metrics and Escenarios'!$N$13-W973</f>
        <v>15372.204476871528</v>
      </c>
    </row>
    <row r="974" spans="1:24" x14ac:dyDescent="0.35">
      <c r="A974">
        <v>969</v>
      </c>
      <c r="B974" s="16">
        <f t="shared" ca="1" si="83"/>
        <v>56.978482501058316</v>
      </c>
      <c r="C974" s="26">
        <f t="shared" ca="1" si="85"/>
        <v>0.98790500031917527</v>
      </c>
      <c r="D974" s="26">
        <f t="shared" ca="1" si="82"/>
        <v>0.96923966554364438</v>
      </c>
      <c r="E974" s="26">
        <f t="shared" ca="1" si="82"/>
        <v>0.94567511152146611</v>
      </c>
      <c r="F974" s="26">
        <f t="shared" ca="1" si="82"/>
        <v>0.91863462302568111</v>
      </c>
      <c r="G974" s="26">
        <f t="shared" ca="1" si="82"/>
        <v>0.889274897118429</v>
      </c>
      <c r="H974" s="26">
        <f t="shared" ca="1" si="82"/>
        <v>0.85851249387508299</v>
      </c>
      <c r="I974" s="26">
        <f t="shared" ca="1" si="82"/>
        <v>0.82705239204892766</v>
      </c>
      <c r="J974" s="26">
        <f t="shared" ca="1" si="82"/>
        <v>0.79542810409370024</v>
      </c>
      <c r="K974" s="26">
        <f t="shared" ca="1" si="82"/>
        <v>0.76403007266385614</v>
      </c>
      <c r="L974" s="26">
        <f t="shared" ca="1" si="82"/>
        <v>0.73314168107492561</v>
      </c>
      <c r="M974" s="27">
        <f ca="1">C974*'Balance y flujos'!D$12</f>
        <v>7480.2749105009379</v>
      </c>
      <c r="N974" s="27">
        <f ca="1">D974*'Balance y flujos'!E$12</f>
        <v>7338.9436738208979</v>
      </c>
      <c r="O974" s="27">
        <f ca="1">E974*'Balance y flujos'!F$12</f>
        <v>7160.5162519814558</v>
      </c>
      <c r="P974" s="27">
        <f ca="1">F974*'Balance y flujos'!G$12</f>
        <v>6955.7695530606488</v>
      </c>
      <c r="Q974" s="27">
        <f ca="1">G974*'Balance y flujos'!H$12</f>
        <v>-882541.43519718747</v>
      </c>
      <c r="R974" s="27">
        <f ca="1">H974*'Balance y flujos'!I$12</f>
        <v>21757.953827970894</v>
      </c>
      <c r="S974" s="27">
        <f ca="1">I974*'Balance y flujos'!J$12</f>
        <v>20960.635853171159</v>
      </c>
      <c r="T974" s="27">
        <f ca="1">J974*'Balance y flujos'!K$12</f>
        <v>20159.15678084398</v>
      </c>
      <c r="U974" s="27">
        <f ca="1">K974*'Balance y flujos'!L$12</f>
        <v>19363.411904661516</v>
      </c>
      <c r="V974" s="27">
        <f ca="1">L974*'Balance y flujos'!M$12</f>
        <v>751722.26430463244</v>
      </c>
      <c r="W974" s="16">
        <f t="shared" ca="1" si="84"/>
        <v>-19642.508136543562</v>
      </c>
      <c r="X974" s="16">
        <f ca="1">'Metrics and Escenarios'!$N$13-W974</f>
        <v>22550.554892350337</v>
      </c>
    </row>
    <row r="975" spans="1:24" x14ac:dyDescent="0.35">
      <c r="A975">
        <v>970</v>
      </c>
      <c r="B975" s="16">
        <f t="shared" ca="1" si="83"/>
        <v>99.750727590534581</v>
      </c>
      <c r="C975" s="26">
        <f t="shared" ca="1" si="85"/>
        <v>0.98368853265694245</v>
      </c>
      <c r="D975" s="26">
        <f t="shared" ca="1" si="82"/>
        <v>0.96098371713002817</v>
      </c>
      <c r="E975" s="26">
        <f t="shared" ca="1" si="82"/>
        <v>0.93361803887240757</v>
      </c>
      <c r="F975" s="26">
        <f t="shared" ca="1" si="82"/>
        <v>0.90305148222729725</v>
      </c>
      <c r="G975" s="26">
        <f t="shared" ca="1" si="82"/>
        <v>0.87045867535813803</v>
      </c>
      <c r="H975" s="26">
        <f t="shared" ca="1" si="82"/>
        <v>0.83676049812517184</v>
      </c>
      <c r="I975" s="26">
        <f t="shared" ca="1" si="82"/>
        <v>0.80265699910833044</v>
      </c>
      <c r="J975" s="26">
        <f t="shared" ca="1" si="82"/>
        <v>0.7686707077120073</v>
      </c>
      <c r="K975" s="26">
        <f t="shared" ca="1" si="82"/>
        <v>0.73517762004047094</v>
      </c>
      <c r="L975" s="26">
        <f t="shared" ca="1" si="82"/>
        <v>0.70244473385473993</v>
      </c>
      <c r="M975" s="27">
        <f ca="1">C975*'Balance y flujos'!D$12</f>
        <v>7448.3484223724754</v>
      </c>
      <c r="N975" s="27">
        <f ca="1">D975*'Balance y flujos'!E$12</f>
        <v>7276.4308170575341</v>
      </c>
      <c r="O975" s="27">
        <f ca="1">E975*'Balance y flujos'!F$12</f>
        <v>7069.2218279207409</v>
      </c>
      <c r="P975" s="27">
        <f ca="1">F975*'Balance y flujos'!G$12</f>
        <v>6837.7762469195786</v>
      </c>
      <c r="Q975" s="27">
        <f ca="1">G975*'Balance y flujos'!H$12</f>
        <v>-863867.68716817477</v>
      </c>
      <c r="R975" s="27">
        <f ca="1">H975*'Balance y flujos'!I$12</f>
        <v>21206.675981032942</v>
      </c>
      <c r="S975" s="27">
        <f ca="1">I975*'Balance y flujos'!J$12</f>
        <v>20342.364323049485</v>
      </c>
      <c r="T975" s="27">
        <f ca="1">J975*'Balance y flujos'!K$12</f>
        <v>19481.023149495453</v>
      </c>
      <c r="U975" s="27">
        <f ca="1">K975*'Balance y flujos'!L$12</f>
        <v>18632.181623818713</v>
      </c>
      <c r="V975" s="27">
        <f ca="1">L975*'Balance y flujos'!M$12</f>
        <v>720247.34033391427</v>
      </c>
      <c r="W975" s="16">
        <f t="shared" ca="1" si="84"/>
        <v>-35326.324442593614</v>
      </c>
      <c r="X975" s="16">
        <f ca="1">'Metrics and Escenarios'!$N$13-W975</f>
        <v>38234.371198400389</v>
      </c>
    </row>
    <row r="976" spans="1:24" x14ac:dyDescent="0.35">
      <c r="A976">
        <v>971</v>
      </c>
      <c r="B976" s="16">
        <f t="shared" ca="1" si="83"/>
        <v>123.31987322172114</v>
      </c>
      <c r="C976" s="26">
        <f t="shared" ca="1" si="85"/>
        <v>0.98137279290113122</v>
      </c>
      <c r="D976" s="26">
        <f t="shared" ca="1" si="82"/>
        <v>0.95646446395621765</v>
      </c>
      <c r="E976" s="26">
        <f t="shared" ca="1" si="82"/>
        <v>0.92703994841774151</v>
      </c>
      <c r="F976" s="26">
        <f t="shared" ca="1" si="82"/>
        <v>0.89457782759046534</v>
      </c>
      <c r="G976" s="26">
        <f t="shared" ca="1" si="82"/>
        <v>0.8602608979593096</v>
      </c>
      <c r="H976" s="26">
        <f t="shared" ca="1" si="82"/>
        <v>0.82501073547282799</v>
      </c>
      <c r="I976" s="26">
        <f t="shared" ca="1" si="82"/>
        <v>0.78952308354130663</v>
      </c>
      <c r="J976" s="26">
        <f t="shared" ca="1" si="82"/>
        <v>0.75431296350876198</v>
      </c>
      <c r="K976" s="26">
        <f t="shared" ca="1" si="82"/>
        <v>0.71974709896453681</v>
      </c>
      <c r="L976" s="26">
        <f t="shared" ca="1" si="82"/>
        <v>0.68608229343910865</v>
      </c>
      <c r="M976" s="27">
        <f ca="1">C976*'Balance y flujos'!D$12</f>
        <v>7430.8139732209402</v>
      </c>
      <c r="N976" s="27">
        <f ca="1">D976*'Balance y flujos'!E$12</f>
        <v>7242.2116804813104</v>
      </c>
      <c r="O976" s="27">
        <f ca="1">E976*'Balance y flujos'!F$12</f>
        <v>7019.4134708710781</v>
      </c>
      <c r="P976" s="27">
        <f ca="1">F976*'Balance y flujos'!G$12</f>
        <v>6773.6149498721243</v>
      </c>
      <c r="Q976" s="27">
        <f ca="1">G976*'Balance y flujos'!H$12</f>
        <v>-853747.12587655778</v>
      </c>
      <c r="R976" s="27">
        <f ca="1">H976*'Balance y flujos'!I$12</f>
        <v>20908.892553181617</v>
      </c>
      <c r="S976" s="27">
        <f ca="1">I976*'Balance y flujos'!J$12</f>
        <v>20009.501224927408</v>
      </c>
      <c r="T976" s="27">
        <f ca="1">J976*'Balance y flujos'!K$12</f>
        <v>19117.143604728473</v>
      </c>
      <c r="U976" s="27">
        <f ca="1">K976*'Balance y flujos'!L$12</f>
        <v>18241.113855432155</v>
      </c>
      <c r="V976" s="27">
        <f ca="1">L976*'Balance y flujos'!M$12</f>
        <v>703470.21378894174</v>
      </c>
      <c r="W976" s="16">
        <f t="shared" ca="1" si="84"/>
        <v>-43534.2067749009</v>
      </c>
      <c r="X976" s="16">
        <f ca="1">'Metrics and Escenarios'!$N$13-W976</f>
        <v>46442.253530707676</v>
      </c>
    </row>
    <row r="977" spans="1:24" x14ac:dyDescent="0.35">
      <c r="A977">
        <v>972</v>
      </c>
      <c r="B977" s="16">
        <f t="shared" ca="1" si="83"/>
        <v>12.705133696292659</v>
      </c>
      <c r="C977" s="26">
        <f t="shared" ca="1" si="85"/>
        <v>0.99228848299840866</v>
      </c>
      <c r="D977" s="26">
        <f t="shared" ca="1" si="82"/>
        <v>0.977860071802933</v>
      </c>
      <c r="E977" s="26">
        <f t="shared" ca="1" si="82"/>
        <v>0.95831935732556806</v>
      </c>
      <c r="F977" s="26">
        <f t="shared" ca="1" si="82"/>
        <v>0.93504794101107391</v>
      </c>
      <c r="G977" s="26">
        <f t="shared" ca="1" si="82"/>
        <v>0.90917998940530764</v>
      </c>
      <c r="H977" s="26">
        <f t="shared" ca="1" si="82"/>
        <v>0.88162363095316665</v>
      </c>
      <c r="I977" s="26">
        <f t="shared" ca="1" si="82"/>
        <v>0.85308516915529919</v>
      </c>
      <c r="J977" s="26">
        <f t="shared" ca="1" si="82"/>
        <v>0.82410598521887357</v>
      </c>
      <c r="K977" s="26">
        <f t="shared" ca="1" si="82"/>
        <v>0.79508828948305765</v>
      </c>
      <c r="L977" s="26">
        <f t="shared" ca="1" si="82"/>
        <v>0.7663295670004453</v>
      </c>
      <c r="M977" s="27">
        <f ca="1">C977*'Balance y flujos'!D$12</f>
        <v>7513.4660123735785</v>
      </c>
      <c r="N977" s="27">
        <f ca="1">D977*'Balance y flujos'!E$12</f>
        <v>7404.2161530965859</v>
      </c>
      <c r="O977" s="27">
        <f ca="1">E977*'Balance y flujos'!F$12</f>
        <v>7256.2566669202124</v>
      </c>
      <c r="P977" s="27">
        <f ca="1">F977*'Balance y flujos'!G$12</f>
        <v>7080.0488417417882</v>
      </c>
      <c r="Q977" s="27">
        <f ca="1">G977*'Balance y flujos'!H$12</f>
        <v>-902295.80898139975</v>
      </c>
      <c r="R977" s="27">
        <f ca="1">H977*'Balance y flujos'!I$12</f>
        <v>22343.677456973801</v>
      </c>
      <c r="S977" s="27">
        <f ca="1">I977*'Balance y flujos'!J$12</f>
        <v>21620.404891286878</v>
      </c>
      <c r="T977" s="27">
        <f ca="1">J977*'Balance y flujos'!K$12</f>
        <v>20885.96275962377</v>
      </c>
      <c r="U977" s="27">
        <f ca="1">K977*'Balance y flujos'!L$12</f>
        <v>20150.544593297287</v>
      </c>
      <c r="V977" s="27">
        <f ca="1">L977*'Balance y flujos'!M$12</f>
        <v>785751.25678919139</v>
      </c>
      <c r="W977" s="16">
        <f t="shared" ca="1" si="84"/>
        <v>-2289.9748168943916</v>
      </c>
      <c r="X977" s="16">
        <f ca="1">'Metrics and Escenarios'!$N$13-W977</f>
        <v>5198.0215727011673</v>
      </c>
    </row>
    <row r="978" spans="1:24" x14ac:dyDescent="0.35">
      <c r="A978">
        <v>973</v>
      </c>
      <c r="B978" s="16">
        <f t="shared" ca="1" si="83"/>
        <v>112.17214959357629</v>
      </c>
      <c r="C978" s="26">
        <f t="shared" ca="1" si="85"/>
        <v>0.98246741017946204</v>
      </c>
      <c r="D978" s="26">
        <f t="shared" ca="1" si="82"/>
        <v>0.95859932325488528</v>
      </c>
      <c r="E978" s="26">
        <f t="shared" ref="D978:L1005" ca="1" si="86">EXP(-(E$4+($B978/10000))*E$3)</f>
        <v>0.93014545396208592</v>
      </c>
      <c r="F978" s="26">
        <f t="shared" ca="1" si="86"/>
        <v>0.89857573703836624</v>
      </c>
      <c r="G978" s="26">
        <f t="shared" ca="1" si="86"/>
        <v>0.86506926145660679</v>
      </c>
      <c r="H978" s="26">
        <f t="shared" ca="1" si="86"/>
        <v>0.83054742628248734</v>
      </c>
      <c r="I978" s="26">
        <f t="shared" ca="1" si="86"/>
        <v>0.79570815405884843</v>
      </c>
      <c r="J978" s="26">
        <f t="shared" ca="1" si="86"/>
        <v>0.76107014756859903</v>
      </c>
      <c r="K978" s="26">
        <f t="shared" ca="1" si="86"/>
        <v>0.72700463289534922</v>
      </c>
      <c r="L978" s="26">
        <f t="shared" ca="1" si="86"/>
        <v>0.69377333840625288</v>
      </c>
      <c r="M978" s="27">
        <f ca="1">C978*'Balance y flujos'!D$12</f>
        <v>7439.1022581886782</v>
      </c>
      <c r="N978" s="27">
        <f ca="1">D978*'Balance y flujos'!E$12</f>
        <v>7258.3765287654205</v>
      </c>
      <c r="O978" s="27">
        <f ca="1">E978*'Balance y flujos'!F$12</f>
        <v>7042.9279132519505</v>
      </c>
      <c r="P978" s="27">
        <f ca="1">F978*'Balance y flujos'!G$12</f>
        <v>6803.8865465620147</v>
      </c>
      <c r="Q978" s="27">
        <f ca="1">G978*'Balance y flujos'!H$12</f>
        <v>-858519.081135393</v>
      </c>
      <c r="R978" s="27">
        <f ca="1">H978*'Balance y flujos'!I$12</f>
        <v>21049.213240248806</v>
      </c>
      <c r="S978" s="27">
        <f ca="1">I978*'Balance y flujos'!J$12</f>
        <v>20166.254306220362</v>
      </c>
      <c r="T978" s="27">
        <f ca="1">J978*'Balance y flujos'!K$12</f>
        <v>19288.396207142468</v>
      </c>
      <c r="U978" s="27">
        <f ca="1">K978*'Balance y flujos'!L$12</f>
        <v>18425.047216097406</v>
      </c>
      <c r="V978" s="27">
        <f ca="1">L978*'Balance y flujos'!M$12</f>
        <v>711356.17892612168</v>
      </c>
      <c r="W978" s="16">
        <f t="shared" ca="1" si="84"/>
        <v>-39689.697992794216</v>
      </c>
      <c r="X978" s="16">
        <f ca="1">'Metrics and Escenarios'!$N$13-W978</f>
        <v>42597.744748600991</v>
      </c>
    </row>
    <row r="979" spans="1:24" x14ac:dyDescent="0.35">
      <c r="A979">
        <v>974</v>
      </c>
      <c r="B979" s="16">
        <f t="shared" ca="1" si="83"/>
        <v>-344.96267034525692</v>
      </c>
      <c r="C979" s="26">
        <f t="shared" ca="1" si="85"/>
        <v>1.0284217812229206</v>
      </c>
      <c r="D979" s="26">
        <f t="shared" ca="1" si="86"/>
        <v>1.0503725027283133</v>
      </c>
      <c r="E979" s="26">
        <f t="shared" ca="1" si="86"/>
        <v>1.0668668154576704</v>
      </c>
      <c r="F979" s="26">
        <f t="shared" ca="1" si="86"/>
        <v>1.0788650882694999</v>
      </c>
      <c r="G979" s="26">
        <f t="shared" ca="1" si="86"/>
        <v>1.0872175278785239</v>
      </c>
      <c r="H979" s="26">
        <f t="shared" ca="1" si="86"/>
        <v>1.0926551439552277</v>
      </c>
      <c r="I979" s="26">
        <f t="shared" ca="1" si="86"/>
        <v>1.0957856263087595</v>
      </c>
      <c r="J979" s="26">
        <f t="shared" ca="1" si="86"/>
        <v>1.0971085287640265</v>
      </c>
      <c r="K979" s="26">
        <f t="shared" ca="1" si="86"/>
        <v>1.097021641614208</v>
      </c>
      <c r="L979" s="26">
        <f t="shared" ca="1" si="86"/>
        <v>1.095844004129954</v>
      </c>
      <c r="M979" s="27">
        <f ca="1">C979*'Balance y flujos'!D$12</f>
        <v>7787.0621618567175</v>
      </c>
      <c r="N979" s="27">
        <f ca="1">D979*'Balance y flujos'!E$12</f>
        <v>7953.2698754436842</v>
      </c>
      <c r="O979" s="27">
        <f ca="1">E979*'Balance y flujos'!F$12</f>
        <v>8078.162444704396</v>
      </c>
      <c r="P979" s="27">
        <f ca="1">F979*'Balance y flujos'!G$12</f>
        <v>8169.0116448346489</v>
      </c>
      <c r="Q979" s="27">
        <f ca="1">G979*'Balance y flujos'!H$12</f>
        <v>-1078985.2727594397</v>
      </c>
      <c r="R979" s="27">
        <f ca="1">H979*'Balance y flujos'!I$12</f>
        <v>27692.01420093944</v>
      </c>
      <c r="S979" s="27">
        <f ca="1">I979*'Balance y flujos'!J$12</f>
        <v>27771.352464498053</v>
      </c>
      <c r="T979" s="27">
        <f ca="1">J979*'Balance y flujos'!K$12</f>
        <v>27804.879816453864</v>
      </c>
      <c r="U979" s="27">
        <f ca="1">K979*'Balance y flujos'!L$12</f>
        <v>27802.677767435958</v>
      </c>
      <c r="V979" s="27">
        <f ca="1">L979*'Balance y flujos'!M$12</f>
        <v>1123616.8361092489</v>
      </c>
      <c r="W979" s="16">
        <f t="shared" ca="1" si="84"/>
        <v>187689.99372597598</v>
      </c>
      <c r="X979" s="16">
        <f ca="1">'Metrics and Escenarios'!$N$13-W979</f>
        <v>-184781.9469701692</v>
      </c>
    </row>
    <row r="980" spans="1:24" x14ac:dyDescent="0.35">
      <c r="A980">
        <v>975</v>
      </c>
      <c r="B980" s="16">
        <f t="shared" ca="1" si="83"/>
        <v>-214.31043950552402</v>
      </c>
      <c r="C980" s="26">
        <f t="shared" ca="1" si="85"/>
        <v>1.0150726160288437</v>
      </c>
      <c r="D980" s="26">
        <f t="shared" ca="1" si="86"/>
        <v>1.0232812947381678</v>
      </c>
      <c r="E980" s="26">
        <f t="shared" ca="1" si="86"/>
        <v>1.0258591675957047</v>
      </c>
      <c r="F980" s="26">
        <f t="shared" ca="1" si="86"/>
        <v>1.0239306012270397</v>
      </c>
      <c r="G980" s="26">
        <f t="shared" ca="1" si="86"/>
        <v>1.0184639800167627</v>
      </c>
      <c r="H980" s="26">
        <f t="shared" ca="1" si="86"/>
        <v>1.0102717030521127</v>
      </c>
      <c r="I980" s="26">
        <f t="shared" ca="1" si="86"/>
        <v>1.0000150114855912</v>
      </c>
      <c r="J980" s="26">
        <f t="shared" ca="1" si="86"/>
        <v>0.98822618431320974</v>
      </c>
      <c r="K980" s="26">
        <f t="shared" ca="1" si="86"/>
        <v>0.975321519593352</v>
      </c>
      <c r="L980" s="26">
        <f t="shared" ca="1" si="86"/>
        <v>0.96162820487139855</v>
      </c>
      <c r="M980" s="27">
        <f ca="1">C980*'Balance y flujos'!D$12</f>
        <v>7685.9841984441173</v>
      </c>
      <c r="N980" s="27">
        <f ca="1">D980*'Balance y flujos'!E$12</f>
        <v>7748.139135789188</v>
      </c>
      <c r="O980" s="27">
        <f ca="1">E980*'Balance y flujos'!F$12</f>
        <v>7767.658419174194</v>
      </c>
      <c r="P980" s="27">
        <f ca="1">F980*'Balance y flujos'!G$12</f>
        <v>7753.0555913556291</v>
      </c>
      <c r="Q980" s="27">
        <f ca="1">G980*'Balance y flujos'!H$12</f>
        <v>-1010752.3168968202</v>
      </c>
      <c r="R980" s="27">
        <f ca="1">H980*'Balance y flujos'!I$12</f>
        <v>25604.10620175759</v>
      </c>
      <c r="S980" s="27">
        <f ca="1">I980*'Balance y flujos'!J$12</f>
        <v>25344.162842605285</v>
      </c>
      <c r="T980" s="27">
        <f ca="1">J980*'Balance y flujos'!K$12</f>
        <v>25045.389372058769</v>
      </c>
      <c r="U980" s="27">
        <f ca="1">K980*'Balance y flujos'!L$12</f>
        <v>24718.336357521086</v>
      </c>
      <c r="V980" s="27">
        <f ca="1">L980*'Balance y flujos'!M$12</f>
        <v>985999.50084034319</v>
      </c>
      <c r="W980" s="16">
        <f t="shared" ca="1" si="84"/>
        <v>106914.01606222882</v>
      </c>
      <c r="X980" s="16">
        <f ca="1">'Metrics and Escenarios'!$N$13-W980</f>
        <v>-104005.96930642205</v>
      </c>
    </row>
    <row r="981" spans="1:24" x14ac:dyDescent="0.35">
      <c r="A981">
        <v>976</v>
      </c>
      <c r="B981" s="16">
        <f t="shared" ca="1" si="83"/>
        <v>-11.377408762543062</v>
      </c>
      <c r="C981" s="26">
        <f t="shared" ca="1" si="85"/>
        <v>0.99468104574408323</v>
      </c>
      <c r="D981" s="26">
        <f t="shared" ca="1" si="86"/>
        <v>0.98258130394265641</v>
      </c>
      <c r="E981" s="26">
        <f t="shared" ca="1" si="86"/>
        <v>0.96526805844239494</v>
      </c>
      <c r="F981" s="26">
        <f t="shared" ca="1" si="86"/>
        <v>0.9440987972437338</v>
      </c>
      <c r="G981" s="26">
        <f t="shared" ca="1" si="86"/>
        <v>0.92019384961646356</v>
      </c>
      <c r="H981" s="26">
        <f t="shared" ca="1" si="86"/>
        <v>0.89445515553314459</v>
      </c>
      <c r="I981" s="26">
        <f t="shared" ca="1" si="86"/>
        <v>0.86758819194219572</v>
      </c>
      <c r="J981" s="26">
        <f t="shared" ca="1" si="86"/>
        <v>0.84013717194825199</v>
      </c>
      <c r="K981" s="26">
        <f t="shared" ca="1" si="86"/>
        <v>0.81250937504525378</v>
      </c>
      <c r="L981" s="26">
        <f t="shared" ca="1" si="86"/>
        <v>0.78500874967011403</v>
      </c>
      <c r="M981" s="27">
        <f ca="1">C981*'Balance y flujos'!D$12</f>
        <v>7531.5821541812293</v>
      </c>
      <c r="N981" s="27">
        <f ca="1">D981*'Balance y flujos'!E$12</f>
        <v>7439.9646454212671</v>
      </c>
      <c r="O981" s="27">
        <f ca="1">E981*'Balance y flujos'!F$12</f>
        <v>7308.8712347257979</v>
      </c>
      <c r="P981" s="27">
        <f ca="1">F981*'Balance y flujos'!G$12</f>
        <v>7148.5806264516968</v>
      </c>
      <c r="Q981" s="27">
        <f ca="1">G981*'Balance y flujos'!H$12</f>
        <v>-913226.27382338699</v>
      </c>
      <c r="R981" s="27">
        <f ca="1">H981*'Balance y flujos'!I$12</f>
        <v>22668.876823722047</v>
      </c>
      <c r="S981" s="27">
        <f ca="1">I981*'Balance y flujos'!J$12</f>
        <v>21987.966344864533</v>
      </c>
      <c r="T981" s="27">
        <f ca="1">J981*'Balance y flujos'!K$12</f>
        <v>21292.253667623241</v>
      </c>
      <c r="U981" s="27">
        <f ca="1">K981*'Balance y flujos'!L$12</f>
        <v>20592.060794866447</v>
      </c>
      <c r="V981" s="27">
        <f ca="1">L981*'Balance y flujos'!M$12</f>
        <v>804903.8405997525</v>
      </c>
      <c r="W981" s="16">
        <f t="shared" ca="1" si="84"/>
        <v>7647.7230682218214</v>
      </c>
      <c r="X981" s="16">
        <f ca="1">'Metrics and Escenarios'!$N$13-W981</f>
        <v>-4739.6763124150457</v>
      </c>
    </row>
    <row r="982" spans="1:24" x14ac:dyDescent="0.35">
      <c r="A982">
        <v>977</v>
      </c>
      <c r="B982" s="16">
        <f t="shared" ca="1" si="83"/>
        <v>86.943769913316601</v>
      </c>
      <c r="C982" s="26">
        <f t="shared" ca="1" si="85"/>
        <v>0.98494914545590795</v>
      </c>
      <c r="D982" s="26">
        <f t="shared" ca="1" si="86"/>
        <v>0.96344832775771461</v>
      </c>
      <c r="E982" s="26">
        <f t="shared" ca="1" si="86"/>
        <v>0.93721198058343669</v>
      </c>
      <c r="F982" s="26">
        <f t="shared" ca="1" si="86"/>
        <v>0.90768948868016752</v>
      </c>
      <c r="G982" s="26">
        <f t="shared" ca="1" si="86"/>
        <v>0.87605052359903257</v>
      </c>
      <c r="H982" s="26">
        <f t="shared" ca="1" si="86"/>
        <v>0.84321507920041738</v>
      </c>
      <c r="I982" s="26">
        <f t="shared" ca="1" si="86"/>
        <v>0.8098850659922463</v>
      </c>
      <c r="J982" s="26">
        <f t="shared" ca="1" si="86"/>
        <v>0.77658665673303495</v>
      </c>
      <c r="K982" s="26">
        <f t="shared" ca="1" si="86"/>
        <v>0.74370049391887438</v>
      </c>
      <c r="L982" s="26">
        <f t="shared" ca="1" si="86"/>
        <v>0.71149876739213747</v>
      </c>
      <c r="M982" s="27">
        <f ca="1">C982*'Balance y flujos'!D$12</f>
        <v>7457.8936016041953</v>
      </c>
      <c r="N982" s="27">
        <f ca="1">D982*'Balance y flujos'!E$12</f>
        <v>7295.0924950898152</v>
      </c>
      <c r="O982" s="27">
        <f ca="1">E982*'Balance y flujos'!F$12</f>
        <v>7096.4346388713157</v>
      </c>
      <c r="P982" s="27">
        <f ca="1">F982*'Balance y flujos'!G$12</f>
        <v>6872.8945662852448</v>
      </c>
      <c r="Q982" s="27">
        <f ca="1">G982*'Balance y flujos'!H$12</f>
        <v>-869417.19473654905</v>
      </c>
      <c r="R982" s="27">
        <f ca="1">H982*'Balance y flujos'!I$12</f>
        <v>21370.259479253436</v>
      </c>
      <c r="S982" s="27">
        <f ca="1">I982*'Balance y flujos'!J$12</f>
        <v>20525.55087729037</v>
      </c>
      <c r="T982" s="27">
        <f ca="1">J982*'Balance y flujos'!K$12</f>
        <v>19681.643238932556</v>
      </c>
      <c r="U982" s="27">
        <f ca="1">K982*'Balance y flujos'!L$12</f>
        <v>18848.183484771132</v>
      </c>
      <c r="V982" s="27">
        <f ca="1">L982*'Balance y flujos'!M$12</f>
        <v>729530.83732707868</v>
      </c>
      <c r="W982" s="16">
        <f t="shared" ca="1" si="84"/>
        <v>-30738.40502737218</v>
      </c>
      <c r="X982" s="16">
        <f ca="1">'Metrics and Escenarios'!$N$13-W982</f>
        <v>33646.451783178956</v>
      </c>
    </row>
    <row r="983" spans="1:24" x14ac:dyDescent="0.35">
      <c r="A983">
        <v>978</v>
      </c>
      <c r="B983" s="16">
        <f t="shared" ca="1" si="83"/>
        <v>153.68075428860701</v>
      </c>
      <c r="C983" s="26">
        <f t="shared" ca="1" si="85"/>
        <v>0.97839777712664711</v>
      </c>
      <c r="D983" s="26">
        <f t="shared" ca="1" si="86"/>
        <v>0.9506742406085722</v>
      </c>
      <c r="E983" s="26">
        <f t="shared" ca="1" si="86"/>
        <v>0.91863456088746265</v>
      </c>
      <c r="F983" s="26">
        <f t="shared" ca="1" si="86"/>
        <v>0.88377946147726127</v>
      </c>
      <c r="G983" s="26">
        <f t="shared" ca="1" si="86"/>
        <v>0.84730038062633561</v>
      </c>
      <c r="H983" s="26">
        <f t="shared" ca="1" si="86"/>
        <v>0.81011796292539517</v>
      </c>
      <c r="I983" s="26">
        <f t="shared" ca="1" si="86"/>
        <v>0.7729206989923465</v>
      </c>
      <c r="J983" s="26">
        <f t="shared" ca="1" si="86"/>
        <v>0.73621238818427626</v>
      </c>
      <c r="K983" s="26">
        <f t="shared" ca="1" si="86"/>
        <v>0.70034642529908953</v>
      </c>
      <c r="L983" s="26">
        <f t="shared" ca="1" si="86"/>
        <v>0.66556526406691308</v>
      </c>
      <c r="M983" s="27">
        <f ca="1">C983*'Balance y flujos'!D$12</f>
        <v>7408.2875806538123</v>
      </c>
      <c r="N983" s="27">
        <f ca="1">D983*'Balance y flujos'!E$12</f>
        <v>7198.3689401170086</v>
      </c>
      <c r="O983" s="27">
        <f ca="1">E983*'Balance y flujos'!F$12</f>
        <v>6955.7690825589743</v>
      </c>
      <c r="P983" s="27">
        <f ca="1">F983*'Balance y flujos'!G$12</f>
        <v>6691.8512710923769</v>
      </c>
      <c r="Q983" s="27">
        <f ca="1">G983*'Balance y flujos'!H$12</f>
        <v>-840884.74372115824</v>
      </c>
      <c r="R983" s="27">
        <f ca="1">H983*'Balance y flujos'!I$12</f>
        <v>20531.453366484508</v>
      </c>
      <c r="S983" s="27">
        <f ca="1">I983*'Balance y flujos'!J$12</f>
        <v>19588.734003684087</v>
      </c>
      <c r="T983" s="27">
        <f ca="1">J983*'Balance y flujos'!K$12</f>
        <v>18658.406562484364</v>
      </c>
      <c r="U983" s="27">
        <f ca="1">K983*'Balance y flujos'!L$12</f>
        <v>17749.427403742899</v>
      </c>
      <c r="V983" s="27">
        <f ca="1">L983*'Balance y flujos'!M$12</f>
        <v>682433.20528894989</v>
      </c>
      <c r="W983" s="16">
        <f t="shared" ca="1" si="84"/>
        <v>-53669.240221390268</v>
      </c>
      <c r="X983" s="16">
        <f ca="1">'Metrics and Escenarios'!$N$13-W983</f>
        <v>56577.286977197044</v>
      </c>
    </row>
    <row r="984" spans="1:24" x14ac:dyDescent="0.35">
      <c r="A984">
        <v>979</v>
      </c>
      <c r="B984" s="16">
        <f t="shared" ca="1" si="83"/>
        <v>61.057170409736251</v>
      </c>
      <c r="C984" s="26">
        <f t="shared" ca="1" si="85"/>
        <v>0.98750214686246374</v>
      </c>
      <c r="D984" s="26">
        <f t="shared" ca="1" si="86"/>
        <v>0.96844934271459349</v>
      </c>
      <c r="E984" s="26">
        <f t="shared" ca="1" si="86"/>
        <v>0.94451868507826331</v>
      </c>
      <c r="F984" s="26">
        <f t="shared" ca="1" si="86"/>
        <v>0.91713711535935338</v>
      </c>
      <c r="G984" s="26">
        <f t="shared" ca="1" si="86"/>
        <v>0.88746320769007636</v>
      </c>
      <c r="H984" s="26">
        <f t="shared" ca="1" si="86"/>
        <v>0.85641409981374561</v>
      </c>
      <c r="I984" s="26">
        <f t="shared" ca="1" si="86"/>
        <v>0.82469445768417959</v>
      </c>
      <c r="J984" s="26">
        <f t="shared" ca="1" si="86"/>
        <v>0.79283689149939884</v>
      </c>
      <c r="K984" s="26">
        <f t="shared" ca="1" si="86"/>
        <v>0.76123059779303359</v>
      </c>
      <c r="L984" s="26">
        <f t="shared" ca="1" si="86"/>
        <v>0.73015751484331282</v>
      </c>
      <c r="M984" s="27">
        <f ca="1">C984*'Balance y flujos'!D$12</f>
        <v>7477.2245619311116</v>
      </c>
      <c r="N984" s="27">
        <f ca="1">D984*'Balance y flujos'!E$12</f>
        <v>7332.9594627606893</v>
      </c>
      <c r="O984" s="27">
        <f ca="1">E984*'Balance y flujos'!F$12</f>
        <v>7151.7599568861424</v>
      </c>
      <c r="P984" s="27">
        <f ca="1">F984*'Balance y flujos'!G$12</f>
        <v>6944.4306398846902</v>
      </c>
      <c r="Q984" s="27">
        <f ca="1">G984*'Balance y flujos'!H$12</f>
        <v>-880743.46362123173</v>
      </c>
      <c r="R984" s="27">
        <f ca="1">H984*'Balance y flujos'!I$12</f>
        <v>21704.772585501858</v>
      </c>
      <c r="S984" s="27">
        <f ca="1">I984*'Balance y flujos'!J$12</f>
        <v>20900.876877729806</v>
      </c>
      <c r="T984" s="27">
        <f ca="1">J984*'Balance y flujos'!K$12</f>
        <v>20093.48565271539</v>
      </c>
      <c r="U984" s="27">
        <f ca="1">K984*'Balance y flujos'!L$12</f>
        <v>19292.462622715731</v>
      </c>
      <c r="V984" s="27">
        <f ca="1">L984*'Balance y flujos'!M$12</f>
        <v>748662.46801341581</v>
      </c>
      <c r="W984" s="16">
        <f t="shared" ca="1" si="84"/>
        <v>-21183.023247690406</v>
      </c>
      <c r="X984" s="16">
        <f ca="1">'Metrics and Escenarios'!$N$13-W984</f>
        <v>24091.070003497181</v>
      </c>
    </row>
    <row r="985" spans="1:24" x14ac:dyDescent="0.35">
      <c r="A985">
        <v>980</v>
      </c>
      <c r="B985" s="16">
        <f t="shared" ca="1" si="83"/>
        <v>16.90843573030746</v>
      </c>
      <c r="C985" s="26">
        <f t="shared" ca="1" si="85"/>
        <v>0.99187148182375084</v>
      </c>
      <c r="D985" s="26">
        <f t="shared" ca="1" si="86"/>
        <v>0.97703836899207652</v>
      </c>
      <c r="E985" s="26">
        <f t="shared" ca="1" si="86"/>
        <v>0.95711168720477069</v>
      </c>
      <c r="F985" s="26">
        <f t="shared" ca="1" si="86"/>
        <v>0.93347714632106782</v>
      </c>
      <c r="G985" s="26">
        <f t="shared" ca="1" si="86"/>
        <v>0.90727121684540435</v>
      </c>
      <c r="H985" s="26">
        <f t="shared" ca="1" si="86"/>
        <v>0.87940299409167455</v>
      </c>
      <c r="I985" s="26">
        <f t="shared" ca="1" si="86"/>
        <v>0.85057881596059459</v>
      </c>
      <c r="J985" s="26">
        <f t="shared" ca="1" si="86"/>
        <v>0.82133946614068432</v>
      </c>
      <c r="K985" s="26">
        <f t="shared" ca="1" si="86"/>
        <v>0.79208617491874711</v>
      </c>
      <c r="L985" s="26">
        <f t="shared" ca="1" si="86"/>
        <v>0.76311521255656489</v>
      </c>
      <c r="M985" s="27">
        <f ca="1">C985*'Balance y flujos'!D$12</f>
        <v>7510.3085393134825</v>
      </c>
      <c r="N985" s="27">
        <f ca="1">D985*'Balance y flujos'!E$12</f>
        <v>7397.9943373167771</v>
      </c>
      <c r="O985" s="27">
        <f ca="1">E985*'Balance y flujos'!F$12</f>
        <v>7247.1123620509752</v>
      </c>
      <c r="P985" s="27">
        <f ca="1">F985*'Balance y flujos'!G$12</f>
        <v>7068.1550097383015</v>
      </c>
      <c r="Q985" s="27">
        <f ca="1">G985*'Balance y flujos'!H$12</f>
        <v>-900401.48937343527</v>
      </c>
      <c r="R985" s="27">
        <f ca="1">H985*'Balance y flujos'!I$12</f>
        <v>22287.398119578316</v>
      </c>
      <c r="S985" s="27">
        <f ca="1">I985*'Balance y flujos'!J$12</f>
        <v>21556.884421315819</v>
      </c>
      <c r="T985" s="27">
        <f ca="1">J985*'Balance y flujos'!K$12</f>
        <v>20815.848702115134</v>
      </c>
      <c r="U985" s="27">
        <f ca="1">K985*'Balance y flujos'!L$12</f>
        <v>20074.459655055198</v>
      </c>
      <c r="V985" s="27">
        <f ca="1">L985*'Balance y flujos'!M$12</f>
        <v>782455.4384457455</v>
      </c>
      <c r="W985" s="16">
        <f t="shared" ca="1" si="84"/>
        <v>-3987.8897812056821</v>
      </c>
      <c r="X985" s="16">
        <f ca="1">'Metrics and Escenarios'!$N$13-W985</f>
        <v>6895.9365370124578</v>
      </c>
    </row>
    <row r="986" spans="1:24" x14ac:dyDescent="0.35">
      <c r="A986">
        <v>981</v>
      </c>
      <c r="B986" s="16">
        <f t="shared" ca="1" si="83"/>
        <v>200.74479860642498</v>
      </c>
      <c r="C986" s="26">
        <f t="shared" ca="1" si="85"/>
        <v>0.97380386038707845</v>
      </c>
      <c r="D986" s="26">
        <f t="shared" ca="1" si="86"/>
        <v>0.94176770918966568</v>
      </c>
      <c r="E986" s="26">
        <f t="shared" ca="1" si="86"/>
        <v>0.90575530005555649</v>
      </c>
      <c r="F986" s="26">
        <f t="shared" ca="1" si="86"/>
        <v>0.86729739648067117</v>
      </c>
      <c r="G986" s="26">
        <f t="shared" ca="1" si="86"/>
        <v>0.82759445873722037</v>
      </c>
      <c r="H986" s="26">
        <f t="shared" ca="1" si="86"/>
        <v>0.78756148489844724</v>
      </c>
      <c r="I986" s="26">
        <f t="shared" ca="1" si="86"/>
        <v>0.74787183796612844</v>
      </c>
      <c r="J986" s="26">
        <f t="shared" ca="1" si="86"/>
        <v>0.70900842723575952</v>
      </c>
      <c r="K986" s="26">
        <f t="shared" ca="1" si="86"/>
        <v>0.67130089623831379</v>
      </c>
      <c r="L986" s="26">
        <f t="shared" ca="1" si="86"/>
        <v>0.63496676340470859</v>
      </c>
      <c r="M986" s="27">
        <f ca="1">C986*'Balance y flujos'!D$12</f>
        <v>7373.5031022709481</v>
      </c>
      <c r="N986" s="27">
        <f ca="1">D986*'Balance y flujos'!E$12</f>
        <v>7130.9299621880482</v>
      </c>
      <c r="O986" s="27">
        <f ca="1">E986*'Balance y flujos'!F$12</f>
        <v>6858.2491675513784</v>
      </c>
      <c r="P986" s="27">
        <f ca="1">F986*'Balance y flujos'!G$12</f>
        <v>6567.0514399067815</v>
      </c>
      <c r="Q986" s="27">
        <f ca="1">G986*'Balance y flujos'!H$12</f>
        <v>-821328.03224503598</v>
      </c>
      <c r="R986" s="27">
        <f ca="1">H986*'Balance y flujos'!I$12</f>
        <v>19959.786895776881</v>
      </c>
      <c r="S986" s="27">
        <f ca="1">I986*'Balance y flujos'!J$12</f>
        <v>18953.901120598504</v>
      </c>
      <c r="T986" s="27">
        <f ca="1">J986*'Balance y flujos'!K$12</f>
        <v>17968.955295929034</v>
      </c>
      <c r="U986" s="27">
        <f ca="1">K986*'Balance y flujos'!L$12</f>
        <v>17013.30383568531</v>
      </c>
      <c r="V986" s="27">
        <f ca="1">L986*'Balance y flujos'!M$12</f>
        <v>651059.22288435593</v>
      </c>
      <c r="W986" s="16">
        <f t="shared" ca="1" si="84"/>
        <v>-68443.128540773178</v>
      </c>
      <c r="X986" s="16">
        <f ca="1">'Metrics and Escenarios'!$N$13-W986</f>
        <v>71351.175296579953</v>
      </c>
    </row>
    <row r="987" spans="1:24" x14ac:dyDescent="0.35">
      <c r="A987">
        <v>982</v>
      </c>
      <c r="B987" s="16">
        <f t="shared" ca="1" si="83"/>
        <v>-107.60702305736361</v>
      </c>
      <c r="C987" s="26">
        <f t="shared" ca="1" si="85"/>
        <v>1.0042990255867017</v>
      </c>
      <c r="D987" s="26">
        <f t="shared" ca="1" si="86"/>
        <v>1.0016751377793569</v>
      </c>
      <c r="E987" s="26">
        <f t="shared" ca="1" si="86"/>
        <v>0.99354040232453744</v>
      </c>
      <c r="F987" s="26">
        <f t="shared" ca="1" si="86"/>
        <v>0.98114736209248299</v>
      </c>
      <c r="G987" s="26">
        <f t="shared" ca="1" si="86"/>
        <v>0.96555123004698451</v>
      </c>
      <c r="H987" s="26">
        <f t="shared" ca="1" si="86"/>
        <v>0.94761901324193443</v>
      </c>
      <c r="I987" s="26">
        <f t="shared" ca="1" si="86"/>
        <v>0.92804284308811436</v>
      </c>
      <c r="J987" s="26">
        <f t="shared" ca="1" si="86"/>
        <v>0.90736869764432304</v>
      </c>
      <c r="K987" s="26">
        <f t="shared" ca="1" si="86"/>
        <v>0.88601519938489981</v>
      </c>
      <c r="L987" s="26">
        <f t="shared" ca="1" si="86"/>
        <v>0.86430393026893249</v>
      </c>
      <c r="M987" s="27">
        <f ca="1">C987*'Balance y flujos'!D$12</f>
        <v>7604.4081174906551</v>
      </c>
      <c r="N987" s="27">
        <f ca="1">D987*'Balance y flujos'!E$12</f>
        <v>7584.5404155082688</v>
      </c>
      <c r="O987" s="27">
        <f ca="1">E987*'Balance y flujos'!F$12</f>
        <v>7522.9453658763823</v>
      </c>
      <c r="P987" s="27">
        <f ca="1">F987*'Balance y flujos'!G$12</f>
        <v>7429.1070434843359</v>
      </c>
      <c r="Q987" s="27">
        <f ca="1">G987*'Balance y flujos'!H$12</f>
        <v>-958240.21467750042</v>
      </c>
      <c r="R987" s="27">
        <f ca="1">H987*'Balance y flujos'!I$12</f>
        <v>24016.250064760719</v>
      </c>
      <c r="S987" s="27">
        <f ca="1">I987*'Balance y flujos'!J$12</f>
        <v>23520.115868259094</v>
      </c>
      <c r="T987" s="27">
        <f ca="1">J987*'Balance y flujos'!K$12</f>
        <v>22996.154824933594</v>
      </c>
      <c r="U987" s="27">
        <f ca="1">K987*'Balance y flujos'!L$12</f>
        <v>22454.976411679436</v>
      </c>
      <c r="V987" s="27">
        <f ca="1">L987*'Balance y flujos'!M$12</f>
        <v>886208.66100062232</v>
      </c>
      <c r="W987" s="16">
        <f t="shared" ca="1" si="84"/>
        <v>51096.94443511439</v>
      </c>
      <c r="X987" s="16">
        <f ca="1">'Metrics and Escenarios'!$N$13-W987</f>
        <v>-48188.897679307614</v>
      </c>
    </row>
    <row r="988" spans="1:24" x14ac:dyDescent="0.35">
      <c r="A988">
        <v>983</v>
      </c>
      <c r="B988" s="16">
        <f t="shared" ca="1" si="83"/>
        <v>-18.743039697288872</v>
      </c>
      <c r="C988" s="26">
        <f t="shared" ca="1" si="85"/>
        <v>0.99541396097817769</v>
      </c>
      <c r="D988" s="26">
        <f t="shared" ca="1" si="86"/>
        <v>0.98402983686623702</v>
      </c>
      <c r="E988" s="26">
        <f t="shared" ca="1" si="86"/>
        <v>0.9674033592306609</v>
      </c>
      <c r="F988" s="26">
        <f t="shared" ca="1" si="86"/>
        <v>0.94688445217248063</v>
      </c>
      <c r="G988" s="26">
        <f t="shared" ca="1" si="86"/>
        <v>0.92358900178085845</v>
      </c>
      <c r="H988" s="26">
        <f t="shared" ca="1" si="86"/>
        <v>0.89841683911294867</v>
      </c>
      <c r="I988" s="26">
        <f t="shared" ca="1" si="86"/>
        <v>0.8720729777516194</v>
      </c>
      <c r="J988" s="26">
        <f t="shared" ca="1" si="86"/>
        <v>0.84510229837184525</v>
      </c>
      <c r="K988" s="26">
        <f t="shared" ca="1" si="86"/>
        <v>0.81791344700397395</v>
      </c>
      <c r="L988" s="26">
        <f t="shared" ca="1" si="86"/>
        <v>0.79081218113033491</v>
      </c>
      <c r="M988" s="27">
        <f ca="1">C988*'Balance y flujos'!D$12</f>
        <v>7537.131683169694</v>
      </c>
      <c r="N988" s="27">
        <f ca="1">D988*'Balance y flujos'!E$12</f>
        <v>7450.9327288724016</v>
      </c>
      <c r="O988" s="27">
        <f ca="1">E988*'Balance y flujos'!F$12</f>
        <v>7325.0394259057985</v>
      </c>
      <c r="P988" s="27">
        <f ca="1">F988*'Balance y flujos'!G$12</f>
        <v>7169.6732058657972</v>
      </c>
      <c r="Q988" s="27">
        <f ca="1">G988*'Balance y flujos'!H$12</f>
        <v>-916595.7183827546</v>
      </c>
      <c r="R988" s="27">
        <f ca="1">H988*'Balance y flujos'!I$12</f>
        <v>22769.280870285576</v>
      </c>
      <c r="S988" s="27">
        <f ca="1">I988*'Balance y flujos'!J$12</f>
        <v>22101.627780505769</v>
      </c>
      <c r="T988" s="27">
        <f ca="1">J988*'Balance y flujos'!K$12</f>
        <v>21418.088751265364</v>
      </c>
      <c r="U988" s="27">
        <f ca="1">K988*'Balance y flujos'!L$12</f>
        <v>20729.020418633991</v>
      </c>
      <c r="V988" s="27">
        <f ca="1">L988*'Balance y flujos'!M$12</f>
        <v>810854.35296404432</v>
      </c>
      <c r="W988" s="16">
        <f t="shared" ca="1" si="84"/>
        <v>10759.429445794085</v>
      </c>
      <c r="X988" s="16">
        <f ca="1">'Metrics and Escenarios'!$N$13-W988</f>
        <v>-7851.3826899873093</v>
      </c>
    </row>
    <row r="989" spans="1:24" x14ac:dyDescent="0.35">
      <c r="A989">
        <v>984</v>
      </c>
      <c r="B989" s="16">
        <f t="shared" ca="1" si="83"/>
        <v>212.11829958536401</v>
      </c>
      <c r="C989" s="26">
        <f t="shared" ca="1" si="85"/>
        <v>0.97269693407183766</v>
      </c>
      <c r="D989" s="26">
        <f t="shared" ca="1" si="86"/>
        <v>0.93962790462677326</v>
      </c>
      <c r="E989" s="26">
        <f t="shared" ca="1" si="86"/>
        <v>0.90267008386759395</v>
      </c>
      <c r="F989" s="26">
        <f t="shared" ca="1" si="86"/>
        <v>0.86336067501646729</v>
      </c>
      <c r="G989" s="26">
        <f t="shared" ca="1" si="86"/>
        <v>0.8229014920563974</v>
      </c>
      <c r="H989" s="26">
        <f t="shared" ca="1" si="86"/>
        <v>0.7822053821839956</v>
      </c>
      <c r="I989" s="26">
        <f t="shared" ca="1" si="86"/>
        <v>0.74194133224891401</v>
      </c>
      <c r="J989" s="26">
        <f t="shared" ca="1" si="86"/>
        <v>0.70258656074916459</v>
      </c>
      <c r="K989" s="26">
        <f t="shared" ca="1" si="86"/>
        <v>0.66446440833182829</v>
      </c>
      <c r="L989" s="26">
        <f t="shared" ca="1" si="86"/>
        <v>0.6277858815903633</v>
      </c>
      <c r="M989" s="27">
        <f ca="1">C989*'Balance y flujos'!D$12</f>
        <v>7365.1216150419195</v>
      </c>
      <c r="N989" s="27">
        <f ca="1">D989*'Balance y flujos'!E$12</f>
        <v>7114.7276690728113</v>
      </c>
      <c r="O989" s="27">
        <f ca="1">E989*'Balance y flujos'!F$12</f>
        <v>6834.8883532657628</v>
      </c>
      <c r="P989" s="27">
        <f ca="1">F989*'Balance y flujos'!G$12</f>
        <v>6537.2431498497408</v>
      </c>
      <c r="Q989" s="27">
        <f ca="1">G989*'Balance y flujos'!H$12</f>
        <v>-816670.60003453854</v>
      </c>
      <c r="R989" s="27">
        <f ca="1">H989*'Balance y flujos'!I$12</f>
        <v>19824.042994097723</v>
      </c>
      <c r="S989" s="27">
        <f ca="1">I989*'Balance y flujos'!J$12</f>
        <v>18803.599674210418</v>
      </c>
      <c r="T989" s="27">
        <f ca="1">J989*'Balance y flujos'!K$12</f>
        <v>17806.200909124436</v>
      </c>
      <c r="U989" s="27">
        <f ca="1">K989*'Balance y flujos'!L$12</f>
        <v>16840.041373838791</v>
      </c>
      <c r="V989" s="27">
        <f ca="1">L989*'Balance y flujos'!M$12</f>
        <v>643696.35036390519</v>
      </c>
      <c r="W989" s="16">
        <f t="shared" ca="1" si="84"/>
        <v>-71848.383932131808</v>
      </c>
      <c r="X989" s="16">
        <f ca="1">'Metrics and Escenarios'!$N$13-W989</f>
        <v>74756.430687938584</v>
      </c>
    </row>
    <row r="990" spans="1:24" x14ac:dyDescent="0.35">
      <c r="A990">
        <v>985</v>
      </c>
      <c r="B990" s="16">
        <f t="shared" ca="1" si="83"/>
        <v>-31.290480427471518</v>
      </c>
      <c r="C990" s="26">
        <f t="shared" ca="1" si="85"/>
        <v>0.99666373465500302</v>
      </c>
      <c r="D990" s="26">
        <f t="shared" ca="1" si="86"/>
        <v>0.98650234914977231</v>
      </c>
      <c r="E990" s="26">
        <f t="shared" ca="1" si="86"/>
        <v>0.97105175251610087</v>
      </c>
      <c r="F990" s="26">
        <f t="shared" ca="1" si="86"/>
        <v>0.95164878883446258</v>
      </c>
      <c r="G990" s="26">
        <f t="shared" ca="1" si="86"/>
        <v>0.92940155501214305</v>
      </c>
      <c r="H990" s="26">
        <f t="shared" ca="1" si="86"/>
        <v>0.90520606248368685</v>
      </c>
      <c r="I990" s="26">
        <f t="shared" ca="1" si="86"/>
        <v>0.87976631317842446</v>
      </c>
      <c r="J990" s="26">
        <f t="shared" ca="1" si="86"/>
        <v>0.85362811445176534</v>
      </c>
      <c r="K990" s="26">
        <f t="shared" ca="1" si="86"/>
        <v>0.82720224452655788</v>
      </c>
      <c r="L990" s="26">
        <f t="shared" ca="1" si="86"/>
        <v>0.80079736333893914</v>
      </c>
      <c r="M990" s="27">
        <f ca="1">C990*'Balance y flujos'!D$12</f>
        <v>7546.5947901238451</v>
      </c>
      <c r="N990" s="27">
        <f ca="1">D990*'Balance y flujos'!E$12</f>
        <v>7469.6542371089827</v>
      </c>
      <c r="O990" s="27">
        <f ca="1">E990*'Balance y flujos'!F$12</f>
        <v>7352.6645363646976</v>
      </c>
      <c r="P990" s="27">
        <f ca="1">F990*'Balance y flujos'!G$12</f>
        <v>7205.7480794480634</v>
      </c>
      <c r="Q990" s="27">
        <f ca="1">G990*'Balance y flujos'!H$12</f>
        <v>-922364.25979500008</v>
      </c>
      <c r="R990" s="27">
        <f ca="1">H990*'Balance y flujos'!I$12</f>
        <v>22941.345470023127</v>
      </c>
      <c r="S990" s="27">
        <f ca="1">I990*'Balance y flujos'!J$12</f>
        <v>22296.605999452775</v>
      </c>
      <c r="T990" s="27">
        <f ca="1">J990*'Balance y flujos'!K$12</f>
        <v>21634.165178732783</v>
      </c>
      <c r="U990" s="27">
        <f ca="1">K990*'Balance y flujos'!L$12</f>
        <v>20964.433681755538</v>
      </c>
      <c r="V990" s="27">
        <f ca="1">L990*'Balance y flujos'!M$12</f>
        <v>821092.59745771554</v>
      </c>
      <c r="W990" s="16">
        <f t="shared" ca="1" si="84"/>
        <v>16139.549635725329</v>
      </c>
      <c r="X990" s="16">
        <f ca="1">'Metrics and Escenarios'!$N$13-W990</f>
        <v>-13231.502879918553</v>
      </c>
    </row>
    <row r="991" spans="1:24" x14ac:dyDescent="0.35">
      <c r="A991">
        <v>986</v>
      </c>
      <c r="B991" s="16">
        <f t="shared" ca="1" si="83"/>
        <v>26.618032423202791</v>
      </c>
      <c r="C991" s="26">
        <f t="shared" ca="1" si="85"/>
        <v>0.9909088820162022</v>
      </c>
      <c r="D991" s="26">
        <f t="shared" ca="1" si="86"/>
        <v>0.97514288032750929</v>
      </c>
      <c r="E991" s="26">
        <f t="shared" ca="1" si="86"/>
        <v>0.9543277932045362</v>
      </c>
      <c r="F991" s="26">
        <f t="shared" ca="1" si="86"/>
        <v>0.92985870294954487</v>
      </c>
      <c r="G991" s="26">
        <f t="shared" ca="1" si="86"/>
        <v>0.90287727252897854</v>
      </c>
      <c r="H991" s="26">
        <f t="shared" ca="1" si="86"/>
        <v>0.87429469934204462</v>
      </c>
      <c r="I991" s="26">
        <f t="shared" ca="1" si="86"/>
        <v>0.84481727384693228</v>
      </c>
      <c r="J991" s="26">
        <f t="shared" ca="1" si="86"/>
        <v>0.81498428063885997</v>
      </c>
      <c r="K991" s="26">
        <f t="shared" ca="1" si="86"/>
        <v>0.78519457678765536</v>
      </c>
      <c r="L991" s="26">
        <f t="shared" ca="1" si="86"/>
        <v>0.75574152729763278</v>
      </c>
      <c r="M991" s="27">
        <f ca="1">C991*'Balance y flujos'!D$12</f>
        <v>7503.0198716916639</v>
      </c>
      <c r="N991" s="27">
        <f ca="1">D991*'Balance y flujos'!E$12</f>
        <v>7383.6419691274068</v>
      </c>
      <c r="O991" s="27">
        <f ca="1">E991*'Balance y flujos'!F$12</f>
        <v>7226.0331161349004</v>
      </c>
      <c r="P991" s="27">
        <f ca="1">F991*'Balance y flujos'!G$12</f>
        <v>7040.7566757301456</v>
      </c>
      <c r="Q991" s="27">
        <f ca="1">G991*'Balance y flujos'!H$12</f>
        <v>-896040.81537289778</v>
      </c>
      <c r="R991" s="27">
        <f ca="1">H991*'Balance y flujos'!I$12</f>
        <v>22157.934609035292</v>
      </c>
      <c r="S991" s="27">
        <f ca="1">I991*'Balance y flujos'!J$12</f>
        <v>21410.865151728794</v>
      </c>
      <c r="T991" s="27">
        <f ca="1">J991*'Balance y flujos'!K$12</f>
        <v>20654.78426367843</v>
      </c>
      <c r="U991" s="27">
        <f ca="1">K991*'Balance y flujos'!L$12</f>
        <v>19899.800491668528</v>
      </c>
      <c r="V991" s="27">
        <f ca="1">L991*'Balance y flujos'!M$12</f>
        <v>774894.87611216342</v>
      </c>
      <c r="W991" s="16">
        <f t="shared" ca="1" si="84"/>
        <v>-7869.1031119392719</v>
      </c>
      <c r="X991" s="16">
        <f ca="1">'Metrics and Escenarios'!$N$13-W991</f>
        <v>10777.149867746048</v>
      </c>
    </row>
    <row r="992" spans="1:24" x14ac:dyDescent="0.35">
      <c r="A992">
        <v>987</v>
      </c>
      <c r="B992" s="16">
        <f t="shared" ca="1" si="83"/>
        <v>-21.261633213711882</v>
      </c>
      <c r="C992" s="26">
        <f t="shared" ca="1" si="85"/>
        <v>0.99566469686676906</v>
      </c>
      <c r="D992" s="26">
        <f t="shared" ca="1" si="86"/>
        <v>0.98452563596081177</v>
      </c>
      <c r="E992" s="26">
        <f t="shared" ca="1" si="86"/>
        <v>0.96813458419313769</v>
      </c>
      <c r="F992" s="26">
        <f t="shared" ca="1" si="86"/>
        <v>0.9478388596614794</v>
      </c>
      <c r="G992" s="26">
        <f t="shared" ca="1" si="86"/>
        <v>0.92475280705102314</v>
      </c>
      <c r="H992" s="26">
        <f t="shared" ca="1" si="86"/>
        <v>0.89977551353459162</v>
      </c>
      <c r="I992" s="26">
        <f t="shared" ca="1" si="86"/>
        <v>0.87361181199063975</v>
      </c>
      <c r="J992" s="26">
        <f t="shared" ca="1" si="86"/>
        <v>0.84680679029964057</v>
      </c>
      <c r="K992" s="26">
        <f t="shared" ca="1" si="86"/>
        <v>0.81976954220059806</v>
      </c>
      <c r="L992" s="26">
        <f t="shared" ca="1" si="86"/>
        <v>0.79280642585417749</v>
      </c>
      <c r="M992" s="27">
        <f ca="1">C992*'Balance y flujos'!D$12</f>
        <v>7539.0302193406678</v>
      </c>
      <c r="N992" s="27">
        <f ca="1">D992*'Balance y flujos'!E$12</f>
        <v>7454.6868484756014</v>
      </c>
      <c r="O992" s="27">
        <f ca="1">E992*'Balance y flujos'!F$12</f>
        <v>7330.5761564001068</v>
      </c>
      <c r="P992" s="27">
        <f ca="1">F992*'Balance y flujos'!G$12</f>
        <v>7176.8998424270503</v>
      </c>
      <c r="Q992" s="27">
        <f ca="1">G992*'Balance y flujos'!H$12</f>
        <v>-917750.71148640499</v>
      </c>
      <c r="R992" s="27">
        <f ca="1">H992*'Balance y flujos'!I$12</f>
        <v>22803.714819173052</v>
      </c>
      <c r="S992" s="27">
        <f ca="1">I992*'Balance y flujos'!J$12</f>
        <v>22140.627660601138</v>
      </c>
      <c r="T992" s="27">
        <f ca="1">J992*'Balance y flujos'!K$12</f>
        <v>21461.287023777069</v>
      </c>
      <c r="U992" s="27">
        <f ca="1">K992*'Balance y flujos'!L$12</f>
        <v>20776.06089140123</v>
      </c>
      <c r="V992" s="27">
        <f ca="1">L992*'Balance y flujos'!M$12</f>
        <v>812899.13939220982</v>
      </c>
      <c r="W992" s="16">
        <f t="shared" ca="1" si="84"/>
        <v>11831.311367400805</v>
      </c>
      <c r="X992" s="16">
        <f ca="1">'Metrics and Escenarios'!$N$13-W992</f>
        <v>-8923.2646115940297</v>
      </c>
    </row>
    <row r="993" spans="1:24" x14ac:dyDescent="0.35">
      <c r="A993">
        <v>988</v>
      </c>
      <c r="B993" s="16">
        <f t="shared" ca="1" si="83"/>
        <v>264.72250002984754</v>
      </c>
      <c r="C993" s="26">
        <f t="shared" ca="1" si="85"/>
        <v>0.96759357429904447</v>
      </c>
      <c r="D993" s="26">
        <f t="shared" ca="1" si="86"/>
        <v>0.92979405060928222</v>
      </c>
      <c r="E993" s="26">
        <f t="shared" ca="1" si="86"/>
        <v>0.8885366276587332</v>
      </c>
      <c r="F993" s="26">
        <f t="shared" ca="1" si="86"/>
        <v>0.84538390975362621</v>
      </c>
      <c r="G993" s="26">
        <f t="shared" ca="1" si="86"/>
        <v>0.80153961712571675</v>
      </c>
      <c r="H993" s="26">
        <f t="shared" ca="1" si="86"/>
        <v>0.75790255567455744</v>
      </c>
      <c r="I993" s="26">
        <f t="shared" ca="1" si="86"/>
        <v>0.71511776303712715</v>
      </c>
      <c r="J993" s="26">
        <f t="shared" ca="1" si="86"/>
        <v>0.67363286472300454</v>
      </c>
      <c r="K993" s="26">
        <f t="shared" ca="1" si="86"/>
        <v>0.63373921356286844</v>
      </c>
      <c r="L993" s="26">
        <f t="shared" ca="1" si="86"/>
        <v>0.59561527983431384</v>
      </c>
      <c r="M993" s="27">
        <f ca="1">C993*'Balance y flujos'!D$12</f>
        <v>7326.4797071101339</v>
      </c>
      <c r="N993" s="27">
        <f ca="1">D993*'Balance y flujos'!E$12</f>
        <v>7040.2671374864731</v>
      </c>
      <c r="O993" s="27">
        <f ca="1">E993*'Balance y flujos'!F$12</f>
        <v>6727.871850825095</v>
      </c>
      <c r="P993" s="27">
        <f ca="1">F993*'Balance y flujos'!G$12</f>
        <v>6401.1256627187413</v>
      </c>
      <c r="Q993" s="27">
        <f ca="1">G993*'Balance y flujos'!H$12</f>
        <v>-795470.47415567329</v>
      </c>
      <c r="R993" s="27">
        <f ca="1">H993*'Balance y flujos'!I$12</f>
        <v>19208.117447464407</v>
      </c>
      <c r="S993" s="27">
        <f ca="1">I993*'Balance y flujos'!J$12</f>
        <v>18123.788973055543</v>
      </c>
      <c r="T993" s="27">
        <f ca="1">J993*'Balance y flujos'!K$12</f>
        <v>17072.404737512799</v>
      </c>
      <c r="U993" s="27">
        <f ca="1">K993*'Balance y flujos'!L$12</f>
        <v>16061.348723577006</v>
      </c>
      <c r="V993" s="27">
        <f ca="1">L993*'Balance y flujos'!M$12</f>
        <v>610710.42387744132</v>
      </c>
      <c r="W993" s="16">
        <f t="shared" ca="1" si="84"/>
        <v>-86798.646038481849</v>
      </c>
      <c r="X993" s="16">
        <f ca="1">'Metrics and Escenarios'!$N$13-W993</f>
        <v>89706.692794288625</v>
      </c>
    </row>
    <row r="994" spans="1:24" x14ac:dyDescent="0.35">
      <c r="A994">
        <v>989</v>
      </c>
      <c r="B994" s="16">
        <f t="shared" ca="1" si="83"/>
        <v>-275.23885982301459</v>
      </c>
      <c r="C994" s="26">
        <f t="shared" ca="1" si="85"/>
        <v>1.021276172583057</v>
      </c>
      <c r="D994" s="26">
        <f t="shared" ca="1" si="86"/>
        <v>1.0358269608228556</v>
      </c>
      <c r="E994" s="26">
        <f t="shared" ca="1" si="86"/>
        <v>1.0447827821830191</v>
      </c>
      <c r="F994" s="26">
        <f t="shared" ca="1" si="86"/>
        <v>1.049191765069122</v>
      </c>
      <c r="G994" s="26">
        <f t="shared" ca="1" si="86"/>
        <v>1.0499681186317704</v>
      </c>
      <c r="H994" s="26">
        <f t="shared" ca="1" si="86"/>
        <v>1.04788763306138</v>
      </c>
      <c r="I994" s="26">
        <f t="shared" ca="1" si="86"/>
        <v>1.0435881357074901</v>
      </c>
      <c r="J994" s="26">
        <f t="shared" ca="1" si="86"/>
        <v>1.0375882817125865</v>
      </c>
      <c r="K994" s="26">
        <f t="shared" ca="1" si="86"/>
        <v>1.0302973806283278</v>
      </c>
      <c r="L994" s="26">
        <f t="shared" ca="1" si="86"/>
        <v>1.0220404148628319</v>
      </c>
      <c r="M994" s="27">
        <f ca="1">C994*'Balance y flujos'!D$12</f>
        <v>7732.956638540446</v>
      </c>
      <c r="N994" s="27">
        <f ca="1">D994*'Balance y flujos'!E$12</f>
        <v>7843.1331192374882</v>
      </c>
      <c r="O994" s="27">
        <f ca="1">E994*'Balance y flujos'!F$12</f>
        <v>7910.9453135291615</v>
      </c>
      <c r="P994" s="27">
        <f ca="1">F994*'Balance y flujos'!G$12</f>
        <v>7944.3294993092604</v>
      </c>
      <c r="Q994" s="27">
        <f ca="1">G994*'Balance y flujos'!H$12</f>
        <v>-1042017.9106946818</v>
      </c>
      <c r="R994" s="27">
        <f ca="1">H994*'Balance y flujos'!I$12</f>
        <v>26557.436146489777</v>
      </c>
      <c r="S994" s="27">
        <f ca="1">I994*'Balance y flujos'!J$12</f>
        <v>26448.470621145854</v>
      </c>
      <c r="T994" s="27">
        <f ca="1">J994*'Balance y flujos'!K$12</f>
        <v>26296.411627098561</v>
      </c>
      <c r="U994" s="27">
        <f ca="1">K994*'Balance y flujos'!L$12</f>
        <v>26111.632616557232</v>
      </c>
      <c r="V994" s="27">
        <f ca="1">L994*'Balance y flujos'!M$12</f>
        <v>1047942.7847357872</v>
      </c>
      <c r="W994" s="16">
        <f t="shared" ca="1" si="84"/>
        <v>142770.18962301326</v>
      </c>
      <c r="X994" s="16">
        <f ca="1">'Metrics and Escenarios'!$N$13-W994</f>
        <v>-139862.14286720648</v>
      </c>
    </row>
    <row r="995" spans="1:24" x14ac:dyDescent="0.35">
      <c r="A995">
        <v>990</v>
      </c>
      <c r="B995" s="16">
        <f t="shared" ca="1" si="83"/>
        <v>237.3459832165274</v>
      </c>
      <c r="C995" s="26">
        <f t="shared" ca="1" si="85"/>
        <v>0.97024613771522983</v>
      </c>
      <c r="D995" s="26">
        <f t="shared" ca="1" si="86"/>
        <v>0.9348989176959257</v>
      </c>
      <c r="E995" s="26">
        <f t="shared" ca="1" si="86"/>
        <v>0.89586418831119152</v>
      </c>
      <c r="F995" s="26">
        <f t="shared" ca="1" si="86"/>
        <v>0.85469224944699429</v>
      </c>
      <c r="G995" s="26">
        <f t="shared" ca="1" si="86"/>
        <v>0.81258673393333636</v>
      </c>
      <c r="H995" s="26">
        <f t="shared" ca="1" si="86"/>
        <v>0.7704546020807912</v>
      </c>
      <c r="I995" s="26">
        <f t="shared" ca="1" si="86"/>
        <v>0.72895411996326587</v>
      </c>
      <c r="J995" s="26">
        <f t="shared" ca="1" si="86"/>
        <v>0.68854898623989158</v>
      </c>
      <c r="K995" s="26">
        <f t="shared" ca="1" si="86"/>
        <v>0.64954778142137004</v>
      </c>
      <c r="L995" s="26">
        <f t="shared" ca="1" si="86"/>
        <v>0.61214640136307175</v>
      </c>
      <c r="M995" s="27">
        <f ca="1">C995*'Balance y flujos'!D$12</f>
        <v>7346.5645366880726</v>
      </c>
      <c r="N995" s="27">
        <f ca="1">D995*'Balance y flujos'!E$12</f>
        <v>7078.9204585824527</v>
      </c>
      <c r="O995" s="27">
        <f ca="1">E995*'Balance y flujos'!F$12</f>
        <v>6783.3550886729136</v>
      </c>
      <c r="P995" s="27">
        <f ca="1">F995*'Balance y flujos'!G$12</f>
        <v>6471.6070752475025</v>
      </c>
      <c r="Q995" s="27">
        <f ca="1">G995*'Balance y flujos'!H$12</f>
        <v>-806433.94377994759</v>
      </c>
      <c r="R995" s="27">
        <f ca="1">H995*'Balance y flujos'!I$12</f>
        <v>19526.233780193186</v>
      </c>
      <c r="S995" s="27">
        <f ca="1">I995*'Balance y flujos'!J$12</f>
        <v>18474.454592128124</v>
      </c>
      <c r="T995" s="27">
        <f ca="1">J995*'Balance y flujos'!K$12</f>
        <v>17450.435675410896</v>
      </c>
      <c r="U995" s="27">
        <f ca="1">K995*'Balance y flujos'!L$12</f>
        <v>16461.997627356002</v>
      </c>
      <c r="V995" s="27">
        <f ca="1">L995*'Balance y flujos'!M$12</f>
        <v>627660.50655296573</v>
      </c>
      <c r="W995" s="16">
        <f t="shared" ca="1" si="84"/>
        <v>-79179.868392702774</v>
      </c>
      <c r="X995" s="16">
        <f ca="1">'Metrics and Escenarios'!$N$13-W995</f>
        <v>82087.91514850955</v>
      </c>
    </row>
    <row r="996" spans="1:24" x14ac:dyDescent="0.35">
      <c r="A996">
        <v>991</v>
      </c>
      <c r="B996" s="16">
        <f t="shared" ca="1" si="83"/>
        <v>258.65566190384601</v>
      </c>
      <c r="C996" s="26">
        <f t="shared" ca="1" si="85"/>
        <v>0.96818077576254824</v>
      </c>
      <c r="D996" s="26">
        <f t="shared" ca="1" si="86"/>
        <v>0.9309229173350656</v>
      </c>
      <c r="E996" s="26">
        <f t="shared" ca="1" si="86"/>
        <v>0.89015528259623711</v>
      </c>
      <c r="F996" s="26">
        <f t="shared" ca="1" si="86"/>
        <v>0.84743792395386419</v>
      </c>
      <c r="G996" s="26">
        <f t="shared" ca="1" si="86"/>
        <v>0.80397471414768118</v>
      </c>
      <c r="H996" s="26">
        <f t="shared" ca="1" si="86"/>
        <v>0.76066642628171266</v>
      </c>
      <c r="I996" s="26">
        <f t="shared" ca="1" si="86"/>
        <v>0.71816117341699248</v>
      </c>
      <c r="J996" s="26">
        <f t="shared" ca="1" si="86"/>
        <v>0.67691026891901018</v>
      </c>
      <c r="K996" s="26">
        <f t="shared" ca="1" si="86"/>
        <v>0.63720899160469358</v>
      </c>
      <c r="L996" s="26">
        <f t="shared" ca="1" si="86"/>
        <v>0.59923976478714003</v>
      </c>
      <c r="M996" s="27">
        <f ca="1">C996*'Balance y flujos'!D$12</f>
        <v>7330.9259123357751</v>
      </c>
      <c r="N996" s="27">
        <f ca="1">D996*'Balance y flujos'!E$12</f>
        <v>7048.814754355958</v>
      </c>
      <c r="O996" s="27">
        <f ca="1">E996*'Balance y flujos'!F$12</f>
        <v>6740.1280737552925</v>
      </c>
      <c r="P996" s="27">
        <f ca="1">F996*'Balance y flujos'!G$12</f>
        <v>6416.6783635177953</v>
      </c>
      <c r="Q996" s="27">
        <f ca="1">G996*'Balance y flujos'!H$12</f>
        <v>-797887.13297239307</v>
      </c>
      <c r="R996" s="27">
        <f ca="1">H996*'Balance y flujos'!I$12</f>
        <v>19278.164382699477</v>
      </c>
      <c r="S996" s="27">
        <f ca="1">I996*'Balance y flujos'!J$12</f>
        <v>18200.920503460868</v>
      </c>
      <c r="T996" s="27">
        <f ca="1">J996*'Balance y flujos'!K$12</f>
        <v>17155.466556276107</v>
      </c>
      <c r="U996" s="27">
        <f ca="1">K996*'Balance y flujos'!L$12</f>
        <v>16149.286023227212</v>
      </c>
      <c r="V996" s="27">
        <f ca="1">L996*'Balance y flujos'!M$12</f>
        <v>614426.76698820502</v>
      </c>
      <c r="W996" s="16">
        <f t="shared" ca="1" si="84"/>
        <v>-85139.981414559414</v>
      </c>
      <c r="X996" s="16">
        <f ca="1">'Metrics and Escenarios'!$N$13-W996</f>
        <v>88048.028170366189</v>
      </c>
    </row>
    <row r="997" spans="1:24" x14ac:dyDescent="0.35">
      <c r="A997">
        <v>992</v>
      </c>
      <c r="B997" s="16">
        <f t="shared" ca="1" si="83"/>
        <v>-215.3874848943658</v>
      </c>
      <c r="C997" s="26">
        <f t="shared" ca="1" si="85"/>
        <v>1.0151819498446555</v>
      </c>
      <c r="D997" s="26">
        <f t="shared" ca="1" si="86"/>
        <v>1.0235017425605435</v>
      </c>
      <c r="E997" s="26">
        <f t="shared" ca="1" si="86"/>
        <v>1.0261906902183753</v>
      </c>
      <c r="F997" s="26">
        <f t="shared" ca="1" si="86"/>
        <v>1.024371824156658</v>
      </c>
      <c r="G997" s="26">
        <f t="shared" ca="1" si="86"/>
        <v>1.0190125936906504</v>
      </c>
      <c r="H997" s="26">
        <f t="shared" ca="1" si="86"/>
        <v>1.01092477913471</v>
      </c>
      <c r="I997" s="26">
        <f t="shared" ca="1" si="86"/>
        <v>1.0007692388576799</v>
      </c>
      <c r="J997" s="26">
        <f t="shared" ca="1" si="86"/>
        <v>0.98907804282057565</v>
      </c>
      <c r="K997" s="26">
        <f t="shared" ca="1" si="86"/>
        <v>0.97626739694885256</v>
      </c>
      <c r="L997" s="26">
        <f t="shared" ca="1" si="86"/>
        <v>0.96266448005276284</v>
      </c>
      <c r="M997" s="27">
        <f ca="1">C997*'Balance y flujos'!D$12</f>
        <v>7686.8120584094195</v>
      </c>
      <c r="N997" s="27">
        <f ca="1">D997*'Balance y flujos'!E$12</f>
        <v>7749.808335068733</v>
      </c>
      <c r="O997" s="27">
        <f ca="1">E997*'Balance y flujos'!F$12</f>
        <v>7770.1686609037379</v>
      </c>
      <c r="P997" s="27">
        <f ca="1">F997*'Balance y flujos'!G$12</f>
        <v>7756.3964680687695</v>
      </c>
      <c r="Q997" s="27">
        <f ca="1">G997*'Balance y flujos'!H$12</f>
        <v>-1011296.7765466884</v>
      </c>
      <c r="R997" s="27">
        <f ca="1">H997*'Balance y flujos'!I$12</f>
        <v>25620.657619882175</v>
      </c>
      <c r="S997" s="27">
        <f ca="1">I997*'Balance y flujos'!J$12</f>
        <v>25363.277816999689</v>
      </c>
      <c r="T997" s="27">
        <f ca="1">J997*'Balance y flujos'!K$12</f>
        <v>25066.978688700594</v>
      </c>
      <c r="U997" s="27">
        <f ca="1">K997*'Balance y flujos'!L$12</f>
        <v>24742.308467391042</v>
      </c>
      <c r="V997" s="27">
        <f ca="1">L997*'Balance y flujos'!M$12</f>
        <v>987062.03915440501</v>
      </c>
      <c r="W997" s="16">
        <f t="shared" ca="1" si="84"/>
        <v>107521.67072314082</v>
      </c>
      <c r="X997" s="16">
        <f ca="1">'Metrics and Escenarios'!$N$13-W997</f>
        <v>-104613.62396733405</v>
      </c>
    </row>
    <row r="998" spans="1:24" x14ac:dyDescent="0.35">
      <c r="A998">
        <v>993</v>
      </c>
      <c r="B998" s="16">
        <f t="shared" ca="1" si="83"/>
        <v>52.953665077168246</v>
      </c>
      <c r="C998" s="26">
        <f t="shared" ca="1" si="85"/>
        <v>0.9883026940718872</v>
      </c>
      <c r="D998" s="26">
        <f t="shared" ca="1" si="86"/>
        <v>0.97002018218395714</v>
      </c>
      <c r="E998" s="26">
        <f t="shared" ca="1" si="86"/>
        <v>0.94681765206007196</v>
      </c>
      <c r="F998" s="26">
        <f t="shared" ca="1" si="86"/>
        <v>0.92011474880797517</v>
      </c>
      <c r="G998" s="26">
        <f t="shared" ca="1" si="86"/>
        <v>0.89106628356498851</v>
      </c>
      <c r="H998" s="26">
        <f t="shared" ca="1" si="86"/>
        <v>0.86058821280964226</v>
      </c>
      <c r="I998" s="26">
        <f t="shared" ca="1" si="86"/>
        <v>0.82938579194805606</v>
      </c>
      <c r="J998" s="26">
        <f t="shared" ca="1" si="86"/>
        <v>0.79799339412125214</v>
      </c>
      <c r="K998" s="26">
        <f t="shared" ca="1" si="86"/>
        <v>0.76680266465558666</v>
      </c>
      <c r="L998" s="26">
        <f t="shared" ca="1" si="86"/>
        <v>0.73609838859973165</v>
      </c>
      <c r="M998" s="27">
        <f ca="1">C998*'Balance y flujos'!D$12</f>
        <v>7483.2861905324316</v>
      </c>
      <c r="N998" s="27">
        <f ca="1">D998*'Balance y flujos'!E$12</f>
        <v>7344.853633827046</v>
      </c>
      <c r="O998" s="27">
        <f ca="1">E998*'Balance y flujos'!F$12</f>
        <v>7169.1674049996127</v>
      </c>
      <c r="P998" s="27">
        <f ca="1">F998*'Balance y flujos'!G$12</f>
        <v>6966.9768531047848</v>
      </c>
      <c r="Q998" s="27">
        <f ca="1">G998*'Balance y flujos'!H$12</f>
        <v>-884319.25752261502</v>
      </c>
      <c r="R998" s="27">
        <f ca="1">H998*'Balance y flujos'!I$12</f>
        <v>21810.560396961089</v>
      </c>
      <c r="S998" s="27">
        <f ca="1">I998*'Balance y flujos'!J$12</f>
        <v>21019.773032454672</v>
      </c>
      <c r="T998" s="27">
        <f ca="1">J998*'Balance y flujos'!K$12</f>
        <v>20224.170933081758</v>
      </c>
      <c r="U998" s="27">
        <f ca="1">K998*'Balance y flujos'!L$12</f>
        <v>19433.679872769448</v>
      </c>
      <c r="V998" s="27">
        <f ca="1">L998*'Balance y flujos'!M$12</f>
        <v>754753.90598155221</v>
      </c>
      <c r="W998" s="16">
        <f t="shared" ca="1" si="84"/>
        <v>-18112.883223332115</v>
      </c>
      <c r="X998" s="16">
        <f ca="1">'Metrics and Escenarios'!$N$13-W998</f>
        <v>21020.929979138891</v>
      </c>
    </row>
    <row r="999" spans="1:24" x14ac:dyDescent="0.35">
      <c r="A999">
        <v>994</v>
      </c>
      <c r="B999" s="16">
        <f t="shared" ca="1" si="83"/>
        <v>-136.23561874012054</v>
      </c>
      <c r="C999" s="26">
        <f t="shared" ca="1" si="85"/>
        <v>1.0071783121915716</v>
      </c>
      <c r="D999" s="26">
        <f t="shared" ca="1" si="86"/>
        <v>1.0074268990554156</v>
      </c>
      <c r="E999" s="26">
        <f t="shared" ca="1" si="86"/>
        <v>1.0021102509976665</v>
      </c>
      <c r="F999" s="26">
        <f t="shared" ca="1" si="86"/>
        <v>0.9924474884088158</v>
      </c>
      <c r="G999" s="26">
        <f t="shared" ca="1" si="86"/>
        <v>0.97947181192041111</v>
      </c>
      <c r="H999" s="26">
        <f t="shared" ca="1" si="86"/>
        <v>0.96403701783924911</v>
      </c>
      <c r="I999" s="26">
        <f t="shared" ca="1" si="86"/>
        <v>0.94682844057544868</v>
      </c>
      <c r="J999" s="26">
        <f t="shared" ca="1" si="86"/>
        <v>0.92838985452395639</v>
      </c>
      <c r="K999" s="26">
        <f t="shared" ca="1" si="86"/>
        <v>0.90914067632269357</v>
      </c>
      <c r="L999" s="26">
        <f t="shared" ca="1" si="86"/>
        <v>0.88940533258965504</v>
      </c>
      <c r="M999" s="27">
        <f ca="1">C999*'Balance y flujos'!D$12</f>
        <v>7626.2096625213926</v>
      </c>
      <c r="N999" s="27">
        <f ca="1">D999*'Balance y flujos'!E$12</f>
        <v>7628.0919265853381</v>
      </c>
      <c r="O999" s="27">
        <f ca="1">E999*'Balance y flujos'!F$12</f>
        <v>7587.8350303640464</v>
      </c>
      <c r="P999" s="27">
        <f ca="1">F999*'Balance y flujos'!G$12</f>
        <v>7514.6699785259098</v>
      </c>
      <c r="Q999" s="27">
        <f ca="1">G999*'Balance y flujos'!H$12</f>
        <v>-972055.39190240949</v>
      </c>
      <c r="R999" s="27">
        <f ca="1">H999*'Balance y flujos'!I$12</f>
        <v>24432.344400631577</v>
      </c>
      <c r="S999" s="27">
        <f ca="1">I999*'Balance y flujos'!J$12</f>
        <v>23996.213963134043</v>
      </c>
      <c r="T999" s="27">
        <f ca="1">J999*'Balance y flujos'!K$12</f>
        <v>23528.910450577576</v>
      </c>
      <c r="U999" s="27">
        <f ca="1">K999*'Balance y flujos'!L$12</f>
        <v>23041.06346696641</v>
      </c>
      <c r="V999" s="27">
        <f ca="1">L999*'Balance y flujos'!M$12</f>
        <v>911946.22779956507</v>
      </c>
      <c r="W999" s="16">
        <f t="shared" ca="1" si="84"/>
        <v>65246.174776462023</v>
      </c>
      <c r="X999" s="16">
        <f ca="1">'Metrics and Escenarios'!$N$13-W999</f>
        <v>-62338.128020655247</v>
      </c>
    </row>
    <row r="1000" spans="1:24" x14ac:dyDescent="0.35">
      <c r="A1000">
        <v>995</v>
      </c>
      <c r="B1000" s="16">
        <f t="shared" ca="1" si="83"/>
        <v>-210.12005513419493</v>
      </c>
      <c r="C1000" s="26">
        <f t="shared" ca="1" si="85"/>
        <v>1.0146473506937299</v>
      </c>
      <c r="D1000" s="26">
        <f t="shared" ca="1" si="86"/>
        <v>1.0224240656113071</v>
      </c>
      <c r="E1000" s="26">
        <f t="shared" ca="1" si="86"/>
        <v>1.0245703545917919</v>
      </c>
      <c r="F1000" s="26">
        <f t="shared" ca="1" si="86"/>
        <v>1.0222157736703581</v>
      </c>
      <c r="G1000" s="26">
        <f t="shared" ca="1" si="86"/>
        <v>1.0163323361260581</v>
      </c>
      <c r="H1000" s="26">
        <f t="shared" ca="1" si="86"/>
        <v>1.0077348374678912</v>
      </c>
      <c r="I1000" s="26">
        <f t="shared" ca="1" si="86"/>
        <v>0.99708599628788241</v>
      </c>
      <c r="J1000" s="26">
        <f t="shared" ca="1" si="86"/>
        <v>0.98491889289292234</v>
      </c>
      <c r="K1000" s="26">
        <f t="shared" ca="1" si="86"/>
        <v>0.9716501720581785</v>
      </c>
      <c r="L1000" s="26">
        <f t="shared" ca="1" si="86"/>
        <v>0.95760704405945618</v>
      </c>
      <c r="M1000" s="27">
        <f ca="1">C1000*'Balance y flujos'!D$12</f>
        <v>7682.7641503468512</v>
      </c>
      <c r="N1000" s="27">
        <f ca="1">D1000*'Balance y flujos'!E$12</f>
        <v>7741.6483198421738</v>
      </c>
      <c r="O1000" s="27">
        <f ca="1">E1000*'Balance y flujos'!F$12</f>
        <v>7757.8997120369886</v>
      </c>
      <c r="P1000" s="27">
        <f ca="1">F1000*'Balance y flujos'!G$12</f>
        <v>7740.0711631525764</v>
      </c>
      <c r="Q1000" s="27">
        <f ca="1">G1000*'Balance y flujos'!H$12</f>
        <v>-1008636.813507792</v>
      </c>
      <c r="R1000" s="27">
        <f ca="1">H1000*'Balance y flujos'!I$12</f>
        <v>25539.812432426272</v>
      </c>
      <c r="S1000" s="27">
        <f ca="1">I1000*'Balance y flujos'!J$12</f>
        <v>25269.930518803547</v>
      </c>
      <c r="T1000" s="27">
        <f ca="1">J1000*'Balance y flujos'!K$12</f>
        <v>24961.570097986878</v>
      </c>
      <c r="U1000" s="27">
        <f ca="1">K1000*'Balance y flujos'!L$12</f>
        <v>24625.29052449403</v>
      </c>
      <c r="V1000" s="27">
        <f ca="1">L1000*'Balance y flujos'!M$12</f>
        <v>981876.42860380851</v>
      </c>
      <c r="W1000" s="16">
        <f t="shared" ca="1" si="84"/>
        <v>104558.60201510577</v>
      </c>
      <c r="X1000" s="16">
        <f ca="1">'Metrics and Escenarios'!$N$13-W1000</f>
        <v>-101650.555259299</v>
      </c>
    </row>
    <row r="1001" spans="1:24" x14ac:dyDescent="0.35">
      <c r="A1001">
        <v>996</v>
      </c>
      <c r="B1001" s="16">
        <f t="shared" ca="1" si="83"/>
        <v>-83.984319015189129</v>
      </c>
      <c r="C1001" s="26">
        <f t="shared" ca="1" si="85"/>
        <v>1.0019293996720968</v>
      </c>
      <c r="D1001" s="26">
        <f t="shared" ca="1" si="86"/>
        <v>0.99695384446769175</v>
      </c>
      <c r="E1001" s="26">
        <f t="shared" ca="1" si="86"/>
        <v>0.98652425946528788</v>
      </c>
      <c r="F1001" s="26">
        <f t="shared" ca="1" si="86"/>
        <v>0.97192008389708218</v>
      </c>
      <c r="G1001" s="26">
        <f t="shared" ca="1" si="86"/>
        <v>0.95421385126471736</v>
      </c>
      <c r="H1001" s="26">
        <f t="shared" ca="1" si="86"/>
        <v>0.93428255536881455</v>
      </c>
      <c r="I1001" s="26">
        <f t="shared" ca="1" si="86"/>
        <v>0.91282300966310614</v>
      </c>
      <c r="J1001" s="26">
        <f t="shared" ca="1" si="86"/>
        <v>0.89038210909167026</v>
      </c>
      <c r="K1001" s="26">
        <f t="shared" ca="1" si="86"/>
        <v>0.86737696257887054</v>
      </c>
      <c r="L1001" s="26">
        <f t="shared" ca="1" si="86"/>
        <v>0.84412600126326942</v>
      </c>
      <c r="M1001" s="27">
        <f ca="1">C1001*'Balance y flujos'!D$12</f>
        <v>7586.4656500767187</v>
      </c>
      <c r="N1001" s="27">
        <f ca="1">D1001*'Balance y flujos'!E$12</f>
        <v>7548.7914599984224</v>
      </c>
      <c r="O1001" s="27">
        <f ca="1">E1001*'Balance y flujos'!F$12</f>
        <v>7469.8201388742127</v>
      </c>
      <c r="P1001" s="27">
        <f ca="1">F1001*'Balance y flujos'!G$12</f>
        <v>7359.2394169868794</v>
      </c>
      <c r="Q1001" s="27">
        <f ca="1">G1001*'Balance y flujos'!H$12</f>
        <v>-946988.68090060167</v>
      </c>
      <c r="R1001" s="27">
        <f ca="1">H1001*'Balance y flujos'!I$12</f>
        <v>23678.253778507205</v>
      </c>
      <c r="S1001" s="27">
        <f ca="1">I1001*'Balance y flujos'!J$12</f>
        <v>23134.387721850871</v>
      </c>
      <c r="T1001" s="27">
        <f ca="1">J1001*'Balance y flujos'!K$12</f>
        <v>22565.650421025483</v>
      </c>
      <c r="U1001" s="27">
        <f ca="1">K1001*'Balance y flujos'!L$12</f>
        <v>21982.612993845032</v>
      </c>
      <c r="V1001" s="27">
        <f ca="1">L1001*'Balance y flujos'!M$12</f>
        <v>865519.34695306234</v>
      </c>
      <c r="W1001" s="16">
        <f t="shared" ca="1" si="84"/>
        <v>39855.887633625534</v>
      </c>
      <c r="X1001" s="16">
        <f ca="1">'Metrics and Escenarios'!$N$13-W1001</f>
        <v>-36947.840877818759</v>
      </c>
    </row>
    <row r="1002" spans="1:24" x14ac:dyDescent="0.35">
      <c r="A1002">
        <v>997</v>
      </c>
      <c r="B1002" s="16">
        <f t="shared" ca="1" si="83"/>
        <v>120.07100828182753</v>
      </c>
      <c r="C1002" s="26">
        <f t="shared" ca="1" si="85"/>
        <v>0.98169167946527747</v>
      </c>
      <c r="D1002" s="26">
        <f t="shared" ca="1" si="86"/>
        <v>0.95708615068460623</v>
      </c>
      <c r="E1002" s="26">
        <f t="shared" ca="1" si="86"/>
        <v>0.9279439371626681</v>
      </c>
      <c r="F1002" s="26">
        <f t="shared" ca="1" si="86"/>
        <v>0.89574112832416786</v>
      </c>
      <c r="G1002" s="26">
        <f t="shared" ca="1" si="86"/>
        <v>0.86165946932940929</v>
      </c>
      <c r="H1002" s="26">
        <f t="shared" ca="1" si="86"/>
        <v>0.8266205130201445</v>
      </c>
      <c r="I1002" s="26">
        <f t="shared" ca="1" si="86"/>
        <v>0.79132066450651661</v>
      </c>
      <c r="J1002" s="26">
        <f t="shared" ca="1" si="86"/>
        <v>0.75627604226744882</v>
      </c>
      <c r="K1002" s="26">
        <f t="shared" ca="1" si="86"/>
        <v>0.72185470376230509</v>
      </c>
      <c r="L1002" s="26">
        <f t="shared" ca="1" si="86"/>
        <v>0.6883149069141743</v>
      </c>
      <c r="M1002" s="27">
        <f ca="1">C1002*'Balance y flujos'!D$12</f>
        <v>7433.2285365284533</v>
      </c>
      <c r="N1002" s="27">
        <f ca="1">D1002*'Balance y flujos'!E$12</f>
        <v>7246.9190031844591</v>
      </c>
      <c r="O1002" s="27">
        <f ca="1">E1002*'Balance y flujos'!F$12</f>
        <v>7026.2583439366717</v>
      </c>
      <c r="P1002" s="27">
        <f ca="1">F1002*'Balance y flujos'!G$12</f>
        <v>6782.4232961087273</v>
      </c>
      <c r="Q1002" s="27">
        <f ca="1">G1002*'Balance y flujos'!H$12</f>
        <v>-855135.1074649205</v>
      </c>
      <c r="R1002" s="27">
        <f ca="1">H1002*'Balance y flujos'!I$12</f>
        <v>20949.69040504481</v>
      </c>
      <c r="S1002" s="27">
        <f ca="1">I1002*'Balance y flujos'!J$12</f>
        <v>20055.05872574669</v>
      </c>
      <c r="T1002" s="27">
        <f ca="1">J1002*'Balance y flujos'!K$12</f>
        <v>19166.895445612452</v>
      </c>
      <c r="U1002" s="27">
        <f ca="1">K1002*'Balance y flujos'!L$12</f>
        <v>18294.528532800989</v>
      </c>
      <c r="V1002" s="27">
        <f ca="1">L1002*'Balance y flujos'!M$12</f>
        <v>705759.41013409104</v>
      </c>
      <c r="W1002" s="16">
        <f t="shared" ca="1" si="84"/>
        <v>-42420.695041866158</v>
      </c>
      <c r="X1002" s="16">
        <f ca="1">'Metrics and Escenarios'!$N$13-W1002</f>
        <v>45328.741797672934</v>
      </c>
    </row>
    <row r="1003" spans="1:24" x14ac:dyDescent="0.35">
      <c r="A1003">
        <v>998</v>
      </c>
      <c r="B1003" s="16">
        <f t="shared" ca="1" si="83"/>
        <v>-22.133896145357713</v>
      </c>
      <c r="C1003" s="26">
        <f t="shared" ca="1" si="85"/>
        <v>0.99575154879534244</v>
      </c>
      <c r="D1003" s="26">
        <f t="shared" ca="1" si="86"/>
        <v>0.98469740398656502</v>
      </c>
      <c r="E1003" s="26">
        <f t="shared" ca="1" si="86"/>
        <v>0.96838795771613251</v>
      </c>
      <c r="F1003" s="26">
        <f t="shared" ca="1" si="86"/>
        <v>0.94816962324166842</v>
      </c>
      <c r="G1003" s="26">
        <f t="shared" ca="1" si="86"/>
        <v>0.92515620880999216</v>
      </c>
      <c r="H1003" s="26">
        <f t="shared" ca="1" si="86"/>
        <v>0.90024654127820769</v>
      </c>
      <c r="I1003" s="26">
        <f t="shared" ca="1" si="86"/>
        <v>0.87414538831083177</v>
      </c>
      <c r="J1003" s="26">
        <f t="shared" ca="1" si="86"/>
        <v>0.84739790705810425</v>
      </c>
      <c r="K1003" s="26">
        <f t="shared" ca="1" si="86"/>
        <v>0.82041334399727206</v>
      </c>
      <c r="L1003" s="26">
        <f t="shared" ca="1" si="86"/>
        <v>0.79349826319959127</v>
      </c>
      <c r="M1003" s="27">
        <f ca="1">C1003*'Balance y flujos'!D$12</f>
        <v>7539.6878496816689</v>
      </c>
      <c r="N1003" s="27">
        <f ca="1">D1003*'Balance y flujos'!E$12</f>
        <v>7455.9874513200584</v>
      </c>
      <c r="O1003" s="27">
        <f ca="1">E1003*'Balance y flujos'!F$12</f>
        <v>7332.4946643603162</v>
      </c>
      <c r="P1003" s="27">
        <f ca="1">F1003*'Balance y flujos'!G$12</f>
        <v>7179.4043367958366</v>
      </c>
      <c r="Q1003" s="27">
        <f ca="1">G1003*'Balance y flujos'!H$12</f>
        <v>-918151.05874513811</v>
      </c>
      <c r="R1003" s="27">
        <f ca="1">H1003*'Balance y flujos'!I$12</f>
        <v>22815.652443809162</v>
      </c>
      <c r="S1003" s="27">
        <f ca="1">I1003*'Balance y flujos'!J$12</f>
        <v>22154.150502751094</v>
      </c>
      <c r="T1003" s="27">
        <f ca="1">J1003*'Balance y flujos'!K$12</f>
        <v>21476.26815827348</v>
      </c>
      <c r="U1003" s="27">
        <f ca="1">K1003*'Balance y flujos'!L$12</f>
        <v>20792.377264041505</v>
      </c>
      <c r="V1003" s="27">
        <f ca="1">L1003*'Balance y flujos'!M$12</f>
        <v>813608.5105127584</v>
      </c>
      <c r="W1003" s="16">
        <f t="shared" ca="1" si="84"/>
        <v>12203.474438653444</v>
      </c>
      <c r="X1003" s="16">
        <f ca="1">'Metrics and Escenarios'!$N$13-W1003</f>
        <v>-9295.4276828466682</v>
      </c>
    </row>
    <row r="1004" spans="1:24" x14ac:dyDescent="0.35">
      <c r="A1004">
        <v>999</v>
      </c>
      <c r="B1004" s="16">
        <f t="shared" ca="1" si="83"/>
        <v>-77.950845623010778</v>
      </c>
      <c r="C1004" s="26">
        <f t="shared" ca="1" si="85"/>
        <v>1.0013250705632331</v>
      </c>
      <c r="D1004" s="26">
        <f t="shared" ca="1" si="86"/>
        <v>0.99575155111531122</v>
      </c>
      <c r="E1004" s="26">
        <f t="shared" ca="1" si="86"/>
        <v>0.98474022418071328</v>
      </c>
      <c r="F1004" s="26">
        <f t="shared" ca="1" si="86"/>
        <v>0.96957729048434249</v>
      </c>
      <c r="G1004" s="26">
        <f t="shared" ca="1" si="86"/>
        <v>0.95133957696788884</v>
      </c>
      <c r="H1004" s="26">
        <f t="shared" ca="1" si="86"/>
        <v>0.93090648851546487</v>
      </c>
      <c r="I1004" s="26">
        <f t="shared" ca="1" si="86"/>
        <v>0.90897589405761603</v>
      </c>
      <c r="J1004" s="26">
        <f t="shared" ca="1" si="86"/>
        <v>0.88609478698171751</v>
      </c>
      <c r="K1004" s="26">
        <f t="shared" ca="1" si="86"/>
        <v>0.86267976107666644</v>
      </c>
      <c r="L1004" s="26">
        <f t="shared" ca="1" si="86"/>
        <v>0.83904832291706644</v>
      </c>
      <c r="M1004" s="27">
        <f ca="1">C1004*'Balance y flujos'!D$12</f>
        <v>7581.8897567780123</v>
      </c>
      <c r="N1004" s="27">
        <f ca="1">D1004*'Balance y flujos'!E$12</f>
        <v>7539.6878672481389</v>
      </c>
      <c r="O1004" s="27">
        <f ca="1">E1004*'Balance y flujos'!F$12</f>
        <v>7456.3116796859904</v>
      </c>
      <c r="P1004" s="27">
        <f ca="1">F1004*'Balance y flujos'!G$12</f>
        <v>7341.5001214269405</v>
      </c>
      <c r="Q1004" s="27">
        <f ca="1">G1004*'Balance y flujos'!H$12</f>
        <v>-944136.17019632657</v>
      </c>
      <c r="R1004" s="27">
        <f ca="1">H1004*'Balance y flujos'!I$12</f>
        <v>23592.691474825675</v>
      </c>
      <c r="S1004" s="27">
        <f ca="1">I1004*'Balance y flujos'!J$12</f>
        <v>23036.887261097763</v>
      </c>
      <c r="T1004" s="27">
        <f ca="1">J1004*'Balance y flujos'!K$12</f>
        <v>22456.993462414506</v>
      </c>
      <c r="U1004" s="27">
        <f ca="1">K1004*'Balance y flujos'!L$12</f>
        <v>21863.568141108732</v>
      </c>
      <c r="V1004" s="27">
        <f ca="1">L1004*'Balance y flujos'!M$12</f>
        <v>860312.98103178246</v>
      </c>
      <c r="W1004" s="16">
        <f t="shared" ca="1" si="84"/>
        <v>37046.340600041673</v>
      </c>
      <c r="X1004" s="16">
        <f ca="1">'Metrics and Escenarios'!$N$13-W1004</f>
        <v>-34138.293844234897</v>
      </c>
    </row>
    <row r="1005" spans="1:24" x14ac:dyDescent="0.35">
      <c r="A1005">
        <v>1000</v>
      </c>
      <c r="B1005" s="16">
        <f t="shared" ca="1" si="83"/>
        <v>-155.41325796212337</v>
      </c>
      <c r="C1005" s="26">
        <f t="shared" ca="1" si="85"/>
        <v>1.0091116957159478</v>
      </c>
      <c r="D1005" s="26">
        <f t="shared" ca="1" si="86"/>
        <v>1.0112983327276224</v>
      </c>
      <c r="E1005" s="26">
        <f t="shared" ca="1" si="86"/>
        <v>1.0078923006141964</v>
      </c>
      <c r="F1005" s="26">
        <f t="shared" ca="1" si="86"/>
        <v>1.0000898835033749</v>
      </c>
      <c r="G1005" s="26">
        <f t="shared" ca="1" si="86"/>
        <v>0.9889089637035261</v>
      </c>
      <c r="H1005" s="26">
        <f t="shared" ca="1" si="86"/>
        <v>0.97519385575966211</v>
      </c>
      <c r="I1005" s="26">
        <f t="shared" ca="1" si="86"/>
        <v>0.95962469304155107</v>
      </c>
      <c r="J1005" s="26">
        <f t="shared" ca="1" si="86"/>
        <v>0.94274313837461987</v>
      </c>
      <c r="K1005" s="26">
        <f t="shared" ca="1" si="86"/>
        <v>0.92496853150041636</v>
      </c>
      <c r="L1005" s="26">
        <f t="shared" ca="1" si="86"/>
        <v>0.90662663130350163</v>
      </c>
      <c r="M1005" s="27">
        <f ca="1">C1005*'Balance y flujos'!D$12</f>
        <v>7640.848965151803</v>
      </c>
      <c r="N1005" s="27">
        <f ca="1">D1005*'Balance y flujos'!E$12</f>
        <v>7657.4058668493517</v>
      </c>
      <c r="O1005" s="27">
        <f ca="1">E1005*'Balance y flujos'!F$12</f>
        <v>7631.6158804091683</v>
      </c>
      <c r="P1005" s="27">
        <f ca="1">F1005*'Balance y flujos'!G$12</f>
        <v>7572.5370975945407</v>
      </c>
      <c r="Q1005" s="27">
        <f ca="1">G1005*'Balance y flujos'!H$12</f>
        <v>-981421.086926335</v>
      </c>
      <c r="R1005" s="27">
        <f ca="1">H1005*'Balance y flujos'!I$12</f>
        <v>24715.100873100364</v>
      </c>
      <c r="S1005" s="27">
        <f ca="1">I1005*'Balance y flujos'!J$12</f>
        <v>24320.519401103622</v>
      </c>
      <c r="T1005" s="27">
        <f ca="1">J1005*'Balance y flujos'!K$12</f>
        <v>23892.676953139315</v>
      </c>
      <c r="U1005" s="27">
        <f ca="1">K1005*'Balance y flujos'!L$12</f>
        <v>23442.201184366724</v>
      </c>
      <c r="V1005" s="27">
        <f ca="1">L1005*'Balance y flujos'!M$12</f>
        <v>929603.9793605709</v>
      </c>
      <c r="W1005" s="16">
        <f t="shared" ca="1" si="84"/>
        <v>75055.798655950814</v>
      </c>
      <c r="X1005" s="16">
        <f ca="1">'Metrics and Escenarios'!$N$13-W1005</f>
        <v>-72147.751900144038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9"/>
  <sheetViews>
    <sheetView workbookViewId="0">
      <selection activeCell="G9" sqref="G9"/>
    </sheetView>
  </sheetViews>
  <sheetFormatPr baseColWidth="10" defaultRowHeight="14.5" x14ac:dyDescent="0.35"/>
  <cols>
    <col min="1" max="1" width="16.36328125" customWidth="1"/>
    <col min="2" max="2" width="20.6328125" customWidth="1"/>
    <col min="3" max="8" width="8.36328125" customWidth="1"/>
    <col min="9" max="12" width="6.90625" customWidth="1"/>
    <col min="13" max="13" width="7.90625" customWidth="1"/>
    <col min="14" max="20" width="6.90625" customWidth="1"/>
    <col min="21" max="21" width="8.36328125" customWidth="1"/>
  </cols>
  <sheetData>
    <row r="1" spans="1:21" x14ac:dyDescent="0.35">
      <c r="A1" t="s">
        <v>105</v>
      </c>
    </row>
    <row r="2" spans="1:21" x14ac:dyDescent="0.35">
      <c r="B2" t="s">
        <v>104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</row>
    <row r="3" spans="1:21" x14ac:dyDescent="0.35">
      <c r="B3" t="s">
        <v>114</v>
      </c>
      <c r="C3">
        <v>2.8E-3</v>
      </c>
      <c r="D3">
        <v>4.1700000000000001E-2</v>
      </c>
      <c r="E3">
        <v>0.16669999999999999</v>
      </c>
      <c r="F3">
        <v>0.375</v>
      </c>
      <c r="G3">
        <v>0.625</v>
      </c>
      <c r="H3">
        <v>0.875</v>
      </c>
      <c r="I3">
        <v>1.25</v>
      </c>
      <c r="J3">
        <v>1.75</v>
      </c>
      <c r="K3">
        <v>2.5</v>
      </c>
      <c r="L3">
        <v>3.5</v>
      </c>
      <c r="M3">
        <v>4.5</v>
      </c>
      <c r="N3">
        <v>5.5</v>
      </c>
      <c r="O3">
        <v>6.5</v>
      </c>
      <c r="P3">
        <v>7.5</v>
      </c>
      <c r="Q3">
        <v>8.5</v>
      </c>
      <c r="R3">
        <v>9.5</v>
      </c>
      <c r="S3">
        <v>12.5</v>
      </c>
      <c r="T3">
        <v>17.5</v>
      </c>
      <c r="U3">
        <v>25</v>
      </c>
    </row>
    <row r="4" spans="1:21" x14ac:dyDescent="0.35">
      <c r="A4" t="s">
        <v>34</v>
      </c>
      <c r="C4">
        <f>ROUNDDOWN(C3*365,0)</f>
        <v>1</v>
      </c>
      <c r="D4">
        <f t="shared" ref="D4:U4" si="0">ROUNDDOWN(D3*365,0)</f>
        <v>15</v>
      </c>
      <c r="E4">
        <f t="shared" si="0"/>
        <v>60</v>
      </c>
      <c r="F4">
        <f t="shared" si="0"/>
        <v>136</v>
      </c>
      <c r="G4">
        <f t="shared" si="0"/>
        <v>228</v>
      </c>
      <c r="H4">
        <f t="shared" si="0"/>
        <v>319</v>
      </c>
      <c r="I4">
        <f t="shared" si="0"/>
        <v>456</v>
      </c>
      <c r="J4">
        <f t="shared" si="0"/>
        <v>638</v>
      </c>
      <c r="K4">
        <f t="shared" si="0"/>
        <v>912</v>
      </c>
      <c r="L4">
        <f t="shared" si="0"/>
        <v>1277</v>
      </c>
      <c r="M4">
        <f t="shared" si="0"/>
        <v>1642</v>
      </c>
      <c r="N4">
        <f t="shared" si="0"/>
        <v>2007</v>
      </c>
      <c r="O4">
        <f t="shared" si="0"/>
        <v>2372</v>
      </c>
      <c r="P4">
        <f t="shared" si="0"/>
        <v>2737</v>
      </c>
      <c r="Q4">
        <f t="shared" si="0"/>
        <v>3102</v>
      </c>
      <c r="R4">
        <f t="shared" si="0"/>
        <v>3467</v>
      </c>
      <c r="S4">
        <f>ROUNDDOWN(S3*365,0)</f>
        <v>4562</v>
      </c>
      <c r="T4">
        <f t="shared" si="0"/>
        <v>6387</v>
      </c>
      <c r="U4">
        <f t="shared" si="0"/>
        <v>9125</v>
      </c>
    </row>
    <row r="5" spans="1:21" x14ac:dyDescent="0.35">
      <c r="B5" s="30">
        <v>44662</v>
      </c>
      <c r="C5" s="29">
        <v>4.79</v>
      </c>
      <c r="D5" s="29">
        <v>2.2599999999999998</v>
      </c>
      <c r="E5" s="29">
        <v>5.8780000000000001</v>
      </c>
      <c r="F5" s="29">
        <v>7.1050000000000004</v>
      </c>
      <c r="G5" s="29">
        <v>7.7549999999999999</v>
      </c>
      <c r="H5" s="29">
        <v>8.2650000000000006</v>
      </c>
      <c r="I5" s="29">
        <v>8.6950000000000003</v>
      </c>
      <c r="J5" s="29">
        <v>8.3049999999999997</v>
      </c>
      <c r="K5" s="29">
        <v>8.1950000000000003</v>
      </c>
      <c r="L5" s="29">
        <v>8.1549999999999994</v>
      </c>
      <c r="M5" s="29">
        <v>8.1150000000000002</v>
      </c>
      <c r="N5" s="29">
        <v>8.0749999999999993</v>
      </c>
      <c r="O5" s="29">
        <v>8.0350000000000001</v>
      </c>
      <c r="P5" s="29">
        <v>8.0150000000000006</v>
      </c>
      <c r="Q5" s="29">
        <v>8.01</v>
      </c>
      <c r="R5" s="29">
        <v>8.01</v>
      </c>
      <c r="S5" s="29">
        <v>7.9950000000000001</v>
      </c>
      <c r="T5" s="29">
        <v>7.98</v>
      </c>
      <c r="U5" s="29">
        <v>7.9550000000000001</v>
      </c>
    </row>
    <row r="6" spans="1:21" x14ac:dyDescent="0.35">
      <c r="B6" s="30">
        <v>45027</v>
      </c>
      <c r="C6" s="28">
        <v>12.032999999999999</v>
      </c>
      <c r="D6">
        <v>11.35</v>
      </c>
      <c r="E6">
        <v>11.775</v>
      </c>
      <c r="F6">
        <v>12.11</v>
      </c>
      <c r="G6">
        <v>12.36</v>
      </c>
      <c r="H6">
        <v>12.385</v>
      </c>
      <c r="I6">
        <v>12.29</v>
      </c>
      <c r="J6">
        <v>11.124000000000001</v>
      </c>
      <c r="K6">
        <v>10.645</v>
      </c>
      <c r="L6">
        <v>10.305</v>
      </c>
      <c r="M6">
        <v>10.06</v>
      </c>
      <c r="N6">
        <v>9.9049999999999994</v>
      </c>
      <c r="O6">
        <v>9.84</v>
      </c>
      <c r="P6">
        <v>9.7949999999999999</v>
      </c>
      <c r="Q6">
        <v>9.76</v>
      </c>
      <c r="R6">
        <v>9.7799999999999994</v>
      </c>
      <c r="S6">
        <v>9.7100000000000009</v>
      </c>
      <c r="T6">
        <v>9.66</v>
      </c>
      <c r="U6">
        <v>9.49</v>
      </c>
    </row>
    <row r="7" spans="1:21" x14ac:dyDescent="0.35">
      <c r="B7" s="30">
        <v>45393</v>
      </c>
      <c r="C7">
        <v>11.387</v>
      </c>
      <c r="D7">
        <v>12.18</v>
      </c>
      <c r="E7">
        <v>12.305</v>
      </c>
      <c r="F7">
        <v>12.51</v>
      </c>
      <c r="G7">
        <v>12.505000000000001</v>
      </c>
      <c r="H7">
        <v>12.385</v>
      </c>
      <c r="I7">
        <v>11.73</v>
      </c>
      <c r="J7">
        <v>10.34</v>
      </c>
      <c r="K7">
        <v>9.6050000000000004</v>
      </c>
      <c r="L7">
        <v>9.23</v>
      </c>
      <c r="M7">
        <v>9.0299999999999994</v>
      </c>
      <c r="N7">
        <v>8.9149999999999991</v>
      </c>
      <c r="O7">
        <v>8.85</v>
      </c>
      <c r="P7">
        <v>8.8149999999999995</v>
      </c>
      <c r="Q7">
        <v>8.7799999999999994</v>
      </c>
      <c r="R7">
        <v>8.8249999999999993</v>
      </c>
      <c r="S7">
        <v>8.8000000000000007</v>
      </c>
      <c r="T7">
        <v>8.77</v>
      </c>
      <c r="U7">
        <v>8.64</v>
      </c>
    </row>
    <row r="8" spans="1:21" x14ac:dyDescent="0.35">
      <c r="A8">
        <v>2</v>
      </c>
    </row>
    <row r="9" spans="1:21" x14ac:dyDescent="0.35">
      <c r="A9" t="s">
        <v>110</v>
      </c>
      <c r="B9" t="s">
        <v>10</v>
      </c>
      <c r="C9">
        <f ca="1">OFFSET(C4,$A$8,0)</f>
        <v>12.032999999999999</v>
      </c>
      <c r="D9">
        <f t="shared" ref="D9:U9" ca="1" si="1">OFFSET(D4,$A$8,0)</f>
        <v>11.35</v>
      </c>
      <c r="E9">
        <f t="shared" ca="1" si="1"/>
        <v>11.775</v>
      </c>
      <c r="F9">
        <f t="shared" ca="1" si="1"/>
        <v>12.11</v>
      </c>
      <c r="G9">
        <f t="shared" ca="1" si="1"/>
        <v>12.36</v>
      </c>
      <c r="H9">
        <f t="shared" ca="1" si="1"/>
        <v>12.385</v>
      </c>
      <c r="I9">
        <f t="shared" ca="1" si="1"/>
        <v>12.29</v>
      </c>
      <c r="J9">
        <f t="shared" ca="1" si="1"/>
        <v>11.124000000000001</v>
      </c>
      <c r="K9">
        <f t="shared" ca="1" si="1"/>
        <v>10.645</v>
      </c>
      <c r="L9">
        <f t="shared" ca="1" si="1"/>
        <v>10.305</v>
      </c>
      <c r="M9">
        <f t="shared" ca="1" si="1"/>
        <v>10.06</v>
      </c>
      <c r="N9">
        <f t="shared" ca="1" si="1"/>
        <v>9.9049999999999994</v>
      </c>
      <c r="O9">
        <f t="shared" ca="1" si="1"/>
        <v>9.84</v>
      </c>
      <c r="P9">
        <f t="shared" ca="1" si="1"/>
        <v>9.7949999999999999</v>
      </c>
      <c r="Q9">
        <f t="shared" ca="1" si="1"/>
        <v>9.76</v>
      </c>
      <c r="R9">
        <f t="shared" ca="1" si="1"/>
        <v>9.7799999999999994</v>
      </c>
      <c r="S9">
        <f t="shared" ca="1" si="1"/>
        <v>9.7100000000000009</v>
      </c>
      <c r="T9">
        <f t="shared" ca="1" si="1"/>
        <v>9.66</v>
      </c>
      <c r="U9">
        <f t="shared" ca="1" si="1"/>
        <v>9.49</v>
      </c>
    </row>
    <row r="11" spans="1:21" x14ac:dyDescent="0.35">
      <c r="A11" t="s">
        <v>106</v>
      </c>
    </row>
    <row r="12" spans="1:21" x14ac:dyDescent="0.35">
      <c r="A12" t="s">
        <v>115</v>
      </c>
      <c r="B12">
        <v>400</v>
      </c>
    </row>
    <row r="13" spans="1:21" x14ac:dyDescent="0.35">
      <c r="B13" t="s">
        <v>107</v>
      </c>
      <c r="C13" s="29">
        <f ca="1">C$9+($B$12/100)</f>
        <v>16.033000000000001</v>
      </c>
      <c r="D13" s="29">
        <f t="shared" ref="D13:U13" ca="1" si="2">D$9+($B$12/100)</f>
        <v>15.35</v>
      </c>
      <c r="E13" s="29">
        <f t="shared" ca="1" si="2"/>
        <v>15.775</v>
      </c>
      <c r="F13" s="29">
        <f t="shared" ca="1" si="2"/>
        <v>16.11</v>
      </c>
      <c r="G13" s="29">
        <f t="shared" ca="1" si="2"/>
        <v>16.36</v>
      </c>
      <c r="H13" s="29">
        <f t="shared" ca="1" si="2"/>
        <v>16.384999999999998</v>
      </c>
      <c r="I13" s="29">
        <f t="shared" ca="1" si="2"/>
        <v>16.29</v>
      </c>
      <c r="J13" s="29">
        <f t="shared" ca="1" si="2"/>
        <v>15.124000000000001</v>
      </c>
      <c r="K13" s="29">
        <f t="shared" ca="1" si="2"/>
        <v>14.645</v>
      </c>
      <c r="L13" s="29">
        <f t="shared" ca="1" si="2"/>
        <v>14.305</v>
      </c>
      <c r="M13" s="29">
        <f t="shared" ca="1" si="2"/>
        <v>14.06</v>
      </c>
      <c r="N13" s="29">
        <f t="shared" ca="1" si="2"/>
        <v>13.904999999999999</v>
      </c>
      <c r="O13" s="29">
        <f t="shared" ca="1" si="2"/>
        <v>13.84</v>
      </c>
      <c r="P13" s="29">
        <f t="shared" ca="1" si="2"/>
        <v>13.795</v>
      </c>
      <c r="Q13" s="29">
        <f t="shared" ca="1" si="2"/>
        <v>13.76</v>
      </c>
      <c r="R13" s="29">
        <f t="shared" ca="1" si="2"/>
        <v>13.78</v>
      </c>
      <c r="S13" s="29">
        <f t="shared" ca="1" si="2"/>
        <v>13.71</v>
      </c>
      <c r="T13" s="29">
        <f t="shared" ca="1" si="2"/>
        <v>13.66</v>
      </c>
      <c r="U13" s="29">
        <f t="shared" ca="1" si="2"/>
        <v>13.49</v>
      </c>
    </row>
    <row r="14" spans="1:21" x14ac:dyDescent="0.35">
      <c r="B14" t="s">
        <v>108</v>
      </c>
      <c r="C14" s="29">
        <f ca="1">C$9-($B$12/100)</f>
        <v>8.0329999999999995</v>
      </c>
      <c r="D14" s="29">
        <f t="shared" ref="D14:U14" ca="1" si="3">D$9-($B$12/100)</f>
        <v>7.35</v>
      </c>
      <c r="E14" s="29">
        <f t="shared" ca="1" si="3"/>
        <v>7.7750000000000004</v>
      </c>
      <c r="F14" s="29">
        <f t="shared" ca="1" si="3"/>
        <v>8.11</v>
      </c>
      <c r="G14" s="29">
        <f t="shared" ca="1" si="3"/>
        <v>8.36</v>
      </c>
      <c r="H14" s="29">
        <f t="shared" ca="1" si="3"/>
        <v>8.3849999999999998</v>
      </c>
      <c r="I14" s="29">
        <f t="shared" ca="1" si="3"/>
        <v>8.2899999999999991</v>
      </c>
      <c r="J14" s="29">
        <f t="shared" ca="1" si="3"/>
        <v>7.1240000000000006</v>
      </c>
      <c r="K14" s="29">
        <f t="shared" ca="1" si="3"/>
        <v>6.6449999999999996</v>
      </c>
      <c r="L14" s="29">
        <f t="shared" ca="1" si="3"/>
        <v>6.3049999999999997</v>
      </c>
      <c r="M14" s="29">
        <f t="shared" ca="1" si="3"/>
        <v>6.0600000000000005</v>
      </c>
      <c r="N14" s="29">
        <f t="shared" ca="1" si="3"/>
        <v>5.9049999999999994</v>
      </c>
      <c r="O14" s="29">
        <f t="shared" ca="1" si="3"/>
        <v>5.84</v>
      </c>
      <c r="P14" s="29">
        <f t="shared" ca="1" si="3"/>
        <v>5.7949999999999999</v>
      </c>
      <c r="Q14" s="29">
        <f t="shared" ca="1" si="3"/>
        <v>5.76</v>
      </c>
      <c r="R14" s="29">
        <f t="shared" ca="1" si="3"/>
        <v>5.7799999999999994</v>
      </c>
      <c r="S14" s="29">
        <f t="shared" ca="1" si="3"/>
        <v>5.7100000000000009</v>
      </c>
      <c r="T14" s="29">
        <f t="shared" ca="1" si="3"/>
        <v>5.66</v>
      </c>
      <c r="U14" s="29">
        <f t="shared" ca="1" si="3"/>
        <v>5.49</v>
      </c>
    </row>
    <row r="15" spans="1:21" x14ac:dyDescent="0.35">
      <c r="A15" t="s">
        <v>116</v>
      </c>
      <c r="B15">
        <v>500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 spans="1:21" x14ac:dyDescent="0.35">
      <c r="B16" t="s">
        <v>117</v>
      </c>
      <c r="C16" s="29">
        <f ca="1">C$9+($B$15/100)*EXP(-C$3/4)</f>
        <v>17.029501224714217</v>
      </c>
      <c r="D16" s="29">
        <f t="shared" ref="D16:U16" ca="1" si="4">D$9+($B$15/100)*EXP(-D$3/4)</f>
        <v>16.298145759855174</v>
      </c>
      <c r="E16" s="29">
        <f t="shared" ca="1" si="4"/>
        <v>16.570907319484839</v>
      </c>
      <c r="F16" s="29">
        <f t="shared" ca="1" si="4"/>
        <v>16.662551806900169</v>
      </c>
      <c r="G16" s="29">
        <f t="shared" ca="1" si="4"/>
        <v>16.636726636537112</v>
      </c>
      <c r="H16" s="29">
        <f t="shared" ca="1" si="4"/>
        <v>16.402612868445303</v>
      </c>
      <c r="I16" s="29">
        <f t="shared" ca="1" si="4"/>
        <v>15.948078144733209</v>
      </c>
      <c r="J16" s="29">
        <f t="shared" ca="1" si="4"/>
        <v>14.352242632139461</v>
      </c>
      <c r="K16" s="29">
        <f t="shared" ca="1" si="4"/>
        <v>13.32130714259495</v>
      </c>
      <c r="L16" s="29">
        <f t="shared" ca="1" si="4"/>
        <v>12.389310098392542</v>
      </c>
      <c r="M16" s="29">
        <f t="shared" ca="1" si="4"/>
        <v>11.683262336791749</v>
      </c>
      <c r="N16" s="29">
        <f t="shared" ca="1" si="4"/>
        <v>11.169197979023732</v>
      </c>
      <c r="O16" s="29">
        <f t="shared" ca="1" si="4"/>
        <v>10.82455837602097</v>
      </c>
      <c r="P16" s="29">
        <f t="shared" ca="1" si="4"/>
        <v>10.561774834224643</v>
      </c>
      <c r="Q16" s="29">
        <f t="shared" ca="1" si="4"/>
        <v>10.357164841333597</v>
      </c>
      <c r="R16" s="29">
        <f t="shared" ca="1" si="4"/>
        <v>10.245072446053317</v>
      </c>
      <c r="S16" s="29">
        <f t="shared" ca="1" si="4"/>
        <v>9.9296846681170372</v>
      </c>
      <c r="T16" s="29">
        <f t="shared" ca="1" si="4"/>
        <v>9.7229407112121695</v>
      </c>
      <c r="U16" s="29">
        <f t="shared" ca="1" si="4"/>
        <v>9.499652270681139</v>
      </c>
    </row>
    <row r="17" spans="1:25" x14ac:dyDescent="0.35">
      <c r="B17" t="s">
        <v>118</v>
      </c>
      <c r="C17" s="29">
        <f ca="1">C$9-($B$15/100)*EXP(-C$3/4)</f>
        <v>7.036498775285783</v>
      </c>
      <c r="D17" s="29">
        <f t="shared" ref="D17:U17" ca="1" si="5">D$9-($B$15/100)*EXP(-D$3/4)</f>
        <v>6.4018542401448268</v>
      </c>
      <c r="E17" s="29">
        <f t="shared" ca="1" si="5"/>
        <v>6.9790926805151638</v>
      </c>
      <c r="F17" s="29">
        <f t="shared" ca="1" si="5"/>
        <v>7.5574481930998285</v>
      </c>
      <c r="G17" s="29">
        <f t="shared" ca="1" si="5"/>
        <v>8.0832733634628866</v>
      </c>
      <c r="H17" s="29">
        <f t="shared" ca="1" si="5"/>
        <v>8.3673871315546968</v>
      </c>
      <c r="I17" s="29">
        <f t="shared" ca="1" si="5"/>
        <v>8.6319218552667891</v>
      </c>
      <c r="J17" s="29">
        <f t="shared" ca="1" si="5"/>
        <v>7.8957573678605399</v>
      </c>
      <c r="K17" s="29">
        <f t="shared" ca="1" si="5"/>
        <v>7.9686928574050482</v>
      </c>
      <c r="L17" s="29">
        <f t="shared" ca="1" si="5"/>
        <v>8.2206899016074573</v>
      </c>
      <c r="M17" s="29">
        <f t="shared" ca="1" si="5"/>
        <v>8.4367376632082518</v>
      </c>
      <c r="N17" s="29">
        <f t="shared" ca="1" si="5"/>
        <v>8.6408020209762668</v>
      </c>
      <c r="O17" s="29">
        <f t="shared" ca="1" si="5"/>
        <v>8.8554416239790292</v>
      </c>
      <c r="P17" s="29">
        <f t="shared" ca="1" si="5"/>
        <v>9.0282251657753569</v>
      </c>
      <c r="Q17" s="29">
        <f t="shared" ca="1" si="5"/>
        <v>9.1628351586664021</v>
      </c>
      <c r="R17" s="29">
        <f t="shared" ca="1" si="5"/>
        <v>9.3149275539466814</v>
      </c>
      <c r="S17" s="29">
        <f t="shared" ca="1" si="5"/>
        <v>9.4903153318829645</v>
      </c>
      <c r="T17" s="29">
        <f t="shared" ca="1" si="5"/>
        <v>9.5970592887878308</v>
      </c>
      <c r="U17" s="29">
        <f t="shared" ca="1" si="5"/>
        <v>9.4803477293188614</v>
      </c>
    </row>
    <row r="18" spans="1:25" x14ac:dyDescent="0.35">
      <c r="A18" t="s">
        <v>119</v>
      </c>
      <c r="B18">
        <v>300</v>
      </c>
    </row>
    <row r="19" spans="1:25" x14ac:dyDescent="0.35">
      <c r="B19" t="s">
        <v>120</v>
      </c>
      <c r="C19" s="29">
        <f ca="1">C$9+($B$18/100)*(1-EXP(-C$3/4))</f>
        <v>12.035099265171469</v>
      </c>
      <c r="D19" s="29">
        <f t="shared" ref="D19:U19" ca="1" si="6">D$9+($B$18/100)*(1-EXP(-D$3/4))</f>
        <v>11.381112544086896</v>
      </c>
      <c r="E19" s="29">
        <f t="shared" ca="1" si="6"/>
        <v>11.897455608309098</v>
      </c>
      <c r="F19" s="29">
        <f t="shared" ca="1" si="6"/>
        <v>12.378468915859896</v>
      </c>
      <c r="G19" s="29">
        <f t="shared" ca="1" si="6"/>
        <v>12.793964018077732</v>
      </c>
      <c r="H19" s="29">
        <f t="shared" ca="1" si="6"/>
        <v>12.974432278932817</v>
      </c>
      <c r="I19" s="29">
        <f t="shared" ca="1" si="6"/>
        <v>13.095153113160073</v>
      </c>
      <c r="J19" s="29">
        <f t="shared" ca="1" si="6"/>
        <v>12.187054420716324</v>
      </c>
      <c r="K19" s="29">
        <f t="shared" ca="1" si="6"/>
        <v>12.039215714443028</v>
      </c>
      <c r="L19" s="29">
        <f t="shared" ca="1" si="6"/>
        <v>12.054413940964475</v>
      </c>
      <c r="M19" s="29">
        <f t="shared" ca="1" si="6"/>
        <v>12.086042597924951</v>
      </c>
      <c r="N19" s="29">
        <f t="shared" ca="1" si="6"/>
        <v>12.14648121258576</v>
      </c>
      <c r="O19" s="29">
        <f t="shared" ca="1" si="6"/>
        <v>12.249264974387417</v>
      </c>
      <c r="P19" s="29">
        <f t="shared" ca="1" si="6"/>
        <v>12.334935099465214</v>
      </c>
      <c r="Q19" s="29">
        <f t="shared" ca="1" si="6"/>
        <v>12.40170109519984</v>
      </c>
      <c r="R19" s="29">
        <f t="shared" ca="1" si="6"/>
        <v>12.500956532368008</v>
      </c>
      <c r="S19" s="29">
        <f t="shared" ca="1" si="6"/>
        <v>12.578189199129778</v>
      </c>
      <c r="T19" s="29">
        <f t="shared" ca="1" si="6"/>
        <v>12.622235573272699</v>
      </c>
      <c r="U19" s="29">
        <f t="shared" ca="1" si="6"/>
        <v>12.484208637591317</v>
      </c>
    </row>
    <row r="20" spans="1:25" x14ac:dyDescent="0.35">
      <c r="B20" t="s">
        <v>121</v>
      </c>
      <c r="C20" s="29">
        <f ca="1">C$9-($B$18/100)*(1-EXP(-C$3/4))</f>
        <v>12.03090073482853</v>
      </c>
      <c r="D20" s="29">
        <f t="shared" ref="D20:U20" ca="1" si="7">D$9-($B$18/100)*(1-EXP(-D$3/4))</f>
        <v>11.318887455913103</v>
      </c>
      <c r="E20" s="29">
        <f t="shared" ca="1" si="7"/>
        <v>11.652544391690903</v>
      </c>
      <c r="F20" s="29">
        <f t="shared" ca="1" si="7"/>
        <v>11.841531084140103</v>
      </c>
      <c r="G20" s="29">
        <f t="shared" ca="1" si="7"/>
        <v>11.926035981922267</v>
      </c>
      <c r="H20" s="29">
        <f t="shared" ca="1" si="7"/>
        <v>11.795567721067183</v>
      </c>
      <c r="I20" s="29">
        <f t="shared" ca="1" si="7"/>
        <v>11.484846886839925</v>
      </c>
      <c r="J20" s="29">
        <f t="shared" ca="1" si="7"/>
        <v>10.060945579283677</v>
      </c>
      <c r="K20" s="29">
        <f t="shared" ca="1" si="7"/>
        <v>9.2507842855569713</v>
      </c>
      <c r="L20" s="29">
        <f t="shared" ca="1" si="7"/>
        <v>8.5555860590355248</v>
      </c>
      <c r="M20" s="29">
        <f t="shared" ca="1" si="7"/>
        <v>8.0339574020750497</v>
      </c>
      <c r="N20" s="29">
        <f t="shared" ca="1" si="7"/>
        <v>7.6635187874142385</v>
      </c>
      <c r="O20" s="29">
        <f t="shared" ca="1" si="7"/>
        <v>7.4307350256125826</v>
      </c>
      <c r="P20" s="29">
        <f t="shared" ca="1" si="7"/>
        <v>7.2550649005347854</v>
      </c>
      <c r="Q20" s="29">
        <f t="shared" ca="1" si="7"/>
        <v>7.1182989048001586</v>
      </c>
      <c r="R20" s="29">
        <f t="shared" ca="1" si="7"/>
        <v>7.05904346763199</v>
      </c>
      <c r="S20" s="29">
        <f t="shared" ca="1" si="7"/>
        <v>6.8418108008702232</v>
      </c>
      <c r="T20" s="29">
        <f t="shared" ca="1" si="7"/>
        <v>6.6977644267273018</v>
      </c>
      <c r="U20" s="29">
        <f t="shared" ca="1" si="7"/>
        <v>6.4957913624086832</v>
      </c>
    </row>
    <row r="21" spans="1:25" x14ac:dyDescent="0.35">
      <c r="A21" t="s">
        <v>109</v>
      </c>
    </row>
    <row r="22" spans="1:25" x14ac:dyDescent="0.35">
      <c r="A22" t="s">
        <v>122</v>
      </c>
      <c r="B22" t="s">
        <v>125</v>
      </c>
      <c r="C22" s="29">
        <f ca="1">C$9+((-0.65*ABS(($B$15/100)*EXP(-C$3/4)))+(0.9*ABS(($B$18/100)*(1-EXP(-C$3/4)))))</f>
        <v>8.7871635425900827</v>
      </c>
      <c r="D22" s="29">
        <f ca="1">D$9+((-0.65*ABS(($B$15/100)*EXP(-D$3/4)))+(0.9*ABS(($B$18/100)*(1-EXP(-D$3/4)))))</f>
        <v>8.1617065457723434</v>
      </c>
      <c r="E22" s="29">
        <f t="shared" ref="E22:U22" ca="1" si="8">E$9+((-0.65*ABS(($B$15/100)*EXP(-E$3/4)))+(0.9*ABS(($B$18/100)*(1-EXP(-E$3/4)))))</f>
        <v>8.7678702898130449</v>
      </c>
      <c r="F22" s="29">
        <f t="shared" ca="1" si="8"/>
        <v>9.3924633497887964</v>
      </c>
      <c r="G22" s="29">
        <f t="shared" ca="1" si="8"/>
        <v>9.970695302520836</v>
      </c>
      <c r="H22" s="29">
        <f t="shared" ca="1" si="8"/>
        <v>10.304040686550088</v>
      </c>
      <c r="I22" s="29">
        <f t="shared" ca="1" si="8"/>
        <v>10.636887007767481</v>
      </c>
      <c r="J22" s="29">
        <f t="shared" ca="1" si="8"/>
        <v>9.9823912677540427</v>
      </c>
      <c r="K22" s="29">
        <f t="shared" ca="1" si="8"/>
        <v>10.160194500312008</v>
      </c>
      <c r="L22" s="29">
        <f t="shared" ca="1" si="8"/>
        <v>10.524670982912875</v>
      </c>
      <c r="M22" s="29">
        <f t="shared" ca="1" si="8"/>
        <v>10.828317819217819</v>
      </c>
      <c r="N22" s="29">
        <f t="shared" ca="1" si="8"/>
        <v>11.100604404961757</v>
      </c>
      <c r="O22" s="29">
        <f t="shared" ca="1" si="8"/>
        <v>11.368375532535046</v>
      </c>
      <c r="P22" s="29">
        <f t="shared" ca="1" si="8"/>
        <v>11.582537947272677</v>
      </c>
      <c r="Q22" s="29">
        <f t="shared" ca="1" si="8"/>
        <v>11.749373838813018</v>
      </c>
      <c r="R22" s="29">
        <f t="shared" ca="1" si="8"/>
        <v>11.926563789196551</v>
      </c>
      <c r="S22" s="29">
        <f t="shared" ca="1" si="8"/>
        <v>12.148575244940726</v>
      </c>
      <c r="T22" s="29">
        <f t="shared" ca="1" si="8"/>
        <v>12.285100553657518</v>
      </c>
      <c r="U22" s="29">
        <f t="shared" ca="1" si="8"/>
        <v>12.178513797889446</v>
      </c>
    </row>
    <row r="23" spans="1:25" x14ac:dyDescent="0.35">
      <c r="A23" t="s">
        <v>123</v>
      </c>
      <c r="B23" t="s">
        <v>124</v>
      </c>
      <c r="C23" s="29">
        <f ca="1">C$9+((0.8*ABS(($B$15/100)*EXP(-C$3/4)))-(0.6*ABS(($B$18/100)*(1-EXP(-C$3/4)))))</f>
        <v>16.028941420668492</v>
      </c>
      <c r="D23" s="29">
        <f t="shared" ref="D23:U23" ca="1" si="9">D$9+((0.8*ABS(($B$15/100)*EXP(-D$3/4)))-(0.6*ABS(($B$18/100)*(1-EXP(-D$3/4)))))</f>
        <v>15.289849081432001</v>
      </c>
      <c r="E23" s="29">
        <f t="shared" ca="1" si="9"/>
        <v>15.53825249060241</v>
      </c>
      <c r="F23" s="29">
        <f t="shared" ca="1" si="9"/>
        <v>15.590960096004197</v>
      </c>
      <c r="G23" s="29">
        <f t="shared" ca="1" si="9"/>
        <v>15.521002898383051</v>
      </c>
      <c r="H23" s="29">
        <f t="shared" ca="1" si="9"/>
        <v>15.245430927396551</v>
      </c>
      <c r="I23" s="29">
        <f t="shared" ca="1" si="9"/>
        <v>14.733370647890522</v>
      </c>
      <c r="J23" s="29">
        <f t="shared" ca="1" si="9"/>
        <v>13.068761453281775</v>
      </c>
      <c r="K23" s="29">
        <f t="shared" ca="1" si="9"/>
        <v>11.949516285410143</v>
      </c>
      <c r="L23" s="29">
        <f t="shared" ca="1" si="9"/>
        <v>10.922799714135349</v>
      </c>
      <c r="M23" s="29">
        <f t="shared" ca="1" si="9"/>
        <v>10.142984310678429</v>
      </c>
      <c r="N23" s="29">
        <f t="shared" ca="1" si="9"/>
        <v>9.5714696556675278</v>
      </c>
      <c r="O23" s="29">
        <f t="shared" ca="1" si="9"/>
        <v>9.1820877161843253</v>
      </c>
      <c r="P23" s="29">
        <f t="shared" ca="1" si="9"/>
        <v>8.8844588077005859</v>
      </c>
      <c r="Q23" s="29">
        <f t="shared" ca="1" si="9"/>
        <v>8.6527112159469741</v>
      </c>
      <c r="R23" s="29">
        <f t="shared" ca="1" si="9"/>
        <v>8.5194840374218472</v>
      </c>
      <c r="S23" s="29">
        <f t="shared" ca="1" si="9"/>
        <v>8.1648342150157642</v>
      </c>
      <c r="T23" s="29">
        <f t="shared" ca="1" si="9"/>
        <v>7.9330112250061173</v>
      </c>
      <c r="U23" s="29">
        <f t="shared" ca="1" si="9"/>
        <v>7.7011966339901212</v>
      </c>
    </row>
    <row r="24" spans="1:25" x14ac:dyDescent="0.35"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5" ht="18.5" x14ac:dyDescent="0.45">
      <c r="B25" s="6">
        <v>0.14499999999999999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W25" s="23" t="s">
        <v>134</v>
      </c>
      <c r="X25" s="23"/>
      <c r="Y25" s="31">
        <f ca="1">MAX(W32:W39)</f>
        <v>101540.26762782279</v>
      </c>
    </row>
    <row r="26" spans="1:25" x14ac:dyDescent="0.35">
      <c r="A26" t="s">
        <v>24</v>
      </c>
      <c r="B26" s="9">
        <v>1000000</v>
      </c>
      <c r="C26" s="16">
        <f>($B$25*$B$26)</f>
        <v>145000</v>
      </c>
      <c r="D26" s="16">
        <f t="shared" ref="D26:T26" si="10">($B$25*$B$26)</f>
        <v>145000</v>
      </c>
      <c r="E26" s="16">
        <f t="shared" si="10"/>
        <v>145000</v>
      </c>
      <c r="F26" s="16">
        <f t="shared" si="10"/>
        <v>145000</v>
      </c>
      <c r="G26" s="16">
        <f t="shared" si="10"/>
        <v>145000</v>
      </c>
      <c r="H26" s="16">
        <f t="shared" si="10"/>
        <v>145000</v>
      </c>
      <c r="I26" s="16">
        <f t="shared" si="10"/>
        <v>145000</v>
      </c>
      <c r="J26" s="16">
        <f t="shared" si="10"/>
        <v>145000</v>
      </c>
      <c r="K26" s="16">
        <f t="shared" si="10"/>
        <v>145000</v>
      </c>
      <c r="L26" s="16">
        <f t="shared" si="10"/>
        <v>145000</v>
      </c>
      <c r="M26" s="16">
        <f t="shared" si="10"/>
        <v>145000</v>
      </c>
      <c r="N26" s="16">
        <f t="shared" si="10"/>
        <v>145000</v>
      </c>
      <c r="O26" s="16">
        <f t="shared" si="10"/>
        <v>145000</v>
      </c>
      <c r="P26" s="16">
        <f t="shared" si="10"/>
        <v>145000</v>
      </c>
      <c r="Q26" s="16">
        <f t="shared" si="10"/>
        <v>145000</v>
      </c>
      <c r="R26" s="16">
        <f t="shared" si="10"/>
        <v>145000</v>
      </c>
      <c r="S26" s="16">
        <f t="shared" si="10"/>
        <v>145000</v>
      </c>
      <c r="T26" s="16">
        <f t="shared" si="10"/>
        <v>145000</v>
      </c>
      <c r="U26" s="16">
        <f>($B$25*$B$26)+B26</f>
        <v>1145000</v>
      </c>
    </row>
    <row r="27" spans="1:25" x14ac:dyDescent="0.35">
      <c r="B27" s="2">
        <v>0.1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5" x14ac:dyDescent="0.35">
      <c r="A28" t="s">
        <v>25</v>
      </c>
      <c r="B28" s="9">
        <v>1000000</v>
      </c>
      <c r="C28" s="16">
        <f>($B$27*$B$28)</f>
        <v>100000</v>
      </c>
      <c r="D28" s="16">
        <f t="shared" ref="D28:L28" si="11">($B$27*$B$28)</f>
        <v>100000</v>
      </c>
      <c r="E28" s="16">
        <f t="shared" si="11"/>
        <v>100000</v>
      </c>
      <c r="F28" s="16">
        <f t="shared" si="11"/>
        <v>100000</v>
      </c>
      <c r="G28" s="16">
        <f t="shared" si="11"/>
        <v>100000</v>
      </c>
      <c r="H28" s="16">
        <f t="shared" si="11"/>
        <v>100000</v>
      </c>
      <c r="I28" s="16">
        <f t="shared" si="11"/>
        <v>100000</v>
      </c>
      <c r="J28" s="16">
        <f t="shared" si="11"/>
        <v>100000</v>
      </c>
      <c r="K28" s="16">
        <f t="shared" si="11"/>
        <v>100000</v>
      </c>
      <c r="L28" s="16">
        <f t="shared" si="11"/>
        <v>100000</v>
      </c>
      <c r="M28" s="16">
        <f>($B$27*$B$28)+B28</f>
        <v>1100000</v>
      </c>
      <c r="N28" s="16"/>
      <c r="O28" s="16"/>
      <c r="P28" s="16"/>
      <c r="Q28" s="16"/>
      <c r="R28" s="16"/>
      <c r="S28" s="16"/>
      <c r="T28" s="16"/>
      <c r="U28" s="16"/>
    </row>
    <row r="29" spans="1:25" x14ac:dyDescent="0.35">
      <c r="A29" t="s">
        <v>27</v>
      </c>
      <c r="B29" t="s">
        <v>26</v>
      </c>
      <c r="C29" s="16">
        <f>C26-C28</f>
        <v>45000</v>
      </c>
      <c r="D29" s="16">
        <f t="shared" ref="D29:U29" si="12">D26-D28</f>
        <v>45000</v>
      </c>
      <c r="E29" s="16">
        <f t="shared" si="12"/>
        <v>45000</v>
      </c>
      <c r="F29" s="16">
        <f t="shared" si="12"/>
        <v>45000</v>
      </c>
      <c r="G29" s="16">
        <f t="shared" si="12"/>
        <v>45000</v>
      </c>
      <c r="H29" s="16">
        <f t="shared" si="12"/>
        <v>45000</v>
      </c>
      <c r="I29" s="16">
        <f t="shared" si="12"/>
        <v>45000</v>
      </c>
      <c r="J29" s="16">
        <f t="shared" si="12"/>
        <v>45000</v>
      </c>
      <c r="K29" s="16">
        <f t="shared" si="12"/>
        <v>45000</v>
      </c>
      <c r="L29" s="16">
        <f t="shared" si="12"/>
        <v>45000</v>
      </c>
      <c r="M29" s="16">
        <f t="shared" si="12"/>
        <v>-955000</v>
      </c>
      <c r="N29" s="16">
        <f t="shared" si="12"/>
        <v>145000</v>
      </c>
      <c r="O29" s="16">
        <f t="shared" si="12"/>
        <v>145000</v>
      </c>
      <c r="P29" s="16">
        <f t="shared" si="12"/>
        <v>145000</v>
      </c>
      <c r="Q29" s="16">
        <f t="shared" si="12"/>
        <v>145000</v>
      </c>
      <c r="R29" s="16">
        <f t="shared" si="12"/>
        <v>145000</v>
      </c>
      <c r="S29" s="16">
        <f t="shared" si="12"/>
        <v>145000</v>
      </c>
      <c r="T29" s="16">
        <f t="shared" si="12"/>
        <v>145000</v>
      </c>
      <c r="U29" s="16">
        <f t="shared" si="12"/>
        <v>1145000</v>
      </c>
    </row>
    <row r="30" spans="1:25" ht="16" x14ac:dyDescent="0.4">
      <c r="A30" s="15"/>
      <c r="B30" s="15" t="s">
        <v>111</v>
      </c>
      <c r="V30" t="s">
        <v>35</v>
      </c>
      <c r="W30" s="39" t="s">
        <v>113</v>
      </c>
    </row>
    <row r="31" spans="1:25" ht="16" x14ac:dyDescent="0.4">
      <c r="A31" t="s">
        <v>112</v>
      </c>
      <c r="B31" t="s">
        <v>126</v>
      </c>
      <c r="C31" s="16">
        <f ca="1">(EXP(-(C$9/100)*C$3))*C$29</f>
        <v>44984.840973863262</v>
      </c>
      <c r="D31" s="16">
        <f t="shared" ref="D31:U31" ca="1" si="13">(EXP(-(D$9/100)*D$3))*D$29</f>
        <v>44787.520474128731</v>
      </c>
      <c r="E31" s="16">
        <f t="shared" ca="1" si="13"/>
        <v>44125.311061027816</v>
      </c>
      <c r="F31" s="16">
        <f t="shared" ca="1" si="13"/>
        <v>43002.144638781065</v>
      </c>
      <c r="G31" s="16">
        <f t="shared" ca="1" si="13"/>
        <v>41654.62845336333</v>
      </c>
      <c r="H31" s="16">
        <f t="shared" ca="1" si="13"/>
        <v>40378.349577370856</v>
      </c>
      <c r="I31" s="16">
        <f t="shared" ca="1" si="13"/>
        <v>38591.710123671495</v>
      </c>
      <c r="J31" s="16">
        <f t="shared" ca="1" si="13"/>
        <v>37039.780723565375</v>
      </c>
      <c r="K31" s="16">
        <f t="shared" ca="1" si="13"/>
        <v>34485.449786893696</v>
      </c>
      <c r="L31" s="16">
        <f t="shared" ca="1" si="13"/>
        <v>31374.249905455461</v>
      </c>
      <c r="M31" s="16">
        <f t="shared" ca="1" si="13"/>
        <v>-607292.97818122862</v>
      </c>
      <c r="N31" s="16">
        <f t="shared" ca="1" si="13"/>
        <v>84095.978050819365</v>
      </c>
      <c r="O31" s="16">
        <f t="shared" ca="1" si="13"/>
        <v>76487.990564244275</v>
      </c>
      <c r="P31" s="16">
        <f t="shared" ca="1" si="13"/>
        <v>69554.369550010553</v>
      </c>
      <c r="Q31" s="16">
        <f t="shared" ca="1" si="13"/>
        <v>63252.442434075529</v>
      </c>
      <c r="R31" s="16">
        <f t="shared" ca="1" si="13"/>
        <v>57261.800440204912</v>
      </c>
      <c r="S31" s="16">
        <f t="shared" ca="1" si="13"/>
        <v>43076.764388417912</v>
      </c>
      <c r="T31" s="16">
        <f t="shared" ca="1" si="13"/>
        <v>26741.956657352988</v>
      </c>
      <c r="U31" s="16">
        <f t="shared" ca="1" si="13"/>
        <v>106768.17721656575</v>
      </c>
      <c r="V31" s="16">
        <f ca="1">SUM(C31:U31)</f>
        <v>320370.48683858372</v>
      </c>
      <c r="W31" s="40">
        <f ca="1">V$31-V31</f>
        <v>0</v>
      </c>
    </row>
    <row r="32" spans="1:25" ht="16" x14ac:dyDescent="0.4">
      <c r="B32" t="s">
        <v>127</v>
      </c>
      <c r="C32" s="16">
        <f ca="1">(EXP(-(C$13/100)*C$3))*C$29</f>
        <v>44979.802953808583</v>
      </c>
      <c r="D32" s="16">
        <f t="shared" ref="D32:U32" ca="1" si="14">(EXP(-(D$13/100)*D$3))*D$29</f>
        <v>44712.877159808231</v>
      </c>
      <c r="E32" s="16">
        <f t="shared" ca="1" si="14"/>
        <v>43832.062264899505</v>
      </c>
      <c r="F32" s="16">
        <f t="shared" ca="1" si="14"/>
        <v>42361.926112201058</v>
      </c>
      <c r="G32" s="16">
        <f t="shared" ca="1" si="14"/>
        <v>40626.17201242267</v>
      </c>
      <c r="H32" s="16">
        <f t="shared" ca="1" si="14"/>
        <v>38989.553051450719</v>
      </c>
      <c r="I32" s="16">
        <f t="shared" ca="1" si="14"/>
        <v>36709.570211438418</v>
      </c>
      <c r="J32" s="16">
        <f t="shared" ca="1" si="14"/>
        <v>34535.662637323825</v>
      </c>
      <c r="K32" s="16">
        <f t="shared" ca="1" si="14"/>
        <v>31203.725344981623</v>
      </c>
      <c r="L32" s="16">
        <f t="shared" ca="1" si="14"/>
        <v>27275.46253476791</v>
      </c>
      <c r="M32" s="16">
        <f t="shared" ca="1" si="14"/>
        <v>-507253.73427401582</v>
      </c>
      <c r="N32" s="16">
        <f t="shared" ca="1" si="14"/>
        <v>67488.603218822522</v>
      </c>
      <c r="O32" s="16">
        <f t="shared" ca="1" si="14"/>
        <v>58976.186419488768</v>
      </c>
      <c r="P32" s="16">
        <f t="shared" ca="1" si="14"/>
        <v>51527.144290677476</v>
      </c>
      <c r="Q32" s="16">
        <f t="shared" ca="1" si="14"/>
        <v>45021.211366825322</v>
      </c>
      <c r="R32" s="16">
        <f t="shared" ca="1" si="14"/>
        <v>39159.135543075223</v>
      </c>
      <c r="S32" s="16">
        <f t="shared" ca="1" si="14"/>
        <v>26127.378322792789</v>
      </c>
      <c r="T32" s="16">
        <f t="shared" ca="1" si="14"/>
        <v>13279.662670668344</v>
      </c>
      <c r="U32" s="16">
        <f t="shared" ca="1" si="14"/>
        <v>39277.81736932374</v>
      </c>
      <c r="V32" s="16">
        <f t="shared" ref="V32:V39" ca="1" si="15">SUM(C32:U32)</f>
        <v>218830.21921076093</v>
      </c>
      <c r="W32" s="40">
        <f ca="1">V$31-V32</f>
        <v>101540.26762782279</v>
      </c>
    </row>
    <row r="33" spans="2:23" ht="16" x14ac:dyDescent="0.4">
      <c r="B33" t="s">
        <v>128</v>
      </c>
      <c r="C33" s="16">
        <f ca="1">(EXP(-(C$14/100)*C$3))*C$29</f>
        <v>44989.879558207787</v>
      </c>
      <c r="D33" s="16">
        <f t="shared" ref="D33:U33" ca="1" si="16">(EXP(-(D$14/100)*D$3))*D$29</f>
        <v>44862.288397392491</v>
      </c>
      <c r="E33" s="16">
        <f ca="1">(EXP(-(E$14/100)*E$3))*E$29</f>
        <v>44420.521773889835</v>
      </c>
      <c r="F33" s="16">
        <f t="shared" ca="1" si="16"/>
        <v>43652.038829321449</v>
      </c>
      <c r="G33" s="16">
        <f t="shared" ca="1" si="16"/>
        <v>42709.120393060526</v>
      </c>
      <c r="H33" s="16">
        <f t="shared" ca="1" si="16"/>
        <v>41816.614631126198</v>
      </c>
      <c r="I33" s="16">
        <f t="shared" ca="1" si="16"/>
        <v>40570.349412737844</v>
      </c>
      <c r="J33" s="16">
        <f t="shared" ca="1" si="16"/>
        <v>39725.467857886091</v>
      </c>
      <c r="K33" s="16">
        <f t="shared" ca="1" si="16"/>
        <v>38112.316201232949</v>
      </c>
      <c r="L33" s="16">
        <f t="shared" ca="1" si="16"/>
        <v>36088.977625044259</v>
      </c>
      <c r="M33" s="16">
        <f t="shared" ca="1" si="16"/>
        <v>-727061.69798052148</v>
      </c>
      <c r="N33" s="16">
        <f t="shared" ca="1" si="16"/>
        <v>104790.04138511313</v>
      </c>
      <c r="O33" s="16">
        <f t="shared" ca="1" si="16"/>
        <v>99199.576231376079</v>
      </c>
      <c r="P33" s="16">
        <f t="shared" ca="1" si="16"/>
        <v>93888.578342477893</v>
      </c>
      <c r="Q33" s="16">
        <f t="shared" ca="1" si="16"/>
        <v>88866.366595016822</v>
      </c>
      <c r="R33" s="16">
        <f t="shared" ca="1" si="16"/>
        <v>83733.048346969546</v>
      </c>
      <c r="S33" s="16">
        <f t="shared" ca="1" si="16"/>
        <v>71021.577720122412</v>
      </c>
      <c r="T33" s="16">
        <f t="shared" ca="1" si="16"/>
        <v>53851.687621802717</v>
      </c>
      <c r="U33" s="16">
        <f t="shared" ca="1" si="16"/>
        <v>290225.99598548567</v>
      </c>
      <c r="V33" s="16">
        <f t="shared" ca="1" si="15"/>
        <v>575462.74892774224</v>
      </c>
      <c r="W33" s="40">
        <f t="shared" ref="W33:W39" ca="1" si="17">V$31-V33</f>
        <v>-255092.26208915852</v>
      </c>
    </row>
    <row r="34" spans="2:23" ht="16" x14ac:dyDescent="0.4">
      <c r="B34" t="s">
        <v>129</v>
      </c>
      <c r="C34" s="16">
        <f ca="1">(EXP(-(C$16/100)*C$3))*C$29</f>
        <v>44978.547943312871</v>
      </c>
      <c r="D34" s="16">
        <f t="shared" ref="D34:U34" ca="1" si="18">(EXP(-(D$16/100)*D$3))*D$29</f>
        <v>44695.202220689622</v>
      </c>
      <c r="E34" s="16">
        <f t="shared" ca="1" si="18"/>
        <v>43773.945433416207</v>
      </c>
      <c r="F34" s="16">
        <f t="shared" ca="1" si="18"/>
        <v>42274.240143710762</v>
      </c>
      <c r="G34" s="16">
        <f t="shared" ca="1" si="18"/>
        <v>40555.96809061784</v>
      </c>
      <c r="H34" s="16">
        <f t="shared" ca="1" si="18"/>
        <v>38983.544733090828</v>
      </c>
      <c r="I34" s="16">
        <f t="shared" ca="1" si="18"/>
        <v>36866.803535933366</v>
      </c>
      <c r="J34" s="16">
        <f t="shared" ca="1" si="18"/>
        <v>35005.256772373279</v>
      </c>
      <c r="K34" s="16">
        <f t="shared" ca="1" si="18"/>
        <v>32253.604718270439</v>
      </c>
      <c r="L34" s="16">
        <f t="shared" ca="1" si="18"/>
        <v>29166.962174071366</v>
      </c>
      <c r="M34" s="16">
        <f t="shared" ca="1" si="18"/>
        <v>-564513.63381926424</v>
      </c>
      <c r="N34" s="16">
        <f t="shared" ca="1" si="18"/>
        <v>78447.362115656084</v>
      </c>
      <c r="O34" s="16">
        <f t="shared" ca="1" si="18"/>
        <v>71746.383413258547</v>
      </c>
      <c r="P34" s="16">
        <f t="shared" ca="1" si="18"/>
        <v>65667.27013191217</v>
      </c>
      <c r="Q34" s="16">
        <f t="shared" ca="1" si="18"/>
        <v>60121.933852371389</v>
      </c>
      <c r="R34" s="16">
        <f t="shared" ca="1" si="18"/>
        <v>54786.940858096335</v>
      </c>
      <c r="S34" s="16">
        <f t="shared" ca="1" si="18"/>
        <v>41909.945390004883</v>
      </c>
      <c r="T34" s="16">
        <f t="shared" ca="1" si="18"/>
        <v>26449.020300996217</v>
      </c>
      <c r="U34" s="16">
        <f t="shared" ca="1" si="18"/>
        <v>106510.84897999965</v>
      </c>
      <c r="V34" s="16">
        <f t="shared" ca="1" si="15"/>
        <v>329680.14698851755</v>
      </c>
      <c r="W34" s="40">
        <f t="shared" ca="1" si="17"/>
        <v>-9309.6601499338285</v>
      </c>
    </row>
    <row r="35" spans="2:23" ht="16" x14ac:dyDescent="0.4">
      <c r="B35" t="s">
        <v>130</v>
      </c>
      <c r="C35" s="16">
        <f ca="1">(EXP(-(C$17/100)*C$3))*C$29</f>
        <v>44991.134884883017</v>
      </c>
      <c r="D35" s="16">
        <f t="shared" ref="D35:U35" ca="1" si="19">(EXP(-(D$17/100)*D$3))*D$29</f>
        <v>44880.029411567339</v>
      </c>
      <c r="E35" s="16">
        <f t="shared" ca="1" si="19"/>
        <v>44479.497037663125</v>
      </c>
      <c r="F35" s="16">
        <f t="shared" ca="1" si="19"/>
        <v>43742.58265194991</v>
      </c>
      <c r="G35" s="16">
        <f t="shared" ca="1" si="19"/>
        <v>42783.051503316063</v>
      </c>
      <c r="H35" s="16">
        <f t="shared" ca="1" si="19"/>
        <v>41823.059594896353</v>
      </c>
      <c r="I35" s="16">
        <f t="shared" ca="1" si="19"/>
        <v>40397.320825980401</v>
      </c>
      <c r="J35" s="16">
        <f t="shared" ca="1" si="19"/>
        <v>39192.552277821502</v>
      </c>
      <c r="K35" s="16">
        <f t="shared" ca="1" si="19"/>
        <v>36871.731311654105</v>
      </c>
      <c r="L35" s="16">
        <f t="shared" ca="1" si="19"/>
        <v>33748.580028846016</v>
      </c>
      <c r="M35" s="16">
        <f t="shared" ca="1" si="19"/>
        <v>-653314.17923965224</v>
      </c>
      <c r="N35" s="16">
        <f t="shared" ca="1" si="19"/>
        <v>90151.323557538402</v>
      </c>
      <c r="O35" s="16">
        <f t="shared" ca="1" si="19"/>
        <v>81542.963174291246</v>
      </c>
      <c r="P35" s="16">
        <f t="shared" ca="1" si="19"/>
        <v>73671.561400089573</v>
      </c>
      <c r="Q35" s="16">
        <f t="shared" ca="1" si="19"/>
        <v>66545.954488092902</v>
      </c>
      <c r="R35" s="16">
        <f t="shared" ca="1" si="19"/>
        <v>59848.455458510951</v>
      </c>
      <c r="S35" s="16">
        <f t="shared" ca="1" si="19"/>
        <v>44276.068911743649</v>
      </c>
      <c r="T35" s="16">
        <f t="shared" ca="1" si="19"/>
        <v>27038.137432894266</v>
      </c>
      <c r="U35" s="16">
        <f t="shared" ca="1" si="19"/>
        <v>107026.12715338085</v>
      </c>
      <c r="V35" s="16">
        <f t="shared" ca="1" si="15"/>
        <v>309695.95186546742</v>
      </c>
      <c r="W35" s="40">
        <f t="shared" ca="1" si="17"/>
        <v>10674.534973116301</v>
      </c>
    </row>
    <row r="36" spans="2:23" ht="16" x14ac:dyDescent="0.4">
      <c r="B36" t="s">
        <v>131</v>
      </c>
      <c r="C36" s="16">
        <f ca="1">(EXP(-(C$19/100)*C$3))*C$29</f>
        <v>44984.838329680264</v>
      </c>
      <c r="D36" s="16">
        <f t="shared" ref="D36:U36" ca="1" si="20">(EXP(-(D$19/100)*D$3))*D$29</f>
        <v>44786.939407702987</v>
      </c>
      <c r="E36" s="16">
        <f t="shared" ca="1" si="20"/>
        <v>44116.304526183216</v>
      </c>
      <c r="F36" s="16">
        <f t="shared" ca="1" si="20"/>
        <v>42958.873652335576</v>
      </c>
      <c r="G36" s="16">
        <f t="shared" ca="1" si="20"/>
        <v>41541.802717652405</v>
      </c>
      <c r="H36" s="16">
        <f t="shared" ca="1" si="20"/>
        <v>40170.63304234964</v>
      </c>
      <c r="I36" s="16">
        <f t="shared" ca="1" si="20"/>
        <v>38205.255162736103</v>
      </c>
      <c r="J36" s="16">
        <f t="shared" ca="1" si="20"/>
        <v>36357.082885086085</v>
      </c>
      <c r="K36" s="16">
        <f t="shared" ca="1" si="20"/>
        <v>33304.152766350213</v>
      </c>
      <c r="L36" s="16">
        <f t="shared" ca="1" si="20"/>
        <v>29510.85028038887</v>
      </c>
      <c r="M36" s="16">
        <f t="shared" ca="1" si="20"/>
        <v>-554373.93034015934</v>
      </c>
      <c r="N36" s="16">
        <f t="shared" ca="1" si="20"/>
        <v>74342.089790649523</v>
      </c>
      <c r="O36" s="16">
        <f t="shared" ca="1" si="20"/>
        <v>65400.605647498778</v>
      </c>
      <c r="P36" s="16">
        <f t="shared" ca="1" si="20"/>
        <v>57490.148918004932</v>
      </c>
      <c r="Q36" s="16">
        <f t="shared" ca="1" si="20"/>
        <v>50531.108136302348</v>
      </c>
      <c r="R36" s="16">
        <f t="shared" ca="1" si="20"/>
        <v>44218.483121546713</v>
      </c>
      <c r="S36" s="16">
        <f t="shared" ca="1" si="20"/>
        <v>30098.041179053085</v>
      </c>
      <c r="T36" s="16">
        <f t="shared" ca="1" si="20"/>
        <v>15924.240644665855</v>
      </c>
      <c r="U36" s="16">
        <f t="shared" ca="1" si="20"/>
        <v>50506.78868187256</v>
      </c>
      <c r="V36" s="16">
        <f t="shared" ca="1" si="15"/>
        <v>230074.30854989975</v>
      </c>
      <c r="W36" s="40">
        <f t="shared" ca="1" si="17"/>
        <v>90296.178288683965</v>
      </c>
    </row>
    <row r="37" spans="2:23" ht="16" x14ac:dyDescent="0.4">
      <c r="B37" t="s">
        <v>132</v>
      </c>
      <c r="C37" s="16">
        <f ca="1">(EXP(-(C$20/100)*C$3))*C$29</f>
        <v>44984.843618046412</v>
      </c>
      <c r="D37" s="16">
        <f t="shared" ref="D37:U37" ca="1" si="21">(EXP(-(D$20/100)*D$3))*D$29</f>
        <v>44788.101548093233</v>
      </c>
      <c r="E37" s="16">
        <f t="shared" ca="1" si="21"/>
        <v>44134.319434595549</v>
      </c>
      <c r="F37" s="16">
        <f t="shared" ca="1" si="21"/>
        <v>43045.459210593406</v>
      </c>
      <c r="G37" s="16">
        <f t="shared" ca="1" si="21"/>
        <v>41767.760618882443</v>
      </c>
      <c r="H37" s="16">
        <f t="shared" ca="1" si="21"/>
        <v>40587.140184560063</v>
      </c>
      <c r="I37" s="16">
        <f t="shared" ca="1" si="21"/>
        <v>38982.074165601</v>
      </c>
      <c r="J37" s="16">
        <f t="shared" ca="1" si="21"/>
        <v>37735.297971680404</v>
      </c>
      <c r="K37" s="16">
        <f t="shared" ca="1" si="21"/>
        <v>35708.647367422454</v>
      </c>
      <c r="L37" s="16">
        <f t="shared" ca="1" si="21"/>
        <v>33355.309920843167</v>
      </c>
      <c r="M37" s="16">
        <f t="shared" ca="1" si="21"/>
        <v>-665263.53633175103</v>
      </c>
      <c r="N37" s="16">
        <f t="shared" ca="1" si="21"/>
        <v>95129.603488943059</v>
      </c>
      <c r="O37" s="16">
        <f t="shared" ca="1" si="21"/>
        <v>89455.023277443746</v>
      </c>
      <c r="P37" s="16">
        <f t="shared" ca="1" si="21"/>
        <v>84150.248599970393</v>
      </c>
      <c r="Q37" s="16">
        <f t="shared" ca="1" si="21"/>
        <v>79176.404821444012</v>
      </c>
      <c r="R37" s="16">
        <f t="shared" ca="1" si="21"/>
        <v>74152.56151236243</v>
      </c>
      <c r="S37" s="16">
        <f t="shared" ca="1" si="21"/>
        <v>61652.106166519938</v>
      </c>
      <c r="T37" s="16">
        <f t="shared" ca="1" si="21"/>
        <v>44908.404854035762</v>
      </c>
      <c r="U37" s="16">
        <f t="shared" ca="1" si="21"/>
        <v>225701.21687897714</v>
      </c>
      <c r="V37" s="16">
        <f t="shared" ca="1" si="15"/>
        <v>494150.9873082636</v>
      </c>
      <c r="W37" s="40">
        <f t="shared" ca="1" si="17"/>
        <v>-173780.50046967989</v>
      </c>
    </row>
    <row r="38" spans="2:23" ht="16" x14ac:dyDescent="0.4">
      <c r="B38" t="s">
        <v>133</v>
      </c>
      <c r="C38" s="16">
        <f ca="1">(EXP(-(C$22/100)*C$3))*C$29</f>
        <v>44988.929535883886</v>
      </c>
      <c r="D38" s="16">
        <f t="shared" ref="D38:U38" ca="1" si="22">(EXP(-(D$22/100)*D$3))*D$29</f>
        <v>44847.105906550809</v>
      </c>
      <c r="E38" s="16">
        <f t="shared" ca="1" si="22"/>
        <v>44347.061521416581</v>
      </c>
      <c r="F38" s="16">
        <f t="shared" ca="1" si="22"/>
        <v>43442.609805155858</v>
      </c>
      <c r="G38" s="16">
        <f t="shared" ca="1" si="22"/>
        <v>42281.331127585792</v>
      </c>
      <c r="H38" s="16">
        <f t="shared" ca="1" si="22"/>
        <v>41120.308919934301</v>
      </c>
      <c r="I38" s="16">
        <f t="shared" ca="1" si="22"/>
        <v>39397.462164989018</v>
      </c>
      <c r="J38" s="16">
        <f t="shared" ca="1" si="22"/>
        <v>37787.208375302318</v>
      </c>
      <c r="K38" s="16">
        <f t="shared" ca="1" si="22"/>
        <v>34905.961361169371</v>
      </c>
      <c r="L38" s="16">
        <f t="shared" ca="1" si="22"/>
        <v>31133.954412220566</v>
      </c>
      <c r="M38" s="16">
        <f t="shared" ca="1" si="22"/>
        <v>-586655.07380895526</v>
      </c>
      <c r="N38" s="16">
        <f t="shared" ca="1" si="22"/>
        <v>78743.875255489329</v>
      </c>
      <c r="O38" s="16">
        <f t="shared" ca="1" si="22"/>
        <v>69254.583652569767</v>
      </c>
      <c r="P38" s="16">
        <f t="shared" ca="1" si="22"/>
        <v>60827.585586142588</v>
      </c>
      <c r="Q38" s="16">
        <f t="shared" ca="1" si="22"/>
        <v>53412.081522784472</v>
      </c>
      <c r="R38" s="16">
        <f t="shared" ca="1" si="22"/>
        <v>46698.413056918827</v>
      </c>
      <c r="S38" s="16">
        <f t="shared" ca="1" si="22"/>
        <v>31758.545438777179</v>
      </c>
      <c r="T38" s="16">
        <f t="shared" ca="1" si="22"/>
        <v>16892.017034894834</v>
      </c>
      <c r="U38" s="16">
        <f t="shared" ca="1" si="22"/>
        <v>54518.029665774957</v>
      </c>
      <c r="V38" s="16">
        <f t="shared" ca="1" si="15"/>
        <v>229701.99053460517</v>
      </c>
      <c r="W38" s="40">
        <f t="shared" ca="1" si="17"/>
        <v>90668.496303978551</v>
      </c>
    </row>
    <row r="39" spans="2:23" ht="16" x14ac:dyDescent="0.4">
      <c r="B39" t="s">
        <v>123</v>
      </c>
      <c r="C39" s="16">
        <f ca="1">(EXP(-(C$23/100)*C$3))*C$29</f>
        <v>44979.808065323632</v>
      </c>
      <c r="D39" s="16">
        <f t="shared" ref="D39:U39" ca="1" si="23">(EXP(-(D$23/100)*D$3))*D$29</f>
        <v>44713.99870397793</v>
      </c>
      <c r="E39" s="16">
        <f t="shared" ca="1" si="23"/>
        <v>43849.364357212507</v>
      </c>
      <c r="F39" s="16">
        <f t="shared" ca="1" si="23"/>
        <v>42444.459645498297</v>
      </c>
      <c r="G39" s="16">
        <f t="shared" ca="1" si="23"/>
        <v>40839.764286860191</v>
      </c>
      <c r="H39" s="16">
        <f t="shared" ca="1" si="23"/>
        <v>39380.271563235496</v>
      </c>
      <c r="I39" s="16">
        <f t="shared" ca="1" si="23"/>
        <v>37430.854714651337</v>
      </c>
      <c r="J39" s="16">
        <f t="shared" ca="1" si="23"/>
        <v>35800.403501612091</v>
      </c>
      <c r="K39" s="16">
        <f t="shared" ca="1" si="23"/>
        <v>33378.920655168695</v>
      </c>
      <c r="L39" s="16">
        <f t="shared" ca="1" si="23"/>
        <v>30703.126806323009</v>
      </c>
      <c r="M39" s="16">
        <f t="shared" ca="1" si="23"/>
        <v>-605029.39673812792</v>
      </c>
      <c r="N39" s="16">
        <f t="shared" ca="1" si="23"/>
        <v>85652.885304922616</v>
      </c>
      <c r="O39" s="16">
        <f t="shared" ca="1" si="23"/>
        <v>79829.893603515913</v>
      </c>
      <c r="P39" s="16">
        <f t="shared" ca="1" si="23"/>
        <v>74470.221334140777</v>
      </c>
      <c r="Q39" s="16">
        <f t="shared" ca="1" si="23"/>
        <v>69494.89447389351</v>
      </c>
      <c r="R39" s="16">
        <f t="shared" ca="1" si="23"/>
        <v>64546.297619709665</v>
      </c>
      <c r="S39" s="16">
        <f t="shared" ca="1" si="23"/>
        <v>52254.680487629717</v>
      </c>
      <c r="T39" s="16">
        <f t="shared" ca="1" si="23"/>
        <v>36178.201829125341</v>
      </c>
      <c r="U39" s="16">
        <f t="shared" ca="1" si="23"/>
        <v>166977.7813055533</v>
      </c>
      <c r="V39" s="16">
        <f t="shared" ca="1" si="15"/>
        <v>417896.43152022612</v>
      </c>
      <c r="W39" s="40">
        <f t="shared" ca="1" si="17"/>
        <v>-97525.944681642402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Drop Down 1">
              <controlPr defaultSize="0" autoLine="0" autoPict="0">
                <anchor moveWithCells="1">
                  <from>
                    <xdr:col>25</xdr:col>
                    <xdr:colOff>298450</xdr:colOff>
                    <xdr:row>24</xdr:row>
                    <xdr:rowOff>6350</xdr:rowOff>
                  </from>
                  <to>
                    <xdr:col>28</xdr:col>
                    <xdr:colOff>184150</xdr:colOff>
                    <xdr:row>25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workbookViewId="0">
      <selection activeCell="B18" sqref="B18"/>
    </sheetView>
  </sheetViews>
  <sheetFormatPr baseColWidth="10" defaultRowHeight="14.5" x14ac:dyDescent="0.35"/>
  <cols>
    <col min="2" max="2" width="14.90625" customWidth="1"/>
    <col min="3" max="3" width="14.08984375" customWidth="1"/>
    <col min="4" max="4" width="13.7265625" customWidth="1"/>
    <col min="5" max="5" width="12.6328125" bestFit="1" customWidth="1"/>
    <col min="6" max="6" width="13.26953125" customWidth="1"/>
    <col min="7" max="7" width="11.6328125" bestFit="1" customWidth="1"/>
    <col min="8" max="8" width="12.6328125" bestFit="1" customWidth="1"/>
  </cols>
  <sheetData>
    <row r="1" spans="1:9" x14ac:dyDescent="0.35">
      <c r="B1" t="s">
        <v>135</v>
      </c>
      <c r="C1" t="s">
        <v>136</v>
      </c>
    </row>
    <row r="2" spans="1:9" x14ac:dyDescent="0.35">
      <c r="A2" s="30">
        <v>45393</v>
      </c>
      <c r="B2" s="33">
        <v>12.236000000000001</v>
      </c>
      <c r="C2" s="29">
        <v>17.777026123950801</v>
      </c>
    </row>
    <row r="3" spans="1:9" x14ac:dyDescent="0.35">
      <c r="A3" s="30">
        <v>45027</v>
      </c>
      <c r="B3" s="33">
        <v>12.973000000000001</v>
      </c>
      <c r="C3" s="29">
        <v>21.0444298581784</v>
      </c>
    </row>
    <row r="4" spans="1:9" x14ac:dyDescent="0.35">
      <c r="A4" s="30">
        <v>44662</v>
      </c>
      <c r="B4" s="33">
        <v>4.976</v>
      </c>
      <c r="C4" s="29">
        <v>12.904674702549</v>
      </c>
    </row>
    <row r="5" spans="1:9" x14ac:dyDescent="0.35">
      <c r="A5" s="30">
        <v>44294</v>
      </c>
      <c r="B5" s="33">
        <v>1.728</v>
      </c>
      <c r="C5" s="29">
        <v>8.6593744988741594</v>
      </c>
    </row>
    <row r="6" spans="1:9" x14ac:dyDescent="0.35">
      <c r="A6" s="30">
        <v>43928</v>
      </c>
      <c r="B6" s="33">
        <v>3.5710000000000002</v>
      </c>
      <c r="C6" s="29">
        <v>9.2965009349644507</v>
      </c>
    </row>
    <row r="8" spans="1:9" x14ac:dyDescent="0.35">
      <c r="B8" t="s">
        <v>104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</row>
    <row r="9" spans="1:9" x14ac:dyDescent="0.35">
      <c r="B9" t="s">
        <v>114</v>
      </c>
      <c r="C9">
        <v>2.8E-3</v>
      </c>
      <c r="D9">
        <v>4.1700000000000001E-2</v>
      </c>
      <c r="E9">
        <v>0.16669999999999999</v>
      </c>
      <c r="F9">
        <v>0.375</v>
      </c>
      <c r="G9">
        <v>0.625</v>
      </c>
      <c r="H9">
        <v>0.875</v>
      </c>
    </row>
    <row r="10" spans="1:9" x14ac:dyDescent="0.35">
      <c r="A10">
        <v>3</v>
      </c>
      <c r="B10" s="17">
        <f ca="1">OFFSET($C$1,A10,0)/100</f>
        <v>0.12904674702549002</v>
      </c>
    </row>
    <row r="11" spans="1:9" x14ac:dyDescent="0.35">
      <c r="A11" t="s">
        <v>24</v>
      </c>
      <c r="B11" s="9">
        <v>1000000</v>
      </c>
      <c r="C11" s="32">
        <f ca="1">$B$10*$B$11</f>
        <v>129046.74702549001</v>
      </c>
      <c r="D11" s="32">
        <f t="shared" ref="D11:H11" ca="1" si="0">$B$10*$B$11</f>
        <v>129046.74702549001</v>
      </c>
      <c r="E11" s="32">
        <f t="shared" ca="1" si="0"/>
        <v>129046.74702549001</v>
      </c>
      <c r="F11" s="32">
        <f t="shared" ca="1" si="0"/>
        <v>129046.74702549001</v>
      </c>
      <c r="G11" s="32">
        <f t="shared" ca="1" si="0"/>
        <v>129046.74702549001</v>
      </c>
      <c r="H11" s="32">
        <f t="shared" ca="1" si="0"/>
        <v>129046.74702549001</v>
      </c>
    </row>
    <row r="12" spans="1:9" x14ac:dyDescent="0.35">
      <c r="B12" s="2">
        <f ca="1">OFFSET($B$1,A10,0)/100</f>
        <v>4.9759999999999999E-2</v>
      </c>
      <c r="C12" s="32"/>
      <c r="D12" s="32"/>
      <c r="E12" s="32"/>
      <c r="F12" s="32"/>
      <c r="G12" s="32"/>
      <c r="H12" s="32"/>
    </row>
    <row r="13" spans="1:9" x14ac:dyDescent="0.35">
      <c r="A13" t="s">
        <v>25</v>
      </c>
      <c r="B13" s="9">
        <v>500000</v>
      </c>
      <c r="C13" s="34">
        <f ca="1">$B$13*$B$12</f>
        <v>24880</v>
      </c>
      <c r="D13" s="34">
        <f t="shared" ref="D13" ca="1" si="1">$B$13*$B$12</f>
        <v>24880</v>
      </c>
      <c r="E13" s="34">
        <f ca="1">$B$13*$B$12</f>
        <v>24880</v>
      </c>
      <c r="F13" s="34">
        <f ca="1">($B$12+($B$14/10000))*$B$13</f>
        <v>34880</v>
      </c>
      <c r="G13" s="34">
        <f t="shared" ref="G13" ca="1" si="2">($B$12+($B$14/10000))*$B$13</f>
        <v>34880</v>
      </c>
      <c r="H13" s="34">
        <f ca="1">($B$12+($B$14/10000))*$B$13</f>
        <v>34880</v>
      </c>
    </row>
    <row r="14" spans="1:9" x14ac:dyDescent="0.35">
      <c r="A14" t="s">
        <v>137</v>
      </c>
      <c r="B14">
        <v>200</v>
      </c>
      <c r="C14" s="32"/>
      <c r="D14" s="32"/>
      <c r="E14" s="32"/>
      <c r="F14" s="32"/>
      <c r="G14" s="32"/>
      <c r="H14" s="32"/>
    </row>
    <row r="15" spans="1:9" x14ac:dyDescent="0.35">
      <c r="B15" t="s">
        <v>26</v>
      </c>
      <c r="C15" s="32">
        <f ca="1">C11-C13</f>
        <v>104166.74702549001</v>
      </c>
      <c r="D15" s="32">
        <f t="shared" ref="D15:H15" ca="1" si="3">D11-D13</f>
        <v>104166.74702549001</v>
      </c>
      <c r="E15" s="32">
        <f t="shared" ca="1" si="3"/>
        <v>104166.74702549001</v>
      </c>
      <c r="F15" s="32">
        <f t="shared" ca="1" si="3"/>
        <v>94166.747025490011</v>
      </c>
      <c r="G15" s="32">
        <f t="shared" ca="1" si="3"/>
        <v>94166.747025490011</v>
      </c>
      <c r="H15" s="32">
        <f t="shared" ca="1" si="3"/>
        <v>94166.747025490011</v>
      </c>
      <c r="I15" s="32"/>
    </row>
    <row r="16" spans="1:9" x14ac:dyDescent="0.35">
      <c r="A16" t="s">
        <v>73</v>
      </c>
      <c r="C16" s="32">
        <f ca="1">C15</f>
        <v>104166.74702549001</v>
      </c>
      <c r="D16" s="32">
        <f ca="1">SUM($C$15:D15)</f>
        <v>208333.49405098002</v>
      </c>
      <c r="E16" s="32">
        <f ca="1">SUM($C$15:E15)</f>
        <v>312500.24107647</v>
      </c>
      <c r="F16" s="32">
        <f ca="1">SUM($C$15:F15)</f>
        <v>406666.98810196004</v>
      </c>
      <c r="G16" s="32">
        <f ca="1">SUM($C$15:G15)</f>
        <v>500833.73512745008</v>
      </c>
      <c r="H16" s="35">
        <f ca="1">SUM($C$15:H15)</f>
        <v>595000.48215294012</v>
      </c>
    </row>
    <row r="17" spans="1:8" x14ac:dyDescent="0.35">
      <c r="H17" s="36" t="s">
        <v>48</v>
      </c>
    </row>
    <row r="18" spans="1:8" x14ac:dyDescent="0.35">
      <c r="A18" t="s">
        <v>138</v>
      </c>
      <c r="B18" s="32">
        <v>500000</v>
      </c>
    </row>
    <row r="19" spans="1:8" ht="16" x14ac:dyDescent="0.4">
      <c r="A19" s="37" t="s">
        <v>139</v>
      </c>
      <c r="B19" s="38">
        <f ca="1">B18-$H$16</f>
        <v>-95000.482152940123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Drop Down 1">
              <controlPr defaultSize="0" autoLine="0" autoPict="0">
                <anchor moveWithCells="1">
                  <from>
                    <xdr:col>3</xdr:col>
                    <xdr:colOff>908050</xdr:colOff>
                    <xdr:row>1</xdr:row>
                    <xdr:rowOff>31750</xdr:rowOff>
                  </from>
                  <to>
                    <xdr:col>6</xdr:col>
                    <xdr:colOff>76200</xdr:colOff>
                    <xdr:row>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8"/>
  <sheetViews>
    <sheetView topLeftCell="A13" zoomScale="120" zoomScaleNormal="120" workbookViewId="0">
      <selection activeCell="B6" sqref="B6"/>
    </sheetView>
  </sheetViews>
  <sheetFormatPr baseColWidth="10" defaultRowHeight="14.5" x14ac:dyDescent="0.35"/>
  <cols>
    <col min="1" max="1" width="20.26953125" customWidth="1"/>
    <col min="3" max="3" width="9.26953125" customWidth="1"/>
  </cols>
  <sheetData>
    <row r="1" spans="1:7" x14ac:dyDescent="0.35">
      <c r="A1" s="20" t="s">
        <v>160</v>
      </c>
    </row>
    <row r="2" spans="1:7" x14ac:dyDescent="0.35">
      <c r="B2" t="s">
        <v>142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5">
      <c r="A3" t="s">
        <v>147</v>
      </c>
      <c r="B3" s="5">
        <v>0.03</v>
      </c>
    </row>
    <row r="4" spans="1:7" x14ac:dyDescent="0.35">
      <c r="A4" t="s">
        <v>143</v>
      </c>
      <c r="B4" s="5">
        <v>0.02</v>
      </c>
    </row>
    <row r="5" spans="1:7" x14ac:dyDescent="0.35">
      <c r="A5" t="s">
        <v>140</v>
      </c>
      <c r="B5">
        <v>100</v>
      </c>
      <c r="C5">
        <f>($B$3+$B$4)*$B$5</f>
        <v>5</v>
      </c>
      <c r="D5">
        <f>($B$3+$B$4)*$B$5</f>
        <v>5</v>
      </c>
      <c r="E5">
        <f>($B$3+$B$4)*$B$5</f>
        <v>5</v>
      </c>
      <c r="F5">
        <f>($B$3+$B$4)*$B$5</f>
        <v>5</v>
      </c>
      <c r="G5">
        <f>($B$3+$B$4)*$B$5+B5</f>
        <v>105</v>
      </c>
    </row>
    <row r="6" spans="1:7" x14ac:dyDescent="0.35">
      <c r="A6" t="s">
        <v>144</v>
      </c>
      <c r="B6" s="5">
        <v>0.04</v>
      </c>
    </row>
    <row r="7" spans="1:7" x14ac:dyDescent="0.35">
      <c r="A7" t="s">
        <v>141</v>
      </c>
      <c r="B7">
        <v>100</v>
      </c>
      <c r="C7">
        <f>$B$6*$B$7</f>
        <v>4</v>
      </c>
      <c r="D7">
        <f>$B$6*$B$7</f>
        <v>4</v>
      </c>
      <c r="E7">
        <f>$B$6*$B$7</f>
        <v>4</v>
      </c>
      <c r="F7">
        <f>$B$6*$B$7</f>
        <v>4</v>
      </c>
      <c r="G7">
        <f>$B$6*$B$7+B7</f>
        <v>104</v>
      </c>
    </row>
    <row r="9" spans="1:7" x14ac:dyDescent="0.35">
      <c r="B9" t="s">
        <v>145</v>
      </c>
      <c r="C9">
        <f>C5-C7</f>
        <v>1</v>
      </c>
      <c r="D9">
        <f t="shared" ref="D9:G9" si="0">D5-D7</f>
        <v>1</v>
      </c>
      <c r="E9">
        <f t="shared" si="0"/>
        <v>1</v>
      </c>
      <c r="F9">
        <f t="shared" si="0"/>
        <v>1</v>
      </c>
      <c r="G9">
        <f t="shared" si="0"/>
        <v>1</v>
      </c>
    </row>
    <row r="10" spans="1:7" x14ac:dyDescent="0.35">
      <c r="A10" t="s">
        <v>146</v>
      </c>
      <c r="B10" t="s">
        <v>145</v>
      </c>
      <c r="C10">
        <f>C9</f>
        <v>1</v>
      </c>
      <c r="D10">
        <f>SUM($C$9:D9)</f>
        <v>2</v>
      </c>
      <c r="E10">
        <f>SUM($C$9:E9)</f>
        <v>3</v>
      </c>
      <c r="F10">
        <f>SUM($C$9:F9)</f>
        <v>4</v>
      </c>
      <c r="G10" s="22">
        <f>SUM($C$9:G9)</f>
        <v>5</v>
      </c>
    </row>
    <row r="12" spans="1:7" x14ac:dyDescent="0.35">
      <c r="C12" t="s">
        <v>48</v>
      </c>
      <c r="D12" t="s">
        <v>139</v>
      </c>
    </row>
    <row r="13" spans="1:7" x14ac:dyDescent="0.35">
      <c r="A13" t="s">
        <v>149</v>
      </c>
      <c r="C13">
        <v>10</v>
      </c>
      <c r="D13">
        <f>$C$13-C13</f>
        <v>0</v>
      </c>
    </row>
    <row r="14" spans="1:7" x14ac:dyDescent="0.35">
      <c r="A14" s="42" t="s">
        <v>154</v>
      </c>
      <c r="B14" s="42"/>
      <c r="C14" s="42">
        <v>5</v>
      </c>
      <c r="D14" s="42">
        <f>$C$13-C14</f>
        <v>5</v>
      </c>
    </row>
    <row r="15" spans="1:7" x14ac:dyDescent="0.35">
      <c r="A15" t="s">
        <v>148</v>
      </c>
      <c r="C15">
        <v>20</v>
      </c>
      <c r="D15">
        <f>$C$13-C15</f>
        <v>-10</v>
      </c>
    </row>
    <row r="17" spans="1:7" x14ac:dyDescent="0.35">
      <c r="A17" t="s">
        <v>150</v>
      </c>
    </row>
    <row r="19" spans="1:7" x14ac:dyDescent="0.35">
      <c r="A19" t="s">
        <v>151</v>
      </c>
      <c r="B19" s="41" t="s">
        <v>153</v>
      </c>
    </row>
    <row r="21" spans="1:7" x14ac:dyDescent="0.35">
      <c r="B21" t="s">
        <v>142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35">
      <c r="A22" t="s">
        <v>147</v>
      </c>
      <c r="B22" s="5">
        <v>0.03</v>
      </c>
    </row>
    <row r="23" spans="1:7" x14ac:dyDescent="0.35">
      <c r="A23" t="s">
        <v>143</v>
      </c>
      <c r="B23" s="5">
        <v>0.02</v>
      </c>
    </row>
    <row r="24" spans="1:7" x14ac:dyDescent="0.35">
      <c r="A24" t="s">
        <v>140</v>
      </c>
      <c r="B24">
        <v>100</v>
      </c>
      <c r="C24">
        <f>($B$22+$B$23)*$B$24</f>
        <v>5</v>
      </c>
      <c r="D24">
        <f t="shared" ref="D24:F24" si="1">($B$22+$B$23)*$B$24</f>
        <v>5</v>
      </c>
      <c r="E24">
        <f t="shared" si="1"/>
        <v>5</v>
      </c>
      <c r="F24">
        <f t="shared" si="1"/>
        <v>5</v>
      </c>
      <c r="G24">
        <f>($B$22+$B$23)*$B$24+$B$24</f>
        <v>105</v>
      </c>
    </row>
    <row r="25" spans="1:7" x14ac:dyDescent="0.35">
      <c r="A25" t="s">
        <v>144</v>
      </c>
      <c r="B25" s="43">
        <v>0.04</v>
      </c>
    </row>
    <row r="26" spans="1:7" x14ac:dyDescent="0.35">
      <c r="A26" t="s">
        <v>141</v>
      </c>
      <c r="B26">
        <v>100</v>
      </c>
      <c r="C26">
        <f>$B$25*$B$26</f>
        <v>4</v>
      </c>
      <c r="D26">
        <f t="shared" ref="D26:F26" si="2">$B$25*$B$26</f>
        <v>4</v>
      </c>
      <c r="E26">
        <f t="shared" si="2"/>
        <v>4</v>
      </c>
      <c r="F26">
        <f t="shared" si="2"/>
        <v>4</v>
      </c>
      <c r="G26">
        <f>$B$25*$B$26+B26</f>
        <v>104</v>
      </c>
    </row>
    <row r="28" spans="1:7" x14ac:dyDescent="0.35">
      <c r="B28" t="s">
        <v>145</v>
      </c>
      <c r="C28">
        <f>C24-C26</f>
        <v>1</v>
      </c>
      <c r="D28">
        <f t="shared" ref="D28:G28" si="3">D24-D26</f>
        <v>1</v>
      </c>
      <c r="E28">
        <f t="shared" si="3"/>
        <v>1</v>
      </c>
      <c r="F28">
        <f t="shared" si="3"/>
        <v>1</v>
      </c>
      <c r="G28">
        <f t="shared" si="3"/>
        <v>1</v>
      </c>
    </row>
    <row r="29" spans="1:7" x14ac:dyDescent="0.35">
      <c r="A29" t="s">
        <v>152</v>
      </c>
      <c r="G29" s="22"/>
    </row>
    <row r="30" spans="1:7" x14ac:dyDescent="0.35">
      <c r="A30" t="s">
        <v>155</v>
      </c>
      <c r="C30">
        <v>-3</v>
      </c>
      <c r="D30">
        <v>-3</v>
      </c>
      <c r="E30">
        <v>-3</v>
      </c>
      <c r="F30">
        <v>-3</v>
      </c>
      <c r="G30">
        <v>-3</v>
      </c>
    </row>
    <row r="31" spans="1:7" x14ac:dyDescent="0.35">
      <c r="A31" t="s">
        <v>156</v>
      </c>
      <c r="C31">
        <v>4</v>
      </c>
      <c r="D31">
        <v>4</v>
      </c>
      <c r="E31">
        <v>4</v>
      </c>
      <c r="F31">
        <v>4</v>
      </c>
      <c r="G31">
        <v>4</v>
      </c>
    </row>
    <row r="32" spans="1:7" x14ac:dyDescent="0.35">
      <c r="A32" t="s">
        <v>157</v>
      </c>
      <c r="C32">
        <f>C30+C31</f>
        <v>1</v>
      </c>
      <c r="D32">
        <f t="shared" ref="D32:G32" si="4">D30+D31</f>
        <v>1</v>
      </c>
      <c r="E32">
        <f t="shared" si="4"/>
        <v>1</v>
      </c>
      <c r="F32">
        <f t="shared" si="4"/>
        <v>1</v>
      </c>
      <c r="G32">
        <f t="shared" si="4"/>
        <v>1</v>
      </c>
    </row>
    <row r="34" spans="1:7" x14ac:dyDescent="0.35">
      <c r="A34" t="s">
        <v>158</v>
      </c>
      <c r="B34" t="s">
        <v>145</v>
      </c>
      <c r="C34">
        <f>C28+C32</f>
        <v>2</v>
      </c>
      <c r="D34">
        <f t="shared" ref="D34:G34" si="5">D28+D32</f>
        <v>2</v>
      </c>
      <c r="E34">
        <f t="shared" si="5"/>
        <v>2</v>
      </c>
      <c r="F34">
        <f t="shared" si="5"/>
        <v>2</v>
      </c>
      <c r="G34">
        <f t="shared" si="5"/>
        <v>2</v>
      </c>
    </row>
    <row r="35" spans="1:7" x14ac:dyDescent="0.35">
      <c r="A35" t="s">
        <v>146</v>
      </c>
      <c r="B35" t="s">
        <v>145</v>
      </c>
      <c r="C35">
        <f>C34</f>
        <v>2</v>
      </c>
      <c r="D35">
        <f>SUM($C$34:D34)</f>
        <v>4</v>
      </c>
      <c r="E35">
        <f>SUM($C$34:E34)</f>
        <v>6</v>
      </c>
      <c r="F35">
        <f>SUM($C$34:F34)</f>
        <v>8</v>
      </c>
      <c r="G35" s="22">
        <f>SUM($C$34:G34)</f>
        <v>10</v>
      </c>
    </row>
    <row r="37" spans="1:7" x14ac:dyDescent="0.35">
      <c r="C37" t="s">
        <v>48</v>
      </c>
      <c r="D37" t="s">
        <v>139</v>
      </c>
    </row>
    <row r="38" spans="1:7" x14ac:dyDescent="0.35">
      <c r="A38" t="s">
        <v>159</v>
      </c>
      <c r="C38">
        <f>G35</f>
        <v>10</v>
      </c>
      <c r="D38" s="20">
        <f>$C$13-C38</f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8"/>
  <sheetViews>
    <sheetView zoomScale="90" zoomScaleNormal="90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C59" sqref="C59"/>
    </sheetView>
  </sheetViews>
  <sheetFormatPr baseColWidth="10" defaultRowHeight="14.5" x14ac:dyDescent="0.35"/>
  <cols>
    <col min="1" max="1" width="16.36328125" customWidth="1"/>
    <col min="2" max="2" width="13" customWidth="1"/>
    <col min="3" max="4" width="9.6328125" customWidth="1"/>
    <col min="5" max="18" width="8.6328125" customWidth="1"/>
    <col min="19" max="19" width="9.6328125" customWidth="1"/>
    <col min="20" max="21" width="8.6328125" customWidth="1"/>
  </cols>
  <sheetData>
    <row r="1" spans="1:22" x14ac:dyDescent="0.35">
      <c r="A1" t="s">
        <v>183</v>
      </c>
    </row>
    <row r="2" spans="1:22" x14ac:dyDescent="0.35">
      <c r="B2" t="s">
        <v>104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163</v>
      </c>
    </row>
    <row r="3" spans="1:22" x14ac:dyDescent="0.35">
      <c r="B3" t="s">
        <v>114</v>
      </c>
      <c r="C3">
        <v>2.8E-3</v>
      </c>
      <c r="D3">
        <v>4.1700000000000001E-2</v>
      </c>
      <c r="E3">
        <v>0.16669999999999999</v>
      </c>
      <c r="F3">
        <v>0.375</v>
      </c>
      <c r="G3">
        <v>0.625</v>
      </c>
      <c r="H3">
        <v>0.875</v>
      </c>
      <c r="I3">
        <v>1.25</v>
      </c>
      <c r="J3">
        <v>1.75</v>
      </c>
      <c r="K3">
        <v>2.5</v>
      </c>
      <c r="L3">
        <v>3.5</v>
      </c>
      <c r="M3">
        <v>4.5</v>
      </c>
      <c r="N3">
        <v>5.5</v>
      </c>
      <c r="O3">
        <v>6.5</v>
      </c>
      <c r="P3">
        <v>7.5</v>
      </c>
      <c r="Q3">
        <v>8.5</v>
      </c>
      <c r="R3">
        <v>9.5</v>
      </c>
      <c r="S3">
        <v>12.5</v>
      </c>
      <c r="T3">
        <v>17.5</v>
      </c>
      <c r="U3">
        <v>25</v>
      </c>
    </row>
    <row r="4" spans="1:22" x14ac:dyDescent="0.35">
      <c r="A4" t="s">
        <v>34</v>
      </c>
      <c r="B4" t="s">
        <v>210</v>
      </c>
      <c r="C4">
        <f>ROUNDDOWN(C3*365,0)</f>
        <v>1</v>
      </c>
      <c r="D4">
        <f t="shared" ref="D4:U4" si="0">ROUNDDOWN(D3*365,0)</f>
        <v>15</v>
      </c>
      <c r="E4">
        <f t="shared" si="0"/>
        <v>60</v>
      </c>
      <c r="F4">
        <f t="shared" si="0"/>
        <v>136</v>
      </c>
      <c r="G4">
        <f t="shared" si="0"/>
        <v>228</v>
      </c>
      <c r="H4">
        <f t="shared" si="0"/>
        <v>319</v>
      </c>
      <c r="I4">
        <f t="shared" si="0"/>
        <v>456</v>
      </c>
      <c r="J4">
        <f t="shared" si="0"/>
        <v>638</v>
      </c>
      <c r="K4">
        <f t="shared" si="0"/>
        <v>912</v>
      </c>
      <c r="L4">
        <f t="shared" si="0"/>
        <v>1277</v>
      </c>
      <c r="M4">
        <f t="shared" si="0"/>
        <v>1642</v>
      </c>
      <c r="N4">
        <f t="shared" si="0"/>
        <v>2007</v>
      </c>
      <c r="O4">
        <f t="shared" si="0"/>
        <v>2372</v>
      </c>
      <c r="P4">
        <f t="shared" si="0"/>
        <v>2737</v>
      </c>
      <c r="Q4">
        <f t="shared" si="0"/>
        <v>3102</v>
      </c>
      <c r="R4">
        <f t="shared" si="0"/>
        <v>3467</v>
      </c>
      <c r="S4">
        <f t="shared" si="0"/>
        <v>4562</v>
      </c>
      <c r="T4">
        <f t="shared" si="0"/>
        <v>6387</v>
      </c>
      <c r="U4">
        <f t="shared" si="0"/>
        <v>9125</v>
      </c>
    </row>
    <row r="5" spans="1:22" x14ac:dyDescent="0.35">
      <c r="B5" t="s">
        <v>161</v>
      </c>
    </row>
    <row r="6" spans="1:22" x14ac:dyDescent="0.35">
      <c r="B6" s="30">
        <v>44662</v>
      </c>
      <c r="C6" s="29">
        <v>4.79</v>
      </c>
      <c r="D6" s="29">
        <v>2.2599999999999998</v>
      </c>
      <c r="E6" s="29">
        <v>5.8780000000000001</v>
      </c>
      <c r="F6" s="29">
        <v>7.1050000000000004</v>
      </c>
      <c r="G6" s="29">
        <v>7.7549999999999999</v>
      </c>
      <c r="H6" s="29">
        <v>8.2650000000000006</v>
      </c>
      <c r="I6" s="29">
        <v>8.6950000000000003</v>
      </c>
      <c r="J6" s="29">
        <v>8.3049999999999997</v>
      </c>
      <c r="K6" s="29">
        <v>8.1950000000000003</v>
      </c>
      <c r="L6" s="29">
        <v>8.1549999999999994</v>
      </c>
      <c r="M6" s="29">
        <v>8.1150000000000002</v>
      </c>
      <c r="N6" s="29">
        <v>8.0749999999999993</v>
      </c>
      <c r="O6" s="29">
        <v>8.0350000000000001</v>
      </c>
      <c r="P6" s="29">
        <v>8.0150000000000006</v>
      </c>
      <c r="Q6" s="29">
        <v>8.01</v>
      </c>
      <c r="R6" s="29">
        <v>8.01</v>
      </c>
      <c r="S6" s="29">
        <v>7.9950000000000001</v>
      </c>
      <c r="T6" s="29">
        <v>7.98</v>
      </c>
      <c r="U6" s="29">
        <v>7.9550000000000001</v>
      </c>
    </row>
    <row r="7" spans="1:22" x14ac:dyDescent="0.35">
      <c r="B7" s="30">
        <v>45027</v>
      </c>
      <c r="C7" s="28">
        <v>12.032999999999999</v>
      </c>
      <c r="D7">
        <v>11.35</v>
      </c>
      <c r="E7">
        <v>11.775</v>
      </c>
      <c r="F7">
        <v>12.11</v>
      </c>
      <c r="G7">
        <v>12.36</v>
      </c>
      <c r="H7">
        <v>12.385</v>
      </c>
      <c r="I7">
        <v>12.29</v>
      </c>
      <c r="J7">
        <v>11.124000000000001</v>
      </c>
      <c r="K7">
        <v>10.645</v>
      </c>
      <c r="L7">
        <v>10.305</v>
      </c>
      <c r="M7">
        <v>10.06</v>
      </c>
      <c r="N7">
        <v>9.9049999999999994</v>
      </c>
      <c r="O7">
        <v>9.84</v>
      </c>
      <c r="P7">
        <v>9.7949999999999999</v>
      </c>
      <c r="Q7">
        <v>9.76</v>
      </c>
      <c r="R7">
        <v>9.7799999999999994</v>
      </c>
      <c r="S7">
        <v>9.7100000000000009</v>
      </c>
      <c r="T7">
        <v>9.66</v>
      </c>
      <c r="U7">
        <v>9.49</v>
      </c>
    </row>
    <row r="8" spans="1:22" x14ac:dyDescent="0.35">
      <c r="B8" s="30">
        <v>45393</v>
      </c>
      <c r="C8">
        <v>11.387</v>
      </c>
      <c r="D8">
        <v>12.18</v>
      </c>
      <c r="E8">
        <v>12.305</v>
      </c>
      <c r="F8">
        <v>12.51</v>
      </c>
      <c r="G8">
        <v>12.505000000000001</v>
      </c>
      <c r="H8">
        <v>12.385</v>
      </c>
      <c r="I8">
        <v>11.73</v>
      </c>
      <c r="J8">
        <v>10.34</v>
      </c>
      <c r="K8" s="29">
        <v>9.6050000000000004</v>
      </c>
      <c r="L8" s="29">
        <v>9.23</v>
      </c>
      <c r="M8" s="29">
        <v>9.0299999999999994</v>
      </c>
      <c r="N8" s="29">
        <v>8.9149999999999991</v>
      </c>
      <c r="O8" s="29">
        <v>8.85</v>
      </c>
      <c r="P8" s="29">
        <v>8.8149999999999995</v>
      </c>
      <c r="Q8" s="29">
        <v>8.7799999999999994</v>
      </c>
      <c r="R8" s="29">
        <v>8.8249999999999993</v>
      </c>
      <c r="S8" s="29">
        <v>8.8000000000000007</v>
      </c>
      <c r="T8" s="29">
        <v>8.77</v>
      </c>
      <c r="U8" s="29">
        <v>8.64</v>
      </c>
      <c r="V8" s="29"/>
    </row>
    <row r="9" spans="1:22" x14ac:dyDescent="0.35">
      <c r="B9" t="s">
        <v>162</v>
      </c>
    </row>
    <row r="10" spans="1:22" x14ac:dyDescent="0.35">
      <c r="B10" s="30">
        <v>44662</v>
      </c>
      <c r="C10" s="28">
        <v>4.9531009341594645</v>
      </c>
      <c r="D10" s="28">
        <v>5.0433330932905829</v>
      </c>
      <c r="E10" s="28">
        <v>5.3190843220515909</v>
      </c>
      <c r="F10" s="28">
        <v>5.7344007311439613</v>
      </c>
      <c r="G10" s="28">
        <v>6.1689718307886752</v>
      </c>
      <c r="H10" s="28">
        <v>6.5441435248464845</v>
      </c>
      <c r="I10" s="28">
        <v>7.0151615533165153</v>
      </c>
      <c r="J10" s="28">
        <v>7.5088875776394932</v>
      </c>
      <c r="K10" s="28">
        <v>8.0445504613100258</v>
      </c>
      <c r="L10" s="28">
        <v>8.514481666005036</v>
      </c>
      <c r="M10" s="28">
        <v>8.8191039193486631</v>
      </c>
      <c r="N10" s="28">
        <v>9.0270299287193474</v>
      </c>
      <c r="O10" s="28">
        <v>9.1756826226239578</v>
      </c>
      <c r="P10" s="28">
        <v>9.2863043978883706</v>
      </c>
      <c r="Q10" s="28">
        <v>9.3714582899189978</v>
      </c>
      <c r="R10" s="28">
        <v>9.4388830891454205</v>
      </c>
      <c r="S10">
        <v>9.576663977206632</v>
      </c>
      <c r="T10">
        <v>9.7013915003238189</v>
      </c>
      <c r="U10">
        <v>9.7949400317134021</v>
      </c>
    </row>
    <row r="11" spans="1:22" x14ac:dyDescent="0.35">
      <c r="B11" s="30">
        <v>45027</v>
      </c>
      <c r="C11" s="28">
        <v>9.64412975243871</v>
      </c>
      <c r="D11" s="28">
        <v>9.7386751200951593</v>
      </c>
      <c r="E11" s="28">
        <v>10.016784719632053</v>
      </c>
      <c r="F11" s="28">
        <v>10.402849604291649</v>
      </c>
      <c r="G11" s="28">
        <v>10.760297205676492</v>
      </c>
      <c r="H11" s="28">
        <v>11.026028042292044</v>
      </c>
      <c r="I11" s="28">
        <v>11.295609376560277</v>
      </c>
      <c r="J11" s="28">
        <v>11.489269045988969</v>
      </c>
      <c r="K11" s="28">
        <v>11.575584997542302</v>
      </c>
      <c r="L11" s="28">
        <v>11.522452460423072</v>
      </c>
      <c r="M11" s="28">
        <v>11.413142744479511</v>
      </c>
      <c r="N11" s="28">
        <v>11.302950198656232</v>
      </c>
      <c r="O11" s="28">
        <v>11.207645990465341</v>
      </c>
      <c r="P11" s="28">
        <v>11.129210233162963</v>
      </c>
      <c r="Q11" s="28">
        <v>11.065476515815845</v>
      </c>
      <c r="R11" s="28">
        <v>11.013535235197258</v>
      </c>
      <c r="S11">
        <v>10.905146125347381</v>
      </c>
      <c r="T11">
        <v>10.806141118493812</v>
      </c>
      <c r="U11">
        <v>10.731825496663154</v>
      </c>
    </row>
    <row r="12" spans="1:22" x14ac:dyDescent="0.35">
      <c r="B12" s="30">
        <v>45393</v>
      </c>
      <c r="C12" s="28">
        <v>8.9006038041636799</v>
      </c>
      <c r="D12" s="28">
        <v>8.8757161850111146</v>
      </c>
      <c r="E12" s="28">
        <v>8.8087363117920781</v>
      </c>
      <c r="F12" s="28">
        <v>8.7353982219399082</v>
      </c>
      <c r="G12" s="28">
        <v>8.6977805597288889</v>
      </c>
      <c r="H12" s="28">
        <v>8.7014221222491202</v>
      </c>
      <c r="I12" s="28">
        <v>8.760088061617342</v>
      </c>
      <c r="J12" s="28">
        <v>8.8969191212256415</v>
      </c>
      <c r="K12" s="28">
        <v>9.1506889524229234</v>
      </c>
      <c r="L12" s="28">
        <v>9.4835308553547719</v>
      </c>
      <c r="M12" s="28">
        <v>9.7637285995933905</v>
      </c>
      <c r="N12" s="28">
        <v>9.9858140149371479</v>
      </c>
      <c r="O12" s="28">
        <v>10.158999880928668</v>
      </c>
      <c r="P12" s="28">
        <v>10.294471818085819</v>
      </c>
      <c r="Q12" s="28">
        <v>10.401717463435974</v>
      </c>
      <c r="R12" s="28">
        <v>10.487946300910428</v>
      </c>
      <c r="S12" s="29">
        <v>10.66616564979193</v>
      </c>
      <c r="T12" s="29">
        <v>10.828301150182837</v>
      </c>
      <c r="U12" s="29">
        <v>10.949961515875881</v>
      </c>
    </row>
    <row r="13" spans="1:22" x14ac:dyDescent="0.35">
      <c r="B13" s="30" t="s">
        <v>13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29"/>
      <c r="U13" s="29"/>
    </row>
    <row r="14" spans="1:22" x14ac:dyDescent="0.35">
      <c r="B14" t="s">
        <v>161</v>
      </c>
    </row>
    <row r="15" spans="1:22" x14ac:dyDescent="0.35">
      <c r="B15" s="30">
        <v>44662</v>
      </c>
      <c r="C15">
        <f>EXP(-(C6/100)*C$3)</f>
        <v>0.99986588899368511</v>
      </c>
      <c r="D15">
        <f t="shared" ref="D15:U17" si="1">EXP(-(D6/100)*D$3)</f>
        <v>0.99905802393825849</v>
      </c>
      <c r="E15">
        <f t="shared" si="1"/>
        <v>0.99024922411973393</v>
      </c>
      <c r="F15">
        <f t="shared" si="1"/>
        <v>0.97370806324058001</v>
      </c>
      <c r="G15">
        <f t="shared" si="1"/>
        <v>0.9526871103128578</v>
      </c>
      <c r="H15">
        <f t="shared" si="1"/>
        <v>0.93023433635484021</v>
      </c>
      <c r="I15">
        <f t="shared" si="1"/>
        <v>0.89701068954392993</v>
      </c>
      <c r="J15">
        <f t="shared" si="1"/>
        <v>0.8647303973469973</v>
      </c>
      <c r="K15">
        <f t="shared" si="1"/>
        <v>0.81474915369066325</v>
      </c>
      <c r="L15">
        <f t="shared" si="1"/>
        <v>0.75169471616796379</v>
      </c>
      <c r="M15">
        <f t="shared" si="1"/>
        <v>0.69407517709334132</v>
      </c>
      <c r="N15">
        <f t="shared" si="1"/>
        <v>0.64138524266095631</v>
      </c>
      <c r="O15">
        <f t="shared" si="1"/>
        <v>0.59316955106522928</v>
      </c>
      <c r="P15">
        <f t="shared" si="1"/>
        <v>0.54819457016808515</v>
      </c>
      <c r="Q15">
        <f t="shared" si="1"/>
        <v>0.50618655088562392</v>
      </c>
      <c r="R15">
        <f t="shared" si="1"/>
        <v>0.46722235487191327</v>
      </c>
      <c r="S15">
        <f t="shared" si="1"/>
        <v>0.36810943768859916</v>
      </c>
      <c r="T15">
        <f t="shared" si="1"/>
        <v>0.24746156548548998</v>
      </c>
      <c r="U15">
        <f t="shared" si="1"/>
        <v>0.13686640156514304</v>
      </c>
    </row>
    <row r="16" spans="1:22" x14ac:dyDescent="0.35">
      <c r="B16" s="30">
        <v>45027</v>
      </c>
      <c r="C16">
        <f t="shared" ref="C16:R17" si="2">EXP(-(C7/100)*C$3)</f>
        <v>0.99966313275251695</v>
      </c>
      <c r="D16">
        <f t="shared" si="2"/>
        <v>0.9952782327584162</v>
      </c>
      <c r="E16">
        <f t="shared" si="2"/>
        <v>0.98056246802284031</v>
      </c>
      <c r="F16">
        <f t="shared" si="2"/>
        <v>0.95560321419513472</v>
      </c>
      <c r="G16">
        <f t="shared" si="2"/>
        <v>0.9256584100747407</v>
      </c>
      <c r="H16">
        <f t="shared" si="2"/>
        <v>0.89729665727490793</v>
      </c>
      <c r="I16">
        <f t="shared" si="2"/>
        <v>0.85759355830381101</v>
      </c>
      <c r="J16">
        <f t="shared" si="2"/>
        <v>0.8231062383014528</v>
      </c>
      <c r="K16">
        <f t="shared" si="2"/>
        <v>0.76634332859763776</v>
      </c>
      <c r="L16">
        <f t="shared" si="2"/>
        <v>0.69720555345456581</v>
      </c>
      <c r="M16">
        <f t="shared" si="2"/>
        <v>0.63590887767667914</v>
      </c>
      <c r="N16">
        <f t="shared" si="2"/>
        <v>0.57997226241944388</v>
      </c>
      <c r="O16">
        <f t="shared" si="2"/>
        <v>0.52750338320168466</v>
      </c>
      <c r="P16">
        <f t="shared" si="2"/>
        <v>0.47968530724145209</v>
      </c>
      <c r="Q16">
        <f t="shared" si="2"/>
        <v>0.43622374092465882</v>
      </c>
      <c r="R16">
        <f t="shared" si="2"/>
        <v>0.39490896855313734</v>
      </c>
      <c r="S16">
        <f t="shared" si="1"/>
        <v>0.29708113371322697</v>
      </c>
      <c r="T16">
        <f t="shared" si="1"/>
        <v>0.18442728729208957</v>
      </c>
      <c r="U16">
        <f t="shared" si="1"/>
        <v>9.3247316346345629E-2</v>
      </c>
    </row>
    <row r="17" spans="1:21" x14ac:dyDescent="0.35">
      <c r="B17" s="30">
        <v>45393</v>
      </c>
      <c r="C17">
        <f t="shared" si="2"/>
        <v>0.99968121482279593</v>
      </c>
      <c r="D17">
        <f t="shared" si="1"/>
        <v>0.99493381661564995</v>
      </c>
      <c r="E17">
        <f t="shared" si="1"/>
        <v>0.97969651387262269</v>
      </c>
      <c r="F17">
        <f t="shared" si="1"/>
        <v>0.9541708838901326</v>
      </c>
      <c r="G17">
        <f t="shared" si="1"/>
        <v>0.92481991214237347</v>
      </c>
      <c r="H17">
        <f t="shared" si="1"/>
        <v>0.89729665727490793</v>
      </c>
      <c r="I17">
        <f t="shared" si="1"/>
        <v>0.86361777336579659</v>
      </c>
      <c r="J17">
        <f t="shared" si="1"/>
        <v>0.8344770815067859</v>
      </c>
      <c r="K17">
        <f t="shared" si="1"/>
        <v>0.78652953872919418</v>
      </c>
      <c r="L17">
        <f t="shared" si="1"/>
        <v>0.72393765658014919</v>
      </c>
      <c r="M17">
        <f t="shared" si="1"/>
        <v>0.66607699967302447</v>
      </c>
      <c r="N17">
        <f t="shared" si="1"/>
        <v>0.61242732295713287</v>
      </c>
      <c r="O17">
        <f t="shared" si="1"/>
        <v>0.56256421017281588</v>
      </c>
      <c r="P17">
        <f t="shared" si="1"/>
        <v>0.51627020368776444</v>
      </c>
      <c r="Q17">
        <f t="shared" si="1"/>
        <v>0.47411754632669861</v>
      </c>
      <c r="R17">
        <f t="shared" si="1"/>
        <v>0.43241262333132396</v>
      </c>
      <c r="S17">
        <f t="shared" si="1"/>
        <v>0.33287108369807955</v>
      </c>
      <c r="T17">
        <f t="shared" si="1"/>
        <v>0.21550956182608594</v>
      </c>
      <c r="U17">
        <f t="shared" si="1"/>
        <v>0.11532512103806251</v>
      </c>
    </row>
    <row r="18" spans="1:21" x14ac:dyDescent="0.35">
      <c r="B18" t="s">
        <v>162</v>
      </c>
    </row>
    <row r="19" spans="1:21" x14ac:dyDescent="0.35">
      <c r="B19" s="30">
        <v>44662</v>
      </c>
      <c r="C19">
        <f>EXP(-(C10/100)*C$3)</f>
        <v>0.99986132279041684</v>
      </c>
      <c r="D19">
        <f t="shared" ref="D19:U19" si="3">EXP(-(D10/100)*D$3)</f>
        <v>0.99789914000213553</v>
      </c>
      <c r="E19">
        <f t="shared" si="3"/>
        <v>0.99117228158101689</v>
      </c>
      <c r="F19">
        <f t="shared" si="3"/>
        <v>0.97872555987560772</v>
      </c>
      <c r="G19">
        <f t="shared" si="3"/>
        <v>0.96217775012734041</v>
      </c>
      <c r="H19">
        <f t="shared" si="3"/>
        <v>0.94434732088084383</v>
      </c>
      <c r="I19">
        <f t="shared" si="3"/>
        <v>0.91604524683813227</v>
      </c>
      <c r="J19">
        <f t="shared" si="3"/>
        <v>0.87686210610102355</v>
      </c>
      <c r="K19">
        <f t="shared" si="3"/>
        <v>0.81781938987437242</v>
      </c>
      <c r="L19">
        <f t="shared" si="3"/>
        <v>0.74229624883239964</v>
      </c>
      <c r="M19">
        <f t="shared" si="3"/>
        <v>0.67242837660292321</v>
      </c>
      <c r="N19">
        <f t="shared" si="3"/>
        <v>0.60866536437445784</v>
      </c>
      <c r="O19">
        <f t="shared" si="3"/>
        <v>0.55078024957883043</v>
      </c>
      <c r="P19">
        <f t="shared" si="3"/>
        <v>0.49833993728236736</v>
      </c>
      <c r="Q19">
        <f t="shared" si="3"/>
        <v>0.45087102560638648</v>
      </c>
      <c r="R19">
        <f t="shared" si="3"/>
        <v>0.40791604677115462</v>
      </c>
      <c r="S19">
        <f t="shared" si="3"/>
        <v>0.30207407894993976</v>
      </c>
      <c r="T19">
        <f t="shared" si="3"/>
        <v>0.18309621256898229</v>
      </c>
      <c r="U19">
        <f t="shared" si="3"/>
        <v>8.6402816274960631E-2</v>
      </c>
    </row>
    <row r="20" spans="1:21" x14ac:dyDescent="0.35">
      <c r="B20" s="30">
        <v>45027</v>
      </c>
      <c r="C20">
        <f t="shared" ref="C20:U20" si="4">EXP(-(C11/100)*C$3)</f>
        <v>0.99973000082327168</v>
      </c>
      <c r="D20">
        <f t="shared" si="4"/>
        <v>0.99594720729615005</v>
      </c>
      <c r="E20">
        <f t="shared" si="4"/>
        <v>0.98344065840880102</v>
      </c>
      <c r="F20">
        <f t="shared" si="4"/>
        <v>0.96174043191772207</v>
      </c>
      <c r="G20">
        <f t="shared" si="4"/>
        <v>0.93495969503644005</v>
      </c>
      <c r="H20">
        <f t="shared" si="4"/>
        <v>0.90803010524886296</v>
      </c>
      <c r="I20">
        <f t="shared" si="4"/>
        <v>0.86831987101979058</v>
      </c>
      <c r="J20">
        <f t="shared" si="4"/>
        <v>0.81786155219058776</v>
      </c>
      <c r="K20">
        <f t="shared" si="4"/>
        <v>0.74872042841364728</v>
      </c>
      <c r="L20">
        <f t="shared" si="4"/>
        <v>0.66812109888832238</v>
      </c>
      <c r="M20">
        <f t="shared" si="4"/>
        <v>0.59834281293882341</v>
      </c>
      <c r="N20">
        <f t="shared" si="4"/>
        <v>0.53705097636422583</v>
      </c>
      <c r="O20">
        <f t="shared" si="4"/>
        <v>0.48263384901893902</v>
      </c>
      <c r="P20">
        <f t="shared" si="4"/>
        <v>0.4340086702758218</v>
      </c>
      <c r="Q20">
        <f t="shared" si="4"/>
        <v>0.39040699626448055</v>
      </c>
      <c r="R20">
        <f t="shared" si="4"/>
        <v>0.35123988800595057</v>
      </c>
      <c r="S20">
        <f t="shared" si="4"/>
        <v>0.25585529053701855</v>
      </c>
      <c r="T20">
        <f t="shared" si="4"/>
        <v>0.15090953981805066</v>
      </c>
      <c r="U20">
        <f t="shared" si="4"/>
        <v>6.836075514762488E-2</v>
      </c>
    </row>
    <row r="21" spans="1:21" x14ac:dyDescent="0.35">
      <c r="B21" s="30">
        <v>45393</v>
      </c>
      <c r="C21">
        <f t="shared" ref="C21:U21" si="5">EXP(-(C12/100)*C$3)</f>
        <v>0.99975081414543709</v>
      </c>
      <c r="D21">
        <f t="shared" si="5"/>
        <v>0.99630566725165126</v>
      </c>
      <c r="E21">
        <f t="shared" si="5"/>
        <v>0.98542312311638136</v>
      </c>
      <c r="F21">
        <f t="shared" si="5"/>
        <v>0.96777298065025996</v>
      </c>
      <c r="G21">
        <f t="shared" si="5"/>
        <v>0.9470900235396017</v>
      </c>
      <c r="H21">
        <f t="shared" si="5"/>
        <v>0.9266888303852342</v>
      </c>
      <c r="I21">
        <f t="shared" si="5"/>
        <v>0.89628117776193961</v>
      </c>
      <c r="J21">
        <f t="shared" si="5"/>
        <v>0.85581924748190907</v>
      </c>
      <c r="K21">
        <f t="shared" si="5"/>
        <v>0.79551368859947835</v>
      </c>
      <c r="L21">
        <f t="shared" si="5"/>
        <v>0.717542155375684</v>
      </c>
      <c r="M21">
        <f t="shared" si="5"/>
        <v>0.64444371802845724</v>
      </c>
      <c r="N21">
        <f t="shared" si="5"/>
        <v>0.57740013911401455</v>
      </c>
      <c r="O21">
        <f t="shared" si="5"/>
        <v>0.51667822229212845</v>
      </c>
      <c r="P21">
        <f t="shared" si="5"/>
        <v>0.46204851326024937</v>
      </c>
      <c r="Q21">
        <f t="shared" si="5"/>
        <v>0.41306678817252884</v>
      </c>
      <c r="R21">
        <f t="shared" si="5"/>
        <v>0.36922284597837945</v>
      </c>
      <c r="S21">
        <f t="shared" si="5"/>
        <v>0.26361364695946299</v>
      </c>
      <c r="T21">
        <f t="shared" si="5"/>
        <v>0.15032544507908685</v>
      </c>
      <c r="U21">
        <f t="shared" si="5"/>
        <v>6.4732597502325809E-2</v>
      </c>
    </row>
    <row r="22" spans="1:21" x14ac:dyDescent="0.35">
      <c r="H22" s="1"/>
    </row>
    <row r="23" spans="1:21" x14ac:dyDescent="0.35">
      <c r="A23" t="s">
        <v>164</v>
      </c>
      <c r="B23" s="16">
        <v>3</v>
      </c>
    </row>
    <row r="24" spans="1:21" x14ac:dyDescent="0.35">
      <c r="B24" s="30">
        <f ca="1">OFFSET(B5,$B$23,0)</f>
        <v>45393</v>
      </c>
      <c r="C24" s="14">
        <f ca="1">OFFSET(C14,$B$23,0)</f>
        <v>0.99968121482279593</v>
      </c>
      <c r="D24" s="14">
        <f t="shared" ref="D24:U24" ca="1" si="6">OFFSET(D14,$B$23,0)</f>
        <v>0.99493381661564995</v>
      </c>
      <c r="E24" s="14">
        <f t="shared" ca="1" si="6"/>
        <v>0.97969651387262269</v>
      </c>
      <c r="F24" s="14">
        <f t="shared" ca="1" si="6"/>
        <v>0.9541708838901326</v>
      </c>
      <c r="G24" s="14">
        <f t="shared" ca="1" si="6"/>
        <v>0.92481991214237347</v>
      </c>
      <c r="H24" s="14">
        <f t="shared" ca="1" si="6"/>
        <v>0.89729665727490793</v>
      </c>
      <c r="I24" s="14">
        <f t="shared" ca="1" si="6"/>
        <v>0.86361777336579659</v>
      </c>
      <c r="J24" s="14">
        <f t="shared" ca="1" si="6"/>
        <v>0.8344770815067859</v>
      </c>
      <c r="K24" s="14">
        <f t="shared" ca="1" si="6"/>
        <v>0.78652953872919418</v>
      </c>
      <c r="L24" s="14">
        <f t="shared" ca="1" si="6"/>
        <v>0.72393765658014919</v>
      </c>
      <c r="M24" s="14">
        <f t="shared" ca="1" si="6"/>
        <v>0.66607699967302447</v>
      </c>
      <c r="N24" s="14">
        <f t="shared" ca="1" si="6"/>
        <v>0.61242732295713287</v>
      </c>
      <c r="O24" s="14">
        <f t="shared" ca="1" si="6"/>
        <v>0.56256421017281588</v>
      </c>
      <c r="P24" s="14">
        <f t="shared" ca="1" si="6"/>
        <v>0.51627020368776444</v>
      </c>
      <c r="Q24" s="14">
        <f t="shared" ca="1" si="6"/>
        <v>0.47411754632669861</v>
      </c>
      <c r="R24" s="14">
        <f t="shared" ca="1" si="6"/>
        <v>0.43241262333132396</v>
      </c>
      <c r="S24" s="14">
        <f t="shared" ca="1" si="6"/>
        <v>0.33287108369807955</v>
      </c>
      <c r="T24" s="14">
        <f t="shared" ca="1" si="6"/>
        <v>0.21550956182608594</v>
      </c>
      <c r="U24" s="14">
        <f t="shared" ca="1" si="6"/>
        <v>0.11532512103806251</v>
      </c>
    </row>
    <row r="25" spans="1:21" x14ac:dyDescent="0.35">
      <c r="A25" t="s">
        <v>212</v>
      </c>
      <c r="B25" s="6"/>
      <c r="C25" s="2">
        <f ca="1">OFFSET(C$5,$B$23,0)/100</f>
        <v>0.11387</v>
      </c>
      <c r="D25" s="2">
        <f t="shared" ref="D25:E25" ca="1" si="7">OFFSET(D$5,$B$23,0)/100</f>
        <v>0.12179999999999999</v>
      </c>
      <c r="E25" s="2">
        <f t="shared" ca="1" si="7"/>
        <v>0.12304999999999999</v>
      </c>
      <c r="F25" s="2">
        <f ca="1">LN($E$24/F24)/(F3-$E$3)</f>
        <v>0.12674059049447992</v>
      </c>
      <c r="G25" s="2">
        <f t="shared" ref="G25:U25" ca="1" si="8">LN($E$24/G24)/(G3-$E$3)</f>
        <v>0.12577747108880669</v>
      </c>
      <c r="H25" s="2">
        <f t="shared" ca="1" si="8"/>
        <v>0.12403828180149666</v>
      </c>
      <c r="I25" s="2">
        <f t="shared" ca="1" si="8"/>
        <v>0.11641518046709141</v>
      </c>
      <c r="J25" s="2">
        <f t="shared" ca="1" si="8"/>
        <v>0.1013311217078255</v>
      </c>
      <c r="K25" s="2">
        <f t="shared" ca="1" si="8"/>
        <v>9.4121015300218602E-2</v>
      </c>
      <c r="L25" s="2">
        <f t="shared" ca="1" si="8"/>
        <v>9.076217712177119E-2</v>
      </c>
      <c r="M25" s="2">
        <f t="shared" ca="1" si="8"/>
        <v>8.9040123000946145E-2</v>
      </c>
      <c r="N25" s="2">
        <f t="shared" ca="1" si="8"/>
        <v>8.8090406502540616E-2</v>
      </c>
      <c r="O25" s="2">
        <f t="shared" ca="1" si="8"/>
        <v>8.7590602845278115E-2</v>
      </c>
      <c r="P25" s="2">
        <f t="shared" ca="1" si="8"/>
        <v>8.735665593934519E-2</v>
      </c>
      <c r="Q25" s="2">
        <f t="shared" ca="1" si="8"/>
        <v>8.7094856179424723E-2</v>
      </c>
      <c r="R25" s="2">
        <f t="shared" ca="1" si="8"/>
        <v>8.7628444923017593E-2</v>
      </c>
      <c r="S25" s="2">
        <f t="shared" ca="1" si="8"/>
        <v>8.7526255341230652E-2</v>
      </c>
      <c r="T25" s="2">
        <f t="shared" ca="1" si="8"/>
        <v>8.7360027519283692E-2</v>
      </c>
      <c r="U25" s="2">
        <f t="shared" ca="1" si="8"/>
        <v>8.6153977320774927E-2</v>
      </c>
    </row>
    <row r="26" spans="1:21" x14ac:dyDescent="0.35">
      <c r="A26" t="s">
        <v>211</v>
      </c>
      <c r="B26" s="5">
        <v>7.0000000000000007E-2</v>
      </c>
      <c r="C26" s="17">
        <f ca="1">$B$26+C25</f>
        <v>0.18387000000000001</v>
      </c>
      <c r="D26" s="17">
        <f t="shared" ref="D26:U26" ca="1" si="9">$B$26+D25</f>
        <v>0.1918</v>
      </c>
      <c r="E26" s="17">
        <f t="shared" ca="1" si="9"/>
        <v>0.19305</v>
      </c>
      <c r="F26" s="17">
        <f t="shared" ca="1" si="9"/>
        <v>0.19674059049447992</v>
      </c>
      <c r="G26" s="17">
        <f t="shared" ca="1" si="9"/>
        <v>0.19577747108880669</v>
      </c>
      <c r="H26" s="17">
        <f t="shared" ca="1" si="9"/>
        <v>0.19403828180149668</v>
      </c>
      <c r="I26" s="17">
        <f t="shared" ca="1" si="9"/>
        <v>0.18641518046709143</v>
      </c>
      <c r="J26" s="17">
        <f t="shared" ca="1" si="9"/>
        <v>0.1713311217078255</v>
      </c>
      <c r="K26" s="17">
        <f t="shared" ca="1" si="9"/>
        <v>0.16412101530021861</v>
      </c>
      <c r="L26" s="17">
        <f t="shared" ca="1" si="9"/>
        <v>0.16076217712177121</v>
      </c>
      <c r="M26" s="17">
        <f t="shared" ca="1" si="9"/>
        <v>0.15904012300094617</v>
      </c>
      <c r="N26" s="17">
        <f t="shared" ca="1" si="9"/>
        <v>0.15809040650254064</v>
      </c>
      <c r="O26" s="17">
        <f t="shared" ca="1" si="9"/>
        <v>0.15759060284527812</v>
      </c>
      <c r="P26" s="17">
        <f t="shared" ca="1" si="9"/>
        <v>0.1573566559393452</v>
      </c>
      <c r="Q26" s="17">
        <f t="shared" ca="1" si="9"/>
        <v>0.15709485617942473</v>
      </c>
      <c r="R26" s="17">
        <f t="shared" ca="1" si="9"/>
        <v>0.15762844492301759</v>
      </c>
      <c r="S26" s="17">
        <f t="shared" ca="1" si="9"/>
        <v>0.15752625534123066</v>
      </c>
      <c r="T26" s="17">
        <f t="shared" ca="1" si="9"/>
        <v>0.15736002751928369</v>
      </c>
      <c r="U26" s="17">
        <f t="shared" ca="1" si="9"/>
        <v>0.15615397732077493</v>
      </c>
    </row>
    <row r="27" spans="1:21" x14ac:dyDescent="0.35">
      <c r="A27" t="s">
        <v>24</v>
      </c>
      <c r="B27" s="9">
        <v>1000000</v>
      </c>
      <c r="C27" s="16">
        <f ca="1">(C26*$B$27)</f>
        <v>183870</v>
      </c>
      <c r="D27" s="16">
        <f ca="1">(D26*$B$27)</f>
        <v>191800</v>
      </c>
      <c r="E27" s="16">
        <f t="shared" ref="E27:R27" ca="1" si="10">(E26*$B$27)</f>
        <v>193050</v>
      </c>
      <c r="F27" s="16">
        <f t="shared" ca="1" si="10"/>
        <v>196740.59049447993</v>
      </c>
      <c r="G27" s="16">
        <f t="shared" ca="1" si="10"/>
        <v>195777.47108880669</v>
      </c>
      <c r="H27" s="16">
        <f t="shared" ca="1" si="10"/>
        <v>194038.28180149669</v>
      </c>
      <c r="I27" s="16">
        <f t="shared" ca="1" si="10"/>
        <v>186415.18046709144</v>
      </c>
      <c r="J27" s="16">
        <f t="shared" ca="1" si="10"/>
        <v>171331.12170782548</v>
      </c>
      <c r="K27" s="16">
        <f t="shared" ca="1" si="10"/>
        <v>164121.0153002186</v>
      </c>
      <c r="L27" s="16">
        <f t="shared" ca="1" si="10"/>
        <v>160762.17712177121</v>
      </c>
      <c r="M27" s="16">
        <f t="shared" ca="1" si="10"/>
        <v>159040.12300094616</v>
      </c>
      <c r="N27" s="16">
        <f t="shared" ca="1" si="10"/>
        <v>158090.40650254063</v>
      </c>
      <c r="O27" s="16">
        <f t="shared" ca="1" si="10"/>
        <v>157590.60284527813</v>
      </c>
      <c r="P27" s="16">
        <f t="shared" ca="1" si="10"/>
        <v>157356.65593934519</v>
      </c>
      <c r="Q27" s="16">
        <f t="shared" ca="1" si="10"/>
        <v>157094.85617942474</v>
      </c>
      <c r="R27" s="16">
        <f t="shared" ca="1" si="10"/>
        <v>157628.44492301758</v>
      </c>
      <c r="S27" s="16">
        <f ca="1">(S26*$B$27)+B27</f>
        <v>1157526.2553412307</v>
      </c>
      <c r="T27" s="16"/>
      <c r="U27" s="16"/>
    </row>
    <row r="28" spans="1:21" x14ac:dyDescent="0.35"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35">
      <c r="B29" s="30">
        <f ca="1">OFFSET(B9,$B$23,0)</f>
        <v>45393</v>
      </c>
      <c r="C29" s="14">
        <f ca="1">OFFSET(C18,$B$23,0)</f>
        <v>0.99975081414543709</v>
      </c>
      <c r="D29" s="14">
        <f t="shared" ref="D29:U29" ca="1" si="11">OFFSET(D18,$B$23,0)</f>
        <v>0.99630566725165126</v>
      </c>
      <c r="E29" s="14">
        <f t="shared" ca="1" si="11"/>
        <v>0.98542312311638136</v>
      </c>
      <c r="F29" s="14">
        <f t="shared" ca="1" si="11"/>
        <v>0.96777298065025996</v>
      </c>
      <c r="G29" s="14">
        <f t="shared" ca="1" si="11"/>
        <v>0.9470900235396017</v>
      </c>
      <c r="H29" s="14">
        <f t="shared" ca="1" si="11"/>
        <v>0.9266888303852342</v>
      </c>
      <c r="I29" s="14">
        <f t="shared" ca="1" si="11"/>
        <v>0.89628117776193961</v>
      </c>
      <c r="J29" s="14">
        <f t="shared" ca="1" si="11"/>
        <v>0.85581924748190907</v>
      </c>
      <c r="K29" s="14">
        <f t="shared" ca="1" si="11"/>
        <v>0.79551368859947835</v>
      </c>
      <c r="L29" s="14">
        <f t="shared" ca="1" si="11"/>
        <v>0.717542155375684</v>
      </c>
      <c r="M29" s="14">
        <f t="shared" ca="1" si="11"/>
        <v>0.64444371802845724</v>
      </c>
      <c r="N29" s="14">
        <f t="shared" ca="1" si="11"/>
        <v>0.57740013911401455</v>
      </c>
      <c r="O29" s="14">
        <f t="shared" ca="1" si="11"/>
        <v>0.51667822229212845</v>
      </c>
      <c r="P29" s="14">
        <f t="shared" ca="1" si="11"/>
        <v>0.46204851326024937</v>
      </c>
      <c r="Q29" s="14">
        <f t="shared" ca="1" si="11"/>
        <v>0.41306678817252884</v>
      </c>
      <c r="R29" s="14">
        <f t="shared" ca="1" si="11"/>
        <v>0.36922284597837945</v>
      </c>
      <c r="S29" s="14">
        <f t="shared" ca="1" si="11"/>
        <v>0.26361364695946299</v>
      </c>
      <c r="T29" s="14">
        <f t="shared" ca="1" si="11"/>
        <v>0.15032544507908685</v>
      </c>
      <c r="U29" s="14">
        <f t="shared" ca="1" si="11"/>
        <v>6.4732597502325809E-2</v>
      </c>
    </row>
    <row r="30" spans="1:21" x14ac:dyDescent="0.35">
      <c r="A30" t="s">
        <v>182</v>
      </c>
      <c r="B30" s="30"/>
      <c r="C30" s="47">
        <f ca="1">OFFSET(C$9,$B$23,0)/100</f>
        <v>8.9006038041636801E-2</v>
      </c>
      <c r="D30" s="47">
        <f t="shared" ref="D30:H30" ca="1" si="12">OFFSET(D$9,$B$23,0)/100</f>
        <v>8.8757161850111149E-2</v>
      </c>
      <c r="E30" s="47">
        <f t="shared" ca="1" si="12"/>
        <v>8.8087363117920786E-2</v>
      </c>
      <c r="F30" s="47">
        <f t="shared" ca="1" si="12"/>
        <v>8.7353982219399079E-2</v>
      </c>
      <c r="G30" s="47">
        <f t="shared" ca="1" si="12"/>
        <v>8.697780559728889E-2</v>
      </c>
      <c r="H30" s="47">
        <f t="shared" ca="1" si="12"/>
        <v>8.7014221222491195E-2</v>
      </c>
      <c r="I30" s="2">
        <f ca="1">LN($H$29/I$29)/(I$3-$H$3)</f>
        <v>8.8969752534765176E-2</v>
      </c>
      <c r="J30" s="2">
        <f t="shared" ref="J30:U30" ca="1" si="13">LN($H$29/J$29)/(J$3-$H$3)</f>
        <v>9.0924161202021722E-2</v>
      </c>
      <c r="K30" s="2">
        <f t="shared" ca="1" si="13"/>
        <v>9.392601860978049E-2</v>
      </c>
      <c r="L30" s="2">
        <f t="shared" ca="1" si="13"/>
        <v>9.7442337663899911E-2</v>
      </c>
      <c r="M30" s="2">
        <f t="shared" ca="1" si="13"/>
        <v>0.10020147404469591</v>
      </c>
      <c r="N30" s="2">
        <f t="shared" ca="1" si="13"/>
        <v>0.10228807075715962</v>
      </c>
      <c r="O30" s="2">
        <f t="shared" ca="1" si="13"/>
        <v>0.10385734198945487</v>
      </c>
      <c r="P30" s="2">
        <f t="shared" ca="1" si="13"/>
        <v>0.10504874608101988</v>
      </c>
      <c r="Q30" s="2">
        <f t="shared" ca="1" si="13"/>
        <v>0.10596833322260696</v>
      </c>
      <c r="R30" s="2">
        <f t="shared" ca="1" si="13"/>
        <v>0.1066918788425288</v>
      </c>
      <c r="S30" s="2">
        <f t="shared" ca="1" si="13"/>
        <v>0.10814049571219883</v>
      </c>
      <c r="T30" s="2">
        <f t="shared" ca="1" si="13"/>
        <v>0.10940242151653033</v>
      </c>
      <c r="U30" s="2">
        <f t="shared" ca="1" si="13"/>
        <v>0.11031514758131773</v>
      </c>
    </row>
    <row r="31" spans="1:21" x14ac:dyDescent="0.35">
      <c r="A31" t="s">
        <v>165</v>
      </c>
      <c r="B31" s="1">
        <v>0.03</v>
      </c>
      <c r="C31" s="2">
        <f ca="1">C30+$B$31</f>
        <v>0.1190060380416368</v>
      </c>
      <c r="D31" s="2">
        <f t="shared" ref="D31:U31" ca="1" si="14">D30+$B$31</f>
        <v>0.11875716185011115</v>
      </c>
      <c r="E31" s="2">
        <f t="shared" ca="1" si="14"/>
        <v>0.11808736311792078</v>
      </c>
      <c r="F31" s="2">
        <f t="shared" ca="1" si="14"/>
        <v>0.11735398221939908</v>
      </c>
      <c r="G31" s="2">
        <f t="shared" ca="1" si="14"/>
        <v>0.11697780559728889</v>
      </c>
      <c r="H31" s="2">
        <f t="shared" ca="1" si="14"/>
        <v>0.11701422122249119</v>
      </c>
      <c r="I31" s="2">
        <f t="shared" ca="1" si="14"/>
        <v>0.11896975253476517</v>
      </c>
      <c r="J31" s="2">
        <f t="shared" ca="1" si="14"/>
        <v>0.12092416120202172</v>
      </c>
      <c r="K31" s="2">
        <f t="shared" ca="1" si="14"/>
        <v>0.12392601860978049</v>
      </c>
      <c r="L31" s="2">
        <f t="shared" ca="1" si="14"/>
        <v>0.1274423376638999</v>
      </c>
      <c r="M31" s="2">
        <f t="shared" ca="1" si="14"/>
        <v>0.1302014740446959</v>
      </c>
      <c r="N31" s="2">
        <f t="shared" ca="1" si="14"/>
        <v>0.13228807075715962</v>
      </c>
      <c r="O31" s="2">
        <f t="shared" ca="1" si="14"/>
        <v>0.13385734198945487</v>
      </c>
      <c r="P31" s="2">
        <f t="shared" ca="1" si="14"/>
        <v>0.13504874608101988</v>
      </c>
      <c r="Q31" s="2">
        <f t="shared" ca="1" si="14"/>
        <v>0.13596833322260696</v>
      </c>
      <c r="R31" s="2">
        <f t="shared" ca="1" si="14"/>
        <v>0.13669187884252881</v>
      </c>
      <c r="S31" s="2">
        <f t="shared" ca="1" si="14"/>
        <v>0.13814049571219883</v>
      </c>
      <c r="T31" s="2">
        <f t="shared" ca="1" si="14"/>
        <v>0.13940242151653032</v>
      </c>
      <c r="U31" s="2">
        <f t="shared" ca="1" si="14"/>
        <v>0.14031514758131775</v>
      </c>
    </row>
    <row r="32" spans="1:21" x14ac:dyDescent="0.35">
      <c r="A32" t="s">
        <v>25</v>
      </c>
      <c r="B32" s="9">
        <v>1000000</v>
      </c>
      <c r="C32" s="16">
        <f ca="1">($B$32*C31)</f>
        <v>119006.0380416368</v>
      </c>
      <c r="D32" s="16">
        <f t="shared" ref="D32:Q32" ca="1" si="15">($B$32*D31)</f>
        <v>118757.16185011115</v>
      </c>
      <c r="E32" s="16">
        <f t="shared" ca="1" si="15"/>
        <v>118087.36311792079</v>
      </c>
      <c r="F32" s="16">
        <f t="shared" ca="1" si="15"/>
        <v>117353.98221939908</v>
      </c>
      <c r="G32" s="16">
        <f t="shared" ca="1" si="15"/>
        <v>116977.80559728888</v>
      </c>
      <c r="H32" s="16">
        <f t="shared" ca="1" si="15"/>
        <v>117014.22122249119</v>
      </c>
      <c r="I32" s="16">
        <f t="shared" ca="1" si="15"/>
        <v>118969.75253476517</v>
      </c>
      <c r="J32" s="16">
        <f t="shared" ca="1" si="15"/>
        <v>120924.16120202171</v>
      </c>
      <c r="K32" s="16">
        <f t="shared" ca="1" si="15"/>
        <v>123926.01860978048</v>
      </c>
      <c r="L32" s="16">
        <f t="shared" ca="1" si="15"/>
        <v>127442.3376638999</v>
      </c>
      <c r="M32" s="16">
        <f t="shared" ca="1" si="15"/>
        <v>130201.4740446959</v>
      </c>
      <c r="N32" s="16">
        <f t="shared" ca="1" si="15"/>
        <v>132288.07075715961</v>
      </c>
      <c r="O32" s="16">
        <f t="shared" ca="1" si="15"/>
        <v>133857.34198945487</v>
      </c>
      <c r="P32" s="16">
        <f t="shared" ca="1" si="15"/>
        <v>135048.74608101987</v>
      </c>
      <c r="Q32" s="16">
        <f t="shared" ca="1" si="15"/>
        <v>135968.33322260695</v>
      </c>
      <c r="R32" s="16">
        <f ca="1">($B$32*R31)+B32</f>
        <v>1136691.8788425289</v>
      </c>
      <c r="S32" s="16"/>
      <c r="T32" s="16"/>
      <c r="U32" s="16"/>
    </row>
    <row r="33" spans="1:21" x14ac:dyDescent="0.35">
      <c r="A33" t="s">
        <v>27</v>
      </c>
      <c r="B33" t="s">
        <v>26</v>
      </c>
      <c r="C33" s="16">
        <f t="shared" ref="C33:S33" ca="1" si="16">C27-C32</f>
        <v>64863.961958363201</v>
      </c>
      <c r="D33" s="16">
        <f t="shared" ca="1" si="16"/>
        <v>73042.838149888848</v>
      </c>
      <c r="E33" s="16">
        <f t="shared" ca="1" si="16"/>
        <v>74962.636882079212</v>
      </c>
      <c r="F33" s="16">
        <f t="shared" ca="1" si="16"/>
        <v>79386.608275080842</v>
      </c>
      <c r="G33" s="16">
        <f t="shared" ca="1" si="16"/>
        <v>78799.665491517808</v>
      </c>
      <c r="H33" s="16">
        <f t="shared" ca="1" si="16"/>
        <v>77024.060579005498</v>
      </c>
      <c r="I33" s="16">
        <f t="shared" ca="1" si="16"/>
        <v>67445.427932326274</v>
      </c>
      <c r="J33" s="16">
        <f t="shared" ca="1" si="16"/>
        <v>50406.960505803771</v>
      </c>
      <c r="K33" s="16">
        <f t="shared" ca="1" si="16"/>
        <v>40194.996690438114</v>
      </c>
      <c r="L33" s="16">
        <f t="shared" ca="1" si="16"/>
        <v>33319.839457871305</v>
      </c>
      <c r="M33" s="16">
        <f t="shared" ca="1" si="16"/>
        <v>28838.648956250254</v>
      </c>
      <c r="N33" s="16">
        <f t="shared" ca="1" si="16"/>
        <v>25802.335745381017</v>
      </c>
      <c r="O33" s="16">
        <f t="shared" ca="1" si="16"/>
        <v>23733.26085582326</v>
      </c>
      <c r="P33" s="16">
        <f t="shared" ca="1" si="16"/>
        <v>22307.909858325322</v>
      </c>
      <c r="Q33" s="16">
        <f t="shared" ca="1" si="16"/>
        <v>21126.522956817789</v>
      </c>
      <c r="R33" s="16">
        <f t="shared" ca="1" si="16"/>
        <v>-979063.43391951127</v>
      </c>
      <c r="S33" s="16">
        <f t="shared" ca="1" si="16"/>
        <v>1157526.2553412307</v>
      </c>
      <c r="T33" s="16"/>
      <c r="U33" s="16"/>
    </row>
    <row r="34" spans="1:21" x14ac:dyDescent="0.35">
      <c r="A34" t="s">
        <v>73</v>
      </c>
      <c r="C34" s="32">
        <f ca="1">C33</f>
        <v>64863.961958363201</v>
      </c>
      <c r="D34" s="32">
        <f ca="1">SUM($C$33:D33)</f>
        <v>137906.80010825203</v>
      </c>
      <c r="E34" s="32">
        <f ca="1">SUM($C$33:E33)</f>
        <v>212869.43699033125</v>
      </c>
      <c r="F34" s="32">
        <f ca="1">SUM($C$33:F33)</f>
        <v>292256.04526541207</v>
      </c>
      <c r="G34" s="32">
        <f ca="1">SUM($C$33:G33)</f>
        <v>371055.71075692988</v>
      </c>
      <c r="H34" s="32">
        <f ca="1">SUM($C$33:H33)</f>
        <v>448079.77133593539</v>
      </c>
      <c r="I34" s="32">
        <f ca="1">SUM($C$33:I33)</f>
        <v>515525.19926826167</v>
      </c>
      <c r="J34" s="32">
        <f ca="1">SUM($C$33:J33)</f>
        <v>565932.15977406548</v>
      </c>
      <c r="K34" s="32">
        <f ca="1">SUM($C$33:K33)</f>
        <v>606127.15646450361</v>
      </c>
      <c r="L34" s="32">
        <f ca="1">SUM($C$33:L33)</f>
        <v>639446.99592237489</v>
      </c>
      <c r="M34" s="32">
        <f ca="1">SUM($C$33:M33)</f>
        <v>668285.64487862517</v>
      </c>
      <c r="N34" s="32">
        <f ca="1">SUM($C$33:N33)</f>
        <v>694087.98062400613</v>
      </c>
      <c r="O34" s="32">
        <f ca="1">SUM($C$33:O33)</f>
        <v>717821.24147982942</v>
      </c>
      <c r="P34" s="32">
        <f ca="1">SUM($C$33:P33)</f>
        <v>740129.15133815468</v>
      </c>
      <c r="Q34" s="32">
        <f ca="1">SUM($C$33:Q33)</f>
        <v>761255.67429497244</v>
      </c>
      <c r="R34" s="32">
        <f ca="1">SUM($C$33:R33)</f>
        <v>-217807.75962453883</v>
      </c>
      <c r="S34" s="44">
        <f ca="1">SUM($C$33:S33)</f>
        <v>939718.49571669183</v>
      </c>
    </row>
    <row r="35" spans="1:21" x14ac:dyDescent="0.35">
      <c r="A35" t="s">
        <v>161</v>
      </c>
      <c r="B35" t="s">
        <v>166</v>
      </c>
      <c r="C35" s="2">
        <f t="shared" ref="C35:U35" ca="1" si="17">(OFFSET(C5,$B$23,0)/100)</f>
        <v>0.11387</v>
      </c>
      <c r="D35" s="2">
        <f t="shared" ca="1" si="17"/>
        <v>0.12179999999999999</v>
      </c>
      <c r="E35" s="2">
        <f t="shared" ca="1" si="17"/>
        <v>0.12304999999999999</v>
      </c>
      <c r="F35" s="2">
        <f t="shared" ca="1" si="17"/>
        <v>0.12509999999999999</v>
      </c>
      <c r="G35" s="2">
        <f t="shared" ca="1" si="17"/>
        <v>0.12504999999999999</v>
      </c>
      <c r="H35" s="2">
        <f t="shared" ca="1" si="17"/>
        <v>0.12385</v>
      </c>
      <c r="I35" s="2">
        <f t="shared" ca="1" si="17"/>
        <v>0.1173</v>
      </c>
      <c r="J35" s="2">
        <f t="shared" ca="1" si="17"/>
        <v>0.10339999999999999</v>
      </c>
      <c r="K35" s="2">
        <f t="shared" ca="1" si="17"/>
        <v>9.605000000000001E-2</v>
      </c>
      <c r="L35" s="2">
        <f t="shared" ca="1" si="17"/>
        <v>9.2300000000000007E-2</v>
      </c>
      <c r="M35" s="2">
        <f t="shared" ca="1" si="17"/>
        <v>9.0299999999999991E-2</v>
      </c>
      <c r="N35" s="2">
        <f t="shared" ca="1" si="17"/>
        <v>8.9149999999999993E-2</v>
      </c>
      <c r="O35" s="2">
        <f t="shared" ca="1" si="17"/>
        <v>8.8499999999999995E-2</v>
      </c>
      <c r="P35" s="2">
        <f t="shared" ca="1" si="17"/>
        <v>8.8149999999999992E-2</v>
      </c>
      <c r="Q35" s="2">
        <f t="shared" ca="1" si="17"/>
        <v>8.7799999999999989E-2</v>
      </c>
      <c r="R35" s="2">
        <f t="shared" ca="1" si="17"/>
        <v>8.8249999999999995E-2</v>
      </c>
      <c r="S35" s="2">
        <f t="shared" ca="1" si="17"/>
        <v>8.8000000000000009E-2</v>
      </c>
      <c r="T35" s="2">
        <f t="shared" ca="1" si="17"/>
        <v>8.77E-2</v>
      </c>
      <c r="U35" s="2">
        <f t="shared" ca="1" si="17"/>
        <v>8.6400000000000005E-2</v>
      </c>
    </row>
    <row r="36" spans="1:21" ht="29" x14ac:dyDescent="0.35">
      <c r="A36" t="s">
        <v>38</v>
      </c>
      <c r="B36" s="15" t="s">
        <v>111</v>
      </c>
      <c r="C36" s="16">
        <f t="shared" ref="C36:S36" ca="1" si="18">(EXP(-(C$35/100)*C$3))*C$33</f>
        <v>64863.755149031145</v>
      </c>
      <c r="D36" s="16">
        <f t="shared" ca="1" si="18"/>
        <v>73039.128354525674</v>
      </c>
      <c r="E36" s="16">
        <f t="shared" ca="1" si="18"/>
        <v>74947.261796870574</v>
      </c>
      <c r="F36" s="16">
        <f t="shared" ca="1" si="18"/>
        <v>79349.374766741457</v>
      </c>
      <c r="G36" s="16">
        <f t="shared" ca="1" si="18"/>
        <v>78738.102688679894</v>
      </c>
      <c r="H36" s="16">
        <f t="shared" ca="1" si="18"/>
        <v>76940.635778727767</v>
      </c>
      <c r="I36" s="16">
        <f t="shared" ca="1" si="18"/>
        <v>67346.608538292974</v>
      </c>
      <c r="J36" s="16">
        <f t="shared" ca="1" si="18"/>
        <v>50315.831584525258</v>
      </c>
      <c r="K36" s="16">
        <f t="shared" ca="1" si="18"/>
        <v>40098.594244143664</v>
      </c>
      <c r="L36" s="16">
        <f t="shared" ca="1" si="18"/>
        <v>33212.373394522278</v>
      </c>
      <c r="M36" s="16">
        <f t="shared" ca="1" si="18"/>
        <v>28721.700876398598</v>
      </c>
      <c r="N36" s="16">
        <f t="shared" ca="1" si="18"/>
        <v>25676.130104393495</v>
      </c>
      <c r="O36" s="16">
        <f t="shared" ca="1" si="18"/>
        <v>23597.12720257289</v>
      </c>
      <c r="P36" s="16">
        <f t="shared" ca="1" si="18"/>
        <v>22160.913140717439</v>
      </c>
      <c r="Q36" s="16">
        <f t="shared" ca="1" si="18"/>
        <v>20969.442590444673</v>
      </c>
      <c r="R36" s="16">
        <f t="shared" ca="1" si="18"/>
        <v>-970889.52274605387</v>
      </c>
      <c r="S36" s="16">
        <f t="shared" ca="1" si="18"/>
        <v>1144863.2407976063</v>
      </c>
    </row>
    <row r="37" spans="1:21" x14ac:dyDescent="0.35">
      <c r="A37" t="s">
        <v>73</v>
      </c>
      <c r="C37" s="32">
        <f ca="1">C36</f>
        <v>64863.755149031145</v>
      </c>
      <c r="D37" s="32">
        <f ca="1">SUM($C$36:D36)</f>
        <v>137902.88350355683</v>
      </c>
      <c r="E37" s="32">
        <f ca="1">SUM($C$36:E36)</f>
        <v>212850.14530042739</v>
      </c>
      <c r="F37" s="32">
        <f ca="1">SUM($C$36:F36)</f>
        <v>292199.52006716887</v>
      </c>
      <c r="G37" s="32">
        <f ca="1">SUM($C$36:G36)</f>
        <v>370937.62275584874</v>
      </c>
      <c r="H37" s="32">
        <f ca="1">SUM($C$36:H36)</f>
        <v>447878.25853457651</v>
      </c>
      <c r="I37" s="32">
        <f ca="1">SUM($C$36:I36)</f>
        <v>515224.8670728695</v>
      </c>
      <c r="J37" s="32">
        <f ca="1">SUM($C$36:J36)</f>
        <v>565540.69865739474</v>
      </c>
      <c r="K37" s="32">
        <f ca="1">SUM($C$36:K36)</f>
        <v>605639.29290153843</v>
      </c>
      <c r="L37" s="32">
        <f ca="1">SUM($C$36:L36)</f>
        <v>638851.66629606066</v>
      </c>
      <c r="M37" s="32">
        <f ca="1">SUM($C$36:M36)</f>
        <v>667573.36717245926</v>
      </c>
      <c r="N37" s="32">
        <f ca="1">SUM($C$36:N36)</f>
        <v>693249.49727685272</v>
      </c>
      <c r="O37" s="32">
        <f ca="1">SUM($C$36:O36)</f>
        <v>716846.62447942561</v>
      </c>
      <c r="P37" s="32">
        <f ca="1">SUM($C$36:P36)</f>
        <v>739007.53762014303</v>
      </c>
      <c r="Q37" s="32">
        <f ca="1">SUM($C$36:Q36)</f>
        <v>759976.98021058773</v>
      </c>
      <c r="R37" s="32">
        <f ca="1">SUM($C$36:R36)</f>
        <v>-210912.54253546614</v>
      </c>
      <c r="S37" s="35">
        <f ca="1">SUM($C$36:S36)</f>
        <v>933950.69826214015</v>
      </c>
    </row>
    <row r="38" spans="1:21" x14ac:dyDescent="0.35">
      <c r="B38" s="30"/>
    </row>
    <row r="39" spans="1:21" x14ac:dyDescent="0.35">
      <c r="C39" s="30" t="s">
        <v>35</v>
      </c>
      <c r="D39" t="s">
        <v>167</v>
      </c>
    </row>
    <row r="40" spans="1:21" x14ac:dyDescent="0.35">
      <c r="A40" t="s">
        <v>126</v>
      </c>
      <c r="C40" s="32">
        <v>750000</v>
      </c>
      <c r="D40" s="32">
        <f>C40-C40</f>
        <v>0</v>
      </c>
      <c r="E40" s="32"/>
    </row>
    <row r="41" spans="1:21" x14ac:dyDescent="0.35">
      <c r="A41" t="s">
        <v>164</v>
      </c>
      <c r="B41" s="30">
        <f ca="1">B24</f>
        <v>45393</v>
      </c>
      <c r="C41" s="32">
        <f ca="1">S37</f>
        <v>933950.69826214015</v>
      </c>
      <c r="D41" s="32">
        <f ca="1">$C$40-C41</f>
        <v>-183950.69826214015</v>
      </c>
      <c r="E41" s="32"/>
    </row>
    <row r="45" spans="1:21" x14ac:dyDescent="0.35">
      <c r="B45" t="s">
        <v>114</v>
      </c>
      <c r="C45" s="29">
        <v>2.8E-3</v>
      </c>
      <c r="D45" s="29">
        <v>4.1700000000000001E-2</v>
      </c>
      <c r="E45" s="29">
        <v>0.16669999999999999</v>
      </c>
      <c r="F45" s="29">
        <v>0.375</v>
      </c>
      <c r="G45" s="29">
        <v>0.625</v>
      </c>
      <c r="H45" s="29">
        <v>0.875</v>
      </c>
      <c r="I45">
        <v>1.25</v>
      </c>
      <c r="J45">
        <v>1.75</v>
      </c>
      <c r="K45">
        <v>2.5</v>
      </c>
      <c r="L45">
        <v>3.5</v>
      </c>
      <c r="M45">
        <v>4.5</v>
      </c>
      <c r="N45">
        <v>5.5</v>
      </c>
      <c r="O45">
        <v>6.5</v>
      </c>
      <c r="P45">
        <v>7.5</v>
      </c>
      <c r="Q45">
        <v>8.5</v>
      </c>
      <c r="R45">
        <v>9.5</v>
      </c>
      <c r="S45">
        <v>12.5</v>
      </c>
    </row>
    <row r="46" spans="1:21" x14ac:dyDescent="0.35">
      <c r="B46" s="30" t="s">
        <v>168</v>
      </c>
      <c r="C46">
        <v>4.79</v>
      </c>
      <c r="D46">
        <v>2.2599999999999998</v>
      </c>
      <c r="E46">
        <v>5.8780000000000001</v>
      </c>
      <c r="F46">
        <v>7.1050000000000004</v>
      </c>
      <c r="G46">
        <v>7.7549999999999999</v>
      </c>
      <c r="H46">
        <v>8.2650000000000006</v>
      </c>
      <c r="I46">
        <v>8.6950000000000003</v>
      </c>
      <c r="J46">
        <v>8.3049999999999997</v>
      </c>
      <c r="K46">
        <v>8.1950000000000003</v>
      </c>
      <c r="L46">
        <v>8.1549999999999994</v>
      </c>
      <c r="M46">
        <v>8.1150000000000002</v>
      </c>
      <c r="N46">
        <v>8.0749999999999993</v>
      </c>
      <c r="O46">
        <v>8.0350000000000001</v>
      </c>
      <c r="P46">
        <v>8.0150000000000006</v>
      </c>
      <c r="Q46">
        <v>8.01</v>
      </c>
      <c r="R46">
        <v>8.01</v>
      </c>
      <c r="S46">
        <v>7.9950000000000001</v>
      </c>
    </row>
    <row r="47" spans="1:21" x14ac:dyDescent="0.35">
      <c r="B47" s="30" t="s">
        <v>169</v>
      </c>
      <c r="C47">
        <v>12.032999999999999</v>
      </c>
      <c r="D47">
        <v>11.35</v>
      </c>
      <c r="E47">
        <v>11.775</v>
      </c>
      <c r="F47">
        <v>12.11</v>
      </c>
      <c r="G47">
        <v>12.36</v>
      </c>
      <c r="H47">
        <v>12.385</v>
      </c>
      <c r="I47">
        <v>12.29</v>
      </c>
      <c r="J47">
        <v>11.124000000000001</v>
      </c>
      <c r="K47">
        <v>10.645</v>
      </c>
      <c r="L47">
        <v>10.305</v>
      </c>
      <c r="M47">
        <v>10.06</v>
      </c>
      <c r="N47">
        <v>9.9049999999999994</v>
      </c>
      <c r="O47">
        <v>9.84</v>
      </c>
      <c r="P47">
        <v>9.7949999999999999</v>
      </c>
      <c r="Q47">
        <v>9.76</v>
      </c>
      <c r="R47">
        <v>9.7799999999999994</v>
      </c>
      <c r="S47">
        <v>9.7100000000000009</v>
      </c>
    </row>
    <row r="48" spans="1:21" x14ac:dyDescent="0.35">
      <c r="B48" s="30" t="s">
        <v>170</v>
      </c>
      <c r="C48">
        <v>11.387</v>
      </c>
      <c r="D48">
        <v>12.18</v>
      </c>
      <c r="E48">
        <v>12.305</v>
      </c>
      <c r="F48">
        <v>12.51</v>
      </c>
      <c r="G48">
        <v>12.505000000000001</v>
      </c>
      <c r="H48">
        <v>12.385</v>
      </c>
      <c r="I48">
        <v>11.73</v>
      </c>
      <c r="J48">
        <v>10.34</v>
      </c>
      <c r="K48">
        <v>9.6050000000000004</v>
      </c>
      <c r="L48">
        <v>9.23</v>
      </c>
      <c r="M48">
        <v>9.0299999999999994</v>
      </c>
      <c r="N48">
        <v>8.9149999999999991</v>
      </c>
      <c r="O48">
        <v>8.85</v>
      </c>
      <c r="P48">
        <v>8.8149999999999995</v>
      </c>
      <c r="Q48">
        <v>8.7799999999999994</v>
      </c>
      <c r="R48">
        <v>8.8249999999999993</v>
      </c>
      <c r="S48">
        <v>8.8000000000000007</v>
      </c>
    </row>
    <row r="50" spans="1:19" x14ac:dyDescent="0.35">
      <c r="B50" s="30" t="s">
        <v>171</v>
      </c>
      <c r="C50">
        <v>4.9531009341594645</v>
      </c>
      <c r="D50">
        <v>5.0433330932905829</v>
      </c>
      <c r="E50">
        <v>5.3190843220515909</v>
      </c>
      <c r="F50">
        <v>5.7344007311439613</v>
      </c>
      <c r="G50">
        <v>6.1689718307886752</v>
      </c>
      <c r="H50">
        <v>6.5441435248464845</v>
      </c>
      <c r="I50">
        <v>7.0151615533165153</v>
      </c>
      <c r="J50">
        <v>7.5088875776394932</v>
      </c>
      <c r="K50">
        <v>8.0445504613100258</v>
      </c>
      <c r="L50">
        <v>8.514481666005036</v>
      </c>
      <c r="M50">
        <v>8.8191039193486631</v>
      </c>
      <c r="N50">
        <v>9.0270299287193474</v>
      </c>
      <c r="O50">
        <v>9.1756826226239578</v>
      </c>
      <c r="P50">
        <v>9.2863043978883706</v>
      </c>
      <c r="Q50">
        <v>9.3714582899189978</v>
      </c>
      <c r="R50">
        <v>9.4388830891454205</v>
      </c>
      <c r="S50">
        <v>9.576663977206632</v>
      </c>
    </row>
    <row r="51" spans="1:19" x14ac:dyDescent="0.35">
      <c r="B51" s="30" t="s">
        <v>172</v>
      </c>
      <c r="C51">
        <v>9.64412975243871</v>
      </c>
      <c r="D51">
        <v>9.7386751200951593</v>
      </c>
      <c r="E51">
        <v>10.016784719632053</v>
      </c>
      <c r="F51">
        <v>10.402849604291649</v>
      </c>
      <c r="G51">
        <v>10.760297205676492</v>
      </c>
      <c r="H51">
        <v>11.026028042292044</v>
      </c>
      <c r="I51">
        <v>11.295609376560277</v>
      </c>
      <c r="J51">
        <v>11.489269045988969</v>
      </c>
      <c r="K51">
        <v>11.575584997542302</v>
      </c>
      <c r="L51">
        <v>11.522452460423072</v>
      </c>
      <c r="M51">
        <v>11.413142744479511</v>
      </c>
      <c r="N51">
        <v>11.302950198656232</v>
      </c>
      <c r="O51">
        <v>11.207645990465341</v>
      </c>
      <c r="P51">
        <v>11.129210233162963</v>
      </c>
      <c r="Q51">
        <v>11.065476515815845</v>
      </c>
      <c r="R51">
        <v>11.013535235197258</v>
      </c>
      <c r="S51">
        <v>10.905146125347381</v>
      </c>
    </row>
    <row r="52" spans="1:19" x14ac:dyDescent="0.35">
      <c r="B52" s="30" t="s">
        <v>173</v>
      </c>
      <c r="C52">
        <v>8.9006038041636799</v>
      </c>
      <c r="D52">
        <v>8.8757161850111146</v>
      </c>
      <c r="E52">
        <v>8.8087363117920781</v>
      </c>
      <c r="F52">
        <v>8.7353982219399082</v>
      </c>
      <c r="G52">
        <v>8.6977805597288889</v>
      </c>
      <c r="H52">
        <v>8.7014221222491202</v>
      </c>
      <c r="I52">
        <v>8.760088061617342</v>
      </c>
      <c r="J52" s="29">
        <v>8.8969191212256415</v>
      </c>
      <c r="K52" s="29">
        <v>9.1506889524229234</v>
      </c>
      <c r="L52" s="29">
        <v>9.4835308553547719</v>
      </c>
      <c r="M52" s="29">
        <v>9.7637285995933905</v>
      </c>
      <c r="N52">
        <v>9.9858140149371479</v>
      </c>
      <c r="O52" s="29">
        <v>10.158999880928668</v>
      </c>
      <c r="P52" s="29">
        <v>10.294471818085819</v>
      </c>
      <c r="Q52">
        <v>10.401717463435974</v>
      </c>
      <c r="R52" s="29">
        <v>10.487946300910428</v>
      </c>
      <c r="S52" s="29">
        <v>10.66616564979193</v>
      </c>
    </row>
    <row r="55" spans="1:19" x14ac:dyDescent="0.35">
      <c r="A55" t="s">
        <v>73</v>
      </c>
    </row>
    <row r="56" spans="1:19" x14ac:dyDescent="0.35">
      <c r="B56" s="30">
        <v>44662</v>
      </c>
      <c r="C56" s="16">
        <v>38368.939197949592</v>
      </c>
      <c r="D56" s="16">
        <v>50535.493604461422</v>
      </c>
      <c r="E56" s="16">
        <v>96120.183491826741</v>
      </c>
      <c r="F56" s="16">
        <v>159628.78717788067</v>
      </c>
      <c r="G56" s="16">
        <v>222286.00850551229</v>
      </c>
      <c r="H56" s="16">
        <v>285067.01265056938</v>
      </c>
      <c r="I56" s="16">
        <v>335155.35339538881</v>
      </c>
      <c r="J56" s="16">
        <v>375964.98385773023</v>
      </c>
      <c r="K56" s="16">
        <v>410973.92153517285</v>
      </c>
      <c r="L56" s="16">
        <v>441861.76260084688</v>
      </c>
      <c r="M56" s="16">
        <v>470086.74400938366</v>
      </c>
      <c r="N56" s="16">
        <v>496438.50115375163</v>
      </c>
      <c r="O56" s="16">
        <v>521375.33819666586</v>
      </c>
      <c r="P56" s="16">
        <v>545381.6111590279</v>
      </c>
      <c r="Q56" s="16">
        <v>568789.14173807006</v>
      </c>
      <c r="R56" s="16">
        <v>-400650.49994021922</v>
      </c>
      <c r="S56" s="16">
        <v>738147.7157855652</v>
      </c>
    </row>
    <row r="57" spans="1:19" x14ac:dyDescent="0.35">
      <c r="B57" s="30">
        <v>45027</v>
      </c>
      <c r="C57" s="16">
        <v>63888.487219603594</v>
      </c>
      <c r="D57" s="16">
        <v>119999.0802694911</v>
      </c>
      <c r="E57" s="16">
        <v>177569.9314248157</v>
      </c>
      <c r="F57" s="16">
        <v>237295.27140677621</v>
      </c>
      <c r="G57" s="16">
        <v>295375.26815301983</v>
      </c>
      <c r="H57" s="16">
        <v>350341.03846132546</v>
      </c>
      <c r="I57" s="16">
        <v>394718.97610005597</v>
      </c>
      <c r="J57" s="16">
        <v>425688.11462187499</v>
      </c>
      <c r="K57" s="16">
        <v>452544.22996942187</v>
      </c>
      <c r="L57" s="16">
        <v>477888.22844280605</v>
      </c>
      <c r="M57" s="16">
        <v>502650.2818842635</v>
      </c>
      <c r="N57" s="16">
        <v>527427.03171788983</v>
      </c>
      <c r="O57" s="16">
        <v>552795.96027439786</v>
      </c>
      <c r="P57" s="16">
        <v>578676.66136105696</v>
      </c>
      <c r="Q57" s="16">
        <v>604954.63639116904</v>
      </c>
      <c r="R57" s="16">
        <v>-358729.05643505394</v>
      </c>
      <c r="S57" s="16">
        <v>794015.14511324931</v>
      </c>
    </row>
    <row r="58" spans="1:19" x14ac:dyDescent="0.35">
      <c r="B58" s="30">
        <v>45393</v>
      </c>
      <c r="C58" s="16">
        <v>64863.755149031145</v>
      </c>
      <c r="D58" s="16">
        <v>137902.88350355683</v>
      </c>
      <c r="E58" s="16">
        <v>212850.14530042739</v>
      </c>
      <c r="F58" s="16">
        <v>292199.52006716887</v>
      </c>
      <c r="G58" s="16">
        <v>370937.62275584874</v>
      </c>
      <c r="H58" s="16">
        <v>447878.25853457651</v>
      </c>
      <c r="I58" s="16">
        <v>515224.8670728695</v>
      </c>
      <c r="J58" s="16">
        <v>565540.69865739474</v>
      </c>
      <c r="K58" s="16">
        <v>605639.29290153843</v>
      </c>
      <c r="L58" s="16">
        <v>638851.66629606066</v>
      </c>
      <c r="M58" s="16">
        <v>667573.36717245926</v>
      </c>
      <c r="N58" s="16">
        <v>693249.49727685272</v>
      </c>
      <c r="O58" s="16">
        <v>716846.62447942561</v>
      </c>
      <c r="P58" s="16">
        <v>739007.53762014303</v>
      </c>
      <c r="Q58" s="16">
        <v>759976.98021058773</v>
      </c>
      <c r="R58" s="16">
        <v>-210912.54253546614</v>
      </c>
      <c r="S58" s="16">
        <v>933950.69826214015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Drop Down 2">
              <controlPr defaultSize="0" autoLine="0" autoPict="0">
                <anchor moveWithCells="1">
                  <from>
                    <xdr:col>23</xdr:col>
                    <xdr:colOff>222250</xdr:colOff>
                    <xdr:row>0</xdr:row>
                    <xdr:rowOff>82550</xdr:rowOff>
                  </from>
                  <to>
                    <xdr:col>26</xdr:col>
                    <xdr:colOff>184150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7"/>
  <sheetViews>
    <sheetView tabSelected="1" topLeftCell="A16" zoomScale="110" zoomScaleNormal="110" workbookViewId="0">
      <selection activeCell="I22" sqref="I22"/>
    </sheetView>
  </sheetViews>
  <sheetFormatPr baseColWidth="10" defaultRowHeight="14.5" x14ac:dyDescent="0.35"/>
  <cols>
    <col min="1" max="1" width="22.7265625" customWidth="1"/>
    <col min="2" max="2" width="14.90625" customWidth="1"/>
    <col min="3" max="3" width="14.08984375" customWidth="1"/>
    <col min="4" max="4" width="13.7265625" customWidth="1"/>
    <col min="5" max="5" width="12.6328125" bestFit="1" customWidth="1"/>
    <col min="6" max="6" width="13.26953125" customWidth="1"/>
    <col min="7" max="7" width="11.6328125" bestFit="1" customWidth="1"/>
    <col min="8" max="8" width="12.6328125" bestFit="1" customWidth="1"/>
  </cols>
  <sheetData>
    <row r="1" spans="1:18" x14ac:dyDescent="0.35">
      <c r="B1" t="s">
        <v>217</v>
      </c>
      <c r="C1" t="s">
        <v>136</v>
      </c>
    </row>
    <row r="2" spans="1:18" x14ac:dyDescent="0.35">
      <c r="A2" s="30">
        <v>44662</v>
      </c>
      <c r="B2">
        <v>4.79</v>
      </c>
      <c r="C2" s="29">
        <v>12.904674702549</v>
      </c>
    </row>
    <row r="3" spans="1:18" x14ac:dyDescent="0.35">
      <c r="A3" s="30">
        <v>45027</v>
      </c>
      <c r="B3">
        <v>12.032999999999999</v>
      </c>
      <c r="C3" s="29">
        <v>13.0444298581784</v>
      </c>
    </row>
    <row r="4" spans="1:18" x14ac:dyDescent="0.35">
      <c r="A4" s="30">
        <v>45393</v>
      </c>
      <c r="B4">
        <v>11.387</v>
      </c>
      <c r="C4" s="29">
        <v>15.777026123950799</v>
      </c>
    </row>
    <row r="5" spans="1:18" x14ac:dyDescent="0.35">
      <c r="H5" s="29"/>
    </row>
    <row r="6" spans="1:18" x14ac:dyDescent="0.35">
      <c r="B6" t="s">
        <v>104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</row>
    <row r="7" spans="1:18" x14ac:dyDescent="0.35">
      <c r="B7" t="s">
        <v>114</v>
      </c>
      <c r="C7">
        <v>2.8E-3</v>
      </c>
      <c r="D7">
        <v>4.1700000000000001E-2</v>
      </c>
      <c r="E7">
        <v>0.16669999999999999</v>
      </c>
      <c r="F7">
        <v>0.375</v>
      </c>
      <c r="G7">
        <v>0.625</v>
      </c>
      <c r="H7">
        <v>0.875</v>
      </c>
      <c r="I7">
        <v>1.25</v>
      </c>
    </row>
    <row r="8" spans="1:18" x14ac:dyDescent="0.35">
      <c r="A8" t="s">
        <v>34</v>
      </c>
      <c r="C8">
        <f>ROUNDDOWN(C7*365,0)</f>
        <v>1</v>
      </c>
      <c r="D8">
        <f>ROUNDDOWN(D7*365,0)</f>
        <v>15</v>
      </c>
      <c r="E8">
        <f t="shared" ref="E8:I8" si="0">ROUNDDOWN(E7*365,0)</f>
        <v>60</v>
      </c>
      <c r="F8">
        <f t="shared" si="0"/>
        <v>136</v>
      </c>
      <c r="G8">
        <f t="shared" si="0"/>
        <v>228</v>
      </c>
      <c r="H8">
        <f t="shared" si="0"/>
        <v>319</v>
      </c>
      <c r="I8">
        <f t="shared" si="0"/>
        <v>456</v>
      </c>
    </row>
    <row r="9" spans="1:18" x14ac:dyDescent="0.35">
      <c r="B9" t="s">
        <v>161</v>
      </c>
    </row>
    <row r="10" spans="1:18" x14ac:dyDescent="0.35">
      <c r="B10" s="30">
        <v>44662</v>
      </c>
      <c r="C10" s="29">
        <v>5.3976017280948003</v>
      </c>
      <c r="D10" s="29">
        <v>4.9965920483912045</v>
      </c>
      <c r="E10" s="29">
        <v>4.5283913479357976</v>
      </c>
      <c r="F10" s="29">
        <v>4.860074338257002</v>
      </c>
      <c r="G10" s="29">
        <v>5.5522351876880363</v>
      </c>
      <c r="H10" s="29">
        <v>6.1435421948750628</v>
      </c>
      <c r="I10" s="29">
        <v>6.8124758702288872</v>
      </c>
      <c r="J10" s="29"/>
      <c r="K10" s="29"/>
      <c r="L10" s="29"/>
      <c r="N10" s="29"/>
      <c r="O10" s="29"/>
      <c r="P10" s="29"/>
      <c r="Q10" s="29"/>
      <c r="R10" s="29"/>
    </row>
    <row r="11" spans="1:18" x14ac:dyDescent="0.35">
      <c r="B11" s="30">
        <v>45027</v>
      </c>
      <c r="C11" s="29">
        <v>12.25603842037075</v>
      </c>
      <c r="D11" s="29">
        <v>13.311541755250435</v>
      </c>
      <c r="E11" s="29">
        <v>15.043341069182972</v>
      </c>
      <c r="F11" s="29">
        <v>15.800011034037041</v>
      </c>
      <c r="G11" s="29">
        <v>15.904361152434298</v>
      </c>
      <c r="H11" s="29">
        <v>15.810730077234705</v>
      </c>
      <c r="I11" s="29">
        <v>15.562527149529199</v>
      </c>
      <c r="J11" s="29"/>
      <c r="K11" s="29"/>
    </row>
    <row r="12" spans="1:18" x14ac:dyDescent="0.35">
      <c r="B12" s="30">
        <v>45393</v>
      </c>
      <c r="C12" s="29">
        <v>10.967112704557113</v>
      </c>
      <c r="D12" s="29">
        <v>11.004043609915222</v>
      </c>
      <c r="E12" s="29">
        <v>11.121492045938627</v>
      </c>
      <c r="F12" s="29">
        <v>11.312441992716053</v>
      </c>
      <c r="G12" s="29">
        <v>11.532517009926407</v>
      </c>
      <c r="H12" s="29">
        <v>11.741559709528604</v>
      </c>
      <c r="I12" s="29">
        <v>12.033122941528665</v>
      </c>
      <c r="J12" s="29"/>
      <c r="K12" s="29"/>
      <c r="L12" s="29"/>
      <c r="N12" s="29"/>
      <c r="O12" s="29"/>
      <c r="P12" s="29"/>
      <c r="Q12" s="29"/>
      <c r="R12" s="29"/>
    </row>
    <row r="13" spans="1:18" x14ac:dyDescent="0.35">
      <c r="B13" t="s">
        <v>208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N13" s="29"/>
      <c r="O13" s="29"/>
      <c r="P13" s="29"/>
      <c r="Q13" s="29"/>
      <c r="R13" s="29"/>
    </row>
    <row r="14" spans="1:18" x14ac:dyDescent="0.35">
      <c r="B14" s="30">
        <v>44662</v>
      </c>
      <c r="C14" s="55">
        <f>EXP(-(C10/100)*C$7)</f>
        <v>0.99984887857160698</v>
      </c>
      <c r="D14" s="55">
        <f>EXP(-(D10/100)*D$7)</f>
        <v>0.99791859025951524</v>
      </c>
      <c r="E14" s="55">
        <f t="shared" ref="E14:I14" si="1">EXP(-(E10/100)*E$7)</f>
        <v>0.99247959246826434</v>
      </c>
      <c r="F14" s="55">
        <f t="shared" si="1"/>
        <v>0.98193979725121983</v>
      </c>
      <c r="G14" s="55">
        <f t="shared" si="1"/>
        <v>0.96589372154854414</v>
      </c>
      <c r="H14" s="55">
        <f>EXP(-(H10/100)*H$7)</f>
        <v>0.94766331363279799</v>
      </c>
      <c r="I14" s="55">
        <f t="shared" si="1"/>
        <v>0.91836905506914079</v>
      </c>
      <c r="J14" s="29"/>
      <c r="K14" s="29"/>
      <c r="L14" s="29"/>
      <c r="N14" s="29"/>
      <c r="O14" s="29"/>
      <c r="P14" s="29"/>
      <c r="Q14" s="29"/>
      <c r="R14" s="29"/>
    </row>
    <row r="15" spans="1:18" x14ac:dyDescent="0.35">
      <c r="B15" s="30">
        <v>45027</v>
      </c>
      <c r="C15" s="55">
        <f t="shared" ref="C15:I15" si="2">EXP(-(C11/100)*C$7)</f>
        <v>0.99965688980000189</v>
      </c>
      <c r="D15" s="55">
        <f t="shared" si="2"/>
        <v>0.994464464938279</v>
      </c>
      <c r="E15" s="55">
        <f t="shared" si="2"/>
        <v>0.97523457267449787</v>
      </c>
      <c r="F15" s="55">
        <f t="shared" si="2"/>
        <v>0.94247108292471327</v>
      </c>
      <c r="G15" s="55">
        <f t="shared" si="2"/>
        <v>0.90537843976511723</v>
      </c>
      <c r="H15" s="55">
        <f t="shared" si="2"/>
        <v>0.870799182707509</v>
      </c>
      <c r="I15" s="55">
        <f t="shared" si="2"/>
        <v>0.82322017283987525</v>
      </c>
      <c r="J15" s="29"/>
      <c r="K15" s="29"/>
      <c r="L15" s="29"/>
      <c r="N15" s="29"/>
      <c r="O15" s="29"/>
      <c r="P15" s="29"/>
      <c r="Q15" s="29"/>
      <c r="R15" s="29"/>
    </row>
    <row r="16" spans="1:18" x14ac:dyDescent="0.35">
      <c r="B16" s="30">
        <v>45393</v>
      </c>
      <c r="C16" s="55">
        <f t="shared" ref="C16:I16" si="3">EXP(-(C12/100)*C$7)</f>
        <v>0.99969296798825058</v>
      </c>
      <c r="D16" s="55">
        <f t="shared" si="3"/>
        <v>0.99542182575031468</v>
      </c>
      <c r="E16" s="55">
        <f t="shared" si="3"/>
        <v>0.98163127264945516</v>
      </c>
      <c r="F16" s="55">
        <f t="shared" si="3"/>
        <v>0.95846555119333254</v>
      </c>
      <c r="G16" s="55">
        <f t="shared" si="3"/>
        <v>0.93045810200574719</v>
      </c>
      <c r="H16" s="55">
        <f t="shared" si="3"/>
        <v>0.90236277747154792</v>
      </c>
      <c r="I16" s="55">
        <f t="shared" si="3"/>
        <v>0.86035168543922713</v>
      </c>
      <c r="J16" s="29"/>
      <c r="K16" s="29"/>
      <c r="L16" s="29"/>
      <c r="N16" s="29"/>
      <c r="O16" s="29"/>
      <c r="P16" s="29"/>
      <c r="Q16" s="29"/>
      <c r="R16" s="29"/>
    </row>
    <row r="17" spans="1:12" x14ac:dyDescent="0.35">
      <c r="A17">
        <v>1</v>
      </c>
    </row>
    <row r="18" spans="1:12" x14ac:dyDescent="0.35">
      <c r="A18" t="s">
        <v>184</v>
      </c>
      <c r="B18" s="17">
        <f ca="1">OFFSET($C$1,A17,0)/100</f>
        <v>0.12904674702549002</v>
      </c>
    </row>
    <row r="19" spans="1:12" x14ac:dyDescent="0.35">
      <c r="A19" t="s">
        <v>24</v>
      </c>
      <c r="B19" s="9">
        <v>1000000</v>
      </c>
      <c r="C19" s="32">
        <f ca="1">$B$18*$B$19</f>
        <v>129046.74702549001</v>
      </c>
      <c r="D19" s="32">
        <f ca="1">$B$18*$B$19</f>
        <v>129046.74702549001</v>
      </c>
      <c r="E19" s="32">
        <f t="shared" ref="E19:H19" ca="1" si="4">$B$18*$B$19</f>
        <v>129046.74702549001</v>
      </c>
      <c r="F19" s="32">
        <f t="shared" ca="1" si="4"/>
        <v>129046.74702549001</v>
      </c>
      <c r="G19" s="32">
        <f t="shared" ca="1" si="4"/>
        <v>129046.74702549001</v>
      </c>
      <c r="H19" s="32">
        <f t="shared" ca="1" si="4"/>
        <v>129046.74702549001</v>
      </c>
    </row>
    <row r="20" spans="1:12" ht="16" x14ac:dyDescent="0.4">
      <c r="A20" t="s">
        <v>185</v>
      </c>
      <c r="B20" s="9"/>
      <c r="C20" s="48">
        <f ca="1">OFFSET(C13,$A$17,0)</f>
        <v>0.99984887857160698</v>
      </c>
      <c r="D20" s="48">
        <f ca="1">OFFSET(D13,$A$17,0)</f>
        <v>0.99791859025951524</v>
      </c>
      <c r="E20" s="48">
        <f t="shared" ref="E20:I20" ca="1" si="5">OFFSET(E13,$A$17,0)</f>
        <v>0.99247959246826434</v>
      </c>
      <c r="F20" s="48">
        <f t="shared" ca="1" si="5"/>
        <v>0.98193979725121983</v>
      </c>
      <c r="G20" s="48">
        <f t="shared" ca="1" si="5"/>
        <v>0.96589372154854414</v>
      </c>
      <c r="H20" s="48">
        <f t="shared" ca="1" si="5"/>
        <v>0.94766331363279799</v>
      </c>
      <c r="I20" s="48">
        <f t="shared" ca="1" si="5"/>
        <v>0.91836905506914079</v>
      </c>
      <c r="K20" s="30"/>
      <c r="L20" s="38"/>
    </row>
    <row r="21" spans="1:12" x14ac:dyDescent="0.35">
      <c r="A21" t="s">
        <v>216</v>
      </c>
      <c r="B21" s="2"/>
      <c r="C21" s="2">
        <f ca="1">OFFSET(C9,$A$17,0)/100</f>
        <v>5.3976017280948002E-2</v>
      </c>
      <c r="D21" s="2">
        <f ca="1">OFFSET(D9,$A$17,0)/100</f>
        <v>4.9965920483912046E-2</v>
      </c>
      <c r="E21" s="2">
        <f ca="1">LN($D$20/E20)/(E7-$D$7)</f>
        <v>4.3721995942638696E-2</v>
      </c>
      <c r="F21" s="2">
        <f ca="1">LN($D$20/F20)/(F7-$D$7)</f>
        <v>4.8429942647118564E-2</v>
      </c>
      <c r="G21" s="2">
        <f ca="1">LN($D$20/G20)/(G7-$D$7)</f>
        <v>5.5919580042638632E-2</v>
      </c>
      <c r="H21" s="2">
        <f t="shared" ref="H21:I21" ca="1" si="6">LN($D$20/H20)/(H7-$D$7)</f>
        <v>6.2009378760323537E-2</v>
      </c>
      <c r="I21" s="2">
        <f t="shared" ca="1" si="6"/>
        <v>6.8751443758737041E-2</v>
      </c>
    </row>
    <row r="22" spans="1:12" x14ac:dyDescent="0.35">
      <c r="A22" t="s">
        <v>25</v>
      </c>
      <c r="B22" s="9">
        <v>500000</v>
      </c>
      <c r="C22" s="34">
        <f ca="1">$B$22*C21</f>
        <v>26988.008640474</v>
      </c>
      <c r="D22" s="34">
        <f ca="1">$B$22*D21</f>
        <v>24982.960241956021</v>
      </c>
      <c r="E22" s="34">
        <f t="shared" ref="E22" ca="1" si="7">$B$22*E21</f>
        <v>21860.99797131935</v>
      </c>
      <c r="F22" s="34">
        <f ca="1">$B$22*F21</f>
        <v>24214.971323559283</v>
      </c>
      <c r="G22" s="34"/>
      <c r="H22" s="34"/>
      <c r="I22" t="s">
        <v>138</v>
      </c>
      <c r="J22" s="32">
        <v>600000</v>
      </c>
    </row>
    <row r="23" spans="1:12" ht="16" x14ac:dyDescent="0.4">
      <c r="A23" t="s">
        <v>137</v>
      </c>
      <c r="B23" s="2"/>
      <c r="C23" s="32"/>
      <c r="D23" s="32"/>
      <c r="E23" s="32"/>
      <c r="F23" s="32"/>
      <c r="G23" s="32">
        <f ca="1">$B$22*G21</f>
        <v>27959.790021319317</v>
      </c>
      <c r="H23" s="32">
        <f ca="1">$B$22*H21</f>
        <v>31004.68938016177</v>
      </c>
      <c r="I23" s="37" t="s">
        <v>139</v>
      </c>
    </row>
    <row r="24" spans="1:12" ht="16" x14ac:dyDescent="0.4">
      <c r="B24" t="s">
        <v>26</v>
      </c>
      <c r="C24" s="32">
        <f t="shared" ref="C24:H24" ca="1" si="8">C19-C22-C23</f>
        <v>102058.73838501601</v>
      </c>
      <c r="D24" s="32">
        <f t="shared" ca="1" si="8"/>
        <v>104063.78678353399</v>
      </c>
      <c r="E24" s="32">
        <f t="shared" ca="1" si="8"/>
        <v>107185.74905417066</v>
      </c>
      <c r="F24" s="32">
        <f t="shared" ca="1" si="8"/>
        <v>104831.77570193073</v>
      </c>
      <c r="G24" s="32">
        <f t="shared" ca="1" si="8"/>
        <v>101086.95700417069</v>
      </c>
      <c r="H24" s="32">
        <f t="shared" ca="1" si="8"/>
        <v>98042.057645328241</v>
      </c>
      <c r="I24" s="30">
        <f ca="1">OFFSET($A$1,A17,0)</f>
        <v>44662</v>
      </c>
      <c r="J24" s="38">
        <f ca="1">J22-$H$25</f>
        <v>-17269.064574150369</v>
      </c>
    </row>
    <row r="25" spans="1:12" x14ac:dyDescent="0.35">
      <c r="A25" t="s">
        <v>73</v>
      </c>
      <c r="C25" s="32">
        <f ca="1">C24</f>
        <v>102058.73838501601</v>
      </c>
      <c r="D25" s="32">
        <f ca="1">SUM($C$24:D24)</f>
        <v>206122.52516855</v>
      </c>
      <c r="E25" s="32">
        <f ca="1">SUM($C$24:E24)</f>
        <v>313308.27422272065</v>
      </c>
      <c r="F25" s="32">
        <f ca="1">SUM($C$24:F24)</f>
        <v>418140.04992465139</v>
      </c>
      <c r="G25" s="32">
        <f ca="1">SUM($C$24:G24)</f>
        <v>519227.00692882208</v>
      </c>
      <c r="H25" s="35">
        <f ca="1">SUM($C$24:H24)</f>
        <v>617269.06457415037</v>
      </c>
    </row>
    <row r="26" spans="1:12" x14ac:dyDescent="0.35">
      <c r="H26" s="36" t="s">
        <v>48</v>
      </c>
    </row>
    <row r="27" spans="1:12" x14ac:dyDescent="0.35">
      <c r="A27" s="24" t="s">
        <v>176</v>
      </c>
      <c r="B27" s="24" t="s">
        <v>186</v>
      </c>
      <c r="C27" s="24"/>
      <c r="D27" s="24"/>
      <c r="E27" s="30"/>
      <c r="F27" s="16"/>
    </row>
    <row r="29" spans="1:12" x14ac:dyDescent="0.35">
      <c r="A29" t="s">
        <v>177</v>
      </c>
      <c r="G29" s="2">
        <f ca="1">G21</f>
        <v>5.5919580042638632E-2</v>
      </c>
      <c r="H29" s="2">
        <f ca="1">H21</f>
        <v>6.2009378760323537E-2</v>
      </c>
    </row>
    <row r="30" spans="1:12" x14ac:dyDescent="0.35">
      <c r="B30" s="2"/>
      <c r="G30" s="45">
        <f ca="1">$G$29*$B$22</f>
        <v>27959.790021319317</v>
      </c>
      <c r="H30" s="45">
        <f ca="1">$H$29*$B$22</f>
        <v>31004.68938016177</v>
      </c>
    </row>
    <row r="31" spans="1:12" x14ac:dyDescent="0.35">
      <c r="A31" t="s">
        <v>219</v>
      </c>
      <c r="B31" s="2">
        <v>5.5919580042638632E-2</v>
      </c>
      <c r="G31" s="45">
        <f>$B$31*$B$22</f>
        <v>27959.790021319317</v>
      </c>
      <c r="H31" s="45">
        <f>$B$31*$B$22</f>
        <v>27959.790021319317</v>
      </c>
    </row>
    <row r="32" spans="1:12" x14ac:dyDescent="0.35">
      <c r="B32" s="2"/>
      <c r="G32" s="45"/>
      <c r="H32" s="45"/>
    </row>
    <row r="33" spans="1:10" x14ac:dyDescent="0.35">
      <c r="A33" t="s">
        <v>157</v>
      </c>
      <c r="G33" s="45">
        <f ca="1">G30-G31</f>
        <v>0</v>
      </c>
      <c r="H33" s="45">
        <f ca="1">H30-H31</f>
        <v>3044.8993588424528</v>
      </c>
    </row>
    <row r="34" spans="1:10" x14ac:dyDescent="0.35">
      <c r="B34" t="s">
        <v>179</v>
      </c>
      <c r="C34" s="32">
        <f ca="1">C24+C33</f>
        <v>102058.73838501601</v>
      </c>
      <c r="D34" s="32">
        <f t="shared" ref="D34:H34" ca="1" si="9">D24+D33</f>
        <v>104063.78678353399</v>
      </c>
      <c r="E34" s="32">
        <f t="shared" ca="1" si="9"/>
        <v>107185.74905417066</v>
      </c>
      <c r="F34" s="32">
        <f t="shared" ca="1" si="9"/>
        <v>104831.77570193073</v>
      </c>
      <c r="G34" s="32">
        <f ca="1">G24+G33</f>
        <v>101086.95700417069</v>
      </c>
      <c r="H34" s="32">
        <f t="shared" ca="1" si="9"/>
        <v>101086.95700417069</v>
      </c>
    </row>
    <row r="35" spans="1:10" ht="16" x14ac:dyDescent="0.4">
      <c r="A35" t="s">
        <v>73</v>
      </c>
      <c r="C35" s="32">
        <f ca="1">C34</f>
        <v>102058.73838501601</v>
      </c>
      <c r="D35" s="32">
        <f ca="1">SUM($C$34:D34)</f>
        <v>206122.52516855</v>
      </c>
      <c r="E35" s="32">
        <f ca="1">SUM($C$34:E34)</f>
        <v>313308.27422272065</v>
      </c>
      <c r="F35" s="32">
        <f ca="1">SUM($C$34:F34)</f>
        <v>418140.04992465139</v>
      </c>
      <c r="G35" s="32">
        <f ca="1">SUM($C$34:G34)</f>
        <v>519227.00692882208</v>
      </c>
      <c r="H35" s="50">
        <f ca="1">SUM($C$34:H34)</f>
        <v>620313.96393299277</v>
      </c>
      <c r="I35" s="51" t="s">
        <v>139</v>
      </c>
      <c r="J35" s="49"/>
    </row>
    <row r="36" spans="1:10" x14ac:dyDescent="0.35">
      <c r="H36" s="24" t="s">
        <v>48</v>
      </c>
      <c r="I36" s="49"/>
      <c r="J36" s="50">
        <f ca="1">$J$22-H35</f>
        <v>-20313.963932992774</v>
      </c>
    </row>
    <row r="38" spans="1:10" x14ac:dyDescent="0.35">
      <c r="A38" s="24" t="s">
        <v>176</v>
      </c>
      <c r="B38" s="24" t="s">
        <v>218</v>
      </c>
      <c r="C38" s="24"/>
      <c r="D38" s="24"/>
      <c r="E38" s="30"/>
      <c r="F38" s="16"/>
    </row>
    <row r="40" spans="1:10" x14ac:dyDescent="0.35">
      <c r="A40" t="s">
        <v>177</v>
      </c>
      <c r="C40" s="6">
        <f ca="1">C21</f>
        <v>5.3976017280948002E-2</v>
      </c>
      <c r="D40" s="6">
        <f t="shared" ref="D40:H40" ca="1" si="10">D21</f>
        <v>4.9965920483912046E-2</v>
      </c>
      <c r="E40" s="6">
        <f t="shared" ca="1" si="10"/>
        <v>4.3721995942638696E-2</v>
      </c>
      <c r="F40" s="6">
        <f t="shared" ca="1" si="10"/>
        <v>4.8429942647118564E-2</v>
      </c>
      <c r="G40" s="6">
        <f t="shared" ca="1" si="10"/>
        <v>5.5919580042638632E-2</v>
      </c>
      <c r="H40" s="6">
        <f t="shared" ca="1" si="10"/>
        <v>6.2009378760323537E-2</v>
      </c>
    </row>
    <row r="41" spans="1:10" x14ac:dyDescent="0.35">
      <c r="B41" s="2"/>
      <c r="C41" s="10">
        <f ca="1">$B$22*C40</f>
        <v>26988.008640474</v>
      </c>
      <c r="D41" s="10">
        <f t="shared" ref="D41:H41" ca="1" si="11">$B$22*D40</f>
        <v>24982.960241956021</v>
      </c>
      <c r="E41" s="10">
        <f t="shared" ca="1" si="11"/>
        <v>21860.99797131935</v>
      </c>
      <c r="F41" s="10">
        <f t="shared" ca="1" si="11"/>
        <v>24214.971323559283</v>
      </c>
      <c r="G41" s="10">
        <f t="shared" ca="1" si="11"/>
        <v>27959.790021319317</v>
      </c>
      <c r="H41" s="10">
        <f t="shared" ca="1" si="11"/>
        <v>31004.68938016177</v>
      </c>
    </row>
    <row r="42" spans="1:10" x14ac:dyDescent="0.35">
      <c r="A42" t="s">
        <v>220</v>
      </c>
      <c r="B42" s="2">
        <f>B2/100</f>
        <v>4.7899999999999998E-2</v>
      </c>
      <c r="C42" s="10">
        <f>$B$22*$B$42</f>
        <v>23950</v>
      </c>
      <c r="D42" s="10">
        <f t="shared" ref="D42:H42" si="12">$B$22*$B$42</f>
        <v>23950</v>
      </c>
      <c r="E42" s="10">
        <f t="shared" si="12"/>
        <v>23950</v>
      </c>
      <c r="F42" s="10">
        <f t="shared" si="12"/>
        <v>23950</v>
      </c>
      <c r="G42" s="10">
        <f t="shared" si="12"/>
        <v>23950</v>
      </c>
      <c r="H42" s="10">
        <f t="shared" si="12"/>
        <v>23950</v>
      </c>
    </row>
    <row r="43" spans="1:10" x14ac:dyDescent="0.35">
      <c r="B43" s="2"/>
      <c r="G43" s="45"/>
      <c r="H43" s="45"/>
    </row>
    <row r="44" spans="1:10" x14ac:dyDescent="0.35">
      <c r="A44" t="s">
        <v>157</v>
      </c>
      <c r="C44" s="45">
        <f ca="1">C41-C42</f>
        <v>3038.0086404739995</v>
      </c>
      <c r="D44" s="45">
        <f t="shared" ref="D44:G44" ca="1" si="13">D41-D42</f>
        <v>1032.9602419560215</v>
      </c>
      <c r="E44" s="45">
        <f t="shared" ca="1" si="13"/>
        <v>-2089.0020286806503</v>
      </c>
      <c r="F44" s="45">
        <f t="shared" ca="1" si="13"/>
        <v>264.97132355928261</v>
      </c>
      <c r="G44" s="45">
        <f t="shared" ca="1" si="13"/>
        <v>4009.790021319317</v>
      </c>
      <c r="H44" s="45">
        <f ca="1">H41-H42</f>
        <v>7054.6893801617698</v>
      </c>
    </row>
    <row r="45" spans="1:10" x14ac:dyDescent="0.35">
      <c r="B45" t="s">
        <v>179</v>
      </c>
      <c r="C45" s="32">
        <f ca="1">C24+C44</f>
        <v>105096.74702549001</v>
      </c>
      <c r="D45" s="32">
        <f t="shared" ref="D45:H45" ca="1" si="14">D24+D44</f>
        <v>105096.74702549001</v>
      </c>
      <c r="E45" s="32">
        <f t="shared" ca="1" si="14"/>
        <v>105096.74702549001</v>
      </c>
      <c r="F45" s="32">
        <f t="shared" ca="1" si="14"/>
        <v>105096.74702549001</v>
      </c>
      <c r="G45" s="32">
        <f t="shared" ca="1" si="14"/>
        <v>105096.74702549001</v>
      </c>
      <c r="H45" s="32">
        <f t="shared" ca="1" si="14"/>
        <v>105096.74702549001</v>
      </c>
    </row>
    <row r="46" spans="1:10" ht="16" x14ac:dyDescent="0.4">
      <c r="A46" t="s">
        <v>73</v>
      </c>
      <c r="C46" s="32">
        <f ca="1">C45</f>
        <v>105096.74702549001</v>
      </c>
      <c r="D46" s="32">
        <f ca="1">SUM($C$45:D45)</f>
        <v>210193.49405098002</v>
      </c>
      <c r="E46" s="32">
        <f ca="1">SUM($C$45:E45)</f>
        <v>315290.24107647</v>
      </c>
      <c r="F46" s="32">
        <f ca="1">SUM($C$45:F45)</f>
        <v>420386.98810196004</v>
      </c>
      <c r="G46" s="32">
        <f ca="1">SUM($C$45:G45)</f>
        <v>525483.73512745008</v>
      </c>
      <c r="H46" s="32">
        <f ca="1">SUM($C$45:H45)</f>
        <v>630580.48215294012</v>
      </c>
      <c r="I46" s="51" t="s">
        <v>139</v>
      </c>
      <c r="J46" s="49"/>
    </row>
    <row r="47" spans="1:10" x14ac:dyDescent="0.35">
      <c r="H47" s="24" t="s">
        <v>48</v>
      </c>
      <c r="I47" s="49"/>
      <c r="J47" s="50">
        <f ca="1">$J$22-H46</f>
        <v>-30580.482152940123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3" name="Drop Down 1">
              <controlPr defaultSize="0" autoLine="0" autoPict="0">
                <anchor moveWithCells="1">
                  <from>
                    <xdr:col>3</xdr:col>
                    <xdr:colOff>908050</xdr:colOff>
                    <xdr:row>1</xdr:row>
                    <xdr:rowOff>31750</xdr:rowOff>
                  </from>
                  <to>
                    <xdr:col>6</xdr:col>
                    <xdr:colOff>76200</xdr:colOff>
                    <xdr:row>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6"/>
  <sheetViews>
    <sheetView topLeftCell="A7" zoomScale="110" zoomScaleNormal="110" workbookViewId="0">
      <selection activeCell="D21" sqref="D21"/>
    </sheetView>
  </sheetViews>
  <sheetFormatPr baseColWidth="10" defaultRowHeight="14.5" x14ac:dyDescent="0.35"/>
  <cols>
    <col min="1" max="1" width="22.7265625" customWidth="1"/>
    <col min="2" max="2" width="14.90625" customWidth="1"/>
    <col min="3" max="3" width="14.08984375" customWidth="1"/>
    <col min="4" max="4" width="13.7265625" customWidth="1"/>
    <col min="5" max="5" width="12.6328125" bestFit="1" customWidth="1"/>
    <col min="6" max="6" width="13.26953125" customWidth="1"/>
    <col min="7" max="7" width="11.6328125" bestFit="1" customWidth="1"/>
    <col min="8" max="8" width="12.6328125" bestFit="1" customWidth="1"/>
  </cols>
  <sheetData>
    <row r="1" spans="1:18" x14ac:dyDescent="0.35">
      <c r="B1" t="s">
        <v>217</v>
      </c>
      <c r="C1" t="s">
        <v>136</v>
      </c>
    </row>
    <row r="2" spans="1:18" x14ac:dyDescent="0.35">
      <c r="A2" s="30">
        <v>44662</v>
      </c>
      <c r="B2">
        <v>4.79</v>
      </c>
      <c r="C2" s="29">
        <v>12.904674702549</v>
      </c>
    </row>
    <row r="3" spans="1:18" x14ac:dyDescent="0.35">
      <c r="A3" s="30">
        <v>45027</v>
      </c>
      <c r="B3">
        <v>12.032999999999999</v>
      </c>
      <c r="C3" s="29">
        <v>13.0444298581784</v>
      </c>
    </row>
    <row r="4" spans="1:18" x14ac:dyDescent="0.35">
      <c r="A4" s="30">
        <v>45393</v>
      </c>
      <c r="B4">
        <v>11.387</v>
      </c>
      <c r="C4" s="29">
        <v>15.777026123950799</v>
      </c>
    </row>
    <row r="5" spans="1:18" x14ac:dyDescent="0.35">
      <c r="H5" s="29"/>
    </row>
    <row r="6" spans="1:18" x14ac:dyDescent="0.35">
      <c r="B6" t="s">
        <v>104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</row>
    <row r="7" spans="1:18" x14ac:dyDescent="0.35">
      <c r="B7" t="s">
        <v>114</v>
      </c>
      <c r="C7">
        <v>2.8E-3</v>
      </c>
      <c r="D7">
        <v>4.1700000000000001E-2</v>
      </c>
      <c r="E7">
        <v>0.16669999999999999</v>
      </c>
      <c r="F7">
        <v>0.375</v>
      </c>
      <c r="G7">
        <v>0.625</v>
      </c>
      <c r="H7">
        <v>0.875</v>
      </c>
      <c r="I7">
        <v>1.25</v>
      </c>
    </row>
    <row r="8" spans="1:18" x14ac:dyDescent="0.35">
      <c r="A8" t="s">
        <v>34</v>
      </c>
      <c r="C8">
        <f>ROUNDDOWN(C7*365,0)</f>
        <v>1</v>
      </c>
      <c r="D8">
        <f>ROUNDDOWN(D7*365,0)</f>
        <v>15</v>
      </c>
      <c r="E8">
        <f t="shared" ref="E8:I8" si="0">ROUNDDOWN(E7*365,0)</f>
        <v>60</v>
      </c>
      <c r="F8">
        <f t="shared" si="0"/>
        <v>136</v>
      </c>
      <c r="G8">
        <f t="shared" si="0"/>
        <v>228</v>
      </c>
      <c r="H8">
        <f t="shared" si="0"/>
        <v>319</v>
      </c>
      <c r="I8">
        <f t="shared" si="0"/>
        <v>456</v>
      </c>
    </row>
    <row r="9" spans="1:18" x14ac:dyDescent="0.35">
      <c r="B9" t="s">
        <v>161</v>
      </c>
    </row>
    <row r="10" spans="1:18" x14ac:dyDescent="0.35">
      <c r="B10" s="30">
        <v>44662</v>
      </c>
      <c r="C10" s="29">
        <v>5.3976017280948003</v>
      </c>
      <c r="D10" s="29">
        <v>4.9965920483912045</v>
      </c>
      <c r="E10" s="29">
        <v>4.5283913479357976</v>
      </c>
      <c r="F10" s="29">
        <v>4.860074338257002</v>
      </c>
      <c r="G10" s="29">
        <v>5.5522351876880363</v>
      </c>
      <c r="H10" s="29">
        <v>6.1435421948750628</v>
      </c>
      <c r="I10" s="29">
        <v>6.8124758702288872</v>
      </c>
      <c r="J10" s="29"/>
      <c r="K10" s="29"/>
      <c r="L10" s="29"/>
      <c r="N10" s="29"/>
      <c r="O10" s="29"/>
      <c r="P10" s="29"/>
      <c r="Q10" s="29"/>
      <c r="R10" s="29"/>
    </row>
    <row r="11" spans="1:18" x14ac:dyDescent="0.35">
      <c r="B11" s="30">
        <v>45027</v>
      </c>
      <c r="C11" s="29">
        <v>12.25603842037075</v>
      </c>
      <c r="D11" s="29">
        <v>13.311541755250435</v>
      </c>
      <c r="E11" s="29">
        <v>15.043341069182972</v>
      </c>
      <c r="F11" s="29">
        <v>15.800011034037041</v>
      </c>
      <c r="G11" s="29">
        <v>15.904361152434298</v>
      </c>
      <c r="H11" s="29">
        <v>15.810730077234705</v>
      </c>
      <c r="I11" s="29">
        <v>15.562527149529199</v>
      </c>
      <c r="J11" s="29"/>
      <c r="K11" s="29"/>
    </row>
    <row r="12" spans="1:18" x14ac:dyDescent="0.35">
      <c r="B12" s="30">
        <v>45393</v>
      </c>
      <c r="C12" s="29">
        <v>10.967112704557113</v>
      </c>
      <c r="D12" s="29">
        <v>11.004043609915222</v>
      </c>
      <c r="E12" s="29">
        <v>11.121492045938627</v>
      </c>
      <c r="F12" s="29">
        <v>11.312441992716053</v>
      </c>
      <c r="G12" s="29">
        <v>11.532517009926407</v>
      </c>
      <c r="H12" s="29">
        <v>11.741559709528604</v>
      </c>
      <c r="I12" s="29">
        <v>12.033122941528665</v>
      </c>
      <c r="J12" s="29"/>
      <c r="K12" s="29"/>
      <c r="L12" s="29"/>
      <c r="N12" s="29"/>
      <c r="O12" s="29"/>
      <c r="P12" s="29"/>
      <c r="Q12" s="29"/>
      <c r="R12" s="29"/>
    </row>
    <row r="13" spans="1:18" x14ac:dyDescent="0.35">
      <c r="B13" t="s">
        <v>208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N13" s="29"/>
      <c r="O13" s="29"/>
      <c r="P13" s="29"/>
      <c r="Q13" s="29"/>
      <c r="R13" s="29"/>
    </row>
    <row r="14" spans="1:18" x14ac:dyDescent="0.35">
      <c r="B14" s="30">
        <v>44662</v>
      </c>
      <c r="C14" s="55">
        <f>EXP(-(C10/100)*C$7)</f>
        <v>0.99984887857160698</v>
      </c>
      <c r="D14" s="55">
        <f t="shared" ref="D14:I14" si="1">EXP(-(D10/100)*D$7)</f>
        <v>0.99791859025951524</v>
      </c>
      <c r="E14" s="55">
        <f t="shared" si="1"/>
        <v>0.99247959246826434</v>
      </c>
      <c r="F14" s="55">
        <f t="shared" si="1"/>
        <v>0.98193979725121983</v>
      </c>
      <c r="G14" s="55">
        <f t="shared" si="1"/>
        <v>0.96589372154854414</v>
      </c>
      <c r="H14" s="55">
        <f t="shared" si="1"/>
        <v>0.94766331363279799</v>
      </c>
      <c r="I14" s="55">
        <f t="shared" si="1"/>
        <v>0.91836905506914079</v>
      </c>
      <c r="J14" s="29"/>
      <c r="K14" s="29"/>
      <c r="L14" s="29"/>
      <c r="N14" s="29"/>
      <c r="O14" s="29"/>
      <c r="P14" s="29"/>
      <c r="Q14" s="29"/>
      <c r="R14" s="29"/>
    </row>
    <row r="15" spans="1:18" x14ac:dyDescent="0.35">
      <c r="B15" s="30">
        <v>45027</v>
      </c>
      <c r="C15" s="55">
        <f t="shared" ref="C15:I16" si="2">EXP(-(C11/100)*C$7)</f>
        <v>0.99965688980000189</v>
      </c>
      <c r="D15" s="55">
        <f t="shared" si="2"/>
        <v>0.994464464938279</v>
      </c>
      <c r="E15" s="55">
        <f t="shared" si="2"/>
        <v>0.97523457267449787</v>
      </c>
      <c r="F15" s="55">
        <f t="shared" si="2"/>
        <v>0.94247108292471327</v>
      </c>
      <c r="G15" s="55">
        <f t="shared" si="2"/>
        <v>0.90537843976511723</v>
      </c>
      <c r="H15" s="55">
        <f t="shared" si="2"/>
        <v>0.870799182707509</v>
      </c>
      <c r="I15" s="55">
        <f t="shared" si="2"/>
        <v>0.82322017283987525</v>
      </c>
      <c r="J15" s="29"/>
      <c r="K15" s="29"/>
      <c r="L15" s="29"/>
      <c r="N15" s="29"/>
      <c r="O15" s="29"/>
      <c r="P15" s="29"/>
      <c r="Q15" s="29"/>
      <c r="R15" s="29"/>
    </row>
    <row r="16" spans="1:18" x14ac:dyDescent="0.35">
      <c r="B16" s="30">
        <v>45393</v>
      </c>
      <c r="C16" s="55">
        <f t="shared" si="2"/>
        <v>0.99969296798825058</v>
      </c>
      <c r="D16" s="55">
        <f t="shared" si="2"/>
        <v>0.99542182575031468</v>
      </c>
      <c r="E16" s="55">
        <f t="shared" si="2"/>
        <v>0.98163127264945516</v>
      </c>
      <c r="F16" s="55">
        <f t="shared" si="2"/>
        <v>0.95846555119333254</v>
      </c>
      <c r="G16" s="55">
        <f t="shared" si="2"/>
        <v>0.93045810200574719</v>
      </c>
      <c r="H16" s="55">
        <f t="shared" si="2"/>
        <v>0.90236277747154792</v>
      </c>
      <c r="I16" s="55">
        <f t="shared" si="2"/>
        <v>0.86035168543922713</v>
      </c>
      <c r="J16" s="29"/>
      <c r="K16" s="29"/>
      <c r="L16" s="29"/>
      <c r="N16" s="29"/>
      <c r="O16" s="29"/>
      <c r="P16" s="29"/>
      <c r="Q16" s="29"/>
      <c r="R16" s="29"/>
    </row>
    <row r="17" spans="1:12" x14ac:dyDescent="0.35">
      <c r="A17">
        <v>1</v>
      </c>
    </row>
    <row r="18" spans="1:12" x14ac:dyDescent="0.35">
      <c r="A18" t="s">
        <v>184</v>
      </c>
      <c r="B18" s="17">
        <f ca="1">OFFSET($C$1,A17,0)/100</f>
        <v>0.12904674702549002</v>
      </c>
    </row>
    <row r="19" spans="1:12" x14ac:dyDescent="0.35">
      <c r="A19" t="s">
        <v>24</v>
      </c>
      <c r="B19" s="9">
        <v>1000000</v>
      </c>
      <c r="C19" s="32">
        <f t="shared" ref="C19:H19" ca="1" si="3">$B$18*$B$19</f>
        <v>129046.74702549001</v>
      </c>
      <c r="D19" s="32">
        <f t="shared" ca="1" si="3"/>
        <v>129046.74702549001</v>
      </c>
      <c r="E19" s="32">
        <f t="shared" ca="1" si="3"/>
        <v>129046.74702549001</v>
      </c>
      <c r="F19" s="32">
        <f t="shared" ca="1" si="3"/>
        <v>129046.74702549001</v>
      </c>
      <c r="G19" s="32">
        <f t="shared" ca="1" si="3"/>
        <v>129046.74702549001</v>
      </c>
      <c r="H19" s="32">
        <f t="shared" ca="1" si="3"/>
        <v>129046.74702549001</v>
      </c>
    </row>
    <row r="20" spans="1:12" ht="16" x14ac:dyDescent="0.4">
      <c r="A20" t="s">
        <v>185</v>
      </c>
      <c r="B20" s="9"/>
      <c r="C20" s="48">
        <f ca="1">OFFSET(C13,$A$17,0)</f>
        <v>0.99984887857160698</v>
      </c>
      <c r="D20" s="48">
        <f t="shared" ref="D20:I20" ca="1" si="4">OFFSET(D13,$A$17,0)</f>
        <v>0.99791859025951524</v>
      </c>
      <c r="E20" s="48">
        <f t="shared" ca="1" si="4"/>
        <v>0.99247959246826434</v>
      </c>
      <c r="F20" s="48">
        <f t="shared" ca="1" si="4"/>
        <v>0.98193979725121983</v>
      </c>
      <c r="G20" s="48">
        <f t="shared" ca="1" si="4"/>
        <v>0.96589372154854414</v>
      </c>
      <c r="H20" s="48">
        <f t="shared" ca="1" si="4"/>
        <v>0.94766331363279799</v>
      </c>
      <c r="I20" s="48">
        <f t="shared" ca="1" si="4"/>
        <v>0.91836905506914079</v>
      </c>
      <c r="K20" s="30"/>
      <c r="L20" s="38"/>
    </row>
    <row r="21" spans="1:12" x14ac:dyDescent="0.35">
      <c r="A21" t="s">
        <v>216</v>
      </c>
      <c r="B21" s="2"/>
      <c r="C21" s="2">
        <f ca="1">OFFSET(C9,$A$17,0)/100</f>
        <v>5.3976017280948002E-2</v>
      </c>
      <c r="D21" s="2">
        <f ca="1">OFFSET(D9,$A$17,0)/100</f>
        <v>4.9965920483912046E-2</v>
      </c>
      <c r="E21" s="2">
        <f ca="1">LN($D$20/E20)/(E7-$D$7)</f>
        <v>4.3721995942638696E-2</v>
      </c>
      <c r="F21" s="2">
        <f ca="1">LN($D$20/F20)/(F7-$D$7)</f>
        <v>4.8429942647118564E-2</v>
      </c>
      <c r="G21" s="2">
        <f t="shared" ref="G21:I21" ca="1" si="5">LN($D$20/G20)/(G7-$D$7)</f>
        <v>5.5919580042638632E-2</v>
      </c>
      <c r="H21" s="2">
        <f t="shared" ca="1" si="5"/>
        <v>6.2009378760323537E-2</v>
      </c>
      <c r="I21" s="2">
        <f t="shared" ca="1" si="5"/>
        <v>6.8751443758737041E-2</v>
      </c>
    </row>
    <row r="22" spans="1:12" x14ac:dyDescent="0.35">
      <c r="A22" t="s">
        <v>25</v>
      </c>
      <c r="B22" s="9">
        <v>500000</v>
      </c>
      <c r="C22" s="34">
        <f ca="1">$B$22*C21</f>
        <v>26988.008640474</v>
      </c>
      <c r="D22" s="34">
        <f ca="1">$B$22*D21</f>
        <v>24982.960241956021</v>
      </c>
      <c r="E22" s="34">
        <f t="shared" ref="E22" ca="1" si="6">$B$22*E21</f>
        <v>21860.99797131935</v>
      </c>
      <c r="F22" s="34">
        <f ca="1">$B$22*F21</f>
        <v>24214.971323559283</v>
      </c>
      <c r="G22" s="34"/>
      <c r="H22" s="34"/>
      <c r="I22" t="s">
        <v>138</v>
      </c>
      <c r="J22" s="32">
        <v>600000</v>
      </c>
    </row>
    <row r="23" spans="1:12" ht="16" x14ac:dyDescent="0.4">
      <c r="A23" t="s">
        <v>137</v>
      </c>
      <c r="B23" s="2"/>
      <c r="C23" s="32"/>
      <c r="D23" s="32"/>
      <c r="E23" s="32"/>
      <c r="F23" s="32"/>
      <c r="G23" s="32">
        <f ca="1">$B$22*G21</f>
        <v>27959.790021319317</v>
      </c>
      <c r="H23" s="32">
        <f ca="1">$B$22*H21</f>
        <v>31004.68938016177</v>
      </c>
      <c r="I23" s="37" t="s">
        <v>139</v>
      </c>
    </row>
    <row r="24" spans="1:12" ht="16" x14ac:dyDescent="0.4">
      <c r="B24" t="s">
        <v>26</v>
      </c>
      <c r="C24" s="32">
        <f t="shared" ref="C24:H24" ca="1" si="7">C19-C22-C23</f>
        <v>102058.73838501601</v>
      </c>
      <c r="D24" s="32">
        <f t="shared" ca="1" si="7"/>
        <v>104063.78678353399</v>
      </c>
      <c r="E24" s="32">
        <f t="shared" ca="1" si="7"/>
        <v>107185.74905417066</v>
      </c>
      <c r="F24" s="32">
        <f t="shared" ca="1" si="7"/>
        <v>104831.77570193073</v>
      </c>
      <c r="G24" s="32">
        <f t="shared" ca="1" si="7"/>
        <v>101086.95700417069</v>
      </c>
      <c r="H24" s="32">
        <f t="shared" ca="1" si="7"/>
        <v>98042.057645328241</v>
      </c>
      <c r="I24" s="30">
        <f ca="1">OFFSET($A$1,A17,0)</f>
        <v>44662</v>
      </c>
      <c r="J24" s="38">
        <f ca="1">J22-$H$25</f>
        <v>-17269.064574150369</v>
      </c>
    </row>
    <row r="25" spans="1:12" x14ac:dyDescent="0.35">
      <c r="A25" t="s">
        <v>73</v>
      </c>
      <c r="C25" s="32">
        <f ca="1">C24</f>
        <v>102058.73838501601</v>
      </c>
      <c r="D25" s="32">
        <f ca="1">SUM($C$24:D24)</f>
        <v>206122.52516855</v>
      </c>
      <c r="E25" s="32">
        <f ca="1">SUM($C$24:E24)</f>
        <v>313308.27422272065</v>
      </c>
      <c r="F25" s="32">
        <f ca="1">SUM($C$24:F24)</f>
        <v>418140.04992465139</v>
      </c>
      <c r="G25" s="32">
        <f ca="1">SUM($C$24:G24)</f>
        <v>519227.00692882208</v>
      </c>
      <c r="H25" s="35">
        <f ca="1">SUM($C$24:H24)</f>
        <v>617269.06457415037</v>
      </c>
    </row>
    <row r="26" spans="1:12" x14ac:dyDescent="0.35">
      <c r="H26" s="36" t="s">
        <v>48</v>
      </c>
    </row>
    <row r="27" spans="1:12" x14ac:dyDescent="0.35">
      <c r="A27" s="24" t="s">
        <v>176</v>
      </c>
      <c r="B27" s="24" t="s">
        <v>186</v>
      </c>
      <c r="C27" s="24"/>
      <c r="D27" s="24"/>
      <c r="E27" s="30"/>
      <c r="F27" s="16"/>
    </row>
    <row r="29" spans="1:12" x14ac:dyDescent="0.35">
      <c r="A29" t="s">
        <v>177</v>
      </c>
      <c r="G29" s="2">
        <f ca="1">OFFSET(B1,$A$17,0)/100</f>
        <v>4.7899999999999998E-2</v>
      </c>
      <c r="H29" s="2">
        <f ca="1">OFFSET(B1,$A$17,0)/100</f>
        <v>4.7899999999999998E-2</v>
      </c>
    </row>
    <row r="30" spans="1:12" x14ac:dyDescent="0.35">
      <c r="B30" s="2"/>
      <c r="G30" s="45">
        <f ca="1">$G$29*$B$22</f>
        <v>23950</v>
      </c>
      <c r="H30" s="45">
        <f ca="1">$H$29*$B$22</f>
        <v>23950</v>
      </c>
    </row>
    <row r="31" spans="1:12" x14ac:dyDescent="0.35">
      <c r="A31" t="s">
        <v>178</v>
      </c>
      <c r="B31" s="2">
        <f>B2/100</f>
        <v>4.7899999999999998E-2</v>
      </c>
      <c r="G31" s="45">
        <f>$B$31*$B$22</f>
        <v>23950</v>
      </c>
      <c r="H31" s="45">
        <f>$B$31*$B$22</f>
        <v>23950</v>
      </c>
    </row>
    <row r="32" spans="1:12" x14ac:dyDescent="0.35">
      <c r="B32" s="2"/>
      <c r="G32" s="45"/>
      <c r="H32" s="45"/>
    </row>
    <row r="33" spans="1:10" x14ac:dyDescent="0.35">
      <c r="A33" t="s">
        <v>157</v>
      </c>
      <c r="G33" s="45">
        <f ca="1">G30-G31</f>
        <v>0</v>
      </c>
      <c r="H33" s="45">
        <f ca="1">H30-H31</f>
        <v>0</v>
      </c>
    </row>
    <row r="34" spans="1:10" x14ac:dyDescent="0.35">
      <c r="B34" t="s">
        <v>179</v>
      </c>
      <c r="C34" s="32">
        <f t="shared" ref="C34:H34" ca="1" si="8">C24+C33</f>
        <v>102058.73838501601</v>
      </c>
      <c r="D34" s="32">
        <f t="shared" ca="1" si="8"/>
        <v>104063.78678353399</v>
      </c>
      <c r="E34" s="32">
        <f t="shared" ca="1" si="8"/>
        <v>107185.74905417066</v>
      </c>
      <c r="F34" s="32">
        <f t="shared" ca="1" si="8"/>
        <v>104831.77570193073</v>
      </c>
      <c r="G34" s="32">
        <f ca="1">G24+G33</f>
        <v>101086.95700417069</v>
      </c>
      <c r="H34" s="32">
        <f t="shared" ca="1" si="8"/>
        <v>98042.057645328241</v>
      </c>
    </row>
    <row r="35" spans="1:10" ht="16" x14ac:dyDescent="0.4">
      <c r="A35" t="s">
        <v>73</v>
      </c>
      <c r="C35" s="32">
        <f ca="1">C34</f>
        <v>102058.73838501601</v>
      </c>
      <c r="D35" s="32">
        <f ca="1">SUM($C$34:D34)</f>
        <v>206122.52516855</v>
      </c>
      <c r="E35" s="32">
        <f ca="1">SUM($C$34:E34)</f>
        <v>313308.27422272065</v>
      </c>
      <c r="F35" s="32">
        <f ca="1">SUM($C$34:F34)</f>
        <v>418140.04992465139</v>
      </c>
      <c r="G35" s="32">
        <f ca="1">SUM($C$34:G34)</f>
        <v>519227.00692882208</v>
      </c>
      <c r="H35" s="50">
        <f ca="1">SUM($C$34:H34)</f>
        <v>617269.06457415037</v>
      </c>
      <c r="I35" s="51" t="s">
        <v>139</v>
      </c>
      <c r="J35" s="49"/>
    </row>
    <row r="36" spans="1:10" x14ac:dyDescent="0.35">
      <c r="H36" s="24" t="s">
        <v>48</v>
      </c>
      <c r="I36" s="49"/>
      <c r="J36" s="50">
        <f ca="1">J22-H35</f>
        <v>-17269.064574150369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Drop Down 1">
              <controlPr defaultSize="0" autoLine="0" autoPict="0">
                <anchor moveWithCells="1">
                  <from>
                    <xdr:col>3</xdr:col>
                    <xdr:colOff>908050</xdr:colOff>
                    <xdr:row>1</xdr:row>
                    <xdr:rowOff>31750</xdr:rowOff>
                  </from>
                  <to>
                    <xdr:col>6</xdr:col>
                    <xdr:colOff>76200</xdr:colOff>
                    <xdr:row>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4067-28B3-4E02-8905-9DB4EB9EF858}">
  <dimension ref="A1:R36"/>
  <sheetViews>
    <sheetView zoomScale="110" zoomScaleNormal="110" workbookViewId="0">
      <selection activeCell="K15" sqref="K15"/>
    </sheetView>
  </sheetViews>
  <sheetFormatPr baseColWidth="10" defaultRowHeight="14.5" x14ac:dyDescent="0.35"/>
  <cols>
    <col min="1" max="1" width="22.7265625" customWidth="1"/>
    <col min="2" max="2" width="14.90625" customWidth="1"/>
    <col min="3" max="3" width="14.08984375" customWidth="1"/>
    <col min="4" max="4" width="13.7265625" customWidth="1"/>
    <col min="5" max="5" width="12.6328125" bestFit="1" customWidth="1"/>
    <col min="6" max="6" width="13.26953125" customWidth="1"/>
    <col min="7" max="7" width="11.6328125" bestFit="1" customWidth="1"/>
    <col min="8" max="8" width="12.6328125" bestFit="1" customWidth="1"/>
  </cols>
  <sheetData>
    <row r="1" spans="1:18" x14ac:dyDescent="0.35">
      <c r="B1" t="s">
        <v>217</v>
      </c>
      <c r="C1" t="s">
        <v>136</v>
      </c>
    </row>
    <row r="2" spans="1:18" x14ac:dyDescent="0.35">
      <c r="A2" s="30">
        <v>44662</v>
      </c>
      <c r="B2">
        <v>4.79</v>
      </c>
      <c r="C2" s="29">
        <v>12.904674702549</v>
      </c>
    </row>
    <row r="3" spans="1:18" x14ac:dyDescent="0.35">
      <c r="A3" s="30">
        <v>45027</v>
      </c>
      <c r="B3">
        <v>12.032999999999999</v>
      </c>
      <c r="C3" s="29">
        <v>13.0444298581784</v>
      </c>
    </row>
    <row r="4" spans="1:18" x14ac:dyDescent="0.35">
      <c r="A4" s="30">
        <v>45393</v>
      </c>
      <c r="B4">
        <v>11.387</v>
      </c>
      <c r="C4" s="29">
        <v>15.777026123950799</v>
      </c>
    </row>
    <row r="5" spans="1:18" x14ac:dyDescent="0.35">
      <c r="H5" s="29"/>
    </row>
    <row r="6" spans="1:18" x14ac:dyDescent="0.35">
      <c r="B6" t="s">
        <v>104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</row>
    <row r="7" spans="1:18" x14ac:dyDescent="0.35">
      <c r="B7" t="s">
        <v>114</v>
      </c>
      <c r="C7">
        <v>2.8E-3</v>
      </c>
      <c r="D7">
        <v>4.1700000000000001E-2</v>
      </c>
      <c r="E7">
        <v>0.16669999999999999</v>
      </c>
      <c r="F7">
        <v>0.375</v>
      </c>
      <c r="G7">
        <v>0.625</v>
      </c>
      <c r="H7">
        <v>0.875</v>
      </c>
      <c r="I7">
        <v>1.25</v>
      </c>
    </row>
    <row r="8" spans="1:18" x14ac:dyDescent="0.35">
      <c r="A8" t="s">
        <v>34</v>
      </c>
      <c r="C8">
        <f>ROUNDDOWN(C7*365,0)</f>
        <v>1</v>
      </c>
      <c r="D8">
        <f>ROUNDDOWN(D7*365,0)</f>
        <v>15</v>
      </c>
      <c r="E8">
        <f t="shared" ref="E8:I8" si="0">ROUNDDOWN(E7*365,0)</f>
        <v>60</v>
      </c>
      <c r="F8">
        <f t="shared" si="0"/>
        <v>136</v>
      </c>
      <c r="G8">
        <f t="shared" si="0"/>
        <v>228</v>
      </c>
      <c r="H8">
        <f t="shared" si="0"/>
        <v>319</v>
      </c>
      <c r="I8">
        <f t="shared" si="0"/>
        <v>456</v>
      </c>
    </row>
    <row r="9" spans="1:18" x14ac:dyDescent="0.35">
      <c r="B9" t="s">
        <v>161</v>
      </c>
    </row>
    <row r="10" spans="1:18" x14ac:dyDescent="0.35">
      <c r="B10" s="30">
        <v>44662</v>
      </c>
      <c r="C10" s="29">
        <v>5.3976017280948003</v>
      </c>
      <c r="D10" s="29">
        <v>4.9965920483912045</v>
      </c>
      <c r="E10" s="29">
        <f>+'Swap CF'!T21*100</f>
        <v>10.243858661231755</v>
      </c>
      <c r="F10" s="29">
        <f>+'Swap CF'!U21*100</f>
        <v>18.95108837721768</v>
      </c>
      <c r="G10" s="29">
        <f>+'Swap CF'!V21*100</f>
        <v>22.24539845797019</v>
      </c>
      <c r="H10" s="29">
        <f>+'Swap CF'!W21*100</f>
        <v>24.638359920952073</v>
      </c>
      <c r="I10" s="29">
        <f>+'Swap CF'!X21*100</f>
        <v>25.110197883048528</v>
      </c>
      <c r="J10" s="29"/>
      <c r="K10" s="29"/>
      <c r="L10" s="29"/>
      <c r="N10" s="29"/>
      <c r="O10" s="29"/>
      <c r="P10" s="29"/>
      <c r="Q10" s="29"/>
      <c r="R10" s="29"/>
    </row>
    <row r="11" spans="1:18" x14ac:dyDescent="0.35">
      <c r="B11" s="30">
        <v>45027</v>
      </c>
      <c r="C11" s="29">
        <v>12.25603842037075</v>
      </c>
      <c r="D11" s="29">
        <v>13.311541755250435</v>
      </c>
      <c r="E11" s="29">
        <f>+'Swap CF'!T22*100</f>
        <v>32.794764117843677</v>
      </c>
      <c r="F11" s="29">
        <f>+'Swap CF'!U22*100</f>
        <v>48.356527792773527</v>
      </c>
      <c r="G11" s="29">
        <f>+'Swap CF'!V22*100</f>
        <v>47.017901748185999</v>
      </c>
      <c r="H11" s="29">
        <f>+'Swap CF'!W22*100</f>
        <v>45.328428348635285</v>
      </c>
      <c r="I11" s="29">
        <f>+'Swap CF'!X22*100</f>
        <v>44.953784355053038</v>
      </c>
      <c r="J11" s="29"/>
      <c r="K11" s="29"/>
    </row>
    <row r="12" spans="1:18" x14ac:dyDescent="0.35">
      <c r="B12" s="30">
        <v>45393</v>
      </c>
      <c r="C12" s="29">
        <v>10.967112704557113</v>
      </c>
      <c r="D12" s="29">
        <v>11.004043609915222</v>
      </c>
      <c r="E12" s="29">
        <f>+'Swap CF'!T23*100</f>
        <v>22.926383901396353</v>
      </c>
      <c r="F12" s="29">
        <f>+'Swap CF'!U23*100</f>
        <v>35.363054104424549</v>
      </c>
      <c r="G12" s="29">
        <f>+'Swap CF'!V23*100</f>
        <v>36.55146328525214</v>
      </c>
      <c r="H12" s="29">
        <f>+'Swap CF'!W23*100</f>
        <v>37.853142957523531</v>
      </c>
      <c r="I12" s="29">
        <f>+'Swap CF'!X23*100</f>
        <v>38.136055051039129</v>
      </c>
      <c r="J12" s="29"/>
      <c r="K12" s="29"/>
      <c r="L12" s="29"/>
      <c r="N12" s="29"/>
      <c r="O12" s="29"/>
      <c r="P12" s="29"/>
      <c r="Q12" s="29"/>
      <c r="R12" s="29"/>
    </row>
    <row r="13" spans="1:18" x14ac:dyDescent="0.35">
      <c r="B13" t="s">
        <v>208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N13" s="29"/>
      <c r="O13" s="29"/>
      <c r="P13" s="29"/>
      <c r="Q13" s="29"/>
      <c r="R13" s="29"/>
    </row>
    <row r="14" spans="1:18" x14ac:dyDescent="0.35">
      <c r="B14" s="30">
        <v>44662</v>
      </c>
      <c r="C14" s="55">
        <f>EXP(-(C10/100)*C$7)</f>
        <v>0.99984887857160698</v>
      </c>
      <c r="D14" s="55">
        <f t="shared" ref="D14:I14" si="1">EXP(-(D10/100)*D$7)</f>
        <v>0.99791859025951524</v>
      </c>
      <c r="E14" s="55">
        <f t="shared" si="1"/>
        <v>0.98306846484124211</v>
      </c>
      <c r="F14" s="55">
        <f t="shared" si="1"/>
        <v>0.93139987614177855</v>
      </c>
      <c r="G14" s="55">
        <f t="shared" si="1"/>
        <v>0.87019866714460936</v>
      </c>
      <c r="H14" s="55">
        <f t="shared" si="1"/>
        <v>0.80606922802960268</v>
      </c>
      <c r="I14" s="55">
        <f t="shared" si="1"/>
        <v>0.73060854155505883</v>
      </c>
      <c r="J14" s="29"/>
      <c r="K14" s="29"/>
      <c r="L14" s="29"/>
      <c r="N14" s="29"/>
      <c r="O14" s="29"/>
      <c r="P14" s="29"/>
      <c r="Q14" s="29"/>
      <c r="R14" s="29"/>
    </row>
    <row r="15" spans="1:18" x14ac:dyDescent="0.35">
      <c r="B15" s="30">
        <v>45027</v>
      </c>
      <c r="C15" s="55">
        <f t="shared" ref="C15:I16" si="2">EXP(-(C11/100)*C$7)</f>
        <v>0.99965688980000189</v>
      </c>
      <c r="D15" s="55">
        <f t="shared" si="2"/>
        <v>0.994464464938279</v>
      </c>
      <c r="E15" s="55">
        <f t="shared" si="2"/>
        <v>0.94679860778640801</v>
      </c>
      <c r="F15" s="55">
        <f t="shared" si="2"/>
        <v>0.83415421868888628</v>
      </c>
      <c r="G15" s="55">
        <f t="shared" si="2"/>
        <v>0.74537943172424437</v>
      </c>
      <c r="H15" s="55">
        <f t="shared" si="2"/>
        <v>0.67258704021610749</v>
      </c>
      <c r="I15" s="55">
        <f t="shared" si="2"/>
        <v>0.57011208083571929</v>
      </c>
      <c r="J15" s="29"/>
      <c r="K15" s="29"/>
      <c r="L15" s="29"/>
      <c r="N15" s="29"/>
      <c r="O15" s="29"/>
      <c r="P15" s="29"/>
      <c r="Q15" s="29"/>
      <c r="R15" s="29"/>
    </row>
    <row r="16" spans="1:18" x14ac:dyDescent="0.35">
      <c r="B16" s="30">
        <v>45393</v>
      </c>
      <c r="C16" s="55">
        <f t="shared" si="2"/>
        <v>0.99969296798825058</v>
      </c>
      <c r="D16" s="55">
        <f t="shared" si="2"/>
        <v>0.99542182575031468</v>
      </c>
      <c r="E16" s="55">
        <f t="shared" si="2"/>
        <v>0.96250282095358253</v>
      </c>
      <c r="F16" s="55">
        <f t="shared" si="2"/>
        <v>0.87580531763136327</v>
      </c>
      <c r="G16" s="55">
        <f t="shared" si="2"/>
        <v>0.79576875388970525</v>
      </c>
      <c r="H16" s="55">
        <f t="shared" si="2"/>
        <v>0.71805077089686775</v>
      </c>
      <c r="I16" s="55">
        <f t="shared" si="2"/>
        <v>0.62082832276823163</v>
      </c>
      <c r="J16" s="29"/>
      <c r="K16" s="29"/>
      <c r="L16" s="29"/>
      <c r="N16" s="29"/>
      <c r="O16" s="29"/>
      <c r="P16" s="29"/>
      <c r="Q16" s="29"/>
      <c r="R16" s="29"/>
    </row>
    <row r="17" spans="1:12" x14ac:dyDescent="0.35">
      <c r="A17">
        <v>3</v>
      </c>
    </row>
    <row r="18" spans="1:12" x14ac:dyDescent="0.35">
      <c r="A18" t="s">
        <v>184</v>
      </c>
      <c r="B18" s="17">
        <f ca="1">OFFSET($C$1,A17,0)/100</f>
        <v>0.15777026123950799</v>
      </c>
    </row>
    <row r="19" spans="1:12" x14ac:dyDescent="0.35">
      <c r="A19" t="s">
        <v>222</v>
      </c>
      <c r="B19" s="9">
        <v>1000000</v>
      </c>
      <c r="C19" s="32">
        <f ca="1">$B$18*$B$19</f>
        <v>157770.26123950799</v>
      </c>
      <c r="D19" s="32">
        <f t="shared" ref="D19" ca="1" si="3">$B$18*$B$19</f>
        <v>157770.26123950799</v>
      </c>
      <c r="E19" s="32">
        <f ca="1">$B$18*$B$19*3</f>
        <v>473310.78371852398</v>
      </c>
      <c r="F19" s="32">
        <f ca="1">$B$18*$B$19*3</f>
        <v>473310.78371852398</v>
      </c>
      <c r="G19" s="32">
        <f ca="1">$B$18*$B$19*3</f>
        <v>473310.78371852398</v>
      </c>
      <c r="H19" s="32">
        <f ca="1">$B$18*$B$19*3</f>
        <v>473310.78371852398</v>
      </c>
    </row>
    <row r="20" spans="1:12" ht="16" x14ac:dyDescent="0.4">
      <c r="A20" t="s">
        <v>185</v>
      </c>
      <c r="B20" s="9"/>
      <c r="C20" s="48"/>
      <c r="D20" s="48"/>
      <c r="E20" s="48"/>
      <c r="F20" s="48"/>
      <c r="G20" s="48"/>
      <c r="H20" s="48"/>
      <c r="I20" s="48"/>
      <c r="K20" s="30"/>
      <c r="L20" s="38"/>
    </row>
    <row r="21" spans="1:12" x14ac:dyDescent="0.35">
      <c r="A21" t="s">
        <v>216</v>
      </c>
      <c r="B21" s="2"/>
      <c r="C21" s="2">
        <f ca="1">OFFSET(C9,$A$17,0)/100</f>
        <v>0.10967112704557114</v>
      </c>
      <c r="D21" s="2">
        <f ca="1">OFFSET(D9,$A$17,0)/100</f>
        <v>0.11004043609915222</v>
      </c>
      <c r="E21" s="2">
        <f t="shared" ref="E21:I21" ca="1" si="4">OFFSET(E9,$A$17,0)/100</f>
        <v>0.22926383901396352</v>
      </c>
      <c r="F21" s="2">
        <f ca="1">OFFSET(F9,$A$17,0)/100</f>
        <v>0.35363054104424552</v>
      </c>
      <c r="G21" s="2">
        <f ca="1">OFFSET(G9,$A$17,0)/100</f>
        <v>0.36551463285252139</v>
      </c>
      <c r="H21" s="2">
        <f ca="1">OFFSET(H9,$A$17,0)/100</f>
        <v>0.37853142957523533</v>
      </c>
      <c r="I21" s="2">
        <f t="shared" ca="1" si="4"/>
        <v>0.38136055051039131</v>
      </c>
    </row>
    <row r="22" spans="1:12" x14ac:dyDescent="0.35">
      <c r="A22" t="s">
        <v>25</v>
      </c>
      <c r="B22" s="9">
        <v>500000</v>
      </c>
      <c r="C22" s="34">
        <f ca="1">$B$22*C21</f>
        <v>54835.563522785567</v>
      </c>
      <c r="D22" s="34">
        <f t="shared" ref="D22:E22" ca="1" si="5">$B$22*D21</f>
        <v>55020.218049576113</v>
      </c>
      <c r="E22" s="34">
        <f t="shared" ca="1" si="5"/>
        <v>114631.91950698177</v>
      </c>
      <c r="F22" s="34">
        <f ca="1">$B$22*F21</f>
        <v>176815.27052212277</v>
      </c>
      <c r="G22" s="34"/>
      <c r="H22" s="34"/>
      <c r="I22" t="s">
        <v>138</v>
      </c>
      <c r="J22" s="32">
        <v>1300000</v>
      </c>
    </row>
    <row r="23" spans="1:12" ht="16" x14ac:dyDescent="0.4">
      <c r="A23" t="s">
        <v>137</v>
      </c>
      <c r="B23" s="2"/>
      <c r="C23" s="32"/>
      <c r="D23" s="32"/>
      <c r="E23" s="32"/>
      <c r="F23" s="32"/>
      <c r="G23" s="32">
        <f ca="1">$B$22*G21</f>
        <v>182757.31642626069</v>
      </c>
      <c r="H23" s="32">
        <f ca="1">$B$22*H21</f>
        <v>189265.71478761768</v>
      </c>
      <c r="I23" s="37" t="s">
        <v>139</v>
      </c>
    </row>
    <row r="24" spans="1:12" ht="16" x14ac:dyDescent="0.4">
      <c r="B24" t="s">
        <v>26</v>
      </c>
      <c r="C24" s="32">
        <f t="shared" ref="C24:H24" ca="1" si="6">C19-C22-C23</f>
        <v>102934.69771672242</v>
      </c>
      <c r="D24" s="32">
        <f t="shared" ca="1" si="6"/>
        <v>102750.04318993188</v>
      </c>
      <c r="E24" s="32">
        <f t="shared" ca="1" si="6"/>
        <v>358678.86421154218</v>
      </c>
      <c r="F24" s="32">
        <f t="shared" ca="1" si="6"/>
        <v>296495.51319640118</v>
      </c>
      <c r="G24" s="32">
        <f t="shared" ca="1" si="6"/>
        <v>290553.46729226329</v>
      </c>
      <c r="H24" s="32">
        <f t="shared" ca="1" si="6"/>
        <v>284045.0689309063</v>
      </c>
      <c r="I24" s="30">
        <f ca="1">OFFSET($A$1,A17,0)</f>
        <v>45393</v>
      </c>
      <c r="J24" s="38">
        <f ca="1">J22-$H$25</f>
        <v>-135457.65453776717</v>
      </c>
    </row>
    <row r="25" spans="1:12" x14ac:dyDescent="0.35">
      <c r="A25" t="s">
        <v>73</v>
      </c>
      <c r="C25" s="32">
        <f ca="1">C24</f>
        <v>102934.69771672242</v>
      </c>
      <c r="D25" s="32">
        <f ca="1">SUM($C$24:D24)</f>
        <v>205684.7409066543</v>
      </c>
      <c r="E25" s="32">
        <f ca="1">SUM($C$24:E24)</f>
        <v>564363.60511819646</v>
      </c>
      <c r="F25" s="32">
        <f ca="1">SUM($C$24:F24)</f>
        <v>860859.11831459764</v>
      </c>
      <c r="G25" s="32">
        <f ca="1">SUM($C$24:G24)</f>
        <v>1151412.5856068609</v>
      </c>
      <c r="H25" s="35">
        <f ca="1">SUM($C$24:H24)</f>
        <v>1435457.6545377672</v>
      </c>
    </row>
    <row r="26" spans="1:12" x14ac:dyDescent="0.35">
      <c r="H26" s="36" t="s">
        <v>48</v>
      </c>
    </row>
    <row r="27" spans="1:12" x14ac:dyDescent="0.35">
      <c r="A27" s="24" t="s">
        <v>176</v>
      </c>
      <c r="B27" s="24" t="s">
        <v>186</v>
      </c>
      <c r="C27" s="24"/>
      <c r="D27" s="24"/>
      <c r="E27" s="30"/>
      <c r="F27" s="16"/>
    </row>
    <row r="29" spans="1:12" x14ac:dyDescent="0.35">
      <c r="A29" t="s">
        <v>177</v>
      </c>
      <c r="G29" s="2">
        <f ca="1">OFFSET(B1,$A$17,0)/100</f>
        <v>0.11387</v>
      </c>
      <c r="H29" s="2">
        <f ca="1">OFFSET(B1,$A$17,0)/100</f>
        <v>0.11387</v>
      </c>
    </row>
    <row r="30" spans="1:12" x14ac:dyDescent="0.35">
      <c r="B30" s="2"/>
      <c r="G30" s="45">
        <f ca="1">$G$29*$B$22</f>
        <v>56935</v>
      </c>
      <c r="H30" s="45">
        <f ca="1">$H$29*$B$22</f>
        <v>56935</v>
      </c>
    </row>
    <row r="31" spans="1:12" x14ac:dyDescent="0.35">
      <c r="A31" t="s">
        <v>178</v>
      </c>
      <c r="B31" s="2">
        <f>B2/100</f>
        <v>4.7899999999999998E-2</v>
      </c>
      <c r="G31" s="45">
        <f>$B$31*$B$22</f>
        <v>23950</v>
      </c>
      <c r="H31" s="45">
        <f>$B$31*$B$22</f>
        <v>23950</v>
      </c>
    </row>
    <row r="32" spans="1:12" x14ac:dyDescent="0.35">
      <c r="B32" s="2"/>
      <c r="G32" s="45"/>
      <c r="H32" s="45"/>
    </row>
    <row r="33" spans="1:10" x14ac:dyDescent="0.35">
      <c r="A33" t="s">
        <v>157</v>
      </c>
      <c r="G33" s="45">
        <f ca="1">G30-G31</f>
        <v>32985</v>
      </c>
      <c r="H33" s="45">
        <f ca="1">H30-H31</f>
        <v>32985</v>
      </c>
    </row>
    <row r="34" spans="1:10" x14ac:dyDescent="0.35">
      <c r="B34" t="s">
        <v>179</v>
      </c>
      <c r="C34" s="32">
        <f ca="1">C24+C33</f>
        <v>102934.69771672242</v>
      </c>
      <c r="D34" s="32">
        <f t="shared" ref="D34:H34" ca="1" si="7">D24+D33</f>
        <v>102750.04318993188</v>
      </c>
      <c r="E34" s="32">
        <f t="shared" ca="1" si="7"/>
        <v>358678.86421154218</v>
      </c>
      <c r="F34" s="32">
        <f t="shared" ca="1" si="7"/>
        <v>296495.51319640118</v>
      </c>
      <c r="G34" s="32">
        <f ca="1">G24+G33</f>
        <v>323538.46729226329</v>
      </c>
      <c r="H34" s="32">
        <f t="shared" ca="1" si="7"/>
        <v>317030.0689309063</v>
      </c>
    </row>
    <row r="35" spans="1:10" ht="16" x14ac:dyDescent="0.4">
      <c r="A35" t="s">
        <v>73</v>
      </c>
      <c r="C35" s="32">
        <f ca="1">C34</f>
        <v>102934.69771672242</v>
      </c>
      <c r="D35" s="32">
        <f ca="1">SUM($C$34:D34)</f>
        <v>205684.7409066543</v>
      </c>
      <c r="E35" s="32">
        <f ca="1">SUM($C$34:E34)</f>
        <v>564363.60511819646</v>
      </c>
      <c r="F35" s="32">
        <f ca="1">SUM($C$34:F34)</f>
        <v>860859.11831459764</v>
      </c>
      <c r="G35" s="32">
        <f ca="1">SUM($C$34:G34)</f>
        <v>1184397.5856068609</v>
      </c>
      <c r="H35" s="50">
        <f ca="1">SUM($C$34:H34)</f>
        <v>1501427.6545377672</v>
      </c>
      <c r="I35" s="51" t="s">
        <v>139</v>
      </c>
      <c r="J35" s="49"/>
    </row>
    <row r="36" spans="1:10" x14ac:dyDescent="0.35">
      <c r="H36" s="24" t="s">
        <v>48</v>
      </c>
      <c r="I36" s="49"/>
      <c r="J36" s="50">
        <f ca="1">J22-H35</f>
        <v>-201427.65453776717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Drop Down 1">
              <controlPr defaultSize="0" autoLine="0" autoPict="0">
                <anchor moveWithCells="1">
                  <from>
                    <xdr:col>3</xdr:col>
                    <xdr:colOff>908050</xdr:colOff>
                    <xdr:row>1</xdr:row>
                    <xdr:rowOff>31750</xdr:rowOff>
                  </from>
                  <to>
                    <xdr:col>6</xdr:col>
                    <xdr:colOff>76200</xdr:colOff>
                    <xdr:row>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303E-1F34-4339-AD87-986F3DD45DD6}">
  <dimension ref="A1:X458"/>
  <sheetViews>
    <sheetView topLeftCell="B1" workbookViewId="0">
      <selection activeCell="R7" sqref="R7"/>
    </sheetView>
  </sheetViews>
  <sheetFormatPr baseColWidth="10" defaultRowHeight="14.5" x14ac:dyDescent="0.35"/>
  <sheetData>
    <row r="1" spans="1:20" x14ac:dyDescent="0.35">
      <c r="J1" s="57">
        <v>44662</v>
      </c>
      <c r="K1" s="57"/>
      <c r="L1" s="57">
        <v>45027</v>
      </c>
      <c r="M1" s="57"/>
      <c r="N1" s="57">
        <v>45393</v>
      </c>
      <c r="O1" s="57"/>
      <c r="R1" s="58" t="s">
        <v>221</v>
      </c>
      <c r="S1" s="58"/>
      <c r="T1" s="58"/>
    </row>
    <row r="2" spans="1:20" x14ac:dyDescent="0.35">
      <c r="A2" t="s">
        <v>104</v>
      </c>
      <c r="B2" t="s">
        <v>114</v>
      </c>
      <c r="D2" t="s">
        <v>161</v>
      </c>
      <c r="E2" s="30">
        <v>44662</v>
      </c>
      <c r="F2" s="30">
        <v>45027</v>
      </c>
      <c r="G2" s="30">
        <v>45393</v>
      </c>
      <c r="J2" t="s">
        <v>224</v>
      </c>
      <c r="K2" t="s">
        <v>223</v>
      </c>
      <c r="L2" t="s">
        <v>224</v>
      </c>
      <c r="M2" t="s">
        <v>223</v>
      </c>
      <c r="N2" t="s">
        <v>224</v>
      </c>
      <c r="O2" t="s">
        <v>223</v>
      </c>
      <c r="R2" s="30">
        <v>44662</v>
      </c>
      <c r="S2" s="30">
        <v>45027</v>
      </c>
      <c r="T2" s="30">
        <v>45393</v>
      </c>
    </row>
    <row r="3" spans="1:20" x14ac:dyDescent="0.35">
      <c r="A3" t="s">
        <v>85</v>
      </c>
      <c r="B3">
        <v>2.8E-3</v>
      </c>
      <c r="C3">
        <v>1</v>
      </c>
      <c r="E3">
        <v>5.3976017280948003</v>
      </c>
      <c r="F3">
        <v>12.25603842037075</v>
      </c>
      <c r="G3">
        <v>10.967112704557113</v>
      </c>
      <c r="I3">
        <v>1</v>
      </c>
      <c r="J3">
        <f>-LN(K3)*(365/I3)</f>
        <v>5.3976017280950091E-2</v>
      </c>
      <c r="K3" cm="1">
        <f t="array" ref="K3">EXP(INDEX($E$12:$E$18,MATCH(I3,$C$12:$C$18,1))+((I3-INDEX($C$12:$C$18,MATCH(I3,$C$12:$C$18,1)))/(INDEX($C$12:$C$18,MATCH(I3,$C$12:$C$18,1)+1)-INDEX($C$12:$C$18,MATCH(I3,$C$12:$C$18,1)))*(INDEX($E$12:$E$18,MATCH(I3,$C$12:$C$18,1)+1)-INDEX($E$12:$E$18,MATCH(I3,$C$12:$C$18,1)))))</f>
        <v>0.99985213143423435</v>
      </c>
      <c r="L3">
        <f>-LN(M3)*(365/I3)</f>
        <v>0.12256038420369748</v>
      </c>
      <c r="M3" cm="1">
        <f t="array" ref="M3">EXP(INDEX($F$12:$F$18,MATCH(I3,$C$12:$C$18,1))+((I3-INDEX($C$12:$C$18,MATCH(I3,$C$12:$C$18,1)))/(INDEX($C$12:$C$18,MATCH(I3,$C$12:$C$18,1)+1)-INDEX($C$12:$C$18,MATCH(I3,$C$12:$C$18,1)))*(INDEX($F$12:$F$18,MATCH(I3,$C$12:$C$18,1)+1)-INDEX($F$12:$F$18,MATCH(I3,$C$12:$C$18,1)))))</f>
        <v>0.99966427449389361</v>
      </c>
      <c r="N3">
        <f>-LN(O3)*(365/I3)</f>
        <v>0.10967112704558189</v>
      </c>
      <c r="O3" cm="1">
        <f t="array" ref="O3">EXP(INDEX($G$12:$G$18,MATCH(I3,$C$12:$C$18,1))+((I3-INDEX($C$12:$C$18,MATCH(I3,$C$12:$C$18,1)))/(INDEX($C$12:$C$18,MATCH(I3,$C$12:$C$18,1)+1)-INDEX($C$12:$C$18,MATCH(I3,$C$12:$C$18,1)))*(INDEX($G$12:$G$18,MATCH(I3,$C$12:$C$18,1)+1)-INDEX($G$12:$G$18,MATCH(I3,$C$12:$C$18,1)))))</f>
        <v>0.99969957629502071</v>
      </c>
      <c r="P3">
        <v>1</v>
      </c>
      <c r="Q3">
        <v>30</v>
      </c>
      <c r="R3" s="3">
        <f t="shared" ref="R3:R16" si="0">+LN(VLOOKUP(Q3,curva_ibr,3,FALSE) / VLOOKUP(Q4,curva_ibr,3,FALSE))*(365/30)</f>
        <v>4.3723244477840428E-2</v>
      </c>
      <c r="S3" s="3">
        <f t="shared" ref="S3:S16" si="1">+LN(VLOOKUP(Q3,curva_ibr,5,FALSE) / VLOOKUP(Q4,curva_ibr,5,FALSE))*(365/30)</f>
        <v>0.156206075071605</v>
      </c>
      <c r="T3" s="3">
        <f t="shared" ref="T3:T16" si="2">+LN(VLOOKUP(Q3,curva_ibr,7,FALSE) / VLOOKUP(Q4,curva_ibr,7,FALSE))*(365/30)</f>
        <v>0.11160641524613064</v>
      </c>
    </row>
    <row r="4" spans="1:20" x14ac:dyDescent="0.35">
      <c r="A4" t="s">
        <v>86</v>
      </c>
      <c r="B4">
        <v>4.1700000000000001E-2</v>
      </c>
      <c r="C4">
        <v>15</v>
      </c>
      <c r="E4">
        <v>4.9965920483912045</v>
      </c>
      <c r="F4">
        <v>13.311541755250435</v>
      </c>
      <c r="G4">
        <v>11.004043609915222</v>
      </c>
      <c r="I4">
        <v>2</v>
      </c>
      <c r="J4">
        <f t="shared" ref="J4:J67" si="3">-LN(K4)*(365/I4)</f>
        <v>5.1827751139677795E-2</v>
      </c>
      <c r="K4" cm="1">
        <f t="array" ref="K4">EXP(INDEX($E$12:$E$18,MATCH(I4,$C$12:$C$18,1))+((I4-INDEX($C$12:$C$18,MATCH(I4,$C$12:$C$18,1)))/(INDEX($C$12:$C$18,MATCH(I4,$C$12:$C$18,1)+1)-INDEX($C$12:$C$18,MATCH(I4,$C$12:$C$18,1)))*(INDEX($E$12:$E$18,MATCH(I4,$C$12:$C$18,1)+1)-INDEX($E$12:$E$18,MATCH(I4,$C$12:$C$18,1)))))</f>
        <v>0.99971605264320584</v>
      </c>
      <c r="L4">
        <f t="shared" ref="L4:L67" si="4">-LN(M4)*(365/I4)</f>
        <v>0.12821486635485874</v>
      </c>
      <c r="M4" cm="1">
        <f t="array" ref="M4">EXP(INDEX($F$12:$F$18,MATCH(I4,$C$12:$C$18,1))+((I4-INDEX($C$12:$C$18,MATCH(I4,$C$12:$C$18,1)))/(INDEX($C$12:$C$18,MATCH(I4,$C$12:$C$18,1)+1)-INDEX($C$12:$C$18,MATCH(I4,$C$12:$C$18,1)))*(INDEX($F$12:$F$18,MATCH(I4,$C$12:$C$18,1)+1)-INDEX($F$12:$F$18,MATCH(I4,$C$12:$C$18,1)))))</f>
        <v>0.99929769951560699</v>
      </c>
      <c r="N4">
        <f t="shared" ref="N4:N67" si="5">-LN(O4)*(365/I4)</f>
        <v>0.1098689711814253</v>
      </c>
      <c r="O4" cm="1">
        <f t="array" ref="O4">EXP(INDEX($G$12:$G$18,MATCH(I4,$C$12:$C$18,1))+((I4-INDEX($C$12:$C$18,MATCH(I4,$C$12:$C$18,1)))/(INDEX($C$12:$C$18,MATCH(I4,$C$12:$C$18,1)+1)-INDEX($C$12:$C$18,MATCH(I4,$C$12:$C$18,1)))*(INDEX($G$12:$G$18,MATCH(I4,$C$12:$C$18,1)+1)-INDEX($G$12:$G$18,MATCH(I4,$C$12:$C$18,1)))))</f>
        <v>0.9993981594188418</v>
      </c>
      <c r="P4">
        <v>2</v>
      </c>
      <c r="Q4">
        <f>+Q3+30</f>
        <v>60</v>
      </c>
      <c r="R4" s="3">
        <f t="shared" si="0"/>
        <v>5.1219293306158778E-2</v>
      </c>
      <c r="S4" s="3">
        <f t="shared" si="1"/>
        <v>0.16397382058921706</v>
      </c>
      <c r="T4" s="3">
        <f t="shared" si="2"/>
        <v>0.11463191950698309</v>
      </c>
    </row>
    <row r="5" spans="1:20" x14ac:dyDescent="0.35">
      <c r="A5" t="s">
        <v>87</v>
      </c>
      <c r="B5">
        <v>0.16669999999999999</v>
      </c>
      <c r="C5">
        <v>60</v>
      </c>
      <c r="E5">
        <v>4.5283913479357976</v>
      </c>
      <c r="F5">
        <v>15.043341069182972</v>
      </c>
      <c r="G5">
        <v>11.121492045938627</v>
      </c>
      <c r="I5">
        <v>3</v>
      </c>
      <c r="J5">
        <f t="shared" si="3"/>
        <v>5.1111662425916866E-2</v>
      </c>
      <c r="K5" cm="1">
        <f t="array" ref="K5">EXP(INDEX($E$12:$E$18,MATCH(I5,$C$12:$C$18,1))+((I5-INDEX($C$12:$C$18,MATCH(I5,$C$12:$C$18,1)))/(INDEX($C$12:$C$18,MATCH(I5,$C$12:$C$18,1)+1)-INDEX($C$12:$C$18,MATCH(I5,$C$12:$C$18,1)))*(INDEX($E$12:$E$18,MATCH(I5,$C$12:$C$18,1)+1)-INDEX($E$12:$E$18,MATCH(I5,$C$12:$C$18,1)))))</f>
        <v>0.99957999237235329</v>
      </c>
      <c r="L5">
        <f t="shared" si="4"/>
        <v>0.13009969373856745</v>
      </c>
      <c r="M5" cm="1">
        <f t="array" ref="M5">EXP(INDEX($F$12:$F$18,MATCH(I5,$C$12:$C$18,1))+((I5-INDEX($C$12:$C$18,MATCH(I5,$C$12:$C$18,1)))/(INDEX($C$12:$C$18,MATCH(I5,$C$12:$C$18,1)+1)-INDEX($C$12:$C$18,MATCH(I5,$C$12:$C$18,1)))*(INDEX($F$12:$F$18,MATCH(I5,$C$12:$C$18,1)+1)-INDEX($F$12:$F$18,MATCH(I5,$C$12:$C$18,1)))))</f>
        <v>0.99893125895966417</v>
      </c>
      <c r="N5">
        <f t="shared" si="5"/>
        <v>0.10993491922669897</v>
      </c>
      <c r="O5" cm="1">
        <f t="array" ref="O5">EXP(INDEX($G$12:$G$18,MATCH(I5,$C$12:$C$18,1))+((I5-INDEX($C$12:$C$18,MATCH(I5,$C$12:$C$18,1)))/(INDEX($C$12:$C$18,MATCH(I5,$C$12:$C$18,1)+1)-INDEX($C$12:$C$18,MATCH(I5,$C$12:$C$18,1)))*(INDEX($G$12:$G$18,MATCH(I5,$C$12:$C$18,1)+1)-INDEX($G$12:$G$18,MATCH(I5,$C$12:$C$18,1)))))</f>
        <v>0.99909683342209854</v>
      </c>
      <c r="P5">
        <v>3</v>
      </c>
      <c r="Q5">
        <f t="shared" ref="Q5:Q16" si="6">+Q4+30</f>
        <v>90</v>
      </c>
      <c r="R5" s="3">
        <f t="shared" si="0"/>
        <v>5.1219293306158778E-2</v>
      </c>
      <c r="S5" s="3">
        <f t="shared" si="1"/>
        <v>0.16397382058921972</v>
      </c>
      <c r="T5" s="3">
        <f t="shared" si="2"/>
        <v>0.11463191950698041</v>
      </c>
    </row>
    <row r="6" spans="1:20" x14ac:dyDescent="0.35">
      <c r="A6" t="s">
        <v>88</v>
      </c>
      <c r="B6">
        <v>0.375</v>
      </c>
      <c r="C6">
        <v>136</v>
      </c>
      <c r="E6">
        <v>4.860074338257002</v>
      </c>
      <c r="F6">
        <v>15.800011034037041</v>
      </c>
      <c r="G6">
        <v>11.312441992716053</v>
      </c>
      <c r="I6">
        <v>4</v>
      </c>
      <c r="J6">
        <f t="shared" si="3"/>
        <v>5.0753618069040572E-2</v>
      </c>
      <c r="K6" cm="1">
        <f t="array" ref="K6">EXP(INDEX($E$12:$E$18,MATCH(I6,$C$12:$C$18,1))+((I6-INDEX($C$12:$C$18,MATCH(I6,$C$12:$C$18,1)))/(INDEX($C$12:$C$18,MATCH(I6,$C$12:$C$18,1)+1)-INDEX($C$12:$C$18,MATCH(I6,$C$12:$C$18,1)))*(INDEX($E$12:$E$18,MATCH(I6,$C$12:$C$18,1)+1)-INDEX($E$12:$E$18,MATCH(I6,$C$12:$C$18,1)))))</f>
        <v>0.99944395061915603</v>
      </c>
      <c r="L6">
        <f t="shared" si="4"/>
        <v>0.13104210743041683</v>
      </c>
      <c r="M6" cm="1">
        <f t="array" ref="M6">EXP(INDEX($F$12:$F$18,MATCH(I6,$C$12:$C$18,1))+((I6-INDEX($C$12:$C$18,MATCH(I6,$C$12:$C$18,1)))/(INDEX($C$12:$C$18,MATCH(I6,$C$12:$C$18,1)+1)-INDEX($C$12:$C$18,MATCH(I6,$C$12:$C$18,1)))*(INDEX($F$12:$F$18,MATCH(I6,$C$12:$C$18,1)+1)-INDEX($F$12:$F$18,MATCH(I6,$C$12:$C$18,1)))))</f>
        <v>0.99856495277677271</v>
      </c>
      <c r="N6">
        <f t="shared" si="5"/>
        <v>0.10996789324934325</v>
      </c>
      <c r="O6" cm="1">
        <f t="array" ref="O6">EXP(INDEX($G$12:$G$18,MATCH(I6,$C$12:$C$18,1))+((I6-INDEX($C$12:$C$18,MATCH(I6,$C$12:$C$18,1)))/(INDEX($C$12:$C$18,MATCH(I6,$C$12:$C$18,1)+1)-INDEX($C$12:$C$18,MATCH(I6,$C$12:$C$18,1)))*(INDEX($G$12:$G$18,MATCH(I6,$C$12:$C$18,1)+1)-INDEX($G$12:$G$18,MATCH(I6,$C$12:$C$18,1)))))</f>
        <v>0.99879559827738995</v>
      </c>
      <c r="P6">
        <v>4</v>
      </c>
      <c r="Q6">
        <f t="shared" si="6"/>
        <v>120</v>
      </c>
      <c r="R6" s="3">
        <f t="shared" si="0"/>
        <v>5.8002294035236657E-2</v>
      </c>
      <c r="S6" s="3">
        <f t="shared" si="1"/>
        <v>0.16239292094382821</v>
      </c>
      <c r="T6" s="3">
        <f t="shared" si="2"/>
        <v>0.11647363511949808</v>
      </c>
    </row>
    <row r="7" spans="1:20" x14ac:dyDescent="0.35">
      <c r="A7" t="s">
        <v>89</v>
      </c>
      <c r="B7">
        <v>0.625</v>
      </c>
      <c r="C7">
        <v>228</v>
      </c>
      <c r="E7">
        <v>5.5522351876880363</v>
      </c>
      <c r="F7">
        <v>15.904361152434298</v>
      </c>
      <c r="G7">
        <v>11.532517009926407</v>
      </c>
      <c r="I7">
        <v>5</v>
      </c>
      <c r="J7">
        <f t="shared" si="3"/>
        <v>5.0538791454916195E-2</v>
      </c>
      <c r="K7" cm="1">
        <f t="array" ref="K7">EXP(INDEX($E$12:$E$18,MATCH(I7,$C$12:$C$18,1))+((I7-INDEX($C$12:$C$18,MATCH(I7,$C$12:$C$18,1)))/(INDEX($C$12:$C$18,MATCH(I7,$C$12:$C$18,1)+1)-INDEX($C$12:$C$18,MATCH(I7,$C$12:$C$18,1)))*(INDEX($E$12:$E$18,MATCH(I7,$C$12:$C$18,1)+1)-INDEX($E$12:$E$18,MATCH(I7,$C$12:$C$18,1)))))</f>
        <v>0.99930792738109386</v>
      </c>
      <c r="L7">
        <f t="shared" si="4"/>
        <v>0.13160755564553223</v>
      </c>
      <c r="M7" cm="1">
        <f t="array" ref="M7">EXP(INDEX($F$12:$F$18,MATCH(I7,$C$12:$C$18,1))+((I7-INDEX($C$12:$C$18,MATCH(I7,$C$12:$C$18,1)))/(INDEX($C$12:$C$18,MATCH(I7,$C$12:$C$18,1)+1)-INDEX($C$12:$C$18,MATCH(I7,$C$12:$C$18,1)))*(INDEX($F$12:$F$18,MATCH(I7,$C$12:$C$18,1)+1)-INDEX($F$12:$F$18,MATCH(I7,$C$12:$C$18,1)))))</f>
        <v>0.99819878091765812</v>
      </c>
      <c r="N7">
        <f t="shared" si="5"/>
        <v>0.10998767766292523</v>
      </c>
      <c r="O7" cm="1">
        <f t="array" ref="O7">EXP(INDEX($G$12:$G$18,MATCH(I7,$C$12:$C$18,1))+((I7-INDEX($C$12:$C$18,MATCH(I7,$C$12:$C$18,1)))/(INDEX($C$12:$C$18,MATCH(I7,$C$12:$C$18,1)+1)-INDEX($C$12:$C$18,MATCH(I7,$C$12:$C$18,1)))*(INDEX($G$12:$G$18,MATCH(I7,$C$12:$C$18,1)+1)-INDEX($G$12:$G$18,MATCH(I7,$C$12:$C$18,1)))))</f>
        <v>0.99849445395732361</v>
      </c>
      <c r="P7">
        <v>5</v>
      </c>
      <c r="Q7">
        <f t="shared" si="6"/>
        <v>150</v>
      </c>
      <c r="R7" s="3">
        <f t="shared" si="0"/>
        <v>6.5754294868470065E-2</v>
      </c>
      <c r="S7" s="3">
        <f t="shared" si="1"/>
        <v>0.16058617849195353</v>
      </c>
      <c r="T7" s="3">
        <f t="shared" si="2"/>
        <v>0.11857845296237371</v>
      </c>
    </row>
    <row r="8" spans="1:20" x14ac:dyDescent="0.35">
      <c r="A8" t="s">
        <v>90</v>
      </c>
      <c r="B8">
        <v>0.875</v>
      </c>
      <c r="C8">
        <v>319</v>
      </c>
      <c r="E8">
        <v>6.1435421948750628</v>
      </c>
      <c r="F8">
        <v>15.810730077234705</v>
      </c>
      <c r="G8">
        <v>11.741559709528604</v>
      </c>
      <c r="I8">
        <v>6</v>
      </c>
      <c r="J8">
        <f t="shared" si="3"/>
        <v>5.0395573712166769E-2</v>
      </c>
      <c r="K8" cm="1">
        <f t="array" ref="K8">EXP(INDEX($E$12:$E$18,MATCH(I8,$C$12:$C$18,1))+((I8-INDEX($C$12:$C$18,MATCH(I8,$C$12:$C$18,1)))/(INDEX($C$12:$C$18,MATCH(I8,$C$12:$C$18,1)+1)-INDEX($C$12:$C$18,MATCH(I8,$C$12:$C$18,1)))*(INDEX($E$12:$E$18,MATCH(I8,$C$12:$C$18,1)+1)-INDEX($E$12:$E$18,MATCH(I8,$C$12:$C$18,1)))))</f>
        <v>0.99917192265564692</v>
      </c>
      <c r="L8">
        <f t="shared" si="4"/>
        <v>0.13198452112227346</v>
      </c>
      <c r="M8" cm="1">
        <f t="array" ref="M8">EXP(INDEX($F$12:$F$18,MATCH(I8,$C$12:$C$18,1))+((I8-INDEX($C$12:$C$18,MATCH(I8,$C$12:$C$18,1)))/(INDEX($C$12:$C$18,MATCH(I8,$C$12:$C$18,1)+1)-INDEX($C$12:$C$18,MATCH(I8,$C$12:$C$18,1)))*(INDEX($F$12:$F$18,MATCH(I8,$C$12:$C$18,1)+1)-INDEX($F$12:$F$18,MATCH(I8,$C$12:$C$18,1)))))</f>
        <v>0.99783274333306426</v>
      </c>
      <c r="N8">
        <f t="shared" si="5"/>
        <v>0.11000086727198347</v>
      </c>
      <c r="O8" cm="1">
        <f t="array" ref="O8">EXP(INDEX($G$12:$G$18,MATCH(I8,$C$12:$C$18,1))+((I8-INDEX($C$12:$C$18,MATCH(I8,$C$12:$C$18,1)))/(INDEX($C$12:$C$18,MATCH(I8,$C$12:$C$18,1)+1)-INDEX($C$12:$C$18,MATCH(I8,$C$12:$C$18,1)))*(INDEX($G$12:$G$18,MATCH(I8,$C$12:$C$18,1)+1)-INDEX($G$12:$G$18,MATCH(I8,$C$12:$C$18,1)))))</f>
        <v>0.9981934004345151</v>
      </c>
      <c r="P8">
        <v>6</v>
      </c>
      <c r="Q8">
        <f t="shared" si="6"/>
        <v>180</v>
      </c>
      <c r="R8" s="3">
        <f t="shared" si="0"/>
        <v>6.5754294868470065E-2</v>
      </c>
      <c r="S8" s="3">
        <f t="shared" si="1"/>
        <v>0.16058617849195353</v>
      </c>
      <c r="T8" s="3">
        <f t="shared" si="2"/>
        <v>0.11857845296237371</v>
      </c>
    </row>
    <row r="9" spans="1:20" x14ac:dyDescent="0.35">
      <c r="A9" t="s">
        <v>91</v>
      </c>
      <c r="B9">
        <v>1.25</v>
      </c>
      <c r="C9">
        <v>456</v>
      </c>
      <c r="E9">
        <v>6.8124758702288872</v>
      </c>
      <c r="F9">
        <v>15.562527149529199</v>
      </c>
      <c r="G9">
        <v>12.033122941528665</v>
      </c>
      <c r="I9">
        <v>7</v>
      </c>
      <c r="J9">
        <f t="shared" si="3"/>
        <v>5.02932753244884E-2</v>
      </c>
      <c r="K9" cm="1">
        <f t="array" ref="K9">EXP(INDEX($E$12:$E$18,MATCH(I9,$C$12:$C$18,1))+((I9-INDEX($C$12:$C$18,MATCH(I9,$C$12:$C$18,1)))/(INDEX($C$12:$C$18,MATCH(I9,$C$12:$C$18,1)+1)-INDEX($C$12:$C$18,MATCH(I9,$C$12:$C$18,1)))*(INDEX($E$12:$E$18,MATCH(I9,$C$12:$C$18,1)+1)-INDEX($E$12:$E$18,MATCH(I9,$C$12:$C$18,1)))))</f>
        <v>0.99903593644029565</v>
      </c>
      <c r="L9">
        <f t="shared" si="4"/>
        <v>0.13225378217709022</v>
      </c>
      <c r="M9" cm="1">
        <f t="array" ref="M9">EXP(INDEX($F$12:$F$18,MATCH(I9,$C$12:$C$18,1))+((I9-INDEX($C$12:$C$18,MATCH(I9,$C$12:$C$18,1)))/(INDEX($C$12:$C$18,MATCH(I9,$C$12:$C$18,1)+1)-INDEX($C$12:$C$18,MATCH(I9,$C$12:$C$18,1)))*(INDEX($F$12:$F$18,MATCH(I9,$C$12:$C$18,1)+1)-INDEX($F$12:$F$18,MATCH(I9,$C$12:$C$18,1)))))</f>
        <v>0.99746683997375285</v>
      </c>
      <c r="N9">
        <f t="shared" si="5"/>
        <v>0.11001028842131071</v>
      </c>
      <c r="O9" cm="1">
        <f t="array" ref="O9">EXP(INDEX($G$12:$G$18,MATCH(I9,$C$12:$C$18,1))+((I9-INDEX($C$12:$C$18,MATCH(I9,$C$12:$C$18,1)))/(INDEX($C$12:$C$18,MATCH(I9,$C$12:$C$18,1)+1)-INDEX($C$12:$C$18,MATCH(I9,$C$12:$C$18,1)))*(INDEX($G$12:$G$18,MATCH(I9,$C$12:$C$18,1)+1)-INDEX($G$12:$G$18,MATCH(I9,$C$12:$C$18,1)))))</f>
        <v>0.99789243768158842</v>
      </c>
      <c r="P9">
        <v>7</v>
      </c>
      <c r="Q9">
        <f t="shared" si="6"/>
        <v>210</v>
      </c>
      <c r="R9" s="3">
        <f t="shared" si="0"/>
        <v>6.9952811530852893E-2</v>
      </c>
      <c r="S9" s="3">
        <f t="shared" si="1"/>
        <v>0.15865625882628864</v>
      </c>
      <c r="T9" s="3">
        <f t="shared" si="2"/>
        <v>0.12020833195660721</v>
      </c>
    </row>
    <row r="10" spans="1:20" x14ac:dyDescent="0.35">
      <c r="I10">
        <v>8</v>
      </c>
      <c r="J10">
        <f t="shared" si="3"/>
        <v>5.0216551533724493E-2</v>
      </c>
      <c r="K10" cm="1">
        <f t="array" ref="K10">EXP(INDEX($E$12:$E$18,MATCH(I10,$C$12:$C$18,1))+((I10-INDEX($C$12:$C$18,MATCH(I10,$C$12:$C$18,1)))/(INDEX($C$12:$C$18,MATCH(I10,$C$12:$C$18,1)+1)-INDEX($C$12:$C$18,MATCH(I10,$C$12:$C$18,1)))*(INDEX($E$12:$E$18,MATCH(I10,$C$12:$C$18,1)+1)-INDEX($E$12:$E$18,MATCH(I10,$C$12:$C$18,1)))))</f>
        <v>0.99889996873252096</v>
      </c>
      <c r="L10">
        <f t="shared" si="4"/>
        <v>0.13245572796820557</v>
      </c>
      <c r="M10" cm="1">
        <f t="array" ref="M10">EXP(INDEX($F$12:$F$18,MATCH(I10,$C$12:$C$18,1))+((I10-INDEX($C$12:$C$18,MATCH(I10,$C$12:$C$18,1)))/(INDEX($C$12:$C$18,MATCH(I10,$C$12:$C$18,1)+1)-INDEX($C$12:$C$18,MATCH(I10,$C$12:$C$18,1)))*(INDEX($F$12:$F$18,MATCH(I10,$C$12:$C$18,1)+1)-INDEX($F$12:$F$18,MATCH(I10,$C$12:$C$18,1)))))</f>
        <v>0.9971010707905037</v>
      </c>
      <c r="N10">
        <f t="shared" si="5"/>
        <v>0.11001735428330509</v>
      </c>
      <c r="O10" cm="1">
        <f t="array" ref="O10">EXP(INDEX($G$12:$G$18,MATCH(I10,$C$12:$C$18,1))+((I10-INDEX($C$12:$C$18,MATCH(I10,$C$12:$C$18,1)))/(INDEX($C$12:$C$18,MATCH(I10,$C$12:$C$18,1)+1)-INDEX($C$12:$C$18,MATCH(I10,$C$12:$C$18,1)))*(INDEX($G$12:$G$18,MATCH(I10,$C$12:$C$18,1)+1)-INDEX($G$12:$G$18,MATCH(I10,$C$12:$C$18,1)))))</f>
        <v>0.9975915656711758</v>
      </c>
      <c r="P10">
        <v>8</v>
      </c>
      <c r="Q10">
        <f t="shared" si="6"/>
        <v>240</v>
      </c>
      <c r="R10" s="3">
        <f t="shared" si="0"/>
        <v>7.6250586524424499E-2</v>
      </c>
      <c r="S10" s="3">
        <f t="shared" si="1"/>
        <v>0.15576137932778564</v>
      </c>
      <c r="T10" s="3">
        <f t="shared" si="2"/>
        <v>0.1226531504479571</v>
      </c>
    </row>
    <row r="11" spans="1:20" x14ac:dyDescent="0.35">
      <c r="D11" t="s">
        <v>161</v>
      </c>
      <c r="E11" s="30">
        <v>44662</v>
      </c>
      <c r="F11" s="30">
        <v>45027</v>
      </c>
      <c r="G11" s="30">
        <v>45393</v>
      </c>
      <c r="I11">
        <v>9</v>
      </c>
      <c r="J11">
        <f t="shared" si="3"/>
        <v>5.015687747424645E-2</v>
      </c>
      <c r="K11" cm="1">
        <f t="array" ref="K11">EXP(INDEX($E$12:$E$18,MATCH(I11,$C$12:$C$18,1))+((I11-INDEX($C$12:$C$18,MATCH(I11,$C$12:$C$18,1)))/(INDEX($C$12:$C$18,MATCH(I11,$C$12:$C$18,1)+1)-INDEX($C$12:$C$18,MATCH(I11,$C$12:$C$18,1)))*(INDEX($E$12:$E$18,MATCH(I11,$C$12:$C$18,1)+1)-INDEX($E$12:$E$18,MATCH(I11,$C$12:$C$18,1)))))</f>
        <v>0.99876401952980376</v>
      </c>
      <c r="L11">
        <f t="shared" si="4"/>
        <v>0.13261279691684802</v>
      </c>
      <c r="M11" cm="1">
        <f t="array" ref="M11">EXP(INDEX($F$12:$F$18,MATCH(I11,$C$12:$C$18,1))+((I11-INDEX($C$12:$C$18,MATCH(I11,$C$12:$C$18,1)))/(INDEX($C$12:$C$18,MATCH(I11,$C$12:$C$18,1)+1)-INDEX($C$12:$C$18,MATCH(I11,$C$12:$C$18,1)))*(INDEX($F$12:$F$18,MATCH(I11,$C$12:$C$18,1)+1)-INDEX($F$12:$F$18,MATCH(I11,$C$12:$C$18,1)))))</f>
        <v>0.99673543573411483</v>
      </c>
      <c r="N11">
        <f t="shared" si="5"/>
        <v>0.11002284995374484</v>
      </c>
      <c r="O11" cm="1">
        <f t="array" ref="O11">EXP(INDEX($G$12:$G$18,MATCH(I11,$C$12:$C$18,1))+((I11-INDEX($C$12:$C$18,MATCH(I11,$C$12:$C$18,1)))/(INDEX($C$12:$C$18,MATCH(I11,$C$12:$C$18,1)+1)-INDEX($C$12:$C$18,MATCH(I11,$C$12:$C$18,1)))*(INDEX($G$12:$G$18,MATCH(I11,$C$12:$C$18,1)+1)-INDEX($G$12:$G$18,MATCH(I11,$C$12:$C$18,1)))))</f>
        <v>0.99729078437591767</v>
      </c>
      <c r="P11">
        <v>9</v>
      </c>
      <c r="Q11">
        <f t="shared" si="6"/>
        <v>270</v>
      </c>
      <c r="R11" s="3">
        <f t="shared" si="0"/>
        <v>7.6250586524424499E-2</v>
      </c>
      <c r="S11" s="3">
        <f t="shared" si="1"/>
        <v>0.15576137932778564</v>
      </c>
      <c r="T11" s="3">
        <f t="shared" si="2"/>
        <v>0.1226531504479571</v>
      </c>
    </row>
    <row r="12" spans="1:20" x14ac:dyDescent="0.35">
      <c r="B12">
        <f>+C12/365</f>
        <v>2.7397260273972603E-3</v>
      </c>
      <c r="C12">
        <v>1</v>
      </c>
      <c r="E12">
        <f>-E3/100*C3/365</f>
        <v>-1.4787949939985755E-4</v>
      </c>
      <c r="F12">
        <f>-F3/100*C3/365</f>
        <v>-3.357818745307055E-4</v>
      </c>
      <c r="G12">
        <f>-G3/100*C3/365</f>
        <v>-3.0046884122074283E-4</v>
      </c>
      <c r="I12">
        <v>10</v>
      </c>
      <c r="J12">
        <f t="shared" si="3"/>
        <v>5.0109138226665274E-2</v>
      </c>
      <c r="K12" cm="1">
        <f t="array" ref="K12">EXP(INDEX($E$12:$E$18,MATCH(I12,$C$12:$C$18,1))+((I12-INDEX($C$12:$C$18,MATCH(I12,$C$12:$C$18,1)))/(INDEX($C$12:$C$18,MATCH(I12,$C$12:$C$18,1)+1)-INDEX($C$12:$C$18,MATCH(I12,$C$12:$C$18,1)))*(INDEX($E$12:$E$18,MATCH(I12,$C$12:$C$18,1)+1)-INDEX($E$12:$E$18,MATCH(I12,$C$12:$C$18,1)))))</f>
        <v>0.99862808882962562</v>
      </c>
      <c r="L12">
        <f t="shared" si="4"/>
        <v>0.13273845207576079</v>
      </c>
      <c r="M12" cm="1">
        <f t="array" ref="M12">EXP(INDEX($F$12:$F$18,MATCH(I12,$C$12:$C$18,1))+((I12-INDEX($C$12:$C$18,MATCH(I12,$C$12:$C$18,1)))/(INDEX($C$12:$C$18,MATCH(I12,$C$12:$C$18,1)+1)-INDEX($C$12:$C$18,MATCH(I12,$C$12:$C$18,1)))*(INDEX($F$12:$F$18,MATCH(I12,$C$12:$C$18,1)+1)-INDEX($F$12:$F$18,MATCH(I12,$C$12:$C$18,1)))))</f>
        <v>0.99636993475540214</v>
      </c>
      <c r="N12">
        <f t="shared" si="5"/>
        <v>0.110027246490094</v>
      </c>
      <c r="O12" cm="1">
        <f t="array" ref="O12">EXP(INDEX($G$12:$G$18,MATCH(I12,$C$12:$C$18,1))+((I12-INDEX($C$12:$C$18,MATCH(I12,$C$12:$C$18,1)))/(INDEX($C$12:$C$18,MATCH(I12,$C$12:$C$18,1)+1)-INDEX($C$12:$C$18,MATCH(I12,$C$12:$C$18,1)))*(INDEX($G$12:$G$18,MATCH(I12,$C$12:$C$18,1)+1)-INDEX($G$12:$G$18,MATCH(I12,$C$12:$C$18,1)))))</f>
        <v>0.99699009376846282</v>
      </c>
      <c r="P12">
        <v>10</v>
      </c>
      <c r="Q12">
        <f t="shared" si="6"/>
        <v>300</v>
      </c>
      <c r="R12" s="3">
        <f t="shared" si="0"/>
        <v>7.8982279989194507E-2</v>
      </c>
      <c r="S12" s="3">
        <f t="shared" si="1"/>
        <v>0.15359238778599657</v>
      </c>
      <c r="T12" s="3">
        <f t="shared" si="2"/>
        <v>0.12429106256830867</v>
      </c>
    </row>
    <row r="13" spans="1:20" x14ac:dyDescent="0.35">
      <c r="B13">
        <f t="shared" ref="B13:B14" si="7">+C13/365</f>
        <v>4.1095890410958902E-2</v>
      </c>
      <c r="C13">
        <v>15</v>
      </c>
      <c r="E13">
        <f t="shared" ref="E13:E18" si="8">-E4/100*C4/365</f>
        <v>-2.053393992489536E-3</v>
      </c>
      <c r="F13">
        <f t="shared" ref="F13:F18" si="9">-F4/100*C4/365</f>
        <v>-5.470496611746754E-3</v>
      </c>
      <c r="G13">
        <f t="shared" ref="G13:G18" si="10">-G4/100*C4/365</f>
        <v>-4.5222097027048857E-3</v>
      </c>
      <c r="I13">
        <v>11</v>
      </c>
      <c r="J13">
        <f t="shared" si="3"/>
        <v>5.0070078842275517E-2</v>
      </c>
      <c r="K13" cm="1">
        <f t="array" ref="K13">EXP(INDEX($E$12:$E$18,MATCH(I13,$C$12:$C$18,1))+((I13-INDEX($C$12:$C$18,MATCH(I13,$C$12:$C$18,1)))/(INDEX($C$12:$C$18,MATCH(I13,$C$12:$C$18,1)+1)-INDEX($C$12:$C$18,MATCH(I13,$C$12:$C$18,1)))*(INDEX($E$12:$E$18,MATCH(I13,$C$12:$C$18,1)+1)-INDEX($E$12:$E$18,MATCH(I13,$C$12:$C$18,1)))))</f>
        <v>0.99849217662946854</v>
      </c>
      <c r="L13">
        <f t="shared" si="4"/>
        <v>0.13284126084214584</v>
      </c>
      <c r="M13" cm="1">
        <f t="array" ref="M13">EXP(INDEX($F$12:$F$18,MATCH(I13,$C$12:$C$18,1))+((I13-INDEX($C$12:$C$18,MATCH(I13,$C$12:$C$18,1)))/(INDEX($C$12:$C$18,MATCH(I13,$C$12:$C$18,1)+1)-INDEX($C$12:$C$18,MATCH(I13,$C$12:$C$18,1)))*(INDEX($F$12:$F$18,MATCH(I13,$C$12:$C$18,1)+1)-INDEX($F$12:$F$18,MATCH(I13,$C$12:$C$18,1)))))</f>
        <v>0.99600456780519953</v>
      </c>
      <c r="N13">
        <f t="shared" si="5"/>
        <v>0.11003084365620183</v>
      </c>
      <c r="O13" cm="1">
        <f t="array" ref="O13">EXP(INDEX($G$12:$G$18,MATCH(I13,$C$12:$C$18,1))+((I13-INDEX($C$12:$C$18,MATCH(I13,$C$12:$C$18,1)))/(INDEX($C$12:$C$18,MATCH(I13,$C$12:$C$18,1)+1)-INDEX($C$12:$C$18,MATCH(I13,$C$12:$C$18,1)))*(INDEX($G$12:$G$18,MATCH(I13,$C$12:$C$18,1)+1)-INDEX($G$12:$G$18,MATCH(I13,$C$12:$C$18,1)))))</f>
        <v>0.99668949382146799</v>
      </c>
      <c r="P13">
        <v>11</v>
      </c>
      <c r="Q13">
        <f t="shared" si="6"/>
        <v>330</v>
      </c>
      <c r="R13" s="3">
        <f t="shared" si="0"/>
        <v>8.3700659610161765E-2</v>
      </c>
      <c r="S13" s="3">
        <f t="shared" si="1"/>
        <v>0.1498459478501768</v>
      </c>
      <c r="T13" s="3">
        <f t="shared" si="2"/>
        <v>0.12712018350346466</v>
      </c>
    </row>
    <row r="14" spans="1:20" x14ac:dyDescent="0.35">
      <c r="B14">
        <f t="shared" si="7"/>
        <v>0.16438356164383561</v>
      </c>
      <c r="C14">
        <v>60</v>
      </c>
      <c r="E14">
        <f t="shared" si="8"/>
        <v>-7.4439309829081608E-3</v>
      </c>
      <c r="F14">
        <f t="shared" si="9"/>
        <v>-2.4728779839752829E-2</v>
      </c>
      <c r="G14">
        <f t="shared" si="10"/>
        <v>-1.82819047330498E-2</v>
      </c>
      <c r="I14">
        <v>12</v>
      </c>
      <c r="J14">
        <f t="shared" si="3"/>
        <v>5.0037529355287373E-2</v>
      </c>
      <c r="K14" cm="1">
        <f t="array" ref="K14">EXP(INDEX($E$12:$E$18,MATCH(I14,$C$12:$C$18,1))+((I14-INDEX($C$12:$C$18,MATCH(I14,$C$12:$C$18,1)))/(INDEX($C$12:$C$18,MATCH(I14,$C$12:$C$18,1)+1)-INDEX($C$12:$C$18,MATCH(I14,$C$12:$C$18,1)))*(INDEX($E$12:$E$18,MATCH(I14,$C$12:$C$18,1)+1)-INDEX($E$12:$E$18,MATCH(I14,$C$12:$C$18,1)))))</f>
        <v>0.99835628292681444</v>
      </c>
      <c r="L14">
        <f t="shared" si="4"/>
        <v>0.1329269348141324</v>
      </c>
      <c r="M14" cm="1">
        <f t="array" ref="M14">EXP(INDEX($F$12:$F$18,MATCH(I14,$C$12:$C$18,1))+((I14-INDEX($C$12:$C$18,MATCH(I14,$C$12:$C$18,1)))/(INDEX($C$12:$C$18,MATCH(I14,$C$12:$C$18,1)+1)-INDEX($C$12:$C$18,MATCH(I14,$C$12:$C$18,1)))*(INDEX($F$12:$F$18,MATCH(I14,$C$12:$C$18,1)+1)-INDEX($F$12:$F$18,MATCH(I14,$C$12:$C$18,1)))))</f>
        <v>0.99563933483435907</v>
      </c>
      <c r="N14">
        <f t="shared" si="5"/>
        <v>0.11003384129462515</v>
      </c>
      <c r="O14" cm="1">
        <f t="array" ref="O14">EXP(INDEX($G$12:$G$18,MATCH(I14,$C$12:$C$18,1))+((I14-INDEX($C$12:$C$18,MATCH(I14,$C$12:$C$18,1)))/(INDEX($C$12:$C$18,MATCH(I14,$C$12:$C$18,1)+1)-INDEX($C$12:$C$18,MATCH(I14,$C$12:$C$18,1)))*(INDEX($G$12:$G$18,MATCH(I14,$C$12:$C$18,1)+1)-INDEX($G$12:$G$18,MATCH(I14,$C$12:$C$18,1)))))</f>
        <v>0.9963889845075985</v>
      </c>
      <c r="P14">
        <v>12</v>
      </c>
      <c r="Q14">
        <f t="shared" si="6"/>
        <v>360</v>
      </c>
      <c r="R14" s="3">
        <f t="shared" si="0"/>
        <v>8.3700659610164457E-2</v>
      </c>
      <c r="S14" s="3">
        <f t="shared" si="1"/>
        <v>0.14984594785017949</v>
      </c>
      <c r="T14" s="3">
        <f t="shared" si="2"/>
        <v>0.12712018350346199</v>
      </c>
    </row>
    <row r="15" spans="1:20" x14ac:dyDescent="0.35">
      <c r="C15">
        <v>136</v>
      </c>
      <c r="E15">
        <f t="shared" si="8"/>
        <v>-1.8108770137067187E-2</v>
      </c>
      <c r="F15">
        <f t="shared" si="9"/>
        <v>-5.8871273989836652E-2</v>
      </c>
      <c r="G15">
        <f t="shared" si="10"/>
        <v>-4.2150468794777622E-2</v>
      </c>
      <c r="I15">
        <v>13</v>
      </c>
      <c r="J15">
        <f t="shared" si="3"/>
        <v>5.0009987481680292E-2</v>
      </c>
      <c r="K15" cm="1">
        <f t="array" ref="K15">EXP(INDEX($E$12:$E$18,MATCH(I15,$C$12:$C$18,1))+((I15-INDEX($C$12:$C$18,MATCH(I15,$C$12:$C$18,1)))/(INDEX($C$12:$C$18,MATCH(I15,$C$12:$C$18,1)+1)-INDEX($C$12:$C$18,MATCH(I15,$C$12:$C$18,1)))*(INDEX($E$12:$E$18,MATCH(I15,$C$12:$C$18,1)+1)-INDEX($E$12:$E$18,MATCH(I15,$C$12:$C$18,1)))))</f>
        <v>0.998220407719146</v>
      </c>
      <c r="L15">
        <f t="shared" si="4"/>
        <v>0.13299942817504473</v>
      </c>
      <c r="M15" cm="1">
        <f t="array" ref="M15">EXP(INDEX($F$12:$F$18,MATCH(I15,$C$12:$C$18,1))+((I15-INDEX($C$12:$C$18,MATCH(I15,$C$12:$C$18,1)))/(INDEX($C$12:$C$18,MATCH(I15,$C$12:$C$18,1)+1)-INDEX($C$12:$C$18,MATCH(I15,$C$12:$C$18,1)))*(INDEX($F$12:$F$18,MATCH(I15,$C$12:$C$18,1)+1)-INDEX($F$12:$F$18,MATCH(I15,$C$12:$C$18,1)))))</f>
        <v>0.99527423579375074</v>
      </c>
      <c r="N15">
        <f t="shared" si="5"/>
        <v>0.11003637775790402</v>
      </c>
      <c r="O15" cm="1">
        <f t="array" ref="O15">EXP(INDEX($G$12:$G$18,MATCH(I15,$C$12:$C$18,1))+((I15-INDEX($C$12:$C$18,MATCH(I15,$C$12:$C$18,1)))/(INDEX($C$12:$C$18,MATCH(I15,$C$12:$C$18,1)+1)-INDEX($C$12:$C$18,MATCH(I15,$C$12:$C$18,1)))*(INDEX($G$12:$G$18,MATCH(I15,$C$12:$C$18,1)+1)-INDEX($G$12:$G$18,MATCH(I15,$C$12:$C$18,1)))))</f>
        <v>0.99608856579952787</v>
      </c>
      <c r="P15">
        <v>13</v>
      </c>
      <c r="Q15">
        <f t="shared" si="6"/>
        <v>390</v>
      </c>
      <c r="R15" s="3">
        <f t="shared" si="0"/>
        <v>8.3700659610161765E-2</v>
      </c>
      <c r="S15" s="3">
        <f t="shared" si="1"/>
        <v>0.1498459478501768</v>
      </c>
      <c r="T15" s="3">
        <f t="shared" si="2"/>
        <v>0.12712018350346199</v>
      </c>
    </row>
    <row r="16" spans="1:20" x14ac:dyDescent="0.35">
      <c r="C16">
        <v>228</v>
      </c>
      <c r="E16">
        <f t="shared" si="8"/>
        <v>-3.4682455418982801E-2</v>
      </c>
      <c r="F16">
        <f t="shared" si="9"/>
        <v>-9.93477902124663E-2</v>
      </c>
      <c r="G16">
        <f t="shared" si="10"/>
        <v>-7.2038736390773184E-2</v>
      </c>
      <c r="I16">
        <v>14</v>
      </c>
      <c r="J16">
        <f t="shared" si="3"/>
        <v>4.9986380161448546E-2</v>
      </c>
      <c r="K16" cm="1">
        <f t="array" ref="K16">EXP(INDEX($E$12:$E$18,MATCH(I16,$C$12:$C$18,1))+((I16-INDEX($C$12:$C$18,MATCH(I16,$C$12:$C$18,1)))/(INDEX($C$12:$C$18,MATCH(I16,$C$12:$C$18,1)+1)-INDEX($C$12:$C$18,MATCH(I16,$C$12:$C$18,1)))*(INDEX($E$12:$E$18,MATCH(I16,$C$12:$C$18,1)+1)-INDEX($E$12:$E$18,MATCH(I16,$C$12:$C$18,1)))))</f>
        <v>0.99808455100394589</v>
      </c>
      <c r="L16">
        <f t="shared" si="4"/>
        <v>0.13306156534154104</v>
      </c>
      <c r="M16" cm="1">
        <f t="array" ref="M16">EXP(INDEX($F$12:$F$18,MATCH(I16,$C$12:$C$18,1))+((I16-INDEX($C$12:$C$18,MATCH(I16,$C$12:$C$18,1)))/(INDEX($C$12:$C$18,MATCH(I16,$C$12:$C$18,1)+1)-INDEX($C$12:$C$18,MATCH(I16,$C$12:$C$18,1)))*(INDEX($F$12:$F$18,MATCH(I16,$C$12:$C$18,1)+1)-INDEX($F$12:$F$18,MATCH(I16,$C$12:$C$18,1)))))</f>
        <v>0.9949092706342626</v>
      </c>
      <c r="N16">
        <f t="shared" si="5"/>
        <v>0.11003855186928781</v>
      </c>
      <c r="O16" cm="1">
        <f t="array" ref="O16">EXP(INDEX($G$12:$G$18,MATCH(I16,$C$12:$C$18,1))+((I16-INDEX($C$12:$C$18,MATCH(I16,$C$12:$C$18,1)))/(INDEX($C$12:$C$18,MATCH(I16,$C$12:$C$18,1)+1)-INDEX($C$12:$C$18,MATCH(I16,$C$12:$C$18,1)))*(INDEX($G$12:$G$18,MATCH(I16,$C$12:$C$18,1)+1)-INDEX($G$12:$G$18,MATCH(I16,$C$12:$C$18,1)))))</f>
        <v>0.99578823766993763</v>
      </c>
      <c r="P16">
        <v>14</v>
      </c>
      <c r="Q16">
        <f t="shared" si="6"/>
        <v>420</v>
      </c>
      <c r="R16" s="3">
        <f t="shared" si="0"/>
        <v>8.3700659610161765E-2</v>
      </c>
      <c r="S16" s="3">
        <f t="shared" si="1"/>
        <v>0.1498459478501768</v>
      </c>
      <c r="T16" s="3">
        <f t="shared" si="2"/>
        <v>0.12712018350346466</v>
      </c>
    </row>
    <row r="17" spans="3:24" x14ac:dyDescent="0.35">
      <c r="C17">
        <v>319</v>
      </c>
      <c r="E17">
        <f t="shared" si="8"/>
        <v>-5.3692875620962879E-2</v>
      </c>
      <c r="F17">
        <f t="shared" si="9"/>
        <v>-0.13818144916816086</v>
      </c>
      <c r="G17">
        <f t="shared" si="10"/>
        <v>-0.10261801499560615</v>
      </c>
      <c r="I17">
        <v>15</v>
      </c>
      <c r="J17">
        <f t="shared" si="3"/>
        <v>4.9965920483913358E-2</v>
      </c>
      <c r="K17" cm="1">
        <f t="array" ref="K17">EXP(INDEX($E$12:$E$18,MATCH(I17,$C$12:$C$18,1))+((I17-INDEX($C$12:$C$18,MATCH(I17,$C$12:$C$18,1)))/(INDEX($C$12:$C$18,MATCH(I17,$C$12:$C$18,1)+1)-INDEX($C$12:$C$18,MATCH(I17,$C$12:$C$18,1)))*(INDEX($E$12:$E$18,MATCH(I17,$C$12:$C$18,1)+1)-INDEX($E$12:$E$18,MATCH(I17,$C$12:$C$18,1)))))</f>
        <v>0.99794871277869746</v>
      </c>
      <c r="L17">
        <f t="shared" si="4"/>
        <v>0.1331154175525045</v>
      </c>
      <c r="M17" cm="1">
        <f t="array" ref="M17">EXP(INDEX($F$12:$F$18,MATCH(I17,$C$12:$C$18,1))+((I17-INDEX($C$12:$C$18,MATCH(I17,$C$12:$C$18,1)))/(INDEX($C$12:$C$18,MATCH(I17,$C$12:$C$18,1)+1)-INDEX($C$12:$C$18,MATCH(I17,$C$12:$C$18,1)))*(INDEX($F$12:$F$18,MATCH(I17,$C$12:$C$18,1)+1)-INDEX($F$12:$F$18,MATCH(I17,$C$12:$C$18,1)))))</f>
        <v>0.9945444393068007</v>
      </c>
      <c r="N17">
        <f t="shared" si="5"/>
        <v>0.11004043609915171</v>
      </c>
      <c r="O17" cm="1">
        <f t="array" ref="O17">EXP(INDEX($G$12:$G$18,MATCH(I17,$C$12:$C$18,1))+((I17-INDEX($C$12:$C$18,MATCH(I17,$C$12:$C$18,1)))/(INDEX($C$12:$C$18,MATCH(I17,$C$12:$C$18,1)+1)-INDEX($C$12:$C$18,MATCH(I17,$C$12:$C$18,1)))*(INDEX($G$12:$G$18,MATCH(I17,$C$12:$C$18,1)+1)-INDEX($G$12:$G$18,MATCH(I17,$C$12:$C$18,1)))))</f>
        <v>0.99548800009151783</v>
      </c>
      <c r="P17">
        <v>15</v>
      </c>
      <c r="Q17">
        <f>+Q16+30</f>
        <v>450</v>
      </c>
      <c r="R17" s="3">
        <f>+R16</f>
        <v>8.3700659610161765E-2</v>
      </c>
      <c r="S17" s="3">
        <f>+S16</f>
        <v>0.1498459478501768</v>
      </c>
      <c r="T17" s="3">
        <f>+T16</f>
        <v>0.12712018350346466</v>
      </c>
    </row>
    <row r="18" spans="3:24" x14ac:dyDescent="0.35">
      <c r="C18">
        <v>456</v>
      </c>
      <c r="E18">
        <f t="shared" si="8"/>
        <v>-8.5109287584229393E-2</v>
      </c>
      <c r="F18">
        <f t="shared" si="9"/>
        <v>-0.19442499671740585</v>
      </c>
      <c r="G18">
        <f t="shared" si="10"/>
        <v>-0.15033161811882387</v>
      </c>
      <c r="I18">
        <v>16</v>
      </c>
      <c r="J18">
        <f t="shared" si="3"/>
        <v>4.9575753233531653E-2</v>
      </c>
      <c r="K18" cm="1">
        <f t="array" ref="K18">EXP(INDEX($E$12:$E$18,MATCH(I18,$C$12:$C$18,1))+((I18-INDEX($C$12:$C$18,MATCH(I18,$C$12:$C$18,1)))/(INDEX($C$12:$C$18,MATCH(I18,$C$12:$C$18,1)+1)-INDEX($C$12:$C$18,MATCH(I18,$C$12:$C$18,1)))*(INDEX($E$12:$E$18,MATCH(I18,$C$12:$C$18,1)+1)-INDEX($E$12:$E$18,MATCH(I18,$C$12:$C$18,1)))))</f>
        <v>0.99782917595068654</v>
      </c>
      <c r="L18">
        <f t="shared" si="4"/>
        <v>0.13455858364744869</v>
      </c>
      <c r="M18" cm="1">
        <f t="array" ref="M18">EXP(INDEX($F$12:$F$18,MATCH(I18,$C$12:$C$18,1))+((I18-INDEX($C$12:$C$18,MATCH(I18,$C$12:$C$18,1)))/(INDEX($C$12:$C$18,MATCH(I18,$C$12:$C$18,1)+1)-INDEX($C$12:$C$18,MATCH(I18,$C$12:$C$18,1)))*(INDEX($F$12:$F$18,MATCH(I18,$C$12:$C$18,1)+1)-INDEX($F$12:$F$18,MATCH(I18,$C$12:$C$18,1)))))</f>
        <v>0.99411890329221853</v>
      </c>
      <c r="N18">
        <f t="shared" si="5"/>
        <v>0.11013830979583782</v>
      </c>
      <c r="O18" cm="1">
        <f t="array" ref="O18">EXP(INDEX($G$12:$G$18,MATCH(I18,$C$12:$C$18,1))+((I18-INDEX($C$12:$C$18,MATCH(I18,$C$12:$C$18,1)))/(INDEX($C$12:$C$18,MATCH(I18,$C$12:$C$18,1)+1)-INDEX($C$12:$C$18,MATCH(I18,$C$12:$C$18,1)))*(INDEX($G$12:$G$18,MATCH(I18,$C$12:$C$18,1)+1)-INDEX($G$12:$G$18,MATCH(I18,$C$12:$C$18,1)))))</f>
        <v>0.99518365526185337</v>
      </c>
    </row>
    <row r="19" spans="3:24" x14ac:dyDescent="0.35">
      <c r="I19">
        <v>17</v>
      </c>
      <c r="J19">
        <f t="shared" si="3"/>
        <v>4.9231488012609119E-2</v>
      </c>
      <c r="K19" cm="1">
        <f t="array" ref="K19">EXP(INDEX($E$12:$E$18,MATCH(I19,$C$12:$C$18,1))+((I19-INDEX($C$12:$C$18,MATCH(I19,$C$12:$C$18,1)))/(INDEX($C$12:$C$18,MATCH(I19,$C$12:$C$18,1)+1)-INDEX($C$12:$C$18,MATCH(I19,$C$12:$C$18,1)))*(INDEX($E$12:$E$18,MATCH(I19,$C$12:$C$18,1)+1)-INDEX($E$12:$E$18,MATCH(I19,$C$12:$C$18,1)))))</f>
        <v>0.99770965344109996</v>
      </c>
      <c r="L19">
        <f t="shared" si="4"/>
        <v>0.13583196549592758</v>
      </c>
      <c r="M19" cm="1">
        <f t="array" ref="M19">EXP(INDEX($F$12:$F$18,MATCH(I19,$C$12:$C$18,1))+((I19-INDEX($C$12:$C$18,MATCH(I19,$C$12:$C$18,1)))/(INDEX($C$12:$C$18,MATCH(I19,$C$12:$C$18,1)+1)-INDEX($C$12:$C$18,MATCH(I19,$C$12:$C$18,1)))*(INDEX($F$12:$F$18,MATCH(I19,$C$12:$C$18,1)+1)-INDEX($F$12:$F$18,MATCH(I19,$C$12:$C$18,1)))))</f>
        <v>0.99369354935185306</v>
      </c>
      <c r="N19">
        <f t="shared" si="5"/>
        <v>0.11022466893997399</v>
      </c>
      <c r="O19" cm="1">
        <f t="array" ref="O19">EXP(INDEX($G$12:$G$18,MATCH(I19,$C$12:$C$18,1))+((I19-INDEX($C$12:$C$18,MATCH(I19,$C$12:$C$18,1)))/(INDEX($C$12:$C$18,MATCH(I19,$C$12:$C$18,1)+1)-INDEX($C$12:$C$18,MATCH(I19,$C$12:$C$18,1)))*(INDEX($G$12:$G$18,MATCH(I19,$C$12:$C$18,1)+1)-INDEX($G$12:$G$18,MATCH(I19,$C$12:$C$18,1)))))</f>
        <v>0.99487940347778592</v>
      </c>
    </row>
    <row r="20" spans="3:24" x14ac:dyDescent="0.35">
      <c r="I20">
        <v>18</v>
      </c>
      <c r="J20">
        <f t="shared" si="3"/>
        <v>4.8925474482899835E-2</v>
      </c>
      <c r="K20" cm="1">
        <f t="array" ref="K20">EXP(INDEX($E$12:$E$18,MATCH(I20,$C$12:$C$18,1))+((I20-INDEX($C$12:$C$18,MATCH(I20,$C$12:$C$18,1)))/(INDEX($C$12:$C$18,MATCH(I20,$C$12:$C$18,1)+1)-INDEX($C$12:$C$18,MATCH(I20,$C$12:$C$18,1)))*(INDEX($E$12:$E$18,MATCH(I20,$C$12:$C$18,1)+1)-INDEX($E$12:$E$18,MATCH(I20,$C$12:$C$18,1)))))</f>
        <v>0.99759014524822276</v>
      </c>
      <c r="L20">
        <f t="shared" si="4"/>
        <v>0.13696386047235398</v>
      </c>
      <c r="M20" cm="1">
        <f t="array" ref="M20">EXP(INDEX($F$12:$F$18,MATCH(I20,$C$12:$C$18,1))+((I20-INDEX($C$12:$C$18,MATCH(I20,$C$12:$C$18,1)))/(INDEX($C$12:$C$18,MATCH(I20,$C$12:$C$18,1)+1)-INDEX($C$12:$C$18,MATCH(I20,$C$12:$C$18,1)))*(INDEX($F$12:$F$18,MATCH(I20,$C$12:$C$18,1)+1)-INDEX($F$12:$F$18,MATCH(I20,$C$12:$C$18,1)))))</f>
        <v>0.99326837740780005</v>
      </c>
      <c r="N20">
        <f t="shared" si="5"/>
        <v>0.11030143262364861</v>
      </c>
      <c r="O20" cm="1">
        <f t="array" ref="O20">EXP(INDEX($G$12:$G$18,MATCH(I20,$C$12:$C$18,1))+((I20-INDEX($C$12:$C$18,MATCH(I20,$C$12:$C$18,1)))/(INDEX($C$12:$C$18,MATCH(I20,$C$12:$C$18,1)+1)-INDEX($C$12:$C$18,MATCH(I20,$C$12:$C$18,1)))*(INDEX($G$12:$G$18,MATCH(I20,$C$12:$C$18,1)+1)-INDEX($G$12:$G$18,MATCH(I20,$C$12:$C$18,1)))))</f>
        <v>0.99457524471086933</v>
      </c>
      <c r="Q20" t="s">
        <v>104</v>
      </c>
      <c r="R20" t="s">
        <v>85</v>
      </c>
      <c r="S20" t="s">
        <v>86</v>
      </c>
      <c r="T20" t="s">
        <v>87</v>
      </c>
      <c r="U20" t="s">
        <v>88</v>
      </c>
      <c r="V20" t="s">
        <v>89</v>
      </c>
      <c r="W20" t="s">
        <v>90</v>
      </c>
      <c r="X20" t="s">
        <v>91</v>
      </c>
    </row>
    <row r="21" spans="3:24" x14ac:dyDescent="0.35">
      <c r="I21">
        <v>19</v>
      </c>
      <c r="J21">
        <f t="shared" si="3"/>
        <v>4.8651672903687236E-2</v>
      </c>
      <c r="K21" cm="1">
        <f t="array" ref="K21">EXP(INDEX($E$12:$E$18,MATCH(I21,$C$12:$C$18,1))+((I21-INDEX($C$12:$C$18,MATCH(I21,$C$12:$C$18,1)))/(INDEX($C$12:$C$18,MATCH(I21,$C$12:$C$18,1)+1)-INDEX($C$12:$C$18,MATCH(I21,$C$12:$C$18,1)))*(INDEX($E$12:$E$18,MATCH(I21,$C$12:$C$18,1)+1)-INDEX($E$12:$E$18,MATCH(I21,$C$12:$C$18,1)))))</f>
        <v>0.99747065137033997</v>
      </c>
      <c r="L21">
        <f t="shared" si="4"/>
        <v>0.13797660860915731</v>
      </c>
      <c r="M21" cm="1">
        <f t="array" ref="M21">EXP(INDEX($F$12:$F$18,MATCH(I21,$C$12:$C$18,1))+((I21-INDEX($C$12:$C$18,MATCH(I21,$C$12:$C$18,1)))/(INDEX($C$12:$C$18,MATCH(I21,$C$12:$C$18,1)+1)-INDEX($C$12:$C$18,MATCH(I21,$C$12:$C$18,1)))*(INDEX($F$12:$F$18,MATCH(I21,$C$12:$C$18,1)+1)-INDEX($F$12:$F$18,MATCH(I21,$C$12:$C$18,1)))))</f>
        <v>0.99284338738218869</v>
      </c>
      <c r="N21">
        <f t="shared" si="5"/>
        <v>0.11037011591956798</v>
      </c>
      <c r="O21" cm="1">
        <f t="array" ref="O21">EXP(INDEX($G$12:$G$18,MATCH(I21,$C$12:$C$18,1))+((I21-INDEX($C$12:$C$18,MATCH(I21,$C$12:$C$18,1)))/(INDEX($C$12:$C$18,MATCH(I21,$C$12:$C$18,1)+1)-INDEX($C$12:$C$18,MATCH(I21,$C$12:$C$18,1)))*(INDEX($G$12:$G$18,MATCH(I21,$C$12:$C$18,1)+1)-INDEX($G$12:$G$18,MATCH(I21,$C$12:$C$18,1)))))</f>
        <v>0.99427117893266592</v>
      </c>
      <c r="Q21" s="30">
        <v>44662</v>
      </c>
      <c r="S21" s="56">
        <f>+R27</f>
        <v>4.3723244477840428E-2</v>
      </c>
      <c r="T21" s="6">
        <f>+R28</f>
        <v>0.10243858661231756</v>
      </c>
      <c r="U21" s="56">
        <f>+R29</f>
        <v>0.18951088377217679</v>
      </c>
      <c r="V21" s="56">
        <f>+R30</f>
        <v>0.22245398457970189</v>
      </c>
      <c r="W21" s="56">
        <f>+R31</f>
        <v>0.24638359920952072</v>
      </c>
      <c r="X21" s="56">
        <f>+R32</f>
        <v>0.2511019788304853</v>
      </c>
    </row>
    <row r="22" spans="3:24" x14ac:dyDescent="0.35">
      <c r="I22">
        <v>20</v>
      </c>
      <c r="J22">
        <f t="shared" si="3"/>
        <v>4.8405251482393746E-2</v>
      </c>
      <c r="K22" cm="1">
        <f t="array" ref="K22">EXP(INDEX($E$12:$E$18,MATCH(I22,$C$12:$C$18,1))+((I22-INDEX($C$12:$C$18,MATCH(I22,$C$12:$C$18,1)))/(INDEX($C$12:$C$18,MATCH(I22,$C$12:$C$18,1)+1)-INDEX($C$12:$C$18,MATCH(I22,$C$12:$C$18,1)))*(INDEX($E$12:$E$18,MATCH(I22,$C$12:$C$18,1)+1)-INDEX($E$12:$E$18,MATCH(I22,$C$12:$C$18,1)))))</f>
        <v>0.99735117180573707</v>
      </c>
      <c r="L22">
        <f t="shared" si="4"/>
        <v>0.13888808193227933</v>
      </c>
      <c r="M22" cm="1">
        <f t="array" ref="M22">EXP(INDEX($F$12:$F$18,MATCH(I22,$C$12:$C$18,1))+((I22-INDEX($C$12:$C$18,MATCH(I22,$C$12:$C$18,1)))/(INDEX($C$12:$C$18,MATCH(I22,$C$12:$C$18,1)+1)-INDEX($C$12:$C$18,MATCH(I22,$C$12:$C$18,1)))*(INDEX($F$12:$F$18,MATCH(I22,$C$12:$C$18,1)+1)-INDEX($F$12:$F$18,MATCH(I22,$C$12:$C$18,1)))))</f>
        <v>0.99241857919718157</v>
      </c>
      <c r="N22">
        <f t="shared" si="5"/>
        <v>0.11043193088589784</v>
      </c>
      <c r="O22" cm="1">
        <f t="array" ref="O22">EXP(INDEX($G$12:$G$18,MATCH(I22,$C$12:$C$18,1))+((I22-INDEX($C$12:$C$18,MATCH(I22,$C$12:$C$18,1)))/(INDEX($C$12:$C$18,MATCH(I22,$C$12:$C$18,1)+1)-INDEX($C$12:$C$18,MATCH(I22,$C$12:$C$18,1)))*(INDEX($G$12:$G$18,MATCH(I22,$C$12:$C$18,1)+1)-INDEX($G$12:$G$18,MATCH(I22,$C$12:$C$18,1)))))</f>
        <v>0.99396720611474665</v>
      </c>
      <c r="Q22" s="30">
        <v>45027</v>
      </c>
      <c r="S22" s="56">
        <f>+S27</f>
        <v>0.156206075071605</v>
      </c>
      <c r="T22" s="2">
        <f>+S28</f>
        <v>0.32794764117843678</v>
      </c>
      <c r="U22" s="56">
        <f>+S29</f>
        <v>0.48356527792773529</v>
      </c>
      <c r="V22" s="56">
        <f>+S30</f>
        <v>0.47017901748185997</v>
      </c>
      <c r="W22" s="56">
        <f>+S31</f>
        <v>0.45328428348635286</v>
      </c>
      <c r="X22" s="56">
        <f>+S32</f>
        <v>0.44953784355053039</v>
      </c>
    </row>
    <row r="23" spans="3:24" x14ac:dyDescent="0.35">
      <c r="I23">
        <v>21</v>
      </c>
      <c r="J23">
        <f t="shared" si="3"/>
        <v>4.8182298767890618E-2</v>
      </c>
      <c r="K23" cm="1">
        <f t="array" ref="K23">EXP(INDEX($E$12:$E$18,MATCH(I23,$C$12:$C$18,1))+((I23-INDEX($C$12:$C$18,MATCH(I23,$C$12:$C$18,1)))/(INDEX($C$12:$C$18,MATCH(I23,$C$12:$C$18,1)+1)-INDEX($C$12:$C$18,MATCH(I23,$C$12:$C$18,1)))*(INDEX($E$12:$E$18,MATCH(I23,$C$12:$C$18,1)+1)-INDEX($E$12:$E$18,MATCH(I23,$C$12:$C$18,1)))))</f>
        <v>0.99723170655269944</v>
      </c>
      <c r="L23">
        <f t="shared" si="4"/>
        <v>0.13971274827224819</v>
      </c>
      <c r="M23" cm="1">
        <f t="array" ref="M23">EXP(INDEX($F$12:$F$18,MATCH(I23,$C$12:$C$18,1))+((I23-INDEX($C$12:$C$18,MATCH(I23,$C$12:$C$18,1)))/(INDEX($C$12:$C$18,MATCH(I23,$C$12:$C$18,1)+1)-INDEX($C$12:$C$18,MATCH(I23,$C$12:$C$18,1)))*(INDEX($F$12:$F$18,MATCH(I23,$C$12:$C$18,1)+1)-INDEX($F$12:$F$18,MATCH(I23,$C$12:$C$18,1)))))</f>
        <v>0.99199395277497437</v>
      </c>
      <c r="N23">
        <f t="shared" si="5"/>
        <v>0.1104878587125746</v>
      </c>
      <c r="O23" cm="1">
        <f t="array" ref="O23">EXP(INDEX($G$12:$G$18,MATCH(I23,$C$12:$C$18,1))+((I23-INDEX($C$12:$C$18,MATCH(I23,$C$12:$C$18,1)))/(INDEX($C$12:$C$18,MATCH(I23,$C$12:$C$18,1)+1)-INDEX($C$12:$C$18,MATCH(I23,$C$12:$C$18,1)))*(INDEX($G$12:$G$18,MATCH(I23,$C$12:$C$18,1)+1)-INDEX($G$12:$G$18,MATCH(I23,$C$12:$C$18,1)))))</f>
        <v>0.99366332622869158</v>
      </c>
      <c r="Q23" s="30">
        <v>45393</v>
      </c>
      <c r="S23" s="56">
        <f>+T27</f>
        <v>0.11160641524613064</v>
      </c>
      <c r="T23" s="6">
        <f>+T28</f>
        <v>0.22926383901396352</v>
      </c>
      <c r="U23" s="56">
        <f>+T29</f>
        <v>0.35363054104424552</v>
      </c>
      <c r="V23" s="56">
        <f>+T30</f>
        <v>0.36551463285252139</v>
      </c>
      <c r="W23" s="56">
        <f>+T31</f>
        <v>0.37853142957523533</v>
      </c>
      <c r="X23" s="56">
        <f>+T32</f>
        <v>0.38136055051039131</v>
      </c>
    </row>
    <row r="24" spans="3:24" x14ac:dyDescent="0.35">
      <c r="I24">
        <v>22</v>
      </c>
      <c r="J24">
        <f t="shared" si="3"/>
        <v>4.7979614481979516E-2</v>
      </c>
      <c r="K24" cm="1">
        <f t="array" ref="K24">EXP(INDEX($E$12:$E$18,MATCH(I24,$C$12:$C$18,1))+((I24-INDEX($C$12:$C$18,MATCH(I24,$C$12:$C$18,1)))/(INDEX($C$12:$C$18,MATCH(I24,$C$12:$C$18,1)+1)-INDEX($C$12:$C$18,MATCH(I24,$C$12:$C$18,1)))*(INDEX($E$12:$E$18,MATCH(I24,$C$12:$C$18,1)+1)-INDEX($E$12:$E$18,MATCH(I24,$C$12:$C$18,1)))))</f>
        <v>0.99711225560951278</v>
      </c>
      <c r="L24">
        <f t="shared" si="4"/>
        <v>0.14046244494494467</v>
      </c>
      <c r="M24" cm="1">
        <f t="array" ref="M24">EXP(INDEX($F$12:$F$18,MATCH(I24,$C$12:$C$18,1))+((I24-INDEX($C$12:$C$18,MATCH(I24,$C$12:$C$18,1)))/(INDEX($C$12:$C$18,MATCH(I24,$C$12:$C$18,1)+1)-INDEX($C$12:$C$18,MATCH(I24,$C$12:$C$18,1)))*(INDEX($F$12:$F$18,MATCH(I24,$C$12:$C$18,1)+1)-INDEX($F$12:$F$18,MATCH(I24,$C$12:$C$18,1)))))</f>
        <v>0.99156950803779642</v>
      </c>
      <c r="N24">
        <f t="shared" si="5"/>
        <v>0.11053870219137238</v>
      </c>
      <c r="O24" cm="1">
        <f t="array" ref="O24">EXP(INDEX($G$12:$G$18,MATCH(I24,$C$12:$C$18,1))+((I24-INDEX($C$12:$C$18,MATCH(I24,$C$12:$C$18,1)))/(INDEX($C$12:$C$18,MATCH(I24,$C$12:$C$18,1)+1)-INDEX($C$12:$C$18,MATCH(I24,$C$12:$C$18,1)))*(INDEX($G$12:$G$18,MATCH(I24,$C$12:$C$18,1)+1)-INDEX($G$12:$G$18,MATCH(I24,$C$12:$C$18,1)))))</f>
        <v>0.993359539246089</v>
      </c>
    </row>
    <row r="25" spans="3:24" x14ac:dyDescent="0.35">
      <c r="I25">
        <v>23</v>
      </c>
      <c r="J25">
        <f t="shared" si="3"/>
        <v>4.7794554916583257E-2</v>
      </c>
      <c r="K25" cm="1">
        <f t="array" ref="K25">EXP(INDEX($E$12:$E$18,MATCH(I25,$C$12:$C$18,1))+((I25-INDEX($C$12:$C$18,MATCH(I25,$C$12:$C$18,1)))/(INDEX($C$12:$C$18,MATCH(I25,$C$12:$C$18,1)+1)-INDEX($C$12:$C$18,MATCH(I25,$C$12:$C$18,1)))*(INDEX($E$12:$E$18,MATCH(I25,$C$12:$C$18,1)+1)-INDEX($E$12:$E$18,MATCH(I25,$C$12:$C$18,1)))))</f>
        <v>0.99699281897446301</v>
      </c>
      <c r="L25">
        <f t="shared" si="4"/>
        <v>0.14114695060262658</v>
      </c>
      <c r="M25" cm="1">
        <f t="array" ref="M25">EXP(INDEX($F$12:$F$18,MATCH(I25,$C$12:$C$18,1))+((I25-INDEX($C$12:$C$18,MATCH(I25,$C$12:$C$18,1)))/(INDEX($C$12:$C$18,MATCH(I25,$C$12:$C$18,1)+1)-INDEX($C$12:$C$18,MATCH(I25,$C$12:$C$18,1)))*(INDEX($F$12:$F$18,MATCH(I25,$C$12:$C$18,1)+1)-INDEX($F$12:$F$18,MATCH(I25,$C$12:$C$18,1)))))</f>
        <v>0.99114524490790978</v>
      </c>
      <c r="N25">
        <f t="shared" si="5"/>
        <v>0.11058512449810141</v>
      </c>
      <c r="O25" cm="1">
        <f t="array" ref="O25">EXP(INDEX($G$12:$G$18,MATCH(I25,$C$12:$C$18,1))+((I25-INDEX($C$12:$C$18,MATCH(I25,$C$12:$C$18,1)))/(INDEX($C$12:$C$18,MATCH(I25,$C$12:$C$18,1)+1)-INDEX($C$12:$C$18,MATCH(I25,$C$12:$C$18,1)))*(INDEX($G$12:$G$18,MATCH(I25,$C$12:$C$18,1)+1)-INDEX($G$12:$G$18,MATCH(I25,$C$12:$C$18,1)))))</f>
        <v>0.99305584513853606</v>
      </c>
    </row>
    <row r="26" spans="3:24" x14ac:dyDescent="0.35">
      <c r="I26">
        <v>24</v>
      </c>
      <c r="J26">
        <f t="shared" si="3"/>
        <v>4.7624916981635582E-2</v>
      </c>
      <c r="K26" cm="1">
        <f t="array" ref="K26">EXP(INDEX($E$12:$E$18,MATCH(I26,$C$12:$C$18,1))+((I26-INDEX($C$12:$C$18,MATCH(I26,$C$12:$C$18,1)))/(INDEX($C$12:$C$18,MATCH(I26,$C$12:$C$18,1)+1)-INDEX($C$12:$C$18,MATCH(I26,$C$12:$C$18,1)))*(INDEX($E$12:$E$18,MATCH(I26,$C$12:$C$18,1)+1)-INDEX($E$12:$E$18,MATCH(I26,$C$12:$C$18,1)))))</f>
        <v>0.99687339664583641</v>
      </c>
      <c r="L26">
        <f t="shared" si="4"/>
        <v>0.14177441412216776</v>
      </c>
      <c r="M26" cm="1">
        <f t="array" ref="M26">EXP(INDEX($F$12:$F$18,MATCH(I26,$C$12:$C$18,1))+((I26-INDEX($C$12:$C$18,MATCH(I26,$C$12:$C$18,1)))/(INDEX($C$12:$C$18,MATCH(I26,$C$12:$C$18,1)+1)-INDEX($C$12:$C$18,MATCH(I26,$C$12:$C$18,1)))*(INDEX($F$12:$F$18,MATCH(I26,$C$12:$C$18,1)+1)-INDEX($F$12:$F$18,MATCH(I26,$C$12:$C$18,1)))))</f>
        <v>0.99072116330761029</v>
      </c>
      <c r="N26">
        <f t="shared" si="5"/>
        <v>0.11062767827926892</v>
      </c>
      <c r="O26" cm="1">
        <f t="array" ref="O26">EXP(INDEX($G$12:$G$18,MATCH(I26,$C$12:$C$18,1))+((I26-INDEX($C$12:$C$18,MATCH(I26,$C$12:$C$18,1)))/(INDEX($C$12:$C$18,MATCH(I26,$C$12:$C$18,1)+1)-INDEX($C$12:$C$18,MATCH(I26,$C$12:$C$18,1)))*(INDEX($G$12:$G$18,MATCH(I26,$C$12:$C$18,1)+1)-INDEX($G$12:$G$18,MATCH(I26,$C$12:$C$18,1)))))</f>
        <v>0.99275224387763872</v>
      </c>
      <c r="Q26" t="s">
        <v>85</v>
      </c>
    </row>
    <row r="27" spans="3:24" x14ac:dyDescent="0.35">
      <c r="I27">
        <v>25</v>
      </c>
      <c r="J27">
        <f t="shared" si="3"/>
        <v>4.746885008148384E-2</v>
      </c>
      <c r="K27" cm="1">
        <f t="array" ref="K27">EXP(INDEX($E$12:$E$18,MATCH(I27,$C$12:$C$18,1))+((I27-INDEX($C$12:$C$18,MATCH(I27,$C$12:$C$18,1)))/(INDEX($C$12:$C$18,MATCH(I27,$C$12:$C$18,1)+1)-INDEX($C$12:$C$18,MATCH(I27,$C$12:$C$18,1)))*(INDEX($E$12:$E$18,MATCH(I27,$C$12:$C$18,1)+1)-INDEX($E$12:$E$18,MATCH(I27,$C$12:$C$18,1)))))</f>
        <v>0.99675398862191922</v>
      </c>
      <c r="L27">
        <f t="shared" si="4"/>
        <v>0.14235168056014477</v>
      </c>
      <c r="M27" cm="1">
        <f t="array" ref="M27">EXP(INDEX($F$12:$F$18,MATCH(I27,$C$12:$C$18,1))+((I27-INDEX($C$12:$C$18,MATCH(I27,$C$12:$C$18,1)))/(INDEX($C$12:$C$18,MATCH(I27,$C$12:$C$18,1)+1)-INDEX($C$12:$C$18,MATCH(I27,$C$12:$C$18,1)))*(INDEX($F$12:$F$18,MATCH(I27,$C$12:$C$18,1)+1)-INDEX($F$12:$F$18,MATCH(I27,$C$12:$C$18,1)))))</f>
        <v>0.99029726315922684</v>
      </c>
      <c r="N27">
        <f t="shared" si="5"/>
        <v>0.11066682775794449</v>
      </c>
      <c r="O27" cm="1">
        <f t="array" ref="O27">EXP(INDEX($G$12:$G$18,MATCH(I27,$C$12:$C$18,1))+((I27-INDEX($C$12:$C$18,MATCH(I27,$C$12:$C$18,1)))/(INDEX($C$12:$C$18,MATCH(I27,$C$12:$C$18,1)+1)-INDEX($C$12:$C$18,MATCH(I27,$C$12:$C$18,1)))*(INDEX($G$12:$G$18,MATCH(I27,$C$12:$C$18,1)+1)-INDEX($G$12:$G$18,MATCH(I27,$C$12:$C$18,1)))))</f>
        <v>0.99244873543501133</v>
      </c>
      <c r="Q27" t="s">
        <v>86</v>
      </c>
      <c r="R27" s="56">
        <f>+R3</f>
        <v>4.3723244477840428E-2</v>
      </c>
      <c r="S27" s="56">
        <f t="shared" ref="S27:T27" si="11">+S3</f>
        <v>0.156206075071605</v>
      </c>
      <c r="T27" s="56">
        <f t="shared" si="11"/>
        <v>0.11160641524613064</v>
      </c>
    </row>
    <row r="28" spans="3:24" x14ac:dyDescent="0.35">
      <c r="I28">
        <v>26</v>
      </c>
      <c r="J28">
        <f t="shared" si="3"/>
        <v>4.7324788327497071E-2</v>
      </c>
      <c r="K28" cm="1">
        <f t="array" ref="K28">EXP(INDEX($E$12:$E$18,MATCH(I28,$C$12:$C$18,1))+((I28-INDEX($C$12:$C$18,MATCH(I28,$C$12:$C$18,1)))/(INDEX($C$12:$C$18,MATCH(I28,$C$12:$C$18,1)+1)-INDEX($C$12:$C$18,MATCH(I28,$C$12:$C$18,1)))*(INDEX($E$12:$E$18,MATCH(I28,$C$12:$C$18,1)+1)-INDEX($E$12:$E$18,MATCH(I28,$C$12:$C$18,1)))))</f>
        <v>0.99663459490099804</v>
      </c>
      <c r="L28">
        <f t="shared" si="4"/>
        <v>0.14288454188750913</v>
      </c>
      <c r="M28" cm="1">
        <f t="array" ref="M28">EXP(INDEX($F$12:$F$18,MATCH(I28,$C$12:$C$18,1))+((I28-INDEX($C$12:$C$18,MATCH(I28,$C$12:$C$18,1)))/(INDEX($C$12:$C$18,MATCH(I28,$C$12:$C$18,1)+1)-INDEX($C$12:$C$18,MATCH(I28,$C$12:$C$18,1)))*(INDEX($F$12:$F$18,MATCH(I28,$C$12:$C$18,1)+1)-INDEX($F$12:$F$18,MATCH(I28,$C$12:$C$18,1)))))</f>
        <v>0.98987354438512143</v>
      </c>
      <c r="N28">
        <f t="shared" si="5"/>
        <v>0.11070296573825796</v>
      </c>
      <c r="O28" cm="1">
        <f t="array" ref="O28">EXP(INDEX($G$12:$G$18,MATCH(I28,$C$12:$C$18,1))+((I28-INDEX($C$12:$C$18,MATCH(I28,$C$12:$C$18,1)))/(INDEX($C$12:$C$18,MATCH(I28,$C$12:$C$18,1)+1)-INDEX($C$12:$C$18,MATCH(I28,$C$12:$C$18,1)))*(INDEX($G$12:$G$18,MATCH(I28,$C$12:$C$18,1)+1)-INDEX($G$12:$G$18,MATCH(I28,$C$12:$C$18,1)))))</f>
        <v>0.99214531978227738</v>
      </c>
      <c r="Q28" t="s">
        <v>87</v>
      </c>
      <c r="R28" s="2">
        <f>+SUM(R4:R5)</f>
        <v>0.10243858661231756</v>
      </c>
      <c r="S28" s="2">
        <f t="shared" ref="S28:T28" si="12">+SUM(S4:S5)</f>
        <v>0.32794764117843678</v>
      </c>
      <c r="T28" s="2">
        <f t="shared" si="12"/>
        <v>0.22926383901396352</v>
      </c>
    </row>
    <row r="29" spans="3:24" x14ac:dyDescent="0.35">
      <c r="I29">
        <v>27</v>
      </c>
      <c r="J29">
        <f t="shared" si="3"/>
        <v>4.7191397814546475E-2</v>
      </c>
      <c r="K29" cm="1">
        <f t="array" ref="K29">EXP(INDEX($E$12:$E$18,MATCH(I29,$C$12:$C$18,1))+((I29-INDEX($C$12:$C$18,MATCH(I29,$C$12:$C$18,1)))/(INDEX($C$12:$C$18,MATCH(I29,$C$12:$C$18,1)+1)-INDEX($C$12:$C$18,MATCH(I29,$C$12:$C$18,1)))*(INDEX($E$12:$E$18,MATCH(I29,$C$12:$C$18,1)+1)-INDEX($E$12:$E$18,MATCH(I29,$C$12:$C$18,1)))))</f>
        <v>0.99651521548135957</v>
      </c>
      <c r="L29">
        <f t="shared" si="4"/>
        <v>0.14337793200543744</v>
      </c>
      <c r="M29" cm="1">
        <f t="array" ref="M29">EXP(INDEX($F$12:$F$18,MATCH(I29,$C$12:$C$18,1))+((I29-INDEX($C$12:$C$18,MATCH(I29,$C$12:$C$18,1)))/(INDEX($C$12:$C$18,MATCH(I29,$C$12:$C$18,1)+1)-INDEX($C$12:$C$18,MATCH(I29,$C$12:$C$18,1)))*(INDEX($F$12:$F$18,MATCH(I29,$C$12:$C$18,1)+1)-INDEX($F$12:$F$18,MATCH(I29,$C$12:$C$18,1)))))</f>
        <v>0.98945000690768958</v>
      </c>
      <c r="N29">
        <f t="shared" si="5"/>
        <v>0.11073642683114253</v>
      </c>
      <c r="O29" cm="1">
        <f t="array" ref="O29">EXP(INDEX($G$12:$G$18,MATCH(I29,$C$12:$C$18,1))+((I29-INDEX($C$12:$C$18,MATCH(I29,$C$12:$C$18,1)))/(INDEX($C$12:$C$18,MATCH(I29,$C$12:$C$18,1)+1)-INDEX($C$12:$C$18,MATCH(I29,$C$12:$C$18,1)))*(INDEX($G$12:$G$18,MATCH(I29,$C$12:$C$18,1)+1)-INDEX($G$12:$G$18,MATCH(I29,$C$12:$C$18,1)))))</f>
        <v>0.99184199689106844</v>
      </c>
      <c r="Q29" t="s">
        <v>88</v>
      </c>
      <c r="R29" s="56">
        <f>+SUM(R6:R8)</f>
        <v>0.18951088377217679</v>
      </c>
      <c r="S29" s="56">
        <f t="shared" ref="S29:T29" si="13">+SUM(S6:S8)</f>
        <v>0.48356527792773529</v>
      </c>
      <c r="T29" s="56">
        <f t="shared" si="13"/>
        <v>0.35363054104424552</v>
      </c>
    </row>
    <row r="30" spans="3:24" x14ac:dyDescent="0.35">
      <c r="I30">
        <v>28</v>
      </c>
      <c r="J30">
        <f t="shared" si="3"/>
        <v>4.7067535195378568E-2</v>
      </c>
      <c r="K30" cm="1">
        <f t="array" ref="K30">EXP(INDEX($E$12:$E$18,MATCH(I30,$C$12:$C$18,1))+((I30-INDEX($C$12:$C$18,MATCH(I30,$C$12:$C$18,1)))/(INDEX($C$12:$C$18,MATCH(I30,$C$12:$C$18,1)+1)-INDEX($C$12:$C$18,MATCH(I30,$C$12:$C$18,1)))*(INDEX($E$12:$E$18,MATCH(I30,$C$12:$C$18,1)+1)-INDEX($E$12:$E$18,MATCH(I30,$C$12:$C$18,1)))))</f>
        <v>0.99639585036129075</v>
      </c>
      <c r="L30">
        <f t="shared" si="4"/>
        <v>0.14383607997208706</v>
      </c>
      <c r="M30" cm="1">
        <f t="array" ref="M30">EXP(INDEX($F$12:$F$18,MATCH(I30,$C$12:$C$18,1))+((I30-INDEX($C$12:$C$18,MATCH(I30,$C$12:$C$18,1)))/(INDEX($C$12:$C$18,MATCH(I30,$C$12:$C$18,1)+1)-INDEX($C$12:$C$18,MATCH(I30,$C$12:$C$18,1)))*(INDEX($F$12:$F$18,MATCH(I30,$C$12:$C$18,1)+1)-INDEX($F$12:$F$18,MATCH(I30,$C$12:$C$18,1)))))</f>
        <v>0.98902665064935957</v>
      </c>
      <c r="N30">
        <f t="shared" si="5"/>
        <v>0.11076749784596378</v>
      </c>
      <c r="O30" cm="1">
        <f t="array" ref="O30">EXP(INDEX($G$12:$G$18,MATCH(I30,$C$12:$C$18,1))+((I30-INDEX($C$12:$C$18,MATCH(I30,$C$12:$C$18,1)))/(INDEX($C$12:$C$18,MATCH(I30,$C$12:$C$18,1)+1)-INDEX($C$12:$C$18,MATCH(I30,$C$12:$C$18,1)))*(INDEX($G$12:$G$18,MATCH(I30,$C$12:$C$18,1)+1)-INDEX($G$12:$G$18,MATCH(I30,$C$12:$C$18,1)))))</f>
        <v>0.99153876673302521</v>
      </c>
      <c r="Q30" t="s">
        <v>89</v>
      </c>
      <c r="R30" s="56">
        <f>+SUM(R9:R11)</f>
        <v>0.22245398457970189</v>
      </c>
      <c r="S30" s="56">
        <f t="shared" ref="S30:T30" si="14">+SUM(S9:S11)</f>
        <v>0.47017901748185997</v>
      </c>
      <c r="T30" s="56">
        <f t="shared" si="14"/>
        <v>0.36551463285252139</v>
      </c>
    </row>
    <row r="31" spans="3:24" x14ac:dyDescent="0.35">
      <c r="I31">
        <v>29</v>
      </c>
      <c r="J31">
        <f t="shared" si="3"/>
        <v>4.6952214825807692E-2</v>
      </c>
      <c r="K31" cm="1">
        <f t="array" ref="K31">EXP(INDEX($E$12:$E$18,MATCH(I31,$C$12:$C$18,1))+((I31-INDEX($C$12:$C$18,MATCH(I31,$C$12:$C$18,1)))/(INDEX($C$12:$C$18,MATCH(I31,$C$12:$C$18,1)+1)-INDEX($C$12:$C$18,MATCH(I31,$C$12:$C$18,1)))*(INDEX($E$12:$E$18,MATCH(I31,$C$12:$C$18,1)+1)-INDEX($E$12:$E$18,MATCH(I31,$C$12:$C$18,1)))))</f>
        <v>0.99627649953907882</v>
      </c>
      <c r="L31">
        <f t="shared" si="4"/>
        <v>0.14426263152724317</v>
      </c>
      <c r="M31" cm="1">
        <f t="array" ref="M31">EXP(INDEX($F$12:$F$18,MATCH(I31,$C$12:$C$18,1))+((I31-INDEX($C$12:$C$18,MATCH(I31,$C$12:$C$18,1)))/(INDEX($C$12:$C$18,MATCH(I31,$C$12:$C$18,1)+1)-INDEX($C$12:$C$18,MATCH(I31,$C$12:$C$18,1)))*(INDEX($F$12:$F$18,MATCH(I31,$C$12:$C$18,1)+1)-INDEX($F$12:$F$18,MATCH(I31,$C$12:$C$18,1)))))</f>
        <v>0.98860347553259331</v>
      </c>
      <c r="N31">
        <f t="shared" si="5"/>
        <v>0.11079642603217639</v>
      </c>
      <c r="O31" cm="1">
        <f t="array" ref="O31">EXP(INDEX($G$12:$G$18,MATCH(I31,$C$12:$C$18,1))+((I31-INDEX($C$12:$C$18,MATCH(I31,$C$12:$C$18,1)))/(INDEX($C$12:$C$18,MATCH(I31,$C$12:$C$18,1)+1)-INDEX($C$12:$C$18,MATCH(I31,$C$12:$C$18,1)))*(INDEX($G$12:$G$18,MATCH(I31,$C$12:$C$18,1)+1)-INDEX($G$12:$G$18,MATCH(I31,$C$12:$C$18,1)))))</f>
        <v>0.99123562927979691</v>
      </c>
      <c r="Q31" t="s">
        <v>90</v>
      </c>
      <c r="R31" s="56">
        <f>+SUM(R12:R14)</f>
        <v>0.24638359920952072</v>
      </c>
      <c r="S31" s="56">
        <f t="shared" ref="S31:T31" si="15">+SUM(S12:S14)</f>
        <v>0.45328428348635286</v>
      </c>
      <c r="T31" s="56">
        <f t="shared" si="15"/>
        <v>0.37853142957523533</v>
      </c>
    </row>
    <row r="32" spans="3:24" x14ac:dyDescent="0.35">
      <c r="I32">
        <v>30</v>
      </c>
      <c r="J32">
        <f t="shared" si="3"/>
        <v>4.684458248087546E-2</v>
      </c>
      <c r="K32" cm="1">
        <f t="array" ref="K32">EXP(INDEX($E$12:$E$18,MATCH(I32,$C$12:$C$18,1))+((I32-INDEX($C$12:$C$18,MATCH(I32,$C$12:$C$18,1)))/(INDEX($C$12:$C$18,MATCH(I32,$C$12:$C$18,1)+1)-INDEX($C$12:$C$18,MATCH(I32,$C$12:$C$18,1)))*(INDEX($E$12:$E$18,MATCH(I32,$C$12:$C$18,1)+1)-INDEX($E$12:$E$18,MATCH(I32,$C$12:$C$18,1)))))</f>
        <v>0.99615716301301105</v>
      </c>
      <c r="L32">
        <f t="shared" si="4"/>
        <v>0.14466074631205397</v>
      </c>
      <c r="M32" cm="1">
        <f t="array" ref="M32">EXP(INDEX($F$12:$F$18,MATCH(I32,$C$12:$C$18,1))+((I32-INDEX($C$12:$C$18,MATCH(I32,$C$12:$C$18,1)))/(INDEX($C$12:$C$18,MATCH(I32,$C$12:$C$18,1)+1)-INDEX($C$12:$C$18,MATCH(I32,$C$12:$C$18,1)))*(INDEX($F$12:$F$18,MATCH(I32,$C$12:$C$18,1)+1)-INDEX($F$12:$F$18,MATCH(I32,$C$12:$C$18,1)))))</f>
        <v>0.9881804814798858</v>
      </c>
      <c r="N32">
        <f t="shared" si="5"/>
        <v>0.11082342567264121</v>
      </c>
      <c r="O32" cm="1">
        <f t="array" ref="O32">EXP(INDEX($G$12:$G$18,MATCH(I32,$C$12:$C$18,1))+((I32-INDEX($C$12:$C$18,MATCH(I32,$C$12:$C$18,1)))/(INDEX($C$12:$C$18,MATCH(I32,$C$12:$C$18,1)+1)-INDEX($C$12:$C$18,MATCH(I32,$C$12:$C$18,1)))*(INDEX($G$12:$G$18,MATCH(I32,$C$12:$C$18,1)+1)-INDEX($G$12:$G$18,MATCH(I32,$C$12:$C$18,1)))))</f>
        <v>0.99093258450304145</v>
      </c>
      <c r="Q32" t="s">
        <v>91</v>
      </c>
      <c r="R32" s="56">
        <f>+SUM(R15:R17)</f>
        <v>0.2511019788304853</v>
      </c>
      <c r="S32" s="56">
        <f t="shared" ref="S32:T32" si="16">+SUM(S15:S17)</f>
        <v>0.44953784355053039</v>
      </c>
      <c r="T32" s="56">
        <f t="shared" si="16"/>
        <v>0.38136055051039131</v>
      </c>
    </row>
    <row r="33" spans="9:15" x14ac:dyDescent="0.35">
      <c r="I33">
        <v>31</v>
      </c>
      <c r="J33">
        <f t="shared" si="3"/>
        <v>4.6743894158197262E-2</v>
      </c>
      <c r="K33" cm="1">
        <f t="array" ref="K33">EXP(INDEX($E$12:$E$18,MATCH(I33,$C$12:$C$18,1))+((I33-INDEX($C$12:$C$18,MATCH(I33,$C$12:$C$18,1)))/(INDEX($C$12:$C$18,MATCH(I33,$C$12:$C$18,1)+1)-INDEX($C$12:$C$18,MATCH(I33,$C$12:$C$18,1)))*(INDEX($E$12:$E$18,MATCH(I33,$C$12:$C$18,1)+1)-INDEX($E$12:$E$18,MATCH(I33,$C$12:$C$18,1)))))</f>
        <v>0.99603784078137503</v>
      </c>
      <c r="L33">
        <f t="shared" si="4"/>
        <v>0.1450331762720406</v>
      </c>
      <c r="M33" cm="1">
        <f t="array" ref="M33">EXP(INDEX($F$12:$F$18,MATCH(I33,$C$12:$C$18,1))+((I33-INDEX($C$12:$C$18,MATCH(I33,$C$12:$C$18,1)))/(INDEX($C$12:$C$18,MATCH(I33,$C$12:$C$18,1)+1)-INDEX($C$12:$C$18,MATCH(I33,$C$12:$C$18,1)))*(INDEX($F$12:$F$18,MATCH(I33,$C$12:$C$18,1)+1)-INDEX($F$12:$F$18,MATCH(I33,$C$12:$C$18,1)))))</f>
        <v>0.98775766841376478</v>
      </c>
      <c r="N33">
        <f t="shared" si="5"/>
        <v>0.11084868340081902</v>
      </c>
      <c r="O33" cm="1">
        <f t="array" ref="O33">EXP(INDEX($G$12:$G$18,MATCH(I33,$C$12:$C$18,1))+((I33-INDEX($C$12:$C$18,MATCH(I33,$C$12:$C$18,1)))/(INDEX($C$12:$C$18,MATCH(I33,$C$12:$C$18,1)+1)-INDEX($C$12:$C$18,MATCH(I33,$C$12:$C$18,1)))*(INDEX($G$12:$G$18,MATCH(I33,$C$12:$C$18,1)+1)-INDEX($G$12:$G$18,MATCH(I33,$C$12:$C$18,1)))))</f>
        <v>0.99062963237442525</v>
      </c>
    </row>
    <row r="34" spans="9:15" x14ac:dyDescent="0.35">
      <c r="I34">
        <v>32</v>
      </c>
      <c r="J34">
        <f t="shared" si="3"/>
        <v>4.6649498855686346E-2</v>
      </c>
      <c r="K34" cm="1">
        <f t="array" ref="K34">EXP(INDEX($E$12:$E$18,MATCH(I34,$C$12:$C$18,1))+((I34-INDEX($C$12:$C$18,MATCH(I34,$C$12:$C$18,1)))/(INDEX($C$12:$C$18,MATCH(I34,$C$12:$C$18,1)+1)-INDEX($C$12:$C$18,MATCH(I34,$C$12:$C$18,1)))*(INDEX($E$12:$E$18,MATCH(I34,$C$12:$C$18,1)+1)-INDEX($E$12:$E$18,MATCH(I34,$C$12:$C$18,1)))))</f>
        <v>0.99591853284245857</v>
      </c>
      <c r="L34">
        <f t="shared" si="4"/>
        <v>0.14538232935952705</v>
      </c>
      <c r="M34" cm="1">
        <f t="array" ref="M34">EXP(INDEX($F$12:$F$18,MATCH(I34,$C$12:$C$18,1))+((I34-INDEX($C$12:$C$18,MATCH(I34,$C$12:$C$18,1)))/(INDEX($C$12:$C$18,MATCH(I34,$C$12:$C$18,1)+1)-INDEX($C$12:$C$18,MATCH(I34,$C$12:$C$18,1)))*(INDEX($F$12:$F$18,MATCH(I34,$C$12:$C$18,1)+1)-INDEX($F$12:$F$18,MATCH(I34,$C$12:$C$18,1)))))</f>
        <v>0.98733503625679175</v>
      </c>
      <c r="N34">
        <f t="shared" si="5"/>
        <v>0.1108723625209842</v>
      </c>
      <c r="O34" cm="1">
        <f t="array" ref="O34">EXP(INDEX($G$12:$G$18,MATCH(I34,$C$12:$C$18,1))+((I34-INDEX($C$12:$C$18,MATCH(I34,$C$12:$C$18,1)))/(INDEX($C$12:$C$18,MATCH(I34,$C$12:$C$18,1)+1)-INDEX($C$12:$C$18,MATCH(I34,$C$12:$C$18,1)))*(INDEX($G$12:$G$18,MATCH(I34,$C$12:$C$18,1)+1)-INDEX($G$12:$G$18,MATCH(I34,$C$12:$C$18,1)))))</f>
        <v>0.99032677286562376</v>
      </c>
    </row>
    <row r="35" spans="9:15" x14ac:dyDescent="0.35">
      <c r="I35">
        <v>33</v>
      </c>
      <c r="J35">
        <f t="shared" si="3"/>
        <v>4.6560824480599602E-2</v>
      </c>
      <c r="K35" cm="1">
        <f t="array" ref="K35">EXP(INDEX($E$12:$E$18,MATCH(I35,$C$12:$C$18,1))+((I35-INDEX($C$12:$C$18,MATCH(I35,$C$12:$C$18,1)))/(INDEX($C$12:$C$18,MATCH(I35,$C$12:$C$18,1)+1)-INDEX($C$12:$C$18,MATCH(I35,$C$12:$C$18,1)))*(INDEX($E$12:$E$18,MATCH(I35,$C$12:$C$18,1)+1)-INDEX($E$12:$E$18,MATCH(I35,$C$12:$C$18,1)))))</f>
        <v>0.99579923919454971</v>
      </c>
      <c r="L35">
        <f t="shared" si="4"/>
        <v>0.14571032165383135</v>
      </c>
      <c r="M35" cm="1">
        <f t="array" ref="M35">EXP(INDEX($F$12:$F$18,MATCH(I35,$C$12:$C$18,1))+((I35-INDEX($C$12:$C$18,MATCH(I35,$C$12:$C$18,1)))/(INDEX($C$12:$C$18,MATCH(I35,$C$12:$C$18,1)+1)-INDEX($C$12:$C$18,MATCH(I35,$C$12:$C$18,1)))*(INDEX($F$12:$F$18,MATCH(I35,$C$12:$C$18,1)+1)-INDEX($F$12:$F$18,MATCH(I35,$C$12:$C$18,1)))))</f>
        <v>0.98691258493156109</v>
      </c>
      <c r="N35">
        <f t="shared" si="5"/>
        <v>0.1108946065429586</v>
      </c>
      <c r="O35" cm="1">
        <f t="array" ref="O35">EXP(INDEX($G$12:$G$18,MATCH(I35,$C$12:$C$18,1))+((I35-INDEX($C$12:$C$18,MATCH(I35,$C$12:$C$18,1)))/(INDEX($C$12:$C$18,MATCH(I35,$C$12:$C$18,1)+1)-INDEX($C$12:$C$18,MATCH(I35,$C$12:$C$18,1)))*(INDEX($G$12:$G$18,MATCH(I35,$C$12:$C$18,1)+1)-INDEX($G$12:$G$18,MATCH(I35,$C$12:$C$18,1)))))</f>
        <v>0.99002400594832063</v>
      </c>
    </row>
    <row r="36" spans="9:15" x14ac:dyDescent="0.35">
      <c r="I36">
        <v>34</v>
      </c>
      <c r="J36">
        <f t="shared" si="3"/>
        <v>4.6477366245224798E-2</v>
      </c>
      <c r="K36" cm="1">
        <f t="array" ref="K36">EXP(INDEX($E$12:$E$18,MATCH(I36,$C$12:$C$18,1))+((I36-INDEX($C$12:$C$18,MATCH(I36,$C$12:$C$18,1)))/(INDEX($C$12:$C$18,MATCH(I36,$C$12:$C$18,1)+1)-INDEX($C$12:$C$18,MATCH(I36,$C$12:$C$18,1)))*(INDEX($E$12:$E$18,MATCH(I36,$C$12:$C$18,1)+1)-INDEX($E$12:$E$18,MATCH(I36,$C$12:$C$18,1)))))</f>
        <v>0.99567995983593649</v>
      </c>
      <c r="L36">
        <f t="shared" si="4"/>
        <v>0.14601902028376637</v>
      </c>
      <c r="M36" cm="1">
        <f t="array" ref="M36">EXP(INDEX($F$12:$F$18,MATCH(I36,$C$12:$C$18,1))+((I36-INDEX($C$12:$C$18,MATCH(I36,$C$12:$C$18,1)))/(INDEX($C$12:$C$18,MATCH(I36,$C$12:$C$18,1)+1)-INDEX($C$12:$C$18,MATCH(I36,$C$12:$C$18,1)))*(INDEX($F$12:$F$18,MATCH(I36,$C$12:$C$18,1)+1)-INDEX($F$12:$F$18,MATCH(I36,$C$12:$C$18,1)))))</f>
        <v>0.9864903143607</v>
      </c>
      <c r="N36">
        <f t="shared" si="5"/>
        <v>0.11091554209305193</v>
      </c>
      <c r="O36" cm="1">
        <f t="array" ref="O36">EXP(INDEX($G$12:$G$18,MATCH(I36,$C$12:$C$18,1))+((I36-INDEX($C$12:$C$18,MATCH(I36,$C$12:$C$18,1)))/(INDEX($C$12:$C$18,MATCH(I36,$C$12:$C$18,1)+1)-INDEX($C$12:$C$18,MATCH(I36,$C$12:$C$18,1)))*(INDEX($G$12:$G$18,MATCH(I36,$C$12:$C$18,1)+1)-INDEX($G$12:$G$18,MATCH(I36,$C$12:$C$18,1)))))</f>
        <v>0.9897213315942085</v>
      </c>
    </row>
    <row r="37" spans="9:15" x14ac:dyDescent="0.35">
      <c r="I37">
        <v>35</v>
      </c>
      <c r="J37">
        <f t="shared" si="3"/>
        <v>4.6398677051871402E-2</v>
      </c>
      <c r="K37" cm="1">
        <f t="array" ref="K37">EXP(INDEX($E$12:$E$18,MATCH(I37,$C$12:$C$18,1))+((I37-INDEX($C$12:$C$18,MATCH(I37,$C$12:$C$18,1)))/(INDEX($C$12:$C$18,MATCH(I37,$C$12:$C$18,1)+1)-INDEX($C$12:$C$18,MATCH(I37,$C$12:$C$18,1)))*(INDEX($E$12:$E$18,MATCH(I37,$C$12:$C$18,1)+1)-INDEX($E$12:$E$18,MATCH(I37,$C$12:$C$18,1)))))</f>
        <v>0.99556069476490738</v>
      </c>
      <c r="L37">
        <f t="shared" si="4"/>
        <v>0.14631007899199053</v>
      </c>
      <c r="M37" cm="1">
        <f t="array" ref="M37">EXP(INDEX($F$12:$F$18,MATCH(I37,$C$12:$C$18,1))+((I37-INDEX($C$12:$C$18,MATCH(I37,$C$12:$C$18,1)))/(INDEX($C$12:$C$18,MATCH(I37,$C$12:$C$18,1)+1)-INDEX($C$12:$C$18,MATCH(I37,$C$12:$C$18,1)))*(INDEX($F$12:$F$18,MATCH(I37,$C$12:$C$18,1)+1)-INDEX($F$12:$F$18,MATCH(I37,$C$12:$C$18,1)))))</f>
        <v>0.98606822446686926</v>
      </c>
      <c r="N37">
        <f t="shared" si="5"/>
        <v>0.11093528132599689</v>
      </c>
      <c r="O37" cm="1">
        <f t="array" ref="O37">EXP(INDEX($G$12:$G$18,MATCH(I37,$C$12:$C$18,1))+((I37-INDEX($C$12:$C$18,MATCH(I37,$C$12:$C$18,1)))/(INDEX($C$12:$C$18,MATCH(I37,$C$12:$C$18,1)+1)-INDEX($C$12:$C$18,MATCH(I37,$C$12:$C$18,1)))*(INDEX($G$12:$G$18,MATCH(I37,$C$12:$C$18,1)+1)-INDEX($G$12:$G$18,MATCH(I37,$C$12:$C$18,1)))))</f>
        <v>0.98941874977498856</v>
      </c>
    </row>
    <row r="38" spans="9:15" x14ac:dyDescent="0.35">
      <c r="I38">
        <v>36</v>
      </c>
      <c r="J38">
        <f t="shared" si="3"/>
        <v>4.6324359480369885E-2</v>
      </c>
      <c r="K38" cm="1">
        <f t="array" ref="K38">EXP(INDEX($E$12:$E$18,MATCH(I38,$C$12:$C$18,1))+((I38-INDEX($C$12:$C$18,MATCH(I38,$C$12:$C$18,1)))/(INDEX($C$12:$C$18,MATCH(I38,$C$12:$C$18,1)+1)-INDEX($C$12:$C$18,MATCH(I38,$C$12:$C$18,1)))*(INDEX($E$12:$E$18,MATCH(I38,$C$12:$C$18,1)+1)-INDEX($E$12:$E$18,MATCH(I38,$C$12:$C$18,1)))))</f>
        <v>0.99544144397975109</v>
      </c>
      <c r="L38">
        <f t="shared" si="4"/>
        <v>0.14658496777198018</v>
      </c>
      <c r="M38" cm="1">
        <f t="array" ref="M38">EXP(INDEX($F$12:$F$18,MATCH(I38,$C$12:$C$18,1))+((I38-INDEX($C$12:$C$18,MATCH(I38,$C$12:$C$18,1)))/(INDEX($C$12:$C$18,MATCH(I38,$C$12:$C$18,1)+1)-INDEX($C$12:$C$18,MATCH(I38,$C$12:$C$18,1)))*(INDEX($F$12:$F$18,MATCH(I38,$C$12:$C$18,1)+1)-INDEX($F$12:$F$18,MATCH(I38,$C$12:$C$18,1)))))</f>
        <v>0.98564631517276247</v>
      </c>
      <c r="N38">
        <f t="shared" si="5"/>
        <v>0.11095392393489011</v>
      </c>
      <c r="O38" cm="1">
        <f t="array" ref="O38">EXP(INDEX($G$12:$G$18,MATCH(I38,$C$12:$C$18,1))+((I38-INDEX($C$12:$C$18,MATCH(I38,$C$12:$C$18,1)))/(INDEX($C$12:$C$18,MATCH(I38,$C$12:$C$18,1)+1)-INDEX($C$12:$C$18,MATCH(I38,$C$12:$C$18,1)))*(INDEX($G$12:$G$18,MATCH(I38,$C$12:$C$18,1)+1)-INDEX($G$12:$G$18,MATCH(I38,$C$12:$C$18,1)))))</f>
        <v>0.98911626046237056</v>
      </c>
    </row>
    <row r="39" spans="9:15" x14ac:dyDescent="0.35">
      <c r="I39">
        <v>37</v>
      </c>
      <c r="J39">
        <f t="shared" si="3"/>
        <v>4.6254059074896499E-2</v>
      </c>
      <c r="K39" cm="1">
        <f t="array" ref="K39">EXP(INDEX($E$12:$E$18,MATCH(I39,$C$12:$C$18,1))+((I39-INDEX($C$12:$C$18,MATCH(I39,$C$12:$C$18,1)))/(INDEX($C$12:$C$18,MATCH(I39,$C$12:$C$18,1)+1)-INDEX($C$12:$C$18,MATCH(I39,$C$12:$C$18,1)))*(INDEX($E$12:$E$18,MATCH(I39,$C$12:$C$18,1)+1)-INDEX($E$12:$E$18,MATCH(I39,$C$12:$C$18,1)))))</f>
        <v>0.99532220747875622</v>
      </c>
      <c r="L39">
        <f t="shared" si="4"/>
        <v>0.14684499769899689</v>
      </c>
      <c r="M39" cm="1">
        <f t="array" ref="M39">EXP(INDEX($F$12:$F$18,MATCH(I39,$C$12:$C$18,1))+((I39-INDEX($C$12:$C$18,MATCH(I39,$C$12:$C$18,1)))/(INDEX($C$12:$C$18,MATCH(I39,$C$12:$C$18,1)+1)-INDEX($C$12:$C$18,MATCH(I39,$C$12:$C$18,1)))*(INDEX($F$12:$F$18,MATCH(I39,$C$12:$C$18,1)+1)-INDEX($F$12:$F$18,MATCH(I39,$C$12:$C$18,1)))))</f>
        <v>0.98522458640110644</v>
      </c>
      <c r="N39">
        <f t="shared" si="5"/>
        <v>0.1109715588351939</v>
      </c>
      <c r="O39" cm="1">
        <f t="array" ref="O39">EXP(INDEX($G$12:$G$18,MATCH(I39,$C$12:$C$18,1))+((I39-INDEX($C$12:$C$18,MATCH(I39,$C$12:$C$18,1)))/(INDEX($C$12:$C$18,MATCH(I39,$C$12:$C$18,1)+1)-INDEX($C$12:$C$18,MATCH(I39,$C$12:$C$18,1)))*(INDEX($G$12:$G$18,MATCH(I39,$C$12:$C$18,1)+1)-INDEX($G$12:$G$18,MATCH(I39,$C$12:$C$18,1)))))</f>
        <v>0.98881386362807311</v>
      </c>
    </row>
    <row r="40" spans="9:15" x14ac:dyDescent="0.35">
      <c r="I40">
        <v>38</v>
      </c>
      <c r="J40">
        <f t="shared" si="3"/>
        <v>4.6187458690763475E-2</v>
      </c>
      <c r="K40" cm="1">
        <f t="array" ref="K40">EXP(INDEX($E$12:$E$18,MATCH(I40,$C$12:$C$18,1))+((I40-INDEX($C$12:$C$18,MATCH(I40,$C$12:$C$18,1)))/(INDEX($C$12:$C$18,MATCH(I40,$C$12:$C$18,1)+1)-INDEX($C$12:$C$18,MATCH(I40,$C$12:$C$18,1)))*(INDEX($E$12:$E$18,MATCH(I40,$C$12:$C$18,1)+1)-INDEX($E$12:$E$18,MATCH(I40,$C$12:$C$18,1)))))</f>
        <v>0.99520298526021189</v>
      </c>
      <c r="L40">
        <f t="shared" si="4"/>
        <v>0.14709134184038089</v>
      </c>
      <c r="M40" cm="1">
        <f t="array" ref="M40">EXP(INDEX($F$12:$F$18,MATCH(I40,$C$12:$C$18,1))+((I40-INDEX($C$12:$C$18,MATCH(I40,$C$12:$C$18,1)))/(INDEX($C$12:$C$18,MATCH(I40,$C$12:$C$18,1)+1)-INDEX($C$12:$C$18,MATCH(I40,$C$12:$C$18,1)))*(INDEX($F$12:$F$18,MATCH(I40,$C$12:$C$18,1)+1)-INDEX($F$12:$F$18,MATCH(I40,$C$12:$C$18,1)))))</f>
        <v>0.98480303807466096</v>
      </c>
      <c r="N40">
        <f t="shared" si="5"/>
        <v>0.11098826558285027</v>
      </c>
      <c r="O40" cm="1">
        <f t="array" ref="O40">EXP(INDEX($G$12:$G$18,MATCH(I40,$C$12:$C$18,1))+((I40-INDEX($C$12:$C$18,MATCH(I40,$C$12:$C$18,1)))/(INDEX($C$12:$C$18,MATCH(I40,$C$12:$C$18,1)+1)-INDEX($C$12:$C$18,MATCH(I40,$C$12:$C$18,1)))*(INDEX($G$12:$G$18,MATCH(I40,$C$12:$C$18,1)+1)-INDEX($G$12:$G$18,MATCH(I40,$C$12:$C$18,1)))))</f>
        <v>0.98851155924382328</v>
      </c>
    </row>
    <row r="41" spans="9:15" x14ac:dyDescent="0.35">
      <c r="I41">
        <v>39</v>
      </c>
      <c r="J41">
        <f t="shared" si="3"/>
        <v>4.6124273710944221E-2</v>
      </c>
      <c r="K41" cm="1">
        <f t="array" ref="K41">EXP(INDEX($E$12:$E$18,MATCH(I41,$C$12:$C$18,1))+((I41-INDEX($C$12:$C$18,MATCH(I41,$C$12:$C$18,1)))/(INDEX($C$12:$C$18,MATCH(I41,$C$12:$C$18,1)+1)-INDEX($C$12:$C$18,MATCH(I41,$C$12:$C$18,1)))*(INDEX($E$12:$E$18,MATCH(I41,$C$12:$C$18,1)+1)-INDEX($E$12:$E$18,MATCH(I41,$C$12:$C$18,1)))))</f>
        <v>0.99508377732240738</v>
      </c>
      <c r="L41">
        <f t="shared" si="4"/>
        <v>0.14732505294887405</v>
      </c>
      <c r="M41" cm="1">
        <f t="array" ref="M41">EXP(INDEX($F$12:$F$18,MATCH(I41,$C$12:$C$18,1))+((I41-INDEX($C$12:$C$18,MATCH(I41,$C$12:$C$18,1)))/(INDEX($C$12:$C$18,MATCH(I41,$C$12:$C$18,1)+1)-INDEX($C$12:$C$18,MATCH(I41,$C$12:$C$18,1)))*(INDEX($F$12:$F$18,MATCH(I41,$C$12:$C$18,1)+1)-INDEX($F$12:$F$18,MATCH(I41,$C$12:$C$18,1)))))</f>
        <v>0.9843816701162188</v>
      </c>
      <c r="N41">
        <f t="shared" si="5"/>
        <v>0.11100411557421622</v>
      </c>
      <c r="O41" cm="1">
        <f t="array" ref="O41">EXP(INDEX($G$12:$G$18,MATCH(I41,$C$12:$C$18,1))+((I41-INDEX($C$12:$C$18,MATCH(I41,$C$12:$C$18,1)))/(INDEX($C$12:$C$18,MATCH(I41,$C$12:$C$18,1)+1)-INDEX($C$12:$C$18,MATCH(I41,$C$12:$C$18,1)))*(INDEX($G$12:$G$18,MATCH(I41,$C$12:$C$18,1)+1)-INDEX($G$12:$G$18,MATCH(I41,$C$12:$C$18,1)))))</f>
        <v>0.9882093472813569</v>
      </c>
    </row>
    <row r="42" spans="9:15" x14ac:dyDescent="0.35">
      <c r="I42">
        <v>40</v>
      </c>
      <c r="J42">
        <f t="shared" si="3"/>
        <v>4.6064247980116636E-2</v>
      </c>
      <c r="K42" cm="1">
        <f t="array" ref="K42">EXP(INDEX($E$12:$E$18,MATCH(I42,$C$12:$C$18,1))+((I42-INDEX($C$12:$C$18,MATCH(I42,$C$12:$C$18,1)))/(INDEX($C$12:$C$18,MATCH(I42,$C$12:$C$18,1)+1)-INDEX($C$12:$C$18,MATCH(I42,$C$12:$C$18,1)))*(INDEX($E$12:$E$18,MATCH(I42,$C$12:$C$18,1)+1)-INDEX($E$12:$E$18,MATCH(I42,$C$12:$C$18,1)))))</f>
        <v>0.99496458366363194</v>
      </c>
      <c r="L42">
        <f t="shared" si="4"/>
        <v>0.14754707850194257</v>
      </c>
      <c r="M42" cm="1">
        <f t="array" ref="M42">EXP(INDEX($F$12:$F$18,MATCH(I42,$C$12:$C$18,1))+((I42-INDEX($C$12:$C$18,MATCH(I42,$C$12:$C$18,1)))/(INDEX($C$12:$C$18,MATCH(I42,$C$12:$C$18,1)+1)-INDEX($C$12:$C$18,MATCH(I42,$C$12:$C$18,1)))*(INDEX($F$12:$F$18,MATCH(I42,$C$12:$C$18,1)+1)-INDEX($F$12:$F$18,MATCH(I42,$C$12:$C$18,1)))))</f>
        <v>0.9839604824486059</v>
      </c>
      <c r="N42">
        <f t="shared" si="5"/>
        <v>0.11101917306601385</v>
      </c>
      <c r="O42" cm="1">
        <f t="array" ref="O42">EXP(INDEX($G$12:$G$18,MATCH(I42,$C$12:$C$18,1))+((I42-INDEX($C$12:$C$18,MATCH(I42,$C$12:$C$18,1)))/(INDEX($C$12:$C$18,MATCH(I42,$C$12:$C$18,1)+1)-INDEX($C$12:$C$18,MATCH(I42,$C$12:$C$18,1)))*(INDEX($G$12:$G$18,MATCH(I42,$C$12:$C$18,1)+1)-INDEX($G$12:$G$18,MATCH(I42,$C$12:$C$18,1)))))</f>
        <v>0.98790722771241835</v>
      </c>
    </row>
    <row r="43" spans="9:15" x14ac:dyDescent="0.35">
      <c r="I43">
        <v>41</v>
      </c>
      <c r="J43">
        <f t="shared" si="3"/>
        <v>4.6007150333719667E-2</v>
      </c>
      <c r="K43" cm="1">
        <f t="array" ref="K43">EXP(INDEX($E$12:$E$18,MATCH(I43,$C$12:$C$18,1))+((I43-INDEX($C$12:$C$18,MATCH(I43,$C$12:$C$18,1)))/(INDEX($C$12:$C$18,MATCH(I43,$C$12:$C$18,1)+1)-INDEX($C$12:$C$18,MATCH(I43,$C$12:$C$18,1)))*(INDEX($E$12:$E$18,MATCH(I43,$C$12:$C$18,1)+1)-INDEX($E$12:$E$18,MATCH(I43,$C$12:$C$18,1)))))</f>
        <v>0.99484540428217527</v>
      </c>
      <c r="L43">
        <f t="shared" si="4"/>
        <v>0.14775827354022614</v>
      </c>
      <c r="M43" cm="1">
        <f t="array" ref="M43">EXP(INDEX($F$12:$F$18,MATCH(I43,$C$12:$C$18,1))+((I43-INDEX($C$12:$C$18,MATCH(I43,$C$12:$C$18,1)))/(INDEX($C$12:$C$18,MATCH(I43,$C$12:$C$18,1)+1)-INDEX($C$12:$C$18,MATCH(I43,$C$12:$C$18,1)))*(INDEX($F$12:$F$18,MATCH(I43,$C$12:$C$18,1)+1)-INDEX($F$12:$F$18,MATCH(I43,$C$12:$C$18,1)))))</f>
        <v>0.98353947499468131</v>
      </c>
      <c r="N43">
        <f t="shared" si="5"/>
        <v>0.11103349604601664</v>
      </c>
      <c r="O43" cm="1">
        <f t="array" ref="O43">EXP(INDEX($G$12:$G$18,MATCH(I43,$C$12:$C$18,1))+((I43-INDEX($C$12:$C$18,MATCH(I43,$C$12:$C$18,1)))/(INDEX($C$12:$C$18,MATCH(I43,$C$12:$C$18,1)+1)-INDEX($C$12:$C$18,MATCH(I43,$C$12:$C$18,1)))*(INDEX($G$12:$G$18,MATCH(I43,$C$12:$C$18,1)+1)-INDEX($G$12:$G$18,MATCH(I43,$C$12:$C$18,1)))))</f>
        <v>0.98760520050876066</v>
      </c>
    </row>
    <row r="44" spans="9:15" x14ac:dyDescent="0.35">
      <c r="I44">
        <v>42</v>
      </c>
      <c r="J44">
        <f t="shared" si="3"/>
        <v>4.5952771622865519E-2</v>
      </c>
      <c r="K44" cm="1">
        <f t="array" ref="K44">EXP(INDEX($E$12:$E$18,MATCH(I44,$C$12:$C$18,1))+((I44-INDEX($C$12:$C$18,MATCH(I44,$C$12:$C$18,1)))/(INDEX($C$12:$C$18,MATCH(I44,$C$12:$C$18,1)+1)-INDEX($C$12:$C$18,MATCH(I44,$C$12:$C$18,1)))*(INDEX($E$12:$E$18,MATCH(I44,$C$12:$C$18,1)+1)-INDEX($E$12:$E$18,MATCH(I44,$C$12:$C$18,1)))))</f>
        <v>0.99472623917632719</v>
      </c>
      <c r="L44">
        <f t="shared" si="4"/>
        <v>0.14795941167192575</v>
      </c>
      <c r="M44" cm="1">
        <f t="array" ref="M44">EXP(INDEX($F$12:$F$18,MATCH(I44,$C$12:$C$18,1))+((I44-INDEX($C$12:$C$18,MATCH(I44,$C$12:$C$18,1)))/(INDEX($C$12:$C$18,MATCH(I44,$C$12:$C$18,1)+1)-INDEX($C$12:$C$18,MATCH(I44,$C$12:$C$18,1)))*(INDEX($F$12:$F$18,MATCH(I44,$C$12:$C$18,1)+1)-INDEX($F$12:$F$18,MATCH(I44,$C$12:$C$18,1)))))</f>
        <v>0.9831186476773367</v>
      </c>
      <c r="N44">
        <f t="shared" si="5"/>
        <v>0.11104713697935271</v>
      </c>
      <c r="O44" cm="1">
        <f t="array" ref="O44">EXP(INDEX($G$12:$G$18,MATCH(I44,$C$12:$C$18,1))+((I44-INDEX($C$12:$C$18,MATCH(I44,$C$12:$C$18,1)))/(INDEX($C$12:$C$18,MATCH(I44,$C$12:$C$18,1)+1)-INDEX($C$12:$C$18,MATCH(I44,$C$12:$C$18,1)))*(INDEX($G$12:$G$18,MATCH(I44,$C$12:$C$18,1)+1)-INDEX($G$12:$G$18,MATCH(I44,$C$12:$C$18,1)))))</f>
        <v>0.98730326564214554</v>
      </c>
    </row>
    <row r="45" spans="9:15" x14ac:dyDescent="0.35">
      <c r="I45">
        <v>43</v>
      </c>
      <c r="J45">
        <f t="shared" si="3"/>
        <v>4.5900922154376772E-2</v>
      </c>
      <c r="K45" cm="1">
        <f t="array" ref="K45">EXP(INDEX($E$12:$E$18,MATCH(I45,$C$12:$C$18,1))+((I45-INDEX($C$12:$C$18,MATCH(I45,$C$12:$C$18,1)))/(INDEX($C$12:$C$18,MATCH(I45,$C$12:$C$18,1)+1)-INDEX($C$12:$C$18,MATCH(I45,$C$12:$C$18,1)))*(INDEX($E$12:$E$18,MATCH(I45,$C$12:$C$18,1)+1)-INDEX($E$12:$E$18,MATCH(I45,$C$12:$C$18,1)))))</f>
        <v>0.99460708834437772</v>
      </c>
      <c r="L45">
        <f t="shared" si="4"/>
        <v>0.14815119454168621</v>
      </c>
      <c r="M45" cm="1">
        <f t="array" ref="M45">EXP(INDEX($F$12:$F$18,MATCH(I45,$C$12:$C$18,1))+((I45-INDEX($C$12:$C$18,MATCH(I45,$C$12:$C$18,1)))/(INDEX($C$12:$C$18,MATCH(I45,$C$12:$C$18,1)+1)-INDEX($C$12:$C$18,MATCH(I45,$C$12:$C$18,1)))*(INDEX($F$12:$F$18,MATCH(I45,$C$12:$C$18,1)+1)-INDEX($F$12:$F$18,MATCH(I45,$C$12:$C$18,1)))))</f>
        <v>0.98269800041949706</v>
      </c>
      <c r="N45">
        <f t="shared" si="5"/>
        <v>0.11106014345067301</v>
      </c>
      <c r="O45" cm="1">
        <f t="array" ref="O45">EXP(INDEX($G$12:$G$18,MATCH(I45,$C$12:$C$18,1))+((I45-INDEX($C$12:$C$18,MATCH(I45,$C$12:$C$18,1)))/(INDEX($C$12:$C$18,MATCH(I45,$C$12:$C$18,1)+1)-INDEX($C$12:$C$18,MATCH(I45,$C$12:$C$18,1)))*(INDEX($G$12:$G$18,MATCH(I45,$C$12:$C$18,1)+1)-INDEX($G$12:$G$18,MATCH(I45,$C$12:$C$18,1)))))</f>
        <v>0.98700142308434335</v>
      </c>
    </row>
    <row r="46" spans="9:15" x14ac:dyDescent="0.35">
      <c r="I46">
        <v>44</v>
      </c>
      <c r="J46">
        <f t="shared" si="3"/>
        <v>4.5851429479910139E-2</v>
      </c>
      <c r="K46" cm="1">
        <f t="array" ref="K46">EXP(INDEX($E$12:$E$18,MATCH(I46,$C$12:$C$18,1))+((I46-INDEX($C$12:$C$18,MATCH(I46,$C$12:$C$18,1)))/(INDEX($C$12:$C$18,MATCH(I46,$C$12:$C$18,1)+1)-INDEX($C$12:$C$18,MATCH(I46,$C$12:$C$18,1)))*(INDEX($E$12:$E$18,MATCH(I46,$C$12:$C$18,1)+1)-INDEX($E$12:$E$18,MATCH(I46,$C$12:$C$18,1)))))</f>
        <v>0.99448795178461713</v>
      </c>
      <c r="L46">
        <f t="shared" si="4"/>
        <v>0.14833426000827535</v>
      </c>
      <c r="M46" cm="1">
        <f t="array" ref="M46">EXP(INDEX($F$12:$F$18,MATCH(I46,$C$12:$C$18,1))+((I46-INDEX($C$12:$C$18,MATCH(I46,$C$12:$C$18,1)))/(INDEX($C$12:$C$18,MATCH(I46,$C$12:$C$18,1)+1)-INDEX($C$12:$C$18,MATCH(I46,$C$12:$C$18,1)))*(INDEX($F$12:$F$18,MATCH(I46,$C$12:$C$18,1)+1)-INDEX($F$12:$F$18,MATCH(I46,$C$12:$C$18,1)))))</f>
        <v>0.98227753314412036</v>
      </c>
      <c r="N46">
        <f t="shared" si="5"/>
        <v>0.11107255871875166</v>
      </c>
      <c r="O46" cm="1">
        <f t="array" ref="O46">EXP(INDEX($G$12:$G$18,MATCH(I46,$C$12:$C$18,1))+((I46-INDEX($C$12:$C$18,MATCH(I46,$C$12:$C$18,1)))/(INDEX($C$12:$C$18,MATCH(I46,$C$12:$C$18,1)+1)-INDEX($C$12:$C$18,MATCH(I46,$C$12:$C$18,1)))*(INDEX($G$12:$G$18,MATCH(I46,$C$12:$C$18,1)+1)-INDEX($G$12:$G$18,MATCH(I46,$C$12:$C$18,1)))))</f>
        <v>0.986699672807133</v>
      </c>
    </row>
    <row r="47" spans="9:15" x14ac:dyDescent="0.35">
      <c r="I47">
        <v>45</v>
      </c>
      <c r="J47">
        <f t="shared" si="3"/>
        <v>4.5804136479863866E-2</v>
      </c>
      <c r="K47" cm="1">
        <f t="array" ref="K47">EXP(INDEX($E$12:$E$18,MATCH(I47,$C$12:$C$18,1))+((I47-INDEX($C$12:$C$18,MATCH(I47,$C$12:$C$18,1)))/(INDEX($C$12:$C$18,MATCH(I47,$C$12:$C$18,1)+1)-INDEX($C$12:$C$18,MATCH(I47,$C$12:$C$18,1)))*(INDEX($E$12:$E$18,MATCH(I47,$C$12:$C$18,1)+1)-INDEX($E$12:$E$18,MATCH(I47,$C$12:$C$18,1)))))</f>
        <v>0.99436882949533589</v>
      </c>
      <c r="L47">
        <f t="shared" si="4"/>
        <v>0.14850918923190495</v>
      </c>
      <c r="M47" cm="1">
        <f t="array" ref="M47">EXP(INDEX($F$12:$F$18,MATCH(I47,$C$12:$C$18,1))+((I47-INDEX($C$12:$C$18,MATCH(I47,$C$12:$C$18,1)))/(INDEX($C$12:$C$18,MATCH(I47,$C$12:$C$18,1)+1)-INDEX($C$12:$C$18,MATCH(I47,$C$12:$C$18,1)))*(INDEX($F$12:$F$18,MATCH(I47,$C$12:$C$18,1)+1)-INDEX($F$12:$F$18,MATCH(I47,$C$12:$C$18,1)))))</f>
        <v>0.98185724577419742</v>
      </c>
      <c r="N47">
        <f t="shared" si="5"/>
        <v>0.11108442219713831</v>
      </c>
      <c r="O47" cm="1">
        <f t="array" ref="O47">EXP(INDEX($G$12:$G$18,MATCH(I47,$C$12:$C$18,1))+((I47-INDEX($C$12:$C$18,MATCH(I47,$C$12:$C$18,1)))/(INDEX($C$12:$C$18,MATCH(I47,$C$12:$C$18,1)+1)-INDEX($C$12:$C$18,MATCH(I47,$C$12:$C$18,1)))*(INDEX($G$12:$G$18,MATCH(I47,$C$12:$C$18,1)+1)-INDEX($G$12:$G$18,MATCH(I47,$C$12:$C$18,1)))))</f>
        <v>0.98639801478230205</v>
      </c>
    </row>
    <row r="48" spans="9:15" x14ac:dyDescent="0.35">
      <c r="I48">
        <v>46</v>
      </c>
      <c r="J48">
        <f t="shared" si="3"/>
        <v>4.5758899697210975E-2</v>
      </c>
      <c r="K48" cm="1">
        <f t="array" ref="K48">EXP(INDEX($E$12:$E$18,MATCH(I48,$C$12:$C$18,1))+((I48-INDEX($C$12:$C$18,MATCH(I48,$C$12:$C$18,1)))/(INDEX($C$12:$C$18,MATCH(I48,$C$12:$C$18,1)+1)-INDEX($C$12:$C$18,MATCH(I48,$C$12:$C$18,1)))*(INDEX($E$12:$E$18,MATCH(I48,$C$12:$C$18,1)+1)-INDEX($E$12:$E$18,MATCH(I48,$C$12:$C$18,1)))))</f>
        <v>0.9942497214748246</v>
      </c>
      <c r="L48">
        <f t="shared" si="4"/>
        <v>0.14867651283711583</v>
      </c>
      <c r="M48" cm="1">
        <f t="array" ref="M48">EXP(INDEX($F$12:$F$18,MATCH(I48,$C$12:$C$18,1))+((I48-INDEX($C$12:$C$18,MATCH(I48,$C$12:$C$18,1)))/(INDEX($C$12:$C$18,MATCH(I48,$C$12:$C$18,1)+1)-INDEX($C$12:$C$18,MATCH(I48,$C$12:$C$18,1)))*(INDEX($F$12:$F$18,MATCH(I48,$C$12:$C$18,1)+1)-INDEX($F$12:$F$18,MATCH(I48,$C$12:$C$18,1)))))</f>
        <v>0.98143713823275203</v>
      </c>
      <c r="N48">
        <f t="shared" si="5"/>
        <v>0.11109576987211615</v>
      </c>
      <c r="O48" cm="1">
        <f t="array" ref="O48">EXP(INDEX($G$12:$G$18,MATCH(I48,$C$12:$C$18,1))+((I48-INDEX($C$12:$C$18,MATCH(I48,$C$12:$C$18,1)))/(INDEX($C$12:$C$18,MATCH(I48,$C$12:$C$18,1)+1)-INDEX($C$12:$C$18,MATCH(I48,$C$12:$C$18,1)))*(INDEX($G$12:$G$18,MATCH(I48,$C$12:$C$18,1)+1)-INDEX($G$12:$G$18,MATCH(I48,$C$12:$C$18,1)))))</f>
        <v>0.98609644898164683</v>
      </c>
    </row>
    <row r="49" spans="9:15" x14ac:dyDescent="0.35">
      <c r="I49">
        <v>47</v>
      </c>
      <c r="J49">
        <f t="shared" si="3"/>
        <v>4.5715587884033036E-2</v>
      </c>
      <c r="K49" cm="1">
        <f t="array" ref="K49">EXP(INDEX($E$12:$E$18,MATCH(I49,$C$12:$C$18,1))+((I49-INDEX($C$12:$C$18,MATCH(I49,$C$12:$C$18,1)))/(INDEX($C$12:$C$18,MATCH(I49,$C$12:$C$18,1)+1)-INDEX($C$12:$C$18,MATCH(I49,$C$12:$C$18,1)))*(INDEX($E$12:$E$18,MATCH(I49,$C$12:$C$18,1)+1)-INDEX($E$12:$E$18,MATCH(I49,$C$12:$C$18,1)))))</f>
        <v>0.99413062772137406</v>
      </c>
      <c r="L49">
        <f t="shared" si="4"/>
        <v>0.14883671628891321</v>
      </c>
      <c r="M49" cm="1">
        <f t="array" ref="M49">EXP(INDEX($F$12:$F$18,MATCH(I49,$C$12:$C$18,1))+((I49-INDEX($C$12:$C$18,MATCH(I49,$C$12:$C$18,1)))/(INDEX($C$12:$C$18,MATCH(I49,$C$12:$C$18,1)+1)-INDEX($C$12:$C$18,MATCH(I49,$C$12:$C$18,1)))*(INDEX($F$12:$F$18,MATCH(I49,$C$12:$C$18,1)+1)-INDEX($F$12:$F$18,MATCH(I49,$C$12:$C$18,1)))))</f>
        <v>0.98101721044284096</v>
      </c>
      <c r="N49">
        <f t="shared" si="5"/>
        <v>0.11110663466730837</v>
      </c>
      <c r="O49" cm="1">
        <f t="array" ref="O49">EXP(INDEX($G$12:$G$18,MATCH(I49,$C$12:$C$18,1))+((I49-INDEX($C$12:$C$18,MATCH(I49,$C$12:$C$18,1)))/(INDEX($C$12:$C$18,MATCH(I49,$C$12:$C$18,1)+1)-INDEX($C$12:$C$18,MATCH(I49,$C$12:$C$18,1)))*(INDEX($G$12:$G$18,MATCH(I49,$C$12:$C$18,1)+1)-INDEX($G$12:$G$18,MATCH(I49,$C$12:$C$18,1)))))</f>
        <v>0.98579497537697203</v>
      </c>
    </row>
    <row r="50" spans="9:15" x14ac:dyDescent="0.35">
      <c r="I50">
        <v>48</v>
      </c>
      <c r="J50">
        <f t="shared" si="3"/>
        <v>4.5674080729737186E-2</v>
      </c>
      <c r="K50" cm="1">
        <f t="array" ref="K50">EXP(INDEX($E$12:$E$18,MATCH(I50,$C$12:$C$18,1))+((I50-INDEX($C$12:$C$18,MATCH(I50,$C$12:$C$18,1)))/(INDEX($C$12:$C$18,MATCH(I50,$C$12:$C$18,1)+1)-INDEX($C$12:$C$18,MATCH(I50,$C$12:$C$18,1)))*(INDEX($E$12:$E$18,MATCH(I50,$C$12:$C$18,1)+1)-INDEX($E$12:$E$18,MATCH(I50,$C$12:$C$18,1)))))</f>
        <v>0.99401154823327542</v>
      </c>
      <c r="L50">
        <f t="shared" si="4"/>
        <v>0.14899024459688559</v>
      </c>
      <c r="M50" cm="1">
        <f t="array" ref="M50">EXP(INDEX($F$12:$F$18,MATCH(I50,$C$12:$C$18,1))+((I50-INDEX($C$12:$C$18,MATCH(I50,$C$12:$C$18,1)))/(INDEX($C$12:$C$18,MATCH(I50,$C$12:$C$18,1)+1)-INDEX($C$12:$C$18,MATCH(I50,$C$12:$C$18,1)))*(INDEX($F$12:$F$18,MATCH(I50,$C$12:$C$18,1)+1)-INDEX($F$12:$F$18,MATCH(I50,$C$12:$C$18,1)))))</f>
        <v>0.98059746232755385</v>
      </c>
      <c r="N50">
        <f t="shared" si="5"/>
        <v>0.11111704676269997</v>
      </c>
      <c r="O50" cm="1">
        <f t="array" ref="O50">EXP(INDEX($G$12:$G$18,MATCH(I50,$C$12:$C$18,1))+((I50-INDEX($C$12:$C$18,MATCH(I50,$C$12:$C$18,1)))/(INDEX($C$12:$C$18,MATCH(I50,$C$12:$C$18,1)+1)-INDEX($C$12:$C$18,MATCH(I50,$C$12:$C$18,1)))*(INDEX($G$12:$G$18,MATCH(I50,$C$12:$C$18,1)+1)-INDEX($G$12:$G$18,MATCH(I50,$C$12:$C$18,1)))))</f>
        <v>0.98549359394009128</v>
      </c>
    </row>
    <row r="51" spans="9:15" x14ac:dyDescent="0.35">
      <c r="I51">
        <v>49</v>
      </c>
      <c r="J51">
        <f t="shared" si="3"/>
        <v>4.5634267745004981E-2</v>
      </c>
      <c r="K51" cm="1">
        <f t="array" ref="K51">EXP(INDEX($E$12:$E$18,MATCH(I51,$C$12:$C$18,1))+((I51-INDEX($C$12:$C$18,MATCH(I51,$C$12:$C$18,1)))/(INDEX($C$12:$C$18,MATCH(I51,$C$12:$C$18,1)+1)-INDEX($C$12:$C$18,MATCH(I51,$C$12:$C$18,1)))*(INDEX($E$12:$E$18,MATCH(I51,$C$12:$C$18,1)+1)-INDEX($E$12:$E$18,MATCH(I51,$C$12:$C$18,1)))))</f>
        <v>0.99389248300881983</v>
      </c>
      <c r="L51">
        <f t="shared" si="4"/>
        <v>0.14913750644330856</v>
      </c>
      <c r="M51" cm="1">
        <f t="array" ref="M51">EXP(INDEX($F$12:$F$18,MATCH(I51,$C$12:$C$18,1))+((I51-INDEX($C$12:$C$18,MATCH(I51,$C$12:$C$18,1)))/(INDEX($C$12:$C$18,MATCH(I51,$C$12:$C$18,1)+1)-INDEX($C$12:$C$18,MATCH(I51,$C$12:$C$18,1)))*(INDEX($F$12:$F$18,MATCH(I51,$C$12:$C$18,1)+1)-INDEX($F$12:$F$18,MATCH(I51,$C$12:$C$18,1)))))</f>
        <v>0.98017789381001319</v>
      </c>
      <c r="N51">
        <f t="shared" si="5"/>
        <v>0.11112703387460675</v>
      </c>
      <c r="O51" cm="1">
        <f t="array" ref="O51">EXP(INDEX($G$12:$G$18,MATCH(I51,$C$12:$C$18,1))+((I51-INDEX($C$12:$C$18,MATCH(I51,$C$12:$C$18,1)))/(INDEX($C$12:$C$18,MATCH(I51,$C$12:$C$18,1)+1)-INDEX($C$12:$C$18,MATCH(I51,$C$12:$C$18,1)))*(INDEX($G$12:$G$18,MATCH(I51,$C$12:$C$18,1)+1)-INDEX($G$12:$G$18,MATCH(I51,$C$12:$C$18,1)))))</f>
        <v>0.98519230464282648</v>
      </c>
    </row>
    <row r="52" spans="9:15" x14ac:dyDescent="0.35">
      <c r="I52">
        <v>50</v>
      </c>
      <c r="J52">
        <f t="shared" si="3"/>
        <v>4.559604727966169E-2</v>
      </c>
      <c r="K52" cm="1">
        <f t="array" ref="K52">EXP(INDEX($E$12:$E$18,MATCH(I52,$C$12:$C$18,1))+((I52-INDEX($C$12:$C$18,MATCH(I52,$C$12:$C$18,1)))/(INDEX($C$12:$C$18,MATCH(I52,$C$12:$C$18,1)+1)-INDEX($C$12:$C$18,MATCH(I52,$C$12:$C$18,1)))*(INDEX($E$12:$E$18,MATCH(I52,$C$12:$C$18,1)+1)-INDEX($E$12:$E$18,MATCH(I52,$C$12:$C$18,1)))))</f>
        <v>0.99377343204629887</v>
      </c>
      <c r="L52">
        <f t="shared" si="4"/>
        <v>0.14927887781587498</v>
      </c>
      <c r="M52" cm="1">
        <f t="array" ref="M52">EXP(INDEX($F$12:$F$18,MATCH(I52,$C$12:$C$18,1))+((I52-INDEX($C$12:$C$18,MATCH(I52,$C$12:$C$18,1)))/(INDEX($C$12:$C$18,MATCH(I52,$C$12:$C$18,1)+1)-INDEX($C$12:$C$18,MATCH(I52,$C$12:$C$18,1)))*(INDEX($F$12:$F$18,MATCH(I52,$C$12:$C$18,1)+1)-INDEX($F$12:$F$18,MATCH(I52,$C$12:$C$18,1)))))</f>
        <v>0.97975850481337445</v>
      </c>
      <c r="N52">
        <f t="shared" si="5"/>
        <v>0.11113662150203726</v>
      </c>
      <c r="O52" cm="1">
        <f t="array" ref="O52">EXP(INDEX($G$12:$G$18,MATCH(I52,$C$12:$C$18,1))+((I52-INDEX($C$12:$C$18,MATCH(I52,$C$12:$C$18,1)))/(INDEX($C$12:$C$18,MATCH(I52,$C$12:$C$18,1)+1)-INDEX($C$12:$C$18,MATCH(I52,$C$12:$C$18,1)))*(INDEX($G$12:$G$18,MATCH(I52,$C$12:$C$18,1)+1)-INDEX($G$12:$G$18,MATCH(I52,$C$12:$C$18,1)))))</f>
        <v>0.98489110745700836</v>
      </c>
    </row>
    <row r="53" spans="9:15" x14ac:dyDescent="0.35">
      <c r="I53">
        <v>51</v>
      </c>
      <c r="J53">
        <f t="shared" si="3"/>
        <v>4.5559325656096779E-2</v>
      </c>
      <c r="K53" cm="1">
        <f t="array" ref="K53">EXP(INDEX($E$12:$E$18,MATCH(I53,$C$12:$C$18,1))+((I53-INDEX($C$12:$C$18,MATCH(I53,$C$12:$C$18,1)))/(INDEX($C$12:$C$18,MATCH(I53,$C$12:$C$18,1)+1)-INDEX($C$12:$C$18,MATCH(I53,$C$12:$C$18,1)))*(INDEX($E$12:$E$18,MATCH(I53,$C$12:$C$18,1)+1)-INDEX($E$12:$E$18,MATCH(I53,$C$12:$C$18,1)))))</f>
        <v>0.99365439534400413</v>
      </c>
      <c r="L53">
        <f t="shared" si="4"/>
        <v>0.14941470521304551</v>
      </c>
      <c r="M53" cm="1">
        <f t="array" ref="M53">EXP(INDEX($F$12:$F$18,MATCH(I53,$C$12:$C$18,1))+((I53-INDEX($C$12:$C$18,MATCH(I53,$C$12:$C$18,1)))/(INDEX($C$12:$C$18,MATCH(I53,$C$12:$C$18,1)+1)-INDEX($C$12:$C$18,MATCH(I53,$C$12:$C$18,1)))*(INDEX($F$12:$F$18,MATCH(I53,$C$12:$C$18,1)+1)-INDEX($F$12:$F$18,MATCH(I53,$C$12:$C$18,1)))))</f>
        <v>0.97933929526082619</v>
      </c>
      <c r="N53">
        <f t="shared" si="5"/>
        <v>0.11114583314407833</v>
      </c>
      <c r="O53" cm="1">
        <f t="array" ref="O53">EXP(INDEX($G$12:$G$18,MATCH(I53,$C$12:$C$18,1))+((I53-INDEX($C$12:$C$18,MATCH(I53,$C$12:$C$18,1)))/(INDEX($C$12:$C$18,MATCH(I53,$C$12:$C$18,1)+1)-INDEX($C$12:$C$18,MATCH(I53,$C$12:$C$18,1)))*(INDEX($G$12:$G$18,MATCH(I53,$C$12:$C$18,1)+1)-INDEX($G$12:$G$18,MATCH(I53,$C$12:$C$18,1)))))</f>
        <v>0.98459000235447625</v>
      </c>
    </row>
    <row r="54" spans="9:15" x14ac:dyDescent="0.35">
      <c r="I54">
        <v>52</v>
      </c>
      <c r="J54">
        <f t="shared" si="3"/>
        <v>4.5524016402668059E-2</v>
      </c>
      <c r="K54" cm="1">
        <f t="array" ref="K54">EXP(INDEX($E$12:$E$18,MATCH(I54,$C$12:$C$18,1))+((I54-INDEX($C$12:$C$18,MATCH(I54,$C$12:$C$18,1)))/(INDEX($C$12:$C$18,MATCH(I54,$C$12:$C$18,1)+1)-INDEX($C$12:$C$18,MATCH(I54,$C$12:$C$18,1)))*(INDEX($E$12:$E$18,MATCH(I54,$C$12:$C$18,1)+1)-INDEX($E$12:$E$18,MATCH(I54,$C$12:$C$18,1)))))</f>
        <v>0.99353537290022764</v>
      </c>
      <c r="L54">
        <f t="shared" si="4"/>
        <v>0.14954530847955694</v>
      </c>
      <c r="M54" cm="1">
        <f t="array" ref="M54">EXP(INDEX($F$12:$F$18,MATCH(I54,$C$12:$C$18,1))+((I54-INDEX($C$12:$C$18,MATCH(I54,$C$12:$C$18,1)))/(INDEX($C$12:$C$18,MATCH(I54,$C$12:$C$18,1)+1)-INDEX($C$12:$C$18,MATCH(I54,$C$12:$C$18,1)))*(INDEX($F$12:$F$18,MATCH(I54,$C$12:$C$18,1)+1)-INDEX($F$12:$F$18,MATCH(I54,$C$12:$C$18,1)))))</f>
        <v>0.97892026507558927</v>
      </c>
      <c r="N54">
        <f t="shared" si="5"/>
        <v>0.11115469049219505</v>
      </c>
      <c r="O54" cm="1">
        <f t="array" ref="O54">EXP(INDEX($G$12:$G$18,MATCH(I54,$C$12:$C$18,1))+((I54-INDEX($C$12:$C$18,MATCH(I54,$C$12:$C$18,1)))/(INDEX($C$12:$C$18,MATCH(I54,$C$12:$C$18,1)+1)-INDEX($C$12:$C$18,MATCH(I54,$C$12:$C$18,1)))*(INDEX($G$12:$G$18,MATCH(I54,$C$12:$C$18,1)+1)-INDEX($G$12:$G$18,MATCH(I54,$C$12:$C$18,1)))))</f>
        <v>0.98428898930707798</v>
      </c>
    </row>
    <row r="55" spans="9:15" x14ac:dyDescent="0.35">
      <c r="I55">
        <v>53</v>
      </c>
      <c r="J55">
        <f t="shared" si="3"/>
        <v>4.5490039573897981E-2</v>
      </c>
      <c r="K55" cm="1">
        <f t="array" ref="K55">EXP(INDEX($E$12:$E$18,MATCH(I55,$C$12:$C$18,1))+((I55-INDEX($C$12:$C$18,MATCH(I55,$C$12:$C$18,1)))/(INDEX($C$12:$C$18,MATCH(I55,$C$12:$C$18,1)+1)-INDEX($C$12:$C$18,MATCH(I55,$C$12:$C$18,1)))*(INDEX($E$12:$E$18,MATCH(I55,$C$12:$C$18,1)+1)-INDEX($E$12:$E$18,MATCH(I55,$C$12:$C$18,1)))))</f>
        <v>0.99341636471326122</v>
      </c>
      <c r="L55">
        <f t="shared" si="4"/>
        <v>0.14967098332091591</v>
      </c>
      <c r="M55" cm="1">
        <f t="array" ref="M55">EXP(INDEX($F$12:$F$18,MATCH(I55,$C$12:$C$18,1))+((I55-INDEX($C$12:$C$18,MATCH(I55,$C$12:$C$18,1)))/(INDEX($C$12:$C$18,MATCH(I55,$C$12:$C$18,1)+1)-INDEX($C$12:$C$18,MATCH(I55,$C$12:$C$18,1)))*(INDEX($F$12:$F$18,MATCH(I55,$C$12:$C$18,1)+1)-INDEX($F$12:$F$18,MATCH(I55,$C$12:$C$18,1)))))</f>
        <v>0.97850141418091807</v>
      </c>
      <c r="N55">
        <f t="shared" si="5"/>
        <v>0.11116321360075979</v>
      </c>
      <c r="O55" cm="1">
        <f t="array" ref="O55">EXP(INDEX($G$12:$G$18,MATCH(I55,$C$12:$C$18,1))+((I55-INDEX($C$12:$C$18,MATCH(I55,$C$12:$C$18,1)))/(INDEX($C$12:$C$18,MATCH(I55,$C$12:$C$18,1)+1)-INDEX($C$12:$C$18,MATCH(I55,$C$12:$C$18,1)))*(INDEX($G$12:$G$18,MATCH(I55,$C$12:$C$18,1)+1)-INDEX($G$12:$G$18,MATCH(I55,$C$12:$C$18,1)))))</f>
        <v>0.98398806828667018</v>
      </c>
    </row>
    <row r="56" spans="9:15" x14ac:dyDescent="0.35">
      <c r="I56">
        <v>54</v>
      </c>
      <c r="J56">
        <f t="shared" si="3"/>
        <v>4.5457321146193087E-2</v>
      </c>
      <c r="K56" cm="1">
        <f t="array" ref="K56">EXP(INDEX($E$12:$E$18,MATCH(I56,$C$12:$C$18,1))+((I56-INDEX($C$12:$C$18,MATCH(I56,$C$12:$C$18,1)))/(INDEX($C$12:$C$18,MATCH(I56,$C$12:$C$18,1)+1)-INDEX($C$12:$C$18,MATCH(I56,$C$12:$C$18,1)))*(INDEX($E$12:$E$18,MATCH(I56,$C$12:$C$18,1)+1)-INDEX($E$12:$E$18,MATCH(I56,$C$12:$C$18,1)))))</f>
        <v>0.99329737078139735</v>
      </c>
      <c r="L56">
        <f t="shared" si="4"/>
        <v>0.14979200353852121</v>
      </c>
      <c r="M56" cm="1">
        <f t="array" ref="M56">EXP(INDEX($F$12:$F$18,MATCH(I56,$C$12:$C$18,1))+((I56-INDEX($C$12:$C$18,MATCH(I56,$C$12:$C$18,1)))/(INDEX($C$12:$C$18,MATCH(I56,$C$12:$C$18,1)+1)-INDEX($C$12:$C$18,MATCH(I56,$C$12:$C$18,1)))*(INDEX($F$12:$F$18,MATCH(I56,$C$12:$C$18,1)+1)-INDEX($F$12:$F$18,MATCH(I56,$C$12:$C$18,1)))))</f>
        <v>0.9780827425000993</v>
      </c>
      <c r="N56">
        <f t="shared" si="5"/>
        <v>0.11117142103863688</v>
      </c>
      <c r="O56" cm="1">
        <f t="array" ref="O56">EXP(INDEX($G$12:$G$18,MATCH(I56,$C$12:$C$18,1))+((I56-INDEX($C$12:$C$18,MATCH(I56,$C$12:$C$18,1)))/(INDEX($C$12:$C$18,MATCH(I56,$C$12:$C$18,1)+1)-INDEX($C$12:$C$18,MATCH(I56,$C$12:$C$18,1)))*(INDEX($G$12:$G$18,MATCH(I56,$C$12:$C$18,1)+1)-INDEX($G$12:$G$18,MATCH(I56,$C$12:$C$18,1)))))</f>
        <v>0.98368723926511792</v>
      </c>
    </row>
    <row r="57" spans="9:15" x14ac:dyDescent="0.35">
      <c r="I57">
        <v>55</v>
      </c>
      <c r="J57">
        <f t="shared" si="3"/>
        <v>4.5425792479496081E-2</v>
      </c>
      <c r="K57" cm="1">
        <f t="array" ref="K57">EXP(INDEX($E$12:$E$18,MATCH(I57,$C$12:$C$18,1))+((I57-INDEX($C$12:$C$18,MATCH(I57,$C$12:$C$18,1)))/(INDEX($C$12:$C$18,MATCH(I57,$C$12:$C$18,1)+1)-INDEX($C$12:$C$18,MATCH(I57,$C$12:$C$18,1)))*(INDEX($E$12:$E$18,MATCH(I57,$C$12:$C$18,1)+1)-INDEX($E$12:$E$18,MATCH(I57,$C$12:$C$18,1)))))</f>
        <v>0.99317839110292838</v>
      </c>
      <c r="L57">
        <f t="shared" si="4"/>
        <v>0.14990862302094074</v>
      </c>
      <c r="M57" cm="1">
        <f t="array" ref="M57">EXP(INDEX($F$12:$F$18,MATCH(I57,$C$12:$C$18,1))+((I57-INDEX($C$12:$C$18,MATCH(I57,$C$12:$C$18,1)))/(INDEX($C$12:$C$18,MATCH(I57,$C$12:$C$18,1)+1)-INDEX($C$12:$C$18,MATCH(I57,$C$12:$C$18,1)))*(INDEX($F$12:$F$18,MATCH(I57,$C$12:$C$18,1)+1)-INDEX($F$12:$F$18,MATCH(I57,$C$12:$C$18,1)))))</f>
        <v>0.97766424995645274</v>
      </c>
      <c r="N57">
        <f t="shared" si="5"/>
        <v>0.11117933002422746</v>
      </c>
      <c r="O57" cm="1">
        <f t="array" ref="O57">EXP(INDEX($G$12:$G$18,MATCH(I57,$C$12:$C$18,1))+((I57-INDEX($C$12:$C$18,MATCH(I57,$C$12:$C$18,1)))/(INDEX($C$12:$C$18,MATCH(I57,$C$12:$C$18,1)+1)-INDEX($C$12:$C$18,MATCH(I57,$C$12:$C$18,1)))*(INDEX($G$12:$G$18,MATCH(I57,$C$12:$C$18,1)+1)-INDEX($G$12:$G$18,MATCH(I57,$C$12:$C$18,1)))))</f>
        <v>0.98338650221429491</v>
      </c>
    </row>
    <row r="58" spans="9:15" x14ac:dyDescent="0.35">
      <c r="I58">
        <v>56</v>
      </c>
      <c r="J58">
        <f t="shared" si="3"/>
        <v>4.5395389836609339E-2</v>
      </c>
      <c r="K58" cm="1">
        <f t="array" ref="K58">EXP(INDEX($E$12:$E$18,MATCH(I58,$C$12:$C$18,1))+((I58-INDEX($C$12:$C$18,MATCH(I58,$C$12:$C$18,1)))/(INDEX($C$12:$C$18,MATCH(I58,$C$12:$C$18,1)+1)-INDEX($C$12:$C$18,MATCH(I58,$C$12:$C$18,1)))*(INDEX($E$12:$E$18,MATCH(I58,$C$12:$C$18,1)+1)-INDEX($E$12:$E$18,MATCH(I58,$C$12:$C$18,1)))))</f>
        <v>0.99305942567614713</v>
      </c>
      <c r="L58">
        <f t="shared" si="4"/>
        <v>0.15002107752184585</v>
      </c>
      <c r="M58" cm="1">
        <f t="array" ref="M58">EXP(INDEX($F$12:$F$18,MATCH(I58,$C$12:$C$18,1))+((I58-INDEX($C$12:$C$18,MATCH(I58,$C$12:$C$18,1)))/(INDEX($C$12:$C$18,MATCH(I58,$C$12:$C$18,1)+1)-INDEX($C$12:$C$18,MATCH(I58,$C$12:$C$18,1)))*(INDEX($F$12:$F$18,MATCH(I58,$C$12:$C$18,1)+1)-INDEX($F$12:$F$18,MATCH(I58,$C$12:$C$18,1)))))</f>
        <v>0.9772459364733308</v>
      </c>
      <c r="N58">
        <f t="shared" si="5"/>
        <v>0.11118695654604721</v>
      </c>
      <c r="O58" cm="1">
        <f t="array" ref="O58">EXP(INDEX($G$12:$G$18,MATCH(I58,$C$12:$C$18,1))+((I58-INDEX($C$12:$C$18,MATCH(I58,$C$12:$C$18,1)))/(INDEX($C$12:$C$18,MATCH(I58,$C$12:$C$18,1)+1)-INDEX($C$12:$C$18,MATCH(I58,$C$12:$C$18,1)))*(INDEX($G$12:$G$18,MATCH(I58,$C$12:$C$18,1)+1)-INDEX($G$12:$G$18,MATCH(I58,$C$12:$C$18,1)))))</f>
        <v>0.98308585710608343</v>
      </c>
    </row>
    <row r="59" spans="9:15" x14ac:dyDescent="0.35">
      <c r="I59">
        <v>57</v>
      </c>
      <c r="J59">
        <f t="shared" si="3"/>
        <v>4.5366053953122348E-2</v>
      </c>
      <c r="K59" cm="1">
        <f t="array" ref="K59">EXP(INDEX($E$12:$E$18,MATCH(I59,$C$12:$C$18,1))+((I59-INDEX($C$12:$C$18,MATCH(I59,$C$12:$C$18,1)))/(INDEX($C$12:$C$18,MATCH(I59,$C$12:$C$18,1)+1)-INDEX($C$12:$C$18,MATCH(I59,$C$12:$C$18,1)))*(INDEX($E$12:$E$18,MATCH(I59,$C$12:$C$18,1)+1)-INDEX($E$12:$E$18,MATCH(I59,$C$12:$C$18,1)))))</f>
        <v>0.99294047449934641</v>
      </c>
      <c r="L59">
        <f t="shared" si="4"/>
        <v>0.1501295862507887</v>
      </c>
      <c r="M59" cm="1">
        <f t="array" ref="M59">EXP(INDEX($F$12:$F$18,MATCH(I59,$C$12:$C$18,1))+((I59-INDEX($C$12:$C$18,MATCH(I59,$C$12:$C$18,1)))/(INDEX($C$12:$C$18,MATCH(I59,$C$12:$C$18,1)+1)-INDEX($C$12:$C$18,MATCH(I59,$C$12:$C$18,1)))*(INDEX($F$12:$F$18,MATCH(I59,$C$12:$C$18,1)+1)-INDEX($F$12:$F$18,MATCH(I59,$C$12:$C$18,1)))))</f>
        <v>0.976827801974119</v>
      </c>
      <c r="N59">
        <f t="shared" si="5"/>
        <v>0.11119431547061023</v>
      </c>
      <c r="O59" cm="1">
        <f t="array" ref="O59">EXP(INDEX($G$12:$G$18,MATCH(I59,$C$12:$C$18,1))+((I59-INDEX($C$12:$C$18,MATCH(I59,$C$12:$C$18,1)))/(INDEX($C$12:$C$18,MATCH(I59,$C$12:$C$18,1)+1)-INDEX($C$12:$C$18,MATCH(I59,$C$12:$C$18,1)))*(INDEX($G$12:$G$18,MATCH(I59,$C$12:$C$18,1)+1)-INDEX($G$12:$G$18,MATCH(I59,$C$12:$C$18,1)))))</f>
        <v>0.9827853039123744</v>
      </c>
    </row>
    <row r="60" spans="9:15" x14ac:dyDescent="0.35">
      <c r="I60">
        <v>58</v>
      </c>
      <c r="J60">
        <f t="shared" si="3"/>
        <v>4.5337729651823817E-2</v>
      </c>
      <c r="K60" cm="1">
        <f t="array" ref="K60">EXP(INDEX($E$12:$E$18,MATCH(I60,$C$12:$C$18,1))+((I60-INDEX($C$12:$C$18,MATCH(I60,$C$12:$C$18,1)))/(INDEX($C$12:$C$18,MATCH(I60,$C$12:$C$18,1)+1)-INDEX($C$12:$C$18,MATCH(I60,$C$12:$C$18,1)))*(INDEX($E$12:$E$18,MATCH(I60,$C$12:$C$18,1)+1)-INDEX($E$12:$E$18,MATCH(I60,$C$12:$C$18,1)))))</f>
        <v>0.99282153757081948</v>
      </c>
      <c r="L60">
        <f t="shared" si="4"/>
        <v>0.1502343532994237</v>
      </c>
      <c r="M60" cm="1">
        <f t="array" ref="M60">EXP(INDEX($F$12:$F$18,MATCH(I60,$C$12:$C$18,1))+((I60-INDEX($C$12:$C$18,MATCH(I60,$C$12:$C$18,1)))/(INDEX($C$12:$C$18,MATCH(I60,$C$12:$C$18,1)+1)-INDEX($C$12:$C$18,MATCH(I60,$C$12:$C$18,1)))*(INDEX($F$12:$F$18,MATCH(I60,$C$12:$C$18,1)+1)-INDEX($F$12:$F$18,MATCH(I60,$C$12:$C$18,1)))))</f>
        <v>0.97640984638223527</v>
      </c>
      <c r="N60">
        <f t="shared" si="5"/>
        <v>0.11120142063915348</v>
      </c>
      <c r="O60" cm="1">
        <f t="array" ref="O60">EXP(INDEX($G$12:$G$18,MATCH(I60,$C$12:$C$18,1))+((I60-INDEX($C$12:$C$18,MATCH(I60,$C$12:$C$18,1)))/(INDEX($C$12:$C$18,MATCH(I60,$C$12:$C$18,1)+1)-INDEX($C$12:$C$18,MATCH(I60,$C$12:$C$18,1)))*(INDEX($G$12:$G$18,MATCH(I60,$C$12:$C$18,1)+1)-INDEX($G$12:$G$18,MATCH(I60,$C$12:$C$18,1)))))</f>
        <v>0.98248484260506741</v>
      </c>
    </row>
    <row r="61" spans="9:15" x14ac:dyDescent="0.35">
      <c r="I61">
        <v>59</v>
      </c>
      <c r="J61">
        <f t="shared" si="3"/>
        <v>4.5310365496332987E-2</v>
      </c>
      <c r="K61" cm="1">
        <f t="array" ref="K61">EXP(INDEX($E$12:$E$18,MATCH(I61,$C$12:$C$18,1))+((I61-INDEX($C$12:$C$18,MATCH(I61,$C$12:$C$18,1)))/(INDEX($C$12:$C$18,MATCH(I61,$C$12:$C$18,1)+1)-INDEX($C$12:$C$18,MATCH(I61,$C$12:$C$18,1)))*(INDEX($E$12:$E$18,MATCH(I61,$C$12:$C$18,1)+1)-INDEX($E$12:$E$18,MATCH(I61,$C$12:$C$18,1)))))</f>
        <v>0.99270261488885936</v>
      </c>
      <c r="L61">
        <f t="shared" si="4"/>
        <v>0.15033556892268085</v>
      </c>
      <c r="M61" cm="1">
        <f t="array" ref="M61">EXP(INDEX($F$12:$F$18,MATCH(I61,$C$12:$C$18,1))+((I61-INDEX($C$12:$C$18,MATCH(I61,$C$12:$C$18,1)))/(INDEX($C$12:$C$18,MATCH(I61,$C$12:$C$18,1)+1)-INDEX($C$12:$C$18,MATCH(I61,$C$12:$C$18,1)))*(INDEX($F$12:$F$18,MATCH(I61,$C$12:$C$18,1)+1)-INDEX($F$12:$F$18,MATCH(I61,$C$12:$C$18,1)))))</f>
        <v>0.97599206962113061</v>
      </c>
      <c r="N61">
        <f t="shared" si="5"/>
        <v>0.11120828495452653</v>
      </c>
      <c r="O61" cm="1">
        <f t="array" ref="O61">EXP(INDEX($G$12:$G$18,MATCH(I61,$C$12:$C$18,1))+((I61-INDEX($C$12:$C$18,MATCH(I61,$C$12:$C$18,1)))/(INDEX($C$12:$C$18,MATCH(I61,$C$12:$C$18,1)+1)-INDEX($C$12:$C$18,MATCH(I61,$C$12:$C$18,1)))*(INDEX($G$12:$G$18,MATCH(I61,$C$12:$C$18,1)+1)-INDEX($G$12:$G$18,MATCH(I61,$C$12:$C$18,1)))))</f>
        <v>0.98218447315607038</v>
      </c>
    </row>
    <row r="62" spans="9:15" x14ac:dyDescent="0.35">
      <c r="I62">
        <v>60</v>
      </c>
      <c r="J62">
        <f t="shared" si="3"/>
        <v>4.5283913479358312E-2</v>
      </c>
      <c r="K62" cm="1">
        <f t="array" ref="K62">EXP(INDEX($E$12:$E$18,MATCH(I62,$C$12:$C$18,1))+((I62-INDEX($C$12:$C$18,MATCH(I62,$C$12:$C$18,1)))/(INDEX($C$12:$C$18,MATCH(I62,$C$12:$C$18,1)+1)-INDEX($C$12:$C$18,MATCH(I62,$C$12:$C$18,1)))*(INDEX($E$12:$E$18,MATCH(I62,$C$12:$C$18,1)+1)-INDEX($E$12:$E$18,MATCH(I62,$C$12:$C$18,1)))))</f>
        <v>0.99258370645175975</v>
      </c>
      <c r="L62">
        <f t="shared" si="4"/>
        <v>0.15043341069182953</v>
      </c>
      <c r="M62" cm="1">
        <f t="array" ref="M62">EXP(INDEX($F$12:$F$18,MATCH(I62,$C$12:$C$18,1))+((I62-INDEX($C$12:$C$18,MATCH(I62,$C$12:$C$18,1)))/(INDEX($C$12:$C$18,MATCH(I62,$C$12:$C$18,1)+1)-INDEX($C$12:$C$18,MATCH(I62,$C$12:$C$18,1)))*(INDEX($F$12:$F$18,MATCH(I62,$C$12:$C$18,1)+1)-INDEX($F$12:$F$18,MATCH(I62,$C$12:$C$18,1)))))</f>
        <v>0.97557447161428856</v>
      </c>
      <c r="N62">
        <f t="shared" si="5"/>
        <v>0.11121492045938648</v>
      </c>
      <c r="O62" cm="1">
        <f t="array" ref="O62">EXP(INDEX($G$12:$G$18,MATCH(I62,$C$12:$C$18,1))+((I62-INDEX($C$12:$C$18,MATCH(I62,$C$12:$C$18,1)))/(INDEX($C$12:$C$18,MATCH(I62,$C$12:$C$18,1)+1)-INDEX($C$12:$C$18,MATCH(I62,$C$12:$C$18,1)))*(INDEX($G$12:$G$18,MATCH(I62,$C$12:$C$18,1)+1)-INDEX($G$12:$G$18,MATCH(I62,$C$12:$C$18,1)))))</f>
        <v>0.98188419553730022</v>
      </c>
    </row>
    <row r="63" spans="9:15" x14ac:dyDescent="0.35">
      <c r="I63">
        <v>61</v>
      </c>
      <c r="J63">
        <f t="shared" si="3"/>
        <v>4.5381214787993979E-2</v>
      </c>
      <c r="K63" cm="1">
        <f t="array" ref="K63">EXP(INDEX($E$12:$E$18,MATCH(I63,$C$12:$C$18,1))+((I63-INDEX($C$12:$C$18,MATCH(I63,$C$12:$C$18,1)))/(INDEX($C$12:$C$18,MATCH(I63,$C$12:$C$18,1)+1)-INDEX($C$12:$C$18,MATCH(I63,$C$12:$C$18,1)))*(INDEX($E$12:$E$18,MATCH(I63,$C$12:$C$18,1)+1)-INDEX($E$12:$E$18,MATCH(I63,$C$12:$C$18,1)))))</f>
        <v>0.99244443009808847</v>
      </c>
      <c r="L63">
        <f t="shared" si="4"/>
        <v>0.15065538462457387</v>
      </c>
      <c r="M63" cm="1">
        <f t="array" ref="M63">EXP(INDEX($F$12:$F$18,MATCH(I63,$C$12:$C$18,1))+((I63-INDEX($C$12:$C$18,MATCH(I63,$C$12:$C$18,1)))/(INDEX($C$12:$C$18,MATCH(I63,$C$12:$C$18,1)+1)-INDEX($C$12:$C$18,MATCH(I63,$C$12:$C$18,1)))*(INDEX($F$12:$F$18,MATCH(I63,$C$12:$C$18,1)+1)-INDEX($F$12:$F$18,MATCH(I63,$C$12:$C$18,1)))))</f>
        <v>0.97513629970653726</v>
      </c>
      <c r="N63">
        <f t="shared" si="5"/>
        <v>0.11127093683721578</v>
      </c>
      <c r="O63" cm="1">
        <f t="array" ref="O63">EXP(INDEX($G$12:$G$18,MATCH(I63,$C$12:$C$18,1))+((I63-INDEX($C$12:$C$18,MATCH(I63,$C$12:$C$18,1)))/(INDEX($C$12:$C$18,MATCH(I63,$C$12:$C$18,1)+1)-INDEX($C$12:$C$18,MATCH(I63,$C$12:$C$18,1)))*(INDEX($G$12:$G$18,MATCH(I63,$C$12:$C$18,1)+1)-INDEX($G$12:$G$18,MATCH(I63,$C$12:$C$18,1)))))</f>
        <v>0.98157587335274932</v>
      </c>
    </row>
    <row r="64" spans="9:15" x14ac:dyDescent="0.35">
      <c r="I64">
        <v>62</v>
      </c>
      <c r="J64">
        <f t="shared" si="3"/>
        <v>4.547537734473877E-2</v>
      </c>
      <c r="K64" cm="1">
        <f t="array" ref="K64">EXP(INDEX($E$12:$E$18,MATCH(I64,$C$12:$C$18,1))+((I64-INDEX($C$12:$C$18,MATCH(I64,$C$12:$C$18,1)))/(INDEX($C$12:$C$18,MATCH(I64,$C$12:$C$18,1)+1)-INDEX($C$12:$C$18,MATCH(I64,$C$12:$C$18,1)))*(INDEX($E$12:$E$18,MATCH(I64,$C$12:$C$18,1)+1)-INDEX($E$12:$E$18,MATCH(I64,$C$12:$C$18,1)))))</f>
        <v>0.9923051732872552</v>
      </c>
      <c r="L64">
        <f t="shared" si="4"/>
        <v>0.15087019810787419</v>
      </c>
      <c r="M64" cm="1">
        <f t="array" ref="M64">EXP(INDEX($F$12:$F$18,MATCH(I64,$C$12:$C$18,1))+((I64-INDEX($C$12:$C$18,MATCH(I64,$C$12:$C$18,1)))/(INDEX($C$12:$C$18,MATCH(I64,$C$12:$C$18,1)+1)-INDEX($C$12:$C$18,MATCH(I64,$C$12:$C$18,1)))*(INDEX($F$12:$F$18,MATCH(I64,$C$12:$C$18,1)+1)-INDEX($F$12:$F$18,MATCH(I64,$C$12:$C$18,1)))))</f>
        <v>0.97469832460038996</v>
      </c>
      <c r="N64">
        <f t="shared" si="5"/>
        <v>0.11132514623511529</v>
      </c>
      <c r="O64" cm="1">
        <f t="array" ref="O64">EXP(INDEX($G$12:$G$18,MATCH(I64,$C$12:$C$18,1))+((I64-INDEX($C$12:$C$18,MATCH(I64,$C$12:$C$18,1)))/(INDEX($C$12:$C$18,MATCH(I64,$C$12:$C$18,1)+1)-INDEX($C$12:$C$18,MATCH(I64,$C$12:$C$18,1)))*(INDEX($G$12:$G$18,MATCH(I64,$C$12:$C$18,1)+1)-INDEX($G$12:$G$18,MATCH(I64,$C$12:$C$18,1)))))</f>
        <v>0.98126764798467625</v>
      </c>
    </row>
    <row r="65" spans="9:15" x14ac:dyDescent="0.35">
      <c r="I65">
        <v>63</v>
      </c>
      <c r="J65">
        <f t="shared" si="3"/>
        <v>4.5566550613967499E-2</v>
      </c>
      <c r="K65" cm="1">
        <f t="array" ref="K65">EXP(INDEX($E$12:$E$18,MATCH(I65,$C$12:$C$18,1))+((I65-INDEX($C$12:$C$18,MATCH(I65,$C$12:$C$18,1)))/(INDEX($C$12:$C$18,MATCH(I65,$C$12:$C$18,1)+1)-INDEX($C$12:$C$18,MATCH(I65,$C$12:$C$18,1)))*(INDEX($E$12:$E$18,MATCH(I65,$C$12:$C$18,1)+1)-INDEX($E$12:$E$18,MATCH(I65,$C$12:$C$18,1)))))</f>
        <v>0.99216593601651792</v>
      </c>
      <c r="L65">
        <f t="shared" si="4"/>
        <v>0.15107819211551488</v>
      </c>
      <c r="M65" cm="1">
        <f t="array" ref="M65">EXP(INDEX($F$12:$F$18,MATCH(I65,$C$12:$C$18,1))+((I65-INDEX($C$12:$C$18,MATCH(I65,$C$12:$C$18,1)))/(INDEX($C$12:$C$18,MATCH(I65,$C$12:$C$18,1)+1)-INDEX($C$12:$C$18,MATCH(I65,$C$12:$C$18,1)))*(INDEX($F$12:$F$18,MATCH(I65,$C$12:$C$18,1)+1)-INDEX($F$12:$F$18,MATCH(I65,$C$12:$C$18,1)))))</f>
        <v>0.9742605462074545</v>
      </c>
      <c r="N65">
        <f t="shared" si="5"/>
        <v>0.11137763469974794</v>
      </c>
      <c r="O65" cm="1">
        <f t="array" ref="O65">EXP(INDEX($G$12:$G$18,MATCH(I65,$C$12:$C$18,1))+((I65-INDEX($C$12:$C$18,MATCH(I65,$C$12:$C$18,1)))/(INDEX($C$12:$C$18,MATCH(I65,$C$12:$C$18,1)+1)-INDEX($C$12:$C$18,MATCH(I65,$C$12:$C$18,1)))*(INDEX($G$12:$G$18,MATCH(I65,$C$12:$C$18,1)+1)-INDEX($G$12:$G$18,MATCH(I65,$C$12:$C$18,1)))))</f>
        <v>0.98095951940267967</v>
      </c>
    </row>
    <row r="66" spans="9:15" x14ac:dyDescent="0.35">
      <c r="I66">
        <v>64</v>
      </c>
      <c r="J66">
        <f t="shared" si="3"/>
        <v>4.5654874718533106E-2</v>
      </c>
      <c r="K66" cm="1">
        <f t="array" ref="K66">EXP(INDEX($E$12:$E$18,MATCH(I66,$C$12:$C$18,1))+((I66-INDEX($C$12:$C$18,MATCH(I66,$C$12:$C$18,1)))/(INDEX($C$12:$C$18,MATCH(I66,$C$12:$C$18,1)+1)-INDEX($C$12:$C$18,MATCH(I66,$C$12:$C$18,1)))*(INDEX($E$12:$E$18,MATCH(I66,$C$12:$C$18,1)+1)-INDEX($E$12:$E$18,MATCH(I66,$C$12:$C$18,1)))))</f>
        <v>0.99202671828313471</v>
      </c>
      <c r="L66">
        <f t="shared" si="4"/>
        <v>0.15127968631041661</v>
      </c>
      <c r="M66" cm="1">
        <f t="array" ref="M66">EXP(INDEX($F$12:$F$18,MATCH(I66,$C$12:$C$18,1))+((I66-INDEX($C$12:$C$18,MATCH(I66,$C$12:$C$18,1)))/(INDEX($C$12:$C$18,MATCH(I66,$C$12:$C$18,1)+1)-INDEX($C$12:$C$18,MATCH(I66,$C$12:$C$18,1)))*(INDEX($F$12:$F$18,MATCH(I66,$C$12:$C$18,1)+1)-INDEX($F$12:$F$18,MATCH(I66,$C$12:$C$18,1)))))</f>
        <v>0.97382296443937877</v>
      </c>
      <c r="N66">
        <f t="shared" si="5"/>
        <v>0.1114284828998609</v>
      </c>
      <c r="O66" cm="1">
        <f t="array" ref="O66">EXP(INDEX($G$12:$G$18,MATCH(I66,$C$12:$C$18,1))+((I66-INDEX($C$12:$C$18,MATCH(I66,$C$12:$C$18,1)))/(INDEX($C$12:$C$18,MATCH(I66,$C$12:$C$18,1)+1)-INDEX($C$12:$C$18,MATCH(I66,$C$12:$C$18,1)))*(INDEX($G$12:$G$18,MATCH(I66,$C$12:$C$18,1)+1)-INDEX($G$12:$G$18,MATCH(I66,$C$12:$C$18,1)))))</f>
        <v>0.98065148757636766</v>
      </c>
    </row>
    <row r="67" spans="9:15" x14ac:dyDescent="0.35">
      <c r="I67">
        <v>65</v>
      </c>
      <c r="J67">
        <f t="shared" si="3"/>
        <v>4.5740481158342783E-2</v>
      </c>
      <c r="K67" cm="1">
        <f t="array" ref="K67">EXP(INDEX($E$12:$E$18,MATCH(I67,$C$12:$C$18,1))+((I67-INDEX($C$12:$C$18,MATCH(I67,$C$12:$C$18,1)))/(INDEX($C$12:$C$18,MATCH(I67,$C$12:$C$18,1)+1)-INDEX($C$12:$C$18,MATCH(I67,$C$12:$C$18,1)))*(INDEX($E$12:$E$18,MATCH(I67,$C$12:$C$18,1)+1)-INDEX($E$12:$E$18,MATCH(I67,$C$12:$C$18,1)))))</f>
        <v>0.9918875200843642</v>
      </c>
      <c r="L67">
        <f t="shared" si="4"/>
        <v>0.15147498068393664</v>
      </c>
      <c r="M67" cm="1">
        <f t="array" ref="M67">EXP(INDEX($F$12:$F$18,MATCH(I67,$C$12:$C$18,1))+((I67-INDEX($C$12:$C$18,MATCH(I67,$C$12:$C$18,1)))/(INDEX($C$12:$C$18,MATCH(I67,$C$12:$C$18,1)+1)-INDEX($C$12:$C$18,MATCH(I67,$C$12:$C$18,1)))*(INDEX($F$12:$F$18,MATCH(I67,$C$12:$C$18,1)+1)-INDEX($F$12:$F$18,MATCH(I67,$C$12:$C$18,1)))))</f>
        <v>0.97338557920785018</v>
      </c>
      <c r="N67">
        <f t="shared" si="5"/>
        <v>0.11147776653997063</v>
      </c>
      <c r="O67" cm="1">
        <f t="array" ref="O67">EXP(INDEX($G$12:$G$18,MATCH(I67,$C$12:$C$18,1))+((I67-INDEX($C$12:$C$18,MATCH(I67,$C$12:$C$18,1)))/(INDEX($C$12:$C$18,MATCH(I67,$C$12:$C$18,1)+1)-INDEX($C$12:$C$18,MATCH(I67,$C$12:$C$18,1)))*(INDEX($G$12:$G$18,MATCH(I67,$C$12:$C$18,1)+1)-INDEX($G$12:$G$18,MATCH(I67,$C$12:$C$18,1)))))</f>
        <v>0.98034355247535787</v>
      </c>
    </row>
    <row r="68" spans="9:15" x14ac:dyDescent="0.35">
      <c r="I68">
        <v>66</v>
      </c>
      <c r="J68">
        <f t="shared" ref="J68:J131" si="17">-LN(K68)*(365/I68)</f>
        <v>4.5823493463612669E-2</v>
      </c>
      <c r="K68" cm="1">
        <f t="array" ref="K68">EXP(INDEX($E$12:$E$18,MATCH(I68,$C$12:$C$18,1))+((I68-INDEX($C$12:$C$18,MATCH(I68,$C$12:$C$18,1)))/(INDEX($C$12:$C$18,MATCH(I68,$C$12:$C$18,1)+1)-INDEX($C$12:$C$18,MATCH(I68,$C$12:$C$18,1)))*(INDEX($E$12:$E$18,MATCH(I68,$C$12:$C$18,1)+1)-INDEX($E$12:$E$18,MATCH(I68,$C$12:$C$18,1)))))</f>
        <v>0.99174834141746537</v>
      </c>
      <c r="L68">
        <f t="shared" ref="L68:L131" si="18">-LN(M68)*(365/I68)</f>
        <v>0.15166435704613798</v>
      </c>
      <c r="M68" cm="1">
        <f t="array" ref="M68">EXP(INDEX($F$12:$F$18,MATCH(I68,$C$12:$C$18,1))+((I68-INDEX($C$12:$C$18,MATCH(I68,$C$12:$C$18,1)))/(INDEX($C$12:$C$18,MATCH(I68,$C$12:$C$18,1)+1)-INDEX($C$12:$C$18,MATCH(I68,$C$12:$C$18,1)))*(INDEX($F$12:$F$18,MATCH(I68,$C$12:$C$18,1)+1)-INDEX($F$12:$F$18,MATCH(I68,$C$12:$C$18,1)))))</f>
        <v>0.9729483904245958</v>
      </c>
      <c r="N68">
        <f t="shared" ref="N68:N131" si="19">-LN(O68)*(365/I68)</f>
        <v>0.11152555673644056</v>
      </c>
      <c r="O68" cm="1">
        <f t="array" ref="O68">EXP(INDEX($G$12:$G$18,MATCH(I68,$C$12:$C$18,1))+((I68-INDEX($C$12:$C$18,MATCH(I68,$C$12:$C$18,1)))/(INDEX($C$12:$C$18,MATCH(I68,$C$12:$C$18,1)+1)-INDEX($C$12:$C$18,MATCH(I68,$C$12:$C$18,1)))*(INDEX($G$12:$G$18,MATCH(I68,$C$12:$C$18,1)+1)-INDEX($G$12:$G$18,MATCH(I68,$C$12:$C$18,1)))))</f>
        <v>0.98003571406927759</v>
      </c>
    </row>
    <row r="69" spans="9:15" x14ac:dyDescent="0.35">
      <c r="I69">
        <v>67</v>
      </c>
      <c r="J69">
        <f t="shared" si="17"/>
        <v>4.5904027789620896E-2</v>
      </c>
      <c r="K69" cm="1">
        <f t="array" ref="K69">EXP(INDEX($E$12:$E$18,MATCH(I69,$C$12:$C$18,1))+((I69-INDEX($C$12:$C$18,MATCH(I69,$C$12:$C$18,1)))/(INDEX($C$12:$C$18,MATCH(I69,$C$12:$C$18,1)+1)-INDEX($C$12:$C$18,MATCH(I69,$C$12:$C$18,1)))*(INDEX($E$12:$E$18,MATCH(I69,$C$12:$C$18,1)+1)-INDEX($E$12:$E$18,MATCH(I69,$C$12:$C$18,1)))))</f>
        <v>0.99160918227969752</v>
      </c>
      <c r="L69">
        <f t="shared" si="18"/>
        <v>0.1518480803826017</v>
      </c>
      <c r="M69" cm="1">
        <f t="array" ref="M69">EXP(INDEX($F$12:$F$18,MATCH(I69,$C$12:$C$18,1))+((I69-INDEX($C$12:$C$18,MATCH(I69,$C$12:$C$18,1)))/(INDEX($C$12:$C$18,MATCH(I69,$C$12:$C$18,1)+1)-INDEX($C$12:$C$18,MATCH(I69,$C$12:$C$18,1)))*(INDEX($F$12:$F$18,MATCH(I69,$C$12:$C$18,1)+1)-INDEX($F$12:$F$18,MATCH(I69,$C$12:$C$18,1)))))</f>
        <v>0.97251139800138242</v>
      </c>
      <c r="N69">
        <f t="shared" si="19"/>
        <v>0.11157192035988146</v>
      </c>
      <c r="O69" cm="1">
        <f t="array" ref="O69">EXP(INDEX($G$12:$G$18,MATCH(I69,$C$12:$C$18,1))+((I69-INDEX($C$12:$C$18,MATCH(I69,$C$12:$C$18,1)))/(INDEX($C$12:$C$18,MATCH(I69,$C$12:$C$18,1)+1)-INDEX($C$12:$C$18,MATCH(I69,$C$12:$C$18,1)))*(INDEX($G$12:$G$18,MATCH(I69,$C$12:$C$18,1)+1)-INDEX($G$12:$G$18,MATCH(I69,$C$12:$C$18,1)))))</f>
        <v>0.97972797232776354</v>
      </c>
    </row>
    <row r="70" spans="9:15" x14ac:dyDescent="0.35">
      <c r="I70">
        <v>68</v>
      </c>
      <c r="J70">
        <f t="shared" si="17"/>
        <v>4.5982193458981864E-2</v>
      </c>
      <c r="K70" cm="1">
        <f t="array" ref="K70">EXP(INDEX($E$12:$E$18,MATCH(I70,$C$12:$C$18,1))+((I70-INDEX($C$12:$C$18,MATCH(I70,$C$12:$C$18,1)))/(INDEX($C$12:$C$18,MATCH(I70,$C$12:$C$18,1)+1)-INDEX($C$12:$C$18,MATCH(I70,$C$12:$C$18,1)))*(INDEX($E$12:$E$18,MATCH(I70,$C$12:$C$18,1)+1)-INDEX($E$12:$E$18,MATCH(I70,$C$12:$C$18,1)))))</f>
        <v>0.99147004266832039</v>
      </c>
      <c r="L70">
        <f t="shared" si="18"/>
        <v>0.15202640009152235</v>
      </c>
      <c r="M70" cm="1">
        <f t="array" ref="M70">EXP(INDEX($F$12:$F$18,MATCH(I70,$C$12:$C$18,1))+((I70-INDEX($C$12:$C$18,MATCH(I70,$C$12:$C$18,1)))/(INDEX($C$12:$C$18,MATCH(I70,$C$12:$C$18,1)+1)-INDEX($C$12:$C$18,MATCH(I70,$C$12:$C$18,1)))*(INDEX($F$12:$F$18,MATCH(I70,$C$12:$C$18,1)+1)-INDEX($F$12:$F$18,MATCH(I70,$C$12:$C$18,1)))))</f>
        <v>0.97207460185001637</v>
      </c>
      <c r="N70">
        <f t="shared" si="19"/>
        <v>0.11161692034733879</v>
      </c>
      <c r="O70" cm="1">
        <f t="array" ref="O70">EXP(INDEX($G$12:$G$18,MATCH(I70,$C$12:$C$18,1))+((I70-INDEX($C$12:$C$18,MATCH(I70,$C$12:$C$18,1)))/(INDEX($C$12:$C$18,MATCH(I70,$C$12:$C$18,1)+1)-INDEX($C$12:$C$18,MATCH(I70,$C$12:$C$18,1)))*(INDEX($G$12:$G$18,MATCH(I70,$C$12:$C$18,1)+1)-INDEX($G$12:$G$18,MATCH(I70,$C$12:$C$18,1)))))</f>
        <v>0.97942032722046202</v>
      </c>
    </row>
    <row r="71" spans="9:15" x14ac:dyDescent="0.35">
      <c r="I71">
        <v>69</v>
      </c>
      <c r="J71">
        <f t="shared" si="17"/>
        <v>4.6058093456766785E-2</v>
      </c>
      <c r="K71" cm="1">
        <f t="array" ref="K71">EXP(INDEX($E$12:$E$18,MATCH(I71,$C$12:$C$18,1))+((I71-INDEX($C$12:$C$18,MATCH(I71,$C$12:$C$18,1)))/(INDEX($C$12:$C$18,MATCH(I71,$C$12:$C$18,1)+1)-INDEX($C$12:$C$18,MATCH(I71,$C$12:$C$18,1)))*(INDEX($E$12:$E$18,MATCH(I71,$C$12:$C$18,1)+1)-INDEX($E$12:$E$18,MATCH(I71,$C$12:$C$18,1)))))</f>
        <v>0.99133092258059419</v>
      </c>
      <c r="L71">
        <f t="shared" si="18"/>
        <v>0.15219955111322805</v>
      </c>
      <c r="M71" cm="1">
        <f t="array" ref="M71">EXP(INDEX($F$12:$F$18,MATCH(I71,$C$12:$C$18,1))+((I71-INDEX($C$12:$C$18,MATCH(I71,$C$12:$C$18,1)))/(INDEX($C$12:$C$18,MATCH(I71,$C$12:$C$18,1)+1)-INDEX($C$12:$C$18,MATCH(I71,$C$12:$C$18,1)))*(INDEX($F$12:$F$18,MATCH(I71,$C$12:$C$18,1)+1)-INDEX($F$12:$F$18,MATCH(I71,$C$12:$C$18,1)))))</f>
        <v>0.97163800188234362</v>
      </c>
      <c r="N71">
        <f t="shared" si="19"/>
        <v>0.11166061598733355</v>
      </c>
      <c r="O71" cm="1">
        <f t="array" ref="O71">EXP(INDEX($G$12:$G$18,MATCH(I71,$C$12:$C$18,1))+((I71-INDEX($C$12:$C$18,MATCH(I71,$C$12:$C$18,1)))/(INDEX($C$12:$C$18,MATCH(I71,$C$12:$C$18,1)+1)-INDEX($C$12:$C$18,MATCH(I71,$C$12:$C$18,1)))*(INDEX($G$12:$G$18,MATCH(I71,$C$12:$C$18,1)+1)-INDEX($G$12:$G$18,MATCH(I71,$C$12:$C$18,1)))))</f>
        <v>0.97911277871702884</v>
      </c>
    </row>
    <row r="72" spans="9:15" x14ac:dyDescent="0.35">
      <c r="I72">
        <v>70</v>
      </c>
      <c r="J72">
        <f t="shared" si="17"/>
        <v>4.6131824883186526E-2</v>
      </c>
      <c r="K72" cm="1">
        <f t="array" ref="K72">EXP(INDEX($E$12:$E$18,MATCH(I72,$C$12:$C$18,1))+((I72-INDEX($C$12:$C$18,MATCH(I72,$C$12:$C$18,1)))/(INDEX($C$12:$C$18,MATCH(I72,$C$12:$C$18,1)+1)-INDEX($C$12:$C$18,MATCH(I72,$C$12:$C$18,1)))*(INDEX($E$12:$E$18,MATCH(I72,$C$12:$C$18,1)+1)-INDEX($E$12:$E$18,MATCH(I72,$C$12:$C$18,1)))))</f>
        <v>0.99119182201377931</v>
      </c>
      <c r="L72">
        <f t="shared" si="18"/>
        <v>0.15236775496288502</v>
      </c>
      <c r="M72" cm="1">
        <f t="array" ref="M72">EXP(INDEX($F$12:$F$18,MATCH(I72,$C$12:$C$18,1))+((I72-INDEX($C$12:$C$18,MATCH(I72,$C$12:$C$18,1)))/(INDEX($C$12:$C$18,MATCH(I72,$C$12:$C$18,1)+1)-INDEX($C$12:$C$18,MATCH(I72,$C$12:$C$18,1)))*(INDEX($F$12:$F$18,MATCH(I72,$C$12:$C$18,1)+1)-INDEX($F$12:$F$18,MATCH(I72,$C$12:$C$18,1)))))</f>
        <v>0.97120159801024974</v>
      </c>
      <c r="N72">
        <f t="shared" si="19"/>
        <v>0.11170306318047171</v>
      </c>
      <c r="O72" cm="1">
        <f t="array" ref="O72">EXP(INDEX($G$12:$G$18,MATCH(I72,$C$12:$C$18,1))+((I72-INDEX($C$12:$C$18,MATCH(I72,$C$12:$C$18,1)))/(INDEX($C$12:$C$18,MATCH(I72,$C$12:$C$18,1)+1)-INDEX($C$12:$C$18,MATCH(I72,$C$12:$C$18,1)))*(INDEX($G$12:$G$18,MATCH(I72,$C$12:$C$18,1)+1)-INDEX($G$12:$G$18,MATCH(I72,$C$12:$C$18,1)))))</f>
        <v>0.97880532678712928</v>
      </c>
    </row>
    <row r="73" spans="9:15" x14ac:dyDescent="0.35">
      <c r="I73">
        <v>71</v>
      </c>
      <c r="J73">
        <f t="shared" si="17"/>
        <v>4.6203479368017199E-2</v>
      </c>
      <c r="K73" cm="1">
        <f t="array" ref="K73">EXP(INDEX($E$12:$E$18,MATCH(I73,$C$12:$C$18,1))+((I73-INDEX($C$12:$C$18,MATCH(I73,$C$12:$C$18,1)))/(INDEX($C$12:$C$18,MATCH(I73,$C$12:$C$18,1)+1)-INDEX($C$12:$C$18,MATCH(I73,$C$12:$C$18,1)))*(INDEX($E$12:$E$18,MATCH(I73,$C$12:$C$18,1)+1)-INDEX($E$12:$E$18,MATCH(I73,$C$12:$C$18,1)))))</f>
        <v>0.99105274096513662</v>
      </c>
      <c r="L73">
        <f t="shared" si="18"/>
        <v>0.15253122067593211</v>
      </c>
      <c r="M73" cm="1">
        <f t="array" ref="M73">EXP(INDEX($F$12:$F$18,MATCH(I73,$C$12:$C$18,1))+((I73-INDEX($C$12:$C$18,MATCH(I73,$C$12:$C$18,1)))/(INDEX($C$12:$C$18,MATCH(I73,$C$12:$C$18,1)+1)-INDEX($C$12:$C$18,MATCH(I73,$C$12:$C$18,1)))*(INDEX($F$12:$F$18,MATCH(I73,$C$12:$C$18,1)+1)-INDEX($F$12:$F$18,MATCH(I73,$C$12:$C$18,1)))))</f>
        <v>0.97076539014565988</v>
      </c>
      <c r="N73">
        <f t="shared" si="19"/>
        <v>0.11174431467802801</v>
      </c>
      <c r="O73" cm="1">
        <f t="array" ref="O73">EXP(INDEX($G$12:$G$18,MATCH(I73,$C$12:$C$18,1))+((I73-INDEX($C$12:$C$18,MATCH(I73,$C$12:$C$18,1)))/(INDEX($C$12:$C$18,MATCH(I73,$C$12:$C$18,1)+1)-INDEX($C$12:$C$18,MATCH(I73,$C$12:$C$18,1)))*(INDEX($G$12:$G$18,MATCH(I73,$C$12:$C$18,1)+1)-INDEX($G$12:$G$18,MATCH(I73,$C$12:$C$18,1)))))</f>
        <v>0.97849797140043837</v>
      </c>
    </row>
    <row r="74" spans="9:15" x14ac:dyDescent="0.35">
      <c r="I74">
        <v>72</v>
      </c>
      <c r="J74">
        <f t="shared" si="17"/>
        <v>4.6273143450491529E-2</v>
      </c>
      <c r="K74" cm="1">
        <f t="array" ref="K74">EXP(INDEX($E$12:$E$18,MATCH(I74,$C$12:$C$18,1))+((I74-INDEX($C$12:$C$18,MATCH(I74,$C$12:$C$18,1)))/(INDEX($C$12:$C$18,MATCH(I74,$C$12:$C$18,1)+1)-INDEX($C$12:$C$18,MATCH(I74,$C$12:$C$18,1)))*(INDEX($E$12:$E$18,MATCH(I74,$C$12:$C$18,1)+1)-INDEX($E$12:$E$18,MATCH(I74,$C$12:$C$18,1)))))</f>
        <v>0.99091367943192743</v>
      </c>
      <c r="L74">
        <f t="shared" si="18"/>
        <v>0.15269014567472786</v>
      </c>
      <c r="M74" cm="1">
        <f t="array" ref="M74">EXP(INDEX($F$12:$F$18,MATCH(I74,$C$12:$C$18,1))+((I74-INDEX($C$12:$C$18,MATCH(I74,$C$12:$C$18,1)))/(INDEX($C$12:$C$18,MATCH(I74,$C$12:$C$18,1)+1)-INDEX($C$12:$C$18,MATCH(I74,$C$12:$C$18,1)))*(INDEX($F$12:$F$18,MATCH(I74,$C$12:$C$18,1)+1)-INDEX($F$12:$F$18,MATCH(I74,$C$12:$C$18,1)))))</f>
        <v>0.97032937820053877</v>
      </c>
      <c r="N74">
        <f t="shared" si="19"/>
        <v>0.11178442030065248</v>
      </c>
      <c r="O74" cm="1">
        <f t="array" ref="O74">EXP(INDEX($G$12:$G$18,MATCH(I74,$C$12:$C$18,1))+((I74-INDEX($C$12:$C$18,MATCH(I74,$C$12:$C$18,1)))/(INDEX($C$12:$C$18,MATCH(I74,$C$12:$C$18,1)+1)-INDEX($C$12:$C$18,MATCH(I74,$C$12:$C$18,1)))*(INDEX($G$12:$G$18,MATCH(I74,$C$12:$C$18,1)+1)-INDEX($G$12:$G$18,MATCH(I74,$C$12:$C$18,1)))))</f>
        <v>0.97819071252664036</v>
      </c>
    </row>
    <row r="75" spans="9:15" x14ac:dyDescent="0.35">
      <c r="I75">
        <v>73</v>
      </c>
      <c r="J75">
        <f t="shared" si="17"/>
        <v>4.6340898927966154E-2</v>
      </c>
      <c r="K75" cm="1">
        <f t="array" ref="K75">EXP(INDEX($E$12:$E$18,MATCH(I75,$C$12:$C$18,1))+((I75-INDEX($C$12:$C$18,MATCH(I75,$C$12:$C$18,1)))/(INDEX($C$12:$C$18,MATCH(I75,$C$12:$C$18,1)+1)-INDEX($C$12:$C$18,MATCH(I75,$C$12:$C$18,1)))*(INDEX($E$12:$E$18,MATCH(I75,$C$12:$C$18,1)+1)-INDEX($E$12:$E$18,MATCH(I75,$C$12:$C$18,1)))))</f>
        <v>0.99077463741141347</v>
      </c>
      <c r="L75">
        <f t="shared" si="18"/>
        <v>0.15284471656396734</v>
      </c>
      <c r="M75" cm="1">
        <f t="array" ref="M75">EXP(INDEX($F$12:$F$18,MATCH(I75,$C$12:$C$18,1))+((I75-INDEX($C$12:$C$18,MATCH(I75,$C$12:$C$18,1)))/(INDEX($C$12:$C$18,MATCH(I75,$C$12:$C$18,1)+1)-INDEX($C$12:$C$18,MATCH(I75,$C$12:$C$18,1)))*(INDEX($F$12:$F$18,MATCH(I75,$C$12:$C$18,1)+1)-INDEX($F$12:$F$18,MATCH(I75,$C$12:$C$18,1)))))</f>
        <v>0.9698935620868907</v>
      </c>
      <c r="N75">
        <f t="shared" si="19"/>
        <v>0.11182342713909521</v>
      </c>
      <c r="O75" cm="1">
        <f t="array" ref="O75">EXP(INDEX($G$12:$G$18,MATCH(I75,$C$12:$C$18,1))+((I75-INDEX($C$12:$C$18,MATCH(I75,$C$12:$C$18,1)))/(INDEX($C$12:$C$18,MATCH(I75,$C$12:$C$18,1)+1)-INDEX($C$12:$C$18,MATCH(I75,$C$12:$C$18,1)))*(INDEX($G$12:$G$18,MATCH(I75,$C$12:$C$18,1)+1)-INDEX($G$12:$G$18,MATCH(I75,$C$12:$C$18,1)))))</f>
        <v>0.97788355013542927</v>
      </c>
    </row>
    <row r="76" spans="9:15" x14ac:dyDescent="0.35">
      <c r="I76">
        <v>74</v>
      </c>
      <c r="J76">
        <f t="shared" si="17"/>
        <v>4.640682317632034E-2</v>
      </c>
      <c r="K76" cm="1">
        <f t="array" ref="K76">EXP(INDEX($E$12:$E$18,MATCH(I76,$C$12:$C$18,1))+((I76-INDEX($C$12:$C$18,MATCH(I76,$C$12:$C$18,1)))/(INDEX($C$12:$C$18,MATCH(I76,$C$12:$C$18,1)+1)-INDEX($C$12:$C$18,MATCH(I76,$C$12:$C$18,1)))*(INDEX($E$12:$E$18,MATCH(I76,$C$12:$C$18,1)+1)-INDEX($E$12:$E$18,MATCH(I76,$C$12:$C$18,1)))))</f>
        <v>0.99063561490085661</v>
      </c>
      <c r="L76">
        <f t="shared" si="18"/>
        <v>0.15299510986160597</v>
      </c>
      <c r="M76" cm="1">
        <f t="array" ref="M76">EXP(INDEX($F$12:$F$18,MATCH(I76,$C$12:$C$18,1))+((I76-INDEX($C$12:$C$18,MATCH(I76,$C$12:$C$18,1)))/(INDEX($C$12:$C$18,MATCH(I76,$C$12:$C$18,1)+1)-INDEX($C$12:$C$18,MATCH(I76,$C$12:$C$18,1)))*(INDEX($F$12:$F$18,MATCH(I76,$C$12:$C$18,1)+1)-INDEX($F$12:$F$18,MATCH(I76,$C$12:$C$18,1)))))</f>
        <v>0.96945794171675936</v>
      </c>
      <c r="N76">
        <f t="shared" si="19"/>
        <v>0.1118613797386613</v>
      </c>
      <c r="O76" cm="1">
        <f t="array" ref="O76">EXP(INDEX($G$12:$G$18,MATCH(I76,$C$12:$C$18,1))+((I76-INDEX($C$12:$C$18,MATCH(I76,$C$12:$C$18,1)))/(INDEX($C$12:$C$18,MATCH(I76,$C$12:$C$18,1)+1)-INDEX($C$12:$C$18,MATCH(I76,$C$12:$C$18,1)))*(INDEX($G$12:$G$18,MATCH(I76,$C$12:$C$18,1)+1)-INDEX($G$12:$G$18,MATCH(I76,$C$12:$C$18,1)))))</f>
        <v>0.97757648419650844</v>
      </c>
    </row>
    <row r="77" spans="9:15" x14ac:dyDescent="0.35">
      <c r="I77">
        <v>75</v>
      </c>
      <c r="J77">
        <f t="shared" si="17"/>
        <v>4.6470989444717857E-2</v>
      </c>
      <c r="K77" cm="1">
        <f t="array" ref="K77">EXP(INDEX($E$12:$E$18,MATCH(I77,$C$12:$C$18,1))+((I77-INDEX($C$12:$C$18,MATCH(I77,$C$12:$C$18,1)))/(INDEX($C$12:$C$18,MATCH(I77,$C$12:$C$18,1)+1)-INDEX($C$12:$C$18,MATCH(I77,$C$12:$C$18,1)))*(INDEX($E$12:$E$18,MATCH(I77,$C$12:$C$18,1)+1)-INDEX($E$12:$E$18,MATCH(I77,$C$12:$C$18,1)))))</f>
        <v>0.99049661189751947</v>
      </c>
      <c r="L77">
        <f t="shared" si="18"/>
        <v>0.15314149267130753</v>
      </c>
      <c r="M77" cm="1">
        <f t="array" ref="M77">EXP(INDEX($F$12:$F$18,MATCH(I77,$C$12:$C$18,1))+((I77-INDEX($C$12:$C$18,MATCH(I77,$C$12:$C$18,1)))/(INDEX($C$12:$C$18,MATCH(I77,$C$12:$C$18,1)+1)-INDEX($C$12:$C$18,MATCH(I77,$C$12:$C$18,1)))*(INDEX($F$12:$F$18,MATCH(I77,$C$12:$C$18,1)+1)-INDEX($F$12:$F$18,MATCH(I77,$C$12:$C$18,1)))))</f>
        <v>0.96902251700222808</v>
      </c>
      <c r="N77">
        <f t="shared" si="19"/>
        <v>0.11189832026890548</v>
      </c>
      <c r="O77" cm="1">
        <f t="array" ref="O77">EXP(INDEX($G$12:$G$18,MATCH(I77,$C$12:$C$18,1))+((I77-INDEX($C$12:$C$18,MATCH(I77,$C$12:$C$18,1)))/(INDEX($C$12:$C$18,MATCH(I77,$C$12:$C$18,1)+1)-INDEX($C$12:$C$18,MATCH(I77,$C$12:$C$18,1)))*(INDEX($G$12:$G$18,MATCH(I77,$C$12:$C$18,1)+1)-INDEX($G$12:$G$18,MATCH(I77,$C$12:$C$18,1)))))</f>
        <v>0.97726951467959089</v>
      </c>
    </row>
    <row r="78" spans="9:15" x14ac:dyDescent="0.35">
      <c r="I78">
        <v>76</v>
      </c>
      <c r="J78">
        <f t="shared" si="17"/>
        <v>4.6533467127105196E-2</v>
      </c>
      <c r="K78" cm="1">
        <f t="array" ref="K78">EXP(INDEX($E$12:$E$18,MATCH(I78,$C$12:$C$18,1))+((I78-INDEX($C$12:$C$18,MATCH(I78,$C$12:$C$18,1)))/(INDEX($C$12:$C$18,MATCH(I78,$C$12:$C$18,1)+1)-INDEX($C$12:$C$18,MATCH(I78,$C$12:$C$18,1)))*(INDEX($E$12:$E$18,MATCH(I78,$C$12:$C$18,1)+1)-INDEX($E$12:$E$18,MATCH(I78,$C$12:$C$18,1)))))</f>
        <v>0.9903576283986647</v>
      </c>
      <c r="L78">
        <f t="shared" si="18"/>
        <v>0.15328402330180652</v>
      </c>
      <c r="M78" cm="1">
        <f t="array" ref="M78">EXP(INDEX($F$12:$F$18,MATCH(I78,$C$12:$C$18,1))+((I78-INDEX($C$12:$C$18,MATCH(I78,$C$12:$C$18,1)))/(INDEX($C$12:$C$18,MATCH(I78,$C$12:$C$18,1)+1)-INDEX($C$12:$C$18,MATCH(I78,$C$12:$C$18,1)))*(INDEX($F$12:$F$18,MATCH(I78,$C$12:$C$18,1)+1)-INDEX($F$12:$F$18,MATCH(I78,$C$12:$C$18,1)))))</f>
        <v>0.96858728785541959</v>
      </c>
      <c r="N78">
        <f t="shared" si="19"/>
        <v>0.11193428867993267</v>
      </c>
      <c r="O78" cm="1">
        <f t="array" ref="O78">EXP(INDEX($G$12:$G$18,MATCH(I78,$C$12:$C$18,1))+((I78-INDEX($C$12:$C$18,MATCH(I78,$C$12:$C$18,1)))/(INDEX($C$12:$C$18,MATCH(I78,$C$12:$C$18,1)+1)-INDEX($C$12:$C$18,MATCH(I78,$C$12:$C$18,1)))*(INDEX($G$12:$G$18,MATCH(I78,$C$12:$C$18,1)+1)-INDEX($G$12:$G$18,MATCH(I78,$C$12:$C$18,1)))))</f>
        <v>0.97696264155439905</v>
      </c>
    </row>
    <row r="79" spans="9:15" x14ac:dyDescent="0.35">
      <c r="I79">
        <v>77</v>
      </c>
      <c r="J79">
        <f t="shared" si="17"/>
        <v>4.6594322012547706E-2</v>
      </c>
      <c r="K79" cm="1">
        <f t="array" ref="K79">EXP(INDEX($E$12:$E$18,MATCH(I79,$C$12:$C$18,1))+((I79-INDEX($C$12:$C$18,MATCH(I79,$C$12:$C$18,1)))/(INDEX($C$12:$C$18,MATCH(I79,$C$12:$C$18,1)+1)-INDEX($C$12:$C$18,MATCH(I79,$C$12:$C$18,1)))*(INDEX($E$12:$E$18,MATCH(I79,$C$12:$C$18,1)+1)-INDEX($E$12:$E$18,MATCH(I79,$C$12:$C$18,1)))))</f>
        <v>0.99021866440155548</v>
      </c>
      <c r="L79">
        <f t="shared" si="18"/>
        <v>0.15342285183800627</v>
      </c>
      <c r="M79" cm="1">
        <f t="array" ref="M79">EXP(INDEX($F$12:$F$18,MATCH(I79,$C$12:$C$18,1))+((I79-INDEX($C$12:$C$18,MATCH(I79,$C$12:$C$18,1)))/(INDEX($C$12:$C$18,MATCH(I79,$C$12:$C$18,1)+1)-INDEX($C$12:$C$18,MATCH(I79,$C$12:$C$18,1)))*(INDEX($F$12:$F$18,MATCH(I79,$C$12:$C$18,1)+1)-INDEX($F$12:$F$18,MATCH(I79,$C$12:$C$18,1)))))</f>
        <v>0.96815225418849626</v>
      </c>
      <c r="N79">
        <f t="shared" si="19"/>
        <v>0.11196932284651796</v>
      </c>
      <c r="O79" cm="1">
        <f t="array" ref="O79">EXP(INDEX($G$12:$G$18,MATCH(I79,$C$12:$C$18,1))+((I79-INDEX($C$12:$C$18,MATCH(I79,$C$12:$C$18,1)))/(INDEX($C$12:$C$18,MATCH(I79,$C$12:$C$18,1)+1)-INDEX($C$12:$C$18,MATCH(I79,$C$12:$C$18,1)))*(INDEX($G$12:$G$18,MATCH(I79,$C$12:$C$18,1)+1)-INDEX($G$12:$G$18,MATCH(I79,$C$12:$C$18,1)))))</f>
        <v>0.9766558647906648</v>
      </c>
    </row>
    <row r="80" spans="9:15" x14ac:dyDescent="0.35">
      <c r="I80">
        <v>78</v>
      </c>
      <c r="J80">
        <f t="shared" si="17"/>
        <v>4.6653616516312196E-2</v>
      </c>
      <c r="K80" cm="1">
        <f t="array" ref="K80">EXP(INDEX($E$12:$E$18,MATCH(I80,$C$12:$C$18,1))+((I80-INDEX($C$12:$C$18,MATCH(I80,$C$12:$C$18,1)))/(INDEX($C$12:$C$18,MATCH(I80,$C$12:$C$18,1)+1)-INDEX($C$12:$C$18,MATCH(I80,$C$12:$C$18,1)))*(INDEX($E$12:$E$18,MATCH(I80,$C$12:$C$18,1)+1)-INDEX($E$12:$E$18,MATCH(I80,$C$12:$C$18,1)))))</f>
        <v>0.99007971990345545</v>
      </c>
      <c r="L80">
        <f t="shared" si="18"/>
        <v>0.15355812066815011</v>
      </c>
      <c r="M80" cm="1">
        <f t="array" ref="M80">EXP(INDEX($F$12:$F$18,MATCH(I80,$C$12:$C$18,1))+((I80-INDEX($C$12:$C$18,MATCH(I80,$C$12:$C$18,1)))/(INDEX($C$12:$C$18,MATCH(I80,$C$12:$C$18,1)+1)-INDEX($C$12:$C$18,MATCH(I80,$C$12:$C$18,1)))*(INDEX($F$12:$F$18,MATCH(I80,$C$12:$C$18,1)+1)-INDEX($F$12:$F$18,MATCH(I80,$C$12:$C$18,1)))))</f>
        <v>0.96771741591365956</v>
      </c>
      <c r="N80">
        <f t="shared" si="19"/>
        <v>0.11200345870113898</v>
      </c>
      <c r="O80" cm="1">
        <f t="array" ref="O80">EXP(INDEX($G$12:$G$18,MATCH(I80,$C$12:$C$18,1))+((I80-INDEX($C$12:$C$18,MATCH(I80,$C$12:$C$18,1)))/(INDEX($C$12:$C$18,MATCH(I80,$C$12:$C$18,1)+1)-INDEX($C$12:$C$18,MATCH(I80,$C$12:$C$18,1)))*(INDEX($G$12:$G$18,MATCH(I80,$C$12:$C$18,1)+1)-INDEX($G$12:$G$18,MATCH(I80,$C$12:$C$18,1)))))</f>
        <v>0.97634918435812978</v>
      </c>
    </row>
    <row r="81" spans="9:15" x14ac:dyDescent="0.35">
      <c r="I81">
        <v>79</v>
      </c>
      <c r="J81">
        <f t="shared" si="17"/>
        <v>4.6711409893398538E-2</v>
      </c>
      <c r="K81" cm="1">
        <f t="array" ref="K81">EXP(INDEX($E$12:$E$18,MATCH(I81,$C$12:$C$18,1))+((I81-INDEX($C$12:$C$18,MATCH(I81,$C$12:$C$18,1)))/(INDEX($C$12:$C$18,MATCH(I81,$C$12:$C$18,1)+1)-INDEX($C$12:$C$18,MATCH(I81,$C$12:$C$18,1)))*(INDEX($E$12:$E$18,MATCH(I81,$C$12:$C$18,1)+1)-INDEX($E$12:$E$18,MATCH(I81,$C$12:$C$18,1)))))</f>
        <v>0.98994079490162867</v>
      </c>
      <c r="L81">
        <f t="shared" si="18"/>
        <v>0.15368996497094869</v>
      </c>
      <c r="M81" cm="1">
        <f t="array" ref="M81">EXP(INDEX($F$12:$F$18,MATCH(I81,$C$12:$C$18,1))+((I81-INDEX($C$12:$C$18,MATCH(I81,$C$12:$C$18,1)))/(INDEX($C$12:$C$18,MATCH(I81,$C$12:$C$18,1)+1)-INDEX($C$12:$C$18,MATCH(I81,$C$12:$C$18,1)))*(INDEX($F$12:$F$18,MATCH(I81,$C$12:$C$18,1)+1)-INDEX($F$12:$F$18,MATCH(I81,$C$12:$C$18,1)))))</f>
        <v>0.96728277294315068</v>
      </c>
      <c r="N81">
        <f t="shared" si="19"/>
        <v>0.11203673035690935</v>
      </c>
      <c r="O81" cm="1">
        <f t="array" ref="O81">EXP(INDEX($G$12:$G$18,MATCH(I81,$C$12:$C$18,1))+((I81-INDEX($C$12:$C$18,MATCH(I81,$C$12:$C$18,1)))/(INDEX($C$12:$C$18,MATCH(I81,$C$12:$C$18,1)+1)-INDEX($C$12:$C$18,MATCH(I81,$C$12:$C$18,1)))*(INDEX($G$12:$G$18,MATCH(I81,$C$12:$C$18,1)+1)-INDEX($G$12:$G$18,MATCH(I81,$C$12:$C$18,1)))))</f>
        <v>0.97604260022654477</v>
      </c>
    </row>
    <row r="82" spans="9:15" x14ac:dyDescent="0.35">
      <c r="I82">
        <v>80</v>
      </c>
      <c r="J82">
        <f t="shared" si="17"/>
        <v>4.6767758436057891E-2</v>
      </c>
      <c r="K82" cm="1">
        <f t="array" ref="K82">EXP(INDEX($E$12:$E$18,MATCH(I82,$C$12:$C$18,1))+((I82-INDEX($C$12:$C$18,MATCH(I82,$C$12:$C$18,1)))/(INDEX($C$12:$C$18,MATCH(I82,$C$12:$C$18,1)+1)-INDEX($C$12:$C$18,MATCH(I82,$C$12:$C$18,1)))*(INDEX($E$12:$E$18,MATCH(I82,$C$12:$C$18,1)+1)-INDEX($E$12:$E$18,MATCH(I82,$C$12:$C$18,1)))))</f>
        <v>0.98980188939333935</v>
      </c>
      <c r="L82">
        <f t="shared" si="18"/>
        <v>0.15381851316617712</v>
      </c>
      <c r="M82" cm="1">
        <f t="array" ref="M82">EXP(INDEX($F$12:$F$18,MATCH(I82,$C$12:$C$18,1))+((I82-INDEX($C$12:$C$18,MATCH(I82,$C$12:$C$18,1)))/(INDEX($C$12:$C$18,MATCH(I82,$C$12:$C$18,1)+1)-INDEX($C$12:$C$18,MATCH(I82,$C$12:$C$18,1)))*(INDEX($F$12:$F$18,MATCH(I82,$C$12:$C$18,1)+1)-INDEX($F$12:$F$18,MATCH(I82,$C$12:$C$18,1)))))</f>
        <v>0.96684832518925024</v>
      </c>
      <c r="N82">
        <f t="shared" si="19"/>
        <v>0.11206917022128521</v>
      </c>
      <c r="O82" cm="1">
        <f t="array" ref="O82">EXP(INDEX($G$12:$G$18,MATCH(I82,$C$12:$C$18,1))+((I82-INDEX($C$12:$C$18,MATCH(I82,$C$12:$C$18,1)))/(INDEX($C$12:$C$18,MATCH(I82,$C$12:$C$18,1)+1)-INDEX($C$12:$C$18,MATCH(I82,$C$12:$C$18,1)))*(INDEX($G$12:$G$18,MATCH(I82,$C$12:$C$18,1)+1)-INDEX($G$12:$G$18,MATCH(I82,$C$12:$C$18,1)))))</f>
        <v>0.97573611236567037</v>
      </c>
    </row>
    <row r="83" spans="9:15" x14ac:dyDescent="0.35">
      <c r="I83">
        <v>81</v>
      </c>
      <c r="J83">
        <f t="shared" si="17"/>
        <v>4.6822715656676832E-2</v>
      </c>
      <c r="K83" cm="1">
        <f t="array" ref="K83">EXP(INDEX($E$12:$E$18,MATCH(I83,$C$12:$C$18,1))+((I83-INDEX($C$12:$C$18,MATCH(I83,$C$12:$C$18,1)))/(INDEX($C$12:$C$18,MATCH(I83,$C$12:$C$18,1)+1)-INDEX($C$12:$C$18,MATCH(I83,$C$12:$C$18,1)))*(INDEX($E$12:$E$18,MATCH(I83,$C$12:$C$18,1)+1)-INDEX($E$12:$E$18,MATCH(I83,$C$12:$C$18,1)))))</f>
        <v>0.98966300337585211</v>
      </c>
      <c r="L83">
        <f t="shared" si="18"/>
        <v>0.1539438873318936</v>
      </c>
      <c r="M83" cm="1">
        <f t="array" ref="M83">EXP(INDEX($F$12:$F$18,MATCH(I83,$C$12:$C$18,1))+((I83-INDEX($C$12:$C$18,MATCH(I83,$C$12:$C$18,1)))/(INDEX($C$12:$C$18,MATCH(I83,$C$12:$C$18,1)+1)-INDEX($C$12:$C$18,MATCH(I83,$C$12:$C$18,1)))*(INDEX($F$12:$F$18,MATCH(I83,$C$12:$C$18,1)+1)-INDEX($F$12:$F$18,MATCH(I83,$C$12:$C$18,1)))))</f>
        <v>0.96641407256427814</v>
      </c>
      <c r="N83">
        <f t="shared" si="19"/>
        <v>0.11210080910135571</v>
      </c>
      <c r="O83" cm="1">
        <f t="array" ref="O83">EXP(INDEX($G$12:$G$18,MATCH(I83,$C$12:$C$18,1))+((I83-INDEX($C$12:$C$18,MATCH(I83,$C$12:$C$18,1)))/(INDEX($C$12:$C$18,MATCH(I83,$C$12:$C$18,1)+1)-INDEX($C$12:$C$18,MATCH(I83,$C$12:$C$18,1)))*(INDEX($G$12:$G$18,MATCH(I83,$C$12:$C$18,1)+1)-INDEX($G$12:$G$18,MATCH(I83,$C$12:$C$18,1)))))</f>
        <v>0.97542972074527645</v>
      </c>
    </row>
    <row r="84" spans="9:15" x14ac:dyDescent="0.35">
      <c r="I84">
        <v>82</v>
      </c>
      <c r="J84">
        <f t="shared" si="17"/>
        <v>4.6876332457279908E-2</v>
      </c>
      <c r="K84" cm="1">
        <f t="array" ref="K84">EXP(INDEX($E$12:$E$18,MATCH(I84,$C$12:$C$18,1))+((I84-INDEX($C$12:$C$18,MATCH(I84,$C$12:$C$18,1)))/(INDEX($C$12:$C$18,MATCH(I84,$C$12:$C$18,1)+1)-INDEX($C$12:$C$18,MATCH(I84,$C$12:$C$18,1)))*(INDEX($E$12:$E$18,MATCH(I84,$C$12:$C$18,1)+1)-INDEX($E$12:$E$18,MATCH(I84,$C$12:$C$18,1)))))</f>
        <v>0.98952413684643237</v>
      </c>
      <c r="L84">
        <f t="shared" si="18"/>
        <v>0.15406620359112899</v>
      </c>
      <c r="M84" cm="1">
        <f t="array" ref="M84">EXP(INDEX($F$12:$F$18,MATCH(I84,$C$12:$C$18,1))+((I84-INDEX($C$12:$C$18,MATCH(I84,$C$12:$C$18,1)))/(INDEX($C$12:$C$18,MATCH(I84,$C$12:$C$18,1)+1)-INDEX($C$12:$C$18,MATCH(I84,$C$12:$C$18,1)))*(INDEX($F$12:$F$18,MATCH(I84,$C$12:$C$18,1)+1)-INDEX($F$12:$F$18,MATCH(I84,$C$12:$C$18,1)))))</f>
        <v>0.96598001498059372</v>
      </c>
      <c r="N84">
        <f t="shared" si="19"/>
        <v>0.11213167630142404</v>
      </c>
      <c r="O84" cm="1">
        <f t="array" ref="O84">EXP(INDEX($G$12:$G$18,MATCH(I84,$C$12:$C$18,1))+((I84-INDEX($C$12:$C$18,MATCH(I84,$C$12:$C$18,1)))/(INDEX($C$12:$C$18,MATCH(I84,$C$12:$C$18,1)+1)-INDEX($C$12:$C$18,MATCH(I84,$C$12:$C$18,1)))*(INDEX($G$12:$G$18,MATCH(I84,$C$12:$C$18,1)+1)-INDEX($G$12:$G$18,MATCH(I84,$C$12:$C$18,1)))))</f>
        <v>0.97512342533514262</v>
      </c>
    </row>
    <row r="85" spans="9:15" x14ac:dyDescent="0.35">
      <c r="I85">
        <v>83</v>
      </c>
      <c r="J85">
        <f t="shared" si="17"/>
        <v>4.6928657286784699E-2</v>
      </c>
      <c r="K85" cm="1">
        <f t="array" ref="K85">EXP(INDEX($E$12:$E$18,MATCH(I85,$C$12:$C$18,1))+((I85-INDEX($C$12:$C$18,MATCH(I85,$C$12:$C$18,1)))/(INDEX($C$12:$C$18,MATCH(I85,$C$12:$C$18,1)+1)-INDEX($C$12:$C$18,MATCH(I85,$C$12:$C$18,1)))*(INDEX($E$12:$E$18,MATCH(I85,$C$12:$C$18,1)+1)-INDEX($E$12:$E$18,MATCH(I85,$C$12:$C$18,1)))))</f>
        <v>0.9893852898023453</v>
      </c>
      <c r="L85">
        <f t="shared" si="18"/>
        <v>0.15418557247062434</v>
      </c>
      <c r="M85" cm="1">
        <f t="array" ref="M85">EXP(INDEX($F$12:$F$18,MATCH(I85,$C$12:$C$18,1))+((I85-INDEX($C$12:$C$18,MATCH(I85,$C$12:$C$18,1)))/(INDEX($C$12:$C$18,MATCH(I85,$C$12:$C$18,1)+1)-INDEX($C$12:$C$18,MATCH(I85,$C$12:$C$18,1)))*(INDEX($F$12:$F$18,MATCH(I85,$C$12:$C$18,1)+1)-INDEX($F$12:$F$18,MATCH(I85,$C$12:$C$18,1)))))</f>
        <v>0.96554615235059549</v>
      </c>
      <c r="N85">
        <f t="shared" si="19"/>
        <v>0.11216179971353941</v>
      </c>
      <c r="O85" cm="1">
        <f t="array" ref="O85">EXP(INDEX($G$12:$G$18,MATCH(I85,$C$12:$C$18,1))+((I85-INDEX($C$12:$C$18,MATCH(I85,$C$12:$C$18,1)))/(INDEX($C$12:$C$18,MATCH(I85,$C$12:$C$18,1)+1)-INDEX($C$12:$C$18,MATCH(I85,$C$12:$C$18,1)))*(INDEX($G$12:$G$18,MATCH(I85,$C$12:$C$18,1)+1)-INDEX($G$12:$G$18,MATCH(I85,$C$12:$C$18,1)))))</f>
        <v>0.97481722610505761</v>
      </c>
    </row>
    <row r="86" spans="9:15" x14ac:dyDescent="0.35">
      <c r="I86">
        <v>84</v>
      </c>
      <c r="J86">
        <f t="shared" si="17"/>
        <v>4.6979736287015267E-2</v>
      </c>
      <c r="K86" cm="1">
        <f t="array" ref="K86">EXP(INDEX($E$12:$E$18,MATCH(I86,$C$12:$C$18,1))+((I86-INDEX($C$12:$C$18,MATCH(I86,$C$12:$C$18,1)))/(INDEX($C$12:$C$18,MATCH(I86,$C$12:$C$18,1)+1)-INDEX($C$12:$C$18,MATCH(I86,$C$12:$C$18,1)))*(INDEX($E$12:$E$18,MATCH(I86,$C$12:$C$18,1)+1)-INDEX($E$12:$E$18,MATCH(I86,$C$12:$C$18,1)))))</f>
        <v>0.98924646224085699</v>
      </c>
      <c r="L86">
        <f t="shared" si="18"/>
        <v>0.1543020992339407</v>
      </c>
      <c r="M86" cm="1">
        <f t="array" ref="M86">EXP(INDEX($F$12:$F$18,MATCH(I86,$C$12:$C$18,1))+((I86-INDEX($C$12:$C$18,MATCH(I86,$C$12:$C$18,1)))/(INDEX($C$12:$C$18,MATCH(I86,$C$12:$C$18,1)+1)-INDEX($C$12:$C$18,MATCH(I86,$C$12:$C$18,1)))*(INDEX($F$12:$F$18,MATCH(I86,$C$12:$C$18,1)+1)-INDEX($F$12:$F$18,MATCH(I86,$C$12:$C$18,1)))))</f>
        <v>0.96511248458672172</v>
      </c>
      <c r="N86">
        <f t="shared" si="19"/>
        <v>0.11219120590155657</v>
      </c>
      <c r="O86" cm="1">
        <f t="array" ref="O86">EXP(INDEX($G$12:$G$18,MATCH(I86,$C$12:$C$18,1))+((I86-INDEX($C$12:$C$18,MATCH(I86,$C$12:$C$18,1)))/(INDEX($C$12:$C$18,MATCH(I86,$C$12:$C$18,1)+1)-INDEX($C$12:$C$18,MATCH(I86,$C$12:$C$18,1)))*(INDEX($G$12:$G$18,MATCH(I86,$C$12:$C$18,1)+1)-INDEX($G$12:$G$18,MATCH(I86,$C$12:$C$18,1)))))</f>
        <v>0.97451112302482001</v>
      </c>
    </row>
    <row r="87" spans="9:15" x14ac:dyDescent="0.35">
      <c r="I87">
        <v>85</v>
      </c>
      <c r="J87">
        <f t="shared" si="17"/>
        <v>4.7029613428416911E-2</v>
      </c>
      <c r="K87" cm="1">
        <f t="array" ref="K87">EXP(INDEX($E$12:$E$18,MATCH(I87,$C$12:$C$18,1))+((I87-INDEX($C$12:$C$18,MATCH(I87,$C$12:$C$18,1)))/(INDEX($C$12:$C$18,MATCH(I87,$C$12:$C$18,1)+1)-INDEX($C$12:$C$18,MATCH(I87,$C$12:$C$18,1)))*(INDEX($E$12:$E$18,MATCH(I87,$C$12:$C$18,1)+1)-INDEX($E$12:$E$18,MATCH(I87,$C$12:$C$18,1)))))</f>
        <v>0.98910765415923363</v>
      </c>
      <c r="L87">
        <f t="shared" si="18"/>
        <v>0.15441588419106186</v>
      </c>
      <c r="M87" cm="1">
        <f t="array" ref="M87">EXP(INDEX($F$12:$F$18,MATCH(I87,$C$12:$C$18,1))+((I87-INDEX($C$12:$C$18,MATCH(I87,$C$12:$C$18,1)))/(INDEX($C$12:$C$18,MATCH(I87,$C$12:$C$18,1)+1)-INDEX($C$12:$C$18,MATCH(I87,$C$12:$C$18,1)))*(INDEX($F$12:$F$18,MATCH(I87,$C$12:$C$18,1)+1)-INDEX($F$12:$F$18,MATCH(I87,$C$12:$C$18,1)))))</f>
        <v>0.96467901160144953</v>
      </c>
      <c r="N87">
        <f t="shared" si="19"/>
        <v>0.11221992017926762</v>
      </c>
      <c r="O87" cm="1">
        <f t="array" ref="O87">EXP(INDEX($G$12:$G$18,MATCH(I87,$C$12:$C$18,1))+((I87-INDEX($C$12:$C$18,MATCH(I87,$C$12:$C$18,1)))/(INDEX($C$12:$C$18,MATCH(I87,$C$12:$C$18,1)+1)-INDEX($C$12:$C$18,MATCH(I87,$C$12:$C$18,1)))*(INDEX($G$12:$G$18,MATCH(I87,$C$12:$C$18,1)+1)-INDEX($G$12:$G$18,MATCH(I87,$C$12:$C$18,1)))))</f>
        <v>0.97420511606423765</v>
      </c>
    </row>
    <row r="88" spans="9:15" x14ac:dyDescent="0.35">
      <c r="I88">
        <v>86</v>
      </c>
      <c r="J88">
        <f t="shared" si="17"/>
        <v>4.7078330636297683E-2</v>
      </c>
      <c r="K88" cm="1">
        <f t="array" ref="K88">EXP(INDEX($E$12:$E$18,MATCH(I88,$C$12:$C$18,1))+((I88-INDEX($C$12:$C$18,MATCH(I88,$C$12:$C$18,1)))/(INDEX($C$12:$C$18,MATCH(I88,$C$12:$C$18,1)+1)-INDEX($C$12:$C$18,MATCH(I88,$C$12:$C$18,1)))*(INDEX($E$12:$E$18,MATCH(I88,$C$12:$C$18,1)+1)-INDEX($E$12:$E$18,MATCH(I88,$C$12:$C$18,1)))))</f>
        <v>0.98896886555474184</v>
      </c>
      <c r="L88">
        <f t="shared" si="18"/>
        <v>0.15452702298638912</v>
      </c>
      <c r="M88" cm="1">
        <f t="array" ref="M88">EXP(INDEX($F$12:$F$18,MATCH(I88,$C$12:$C$18,1))+((I88-INDEX($C$12:$C$18,MATCH(I88,$C$12:$C$18,1)))/(INDEX($C$12:$C$18,MATCH(I88,$C$12:$C$18,1)+1)-INDEX($C$12:$C$18,MATCH(I88,$C$12:$C$18,1)))*(INDEX($F$12:$F$18,MATCH(I88,$C$12:$C$18,1)+1)-INDEX($F$12:$F$18,MATCH(I88,$C$12:$C$18,1)))))</f>
        <v>0.96424573330729579</v>
      </c>
      <c r="N88">
        <f t="shared" si="19"/>
        <v>0.11224796668307825</v>
      </c>
      <c r="O88" cm="1">
        <f t="array" ref="O88">EXP(INDEX($G$12:$G$18,MATCH(I88,$C$12:$C$18,1))+((I88-INDEX($C$12:$C$18,MATCH(I88,$C$12:$C$18,1)))/(INDEX($C$12:$C$18,MATCH(I88,$C$12:$C$18,1)+1)-INDEX($C$12:$C$18,MATCH(I88,$C$12:$C$18,1)))*(INDEX($G$12:$G$18,MATCH(I88,$C$12:$C$18,1)+1)-INDEX($G$12:$G$18,MATCH(I88,$C$12:$C$18,1)))))</f>
        <v>0.973899205193128</v>
      </c>
    </row>
    <row r="89" spans="9:15" x14ac:dyDescent="0.35">
      <c r="I89">
        <v>87</v>
      </c>
      <c r="J89">
        <f t="shared" si="17"/>
        <v>4.7125927908364972E-2</v>
      </c>
      <c r="K89" cm="1">
        <f t="array" ref="K89">EXP(INDEX($E$12:$E$18,MATCH(I89,$C$12:$C$18,1))+((I89-INDEX($C$12:$C$18,MATCH(I89,$C$12:$C$18,1)))/(INDEX($C$12:$C$18,MATCH(I89,$C$12:$C$18,1)+1)-INDEX($C$12:$C$18,MATCH(I89,$C$12:$C$18,1)))*(INDEX($E$12:$E$18,MATCH(I89,$C$12:$C$18,1)+1)-INDEX($E$12:$E$18,MATCH(I89,$C$12:$C$18,1)))))</f>
        <v>0.9888300964246487</v>
      </c>
      <c r="L89">
        <f t="shared" si="18"/>
        <v>0.15463560686688133</v>
      </c>
      <c r="M89" cm="1">
        <f t="array" ref="M89">EXP(INDEX($F$12:$F$18,MATCH(I89,$C$12:$C$18,1))+((I89-INDEX($C$12:$C$18,MATCH(I89,$C$12:$C$18,1)))/(INDEX($C$12:$C$18,MATCH(I89,$C$12:$C$18,1)+1)-INDEX($C$12:$C$18,MATCH(I89,$C$12:$C$18,1)))*(INDEX($F$12:$F$18,MATCH(I89,$C$12:$C$18,1)+1)-INDEX($F$12:$F$18,MATCH(I89,$C$12:$C$18,1)))))</f>
        <v>0.96381264961681634</v>
      </c>
      <c r="N89">
        <f t="shared" si="19"/>
        <v>0.11227536843967449</v>
      </c>
      <c r="O89" cm="1">
        <f t="array" ref="O89">EXP(INDEX($G$12:$G$18,MATCH(I89,$C$12:$C$18,1))+((I89-INDEX($C$12:$C$18,MATCH(I89,$C$12:$C$18,1)))/(INDEX($C$12:$C$18,MATCH(I89,$C$12:$C$18,1)+1)-INDEX($C$12:$C$18,MATCH(I89,$C$12:$C$18,1)))*(INDEX($G$12:$G$18,MATCH(I89,$C$12:$C$18,1)+1)-INDEX($G$12:$G$18,MATCH(I89,$C$12:$C$18,1)))))</f>
        <v>0.97359339038131798</v>
      </c>
    </row>
    <row r="90" spans="9:15" x14ac:dyDescent="0.35">
      <c r="I90">
        <v>88</v>
      </c>
      <c r="J90">
        <f t="shared" si="17"/>
        <v>4.7172443424248811E-2</v>
      </c>
      <c r="K90" cm="1">
        <f t="array" ref="K90">EXP(INDEX($E$12:$E$18,MATCH(I90,$C$12:$C$18,1))+((I90-INDEX($C$12:$C$18,MATCH(I90,$C$12:$C$18,1)))/(INDEX($C$12:$C$18,MATCH(I90,$C$12:$C$18,1)+1)-INDEX($C$12:$C$18,MATCH(I90,$C$12:$C$18,1)))*(INDEX($E$12:$E$18,MATCH(I90,$C$12:$C$18,1)+1)-INDEX($E$12:$E$18,MATCH(I90,$C$12:$C$18,1)))))</f>
        <v>0.98869134676622161</v>
      </c>
      <c r="L90">
        <f t="shared" si="18"/>
        <v>0.15474172293190777</v>
      </c>
      <c r="M90" cm="1">
        <f t="array" ref="M90">EXP(INDEX($F$12:$F$18,MATCH(I90,$C$12:$C$18,1))+((I90-INDEX($C$12:$C$18,MATCH(I90,$C$12:$C$18,1)))/(INDEX($C$12:$C$18,MATCH(I90,$C$12:$C$18,1)+1)-INDEX($C$12:$C$18,MATCH(I90,$C$12:$C$18,1)))*(INDEX($F$12:$F$18,MATCH(I90,$C$12:$C$18,1)+1)-INDEX($F$12:$F$18,MATCH(I90,$C$12:$C$18,1)))))</f>
        <v>0.96337976044260643</v>
      </c>
      <c r="N90">
        <f t="shared" si="19"/>
        <v>0.11230214742907593</v>
      </c>
      <c r="O90" cm="1">
        <f t="array" ref="O90">EXP(INDEX($G$12:$G$18,MATCH(I90,$C$12:$C$18,1))+((I90-INDEX($C$12:$C$18,MATCH(I90,$C$12:$C$18,1)))/(INDEX($C$12:$C$18,MATCH(I90,$C$12:$C$18,1)+1)-INDEX($C$12:$C$18,MATCH(I90,$C$12:$C$18,1)))*(INDEX($G$12:$G$18,MATCH(I90,$C$12:$C$18,1)+1)-INDEX($G$12:$G$18,MATCH(I90,$C$12:$C$18,1)))))</f>
        <v>0.97328767159864371</v>
      </c>
    </row>
    <row r="91" spans="9:15" x14ac:dyDescent="0.35">
      <c r="I91">
        <v>89</v>
      </c>
      <c r="J91">
        <f t="shared" si="17"/>
        <v>4.7217913647641462E-2</v>
      </c>
      <c r="K91" cm="1">
        <f t="array" ref="K91">EXP(INDEX($E$12:$E$18,MATCH(I91,$C$12:$C$18,1))+((I91-INDEX($C$12:$C$18,MATCH(I91,$C$12:$C$18,1)))/(INDEX($C$12:$C$18,MATCH(I91,$C$12:$C$18,1)+1)-INDEX($C$12:$C$18,MATCH(I91,$C$12:$C$18,1)))*(INDEX($E$12:$E$18,MATCH(I91,$C$12:$C$18,1)+1)-INDEX($E$12:$E$18,MATCH(I91,$C$12:$C$18,1)))))</f>
        <v>0.98855261657672822</v>
      </c>
      <c r="L91">
        <f t="shared" si="18"/>
        <v>0.15484545436625968</v>
      </c>
      <c r="M91" cm="1">
        <f t="array" ref="M91">EXP(INDEX($F$12:$F$18,MATCH(I91,$C$12:$C$18,1))+((I91-INDEX($C$12:$C$18,MATCH(I91,$C$12:$C$18,1)))/(INDEX($C$12:$C$18,MATCH(I91,$C$12:$C$18,1)+1)-INDEX($C$12:$C$18,MATCH(I91,$C$12:$C$18,1)))*(INDEX($F$12:$F$18,MATCH(I91,$C$12:$C$18,1)+1)-INDEX($F$12:$F$18,MATCH(I91,$C$12:$C$18,1)))))</f>
        <v>0.96294706569730049</v>
      </c>
      <c r="N91">
        <f t="shared" si="19"/>
        <v>0.11232832464343445</v>
      </c>
      <c r="O91" cm="1">
        <f t="array" ref="O91">EXP(INDEX($G$12:$G$18,MATCH(I91,$C$12:$C$18,1))+((I91-INDEX($C$12:$C$18,MATCH(I91,$C$12:$C$18,1)))/(INDEX($C$12:$C$18,MATCH(I91,$C$12:$C$18,1)+1)-INDEX($C$12:$C$18,MATCH(I91,$C$12:$C$18,1)))*(INDEX($G$12:$G$18,MATCH(I91,$C$12:$C$18,1)+1)-INDEX($G$12:$G$18,MATCH(I91,$C$12:$C$18,1)))))</f>
        <v>0.97298204881495121</v>
      </c>
    </row>
    <row r="92" spans="9:15" x14ac:dyDescent="0.35">
      <c r="I92">
        <v>90</v>
      </c>
      <c r="J92">
        <f t="shared" si="17"/>
        <v>4.7262373421625023E-2</v>
      </c>
      <c r="K92" cm="1">
        <f t="array" ref="K92">EXP(INDEX($E$12:$E$18,MATCH(I92,$C$12:$C$18,1))+((I92-INDEX($C$12:$C$18,MATCH(I92,$C$12:$C$18,1)))/(INDEX($C$12:$C$18,MATCH(I92,$C$12:$C$18,1)+1)-INDEX($C$12:$C$18,MATCH(I92,$C$12:$C$18,1)))*(INDEX($E$12:$E$18,MATCH(I92,$C$12:$C$18,1)+1)-INDEX($E$12:$E$18,MATCH(I92,$C$12:$C$18,1)))))</f>
        <v>0.98841390585343691</v>
      </c>
      <c r="L92">
        <f t="shared" si="18"/>
        <v>0.15494688065762569</v>
      </c>
      <c r="M92" cm="1">
        <f t="array" ref="M92">EXP(INDEX($F$12:$F$18,MATCH(I92,$C$12:$C$18,1))+((I92-INDEX($C$12:$C$18,MATCH(I92,$C$12:$C$18,1)))/(INDEX($C$12:$C$18,MATCH(I92,$C$12:$C$18,1)+1)-INDEX($C$12:$C$18,MATCH(I92,$C$12:$C$18,1)))*(INDEX($F$12:$F$18,MATCH(I92,$C$12:$C$18,1)+1)-INDEX($F$12:$F$18,MATCH(I92,$C$12:$C$18,1)))))</f>
        <v>0.96251456529357238</v>
      </c>
      <c r="N92">
        <f t="shared" si="19"/>
        <v>0.1123539201419184</v>
      </c>
      <c r="O92" cm="1">
        <f t="array" ref="O92">EXP(INDEX($G$12:$G$18,MATCH(I92,$C$12:$C$18,1))+((I92-INDEX($C$12:$C$18,MATCH(I92,$C$12:$C$18,1)))/(INDEX($C$12:$C$18,MATCH(I92,$C$12:$C$18,1)+1)-INDEX($C$12:$C$18,MATCH(I92,$C$12:$C$18,1)))*(INDEX($G$12:$G$18,MATCH(I92,$C$12:$C$18,1)+1)-INDEX($G$12:$G$18,MATCH(I92,$C$12:$C$18,1)))))</f>
        <v>0.97267652200009569</v>
      </c>
    </row>
    <row r="93" spans="9:15" x14ac:dyDescent="0.35">
      <c r="I93">
        <v>91</v>
      </c>
      <c r="J93">
        <f t="shared" si="17"/>
        <v>4.7305856057718643E-2</v>
      </c>
      <c r="K93" cm="1">
        <f t="array" ref="K93">EXP(INDEX($E$12:$E$18,MATCH(I93,$C$12:$C$18,1))+((I93-INDEX($C$12:$C$18,MATCH(I93,$C$12:$C$18,1)))/(INDEX($C$12:$C$18,MATCH(I93,$C$12:$C$18,1)+1)-INDEX($C$12:$C$18,MATCH(I93,$C$12:$C$18,1)))*(INDEX($E$12:$E$18,MATCH(I93,$C$12:$C$18,1)+1)-INDEX($E$12:$E$18,MATCH(I93,$C$12:$C$18,1)))))</f>
        <v>0.98827521459361622</v>
      </c>
      <c r="L93">
        <f t="shared" si="18"/>
        <v>0.15504607779973154</v>
      </c>
      <c r="M93" cm="1">
        <f t="array" ref="M93">EXP(INDEX($F$12:$F$18,MATCH(I93,$C$12:$C$18,1))+((I93-INDEX($C$12:$C$18,MATCH(I93,$C$12:$C$18,1)))/(INDEX($C$12:$C$18,MATCH(I93,$C$12:$C$18,1)+1)-INDEX($C$12:$C$18,MATCH(I93,$C$12:$C$18,1)))*(INDEX($F$12:$F$18,MATCH(I93,$C$12:$C$18,1)+1)-INDEX($F$12:$F$18,MATCH(I93,$C$12:$C$18,1)))))</f>
        <v>0.96208225914413481</v>
      </c>
      <c r="N93">
        <f t="shared" si="19"/>
        <v>0.11237895310197411</v>
      </c>
      <c r="O93" cm="1">
        <f t="array" ref="O93">EXP(INDEX($G$12:$G$18,MATCH(I93,$C$12:$C$18,1))+((I93-INDEX($C$12:$C$18,MATCH(I93,$C$12:$C$18,1)))/(INDEX($C$12:$C$18,MATCH(I93,$C$12:$C$18,1)+1)-INDEX($C$12:$C$18,MATCH(I93,$C$12:$C$18,1)))*(INDEX($G$12:$G$18,MATCH(I93,$C$12:$C$18,1)+1)-INDEX($G$12:$G$18,MATCH(I93,$C$12:$C$18,1)))))</f>
        <v>0.97237109112394193</v>
      </c>
    </row>
    <row r="94" spans="9:15" x14ac:dyDescent="0.35">
      <c r="I94">
        <v>92</v>
      </c>
      <c r="J94">
        <f t="shared" si="17"/>
        <v>4.7348393419114759E-2</v>
      </c>
      <c r="K94" cm="1">
        <f t="array" ref="K94">EXP(INDEX($E$12:$E$18,MATCH(I94,$C$12:$C$18,1))+((I94-INDEX($C$12:$C$18,MATCH(I94,$C$12:$C$18,1)))/(INDEX($C$12:$C$18,MATCH(I94,$C$12:$C$18,1)+1)-INDEX($C$12:$C$18,MATCH(I94,$C$12:$C$18,1)))*(INDEX($E$12:$E$18,MATCH(I94,$C$12:$C$18,1)+1)-INDEX($E$12:$E$18,MATCH(I94,$C$12:$C$18,1)))))</f>
        <v>0.988136542794535</v>
      </c>
      <c r="L94">
        <f t="shared" si="18"/>
        <v>0.15514311848222573</v>
      </c>
      <c r="M94" cm="1">
        <f t="array" ref="M94">EXP(INDEX($F$12:$F$18,MATCH(I94,$C$12:$C$18,1))+((I94-INDEX($C$12:$C$18,MATCH(I94,$C$12:$C$18,1)))/(INDEX($C$12:$C$18,MATCH(I94,$C$12:$C$18,1)+1)-INDEX($C$12:$C$18,MATCH(I94,$C$12:$C$18,1)))*(INDEX($F$12:$F$18,MATCH(I94,$C$12:$C$18,1)+1)-INDEX($F$12:$F$18,MATCH(I94,$C$12:$C$18,1)))))</f>
        <v>0.96165014716174024</v>
      </c>
      <c r="N94">
        <f t="shared" si="19"/>
        <v>0.11240344186724557</v>
      </c>
      <c r="O94" cm="1">
        <f t="array" ref="O94">EXP(INDEX($G$12:$G$18,MATCH(I94,$C$12:$C$18,1))+((I94-INDEX($C$12:$C$18,MATCH(I94,$C$12:$C$18,1)))/(INDEX($C$12:$C$18,MATCH(I94,$C$12:$C$18,1)+1)-INDEX($C$12:$C$18,MATCH(I94,$C$12:$C$18,1)))*(INDEX($G$12:$G$18,MATCH(I94,$C$12:$C$18,1)+1)-INDEX($G$12:$G$18,MATCH(I94,$C$12:$C$18,1)))))</f>
        <v>0.97206575615636426</v>
      </c>
    </row>
    <row r="95" spans="9:15" x14ac:dyDescent="0.35">
      <c r="I95">
        <v>93</v>
      </c>
      <c r="J95">
        <f t="shared" si="17"/>
        <v>4.739001599854524E-2</v>
      </c>
      <c r="K95" cm="1">
        <f t="array" ref="K95">EXP(INDEX($E$12:$E$18,MATCH(I95,$C$12:$C$18,1))+((I95-INDEX($C$12:$C$18,MATCH(I95,$C$12:$C$18,1)))/(INDEX($C$12:$C$18,MATCH(I95,$C$12:$C$18,1)+1)-INDEX($C$12:$C$18,MATCH(I95,$C$12:$C$18,1)))*(INDEX($E$12:$E$18,MATCH(I95,$C$12:$C$18,1)+1)-INDEX($E$12:$E$18,MATCH(I95,$C$12:$C$18,1)))))</f>
        <v>0.98799789045346265</v>
      </c>
      <c r="L95">
        <f t="shared" si="18"/>
        <v>0.15523807226832262</v>
      </c>
      <c r="M95" cm="1">
        <f t="array" ref="M95">EXP(INDEX($F$12:$F$18,MATCH(I95,$C$12:$C$18,1))+((I95-INDEX($C$12:$C$18,MATCH(I95,$C$12:$C$18,1)))/(INDEX($C$12:$C$18,MATCH(I95,$C$12:$C$18,1)+1)-INDEX($C$12:$C$18,MATCH(I95,$C$12:$C$18,1)))*(INDEX($F$12:$F$18,MATCH(I95,$C$12:$C$18,1)+1)-INDEX($F$12:$F$18,MATCH(I95,$C$12:$C$18,1)))))</f>
        <v>0.96121822925917977</v>
      </c>
      <c r="N95">
        <f t="shared" si="19"/>
        <v>0.11242740399240424</v>
      </c>
      <c r="O95" cm="1">
        <f t="array" ref="O95">EXP(INDEX($G$12:$G$18,MATCH(I95,$C$12:$C$18,1))+((I95-INDEX($C$12:$C$18,MATCH(I95,$C$12:$C$18,1)))/(INDEX($C$12:$C$18,MATCH(I95,$C$12:$C$18,1)+1)-INDEX($C$12:$C$18,MATCH(I95,$C$12:$C$18,1)))*(INDEX($G$12:$G$18,MATCH(I95,$C$12:$C$18,1)+1)-INDEX($G$12:$G$18,MATCH(I95,$C$12:$C$18,1)))))</f>
        <v>0.97176051706724609</v>
      </c>
    </row>
    <row r="96" spans="9:15" x14ac:dyDescent="0.35">
      <c r="I96">
        <v>94</v>
      </c>
      <c r="J96">
        <f t="shared" si="17"/>
        <v>4.7430752991179527E-2</v>
      </c>
      <c r="K96" cm="1">
        <f t="array" ref="K96">EXP(INDEX($E$12:$E$18,MATCH(I96,$C$12:$C$18,1))+((I96-INDEX($C$12:$C$18,MATCH(I96,$C$12:$C$18,1)))/(INDEX($C$12:$C$18,MATCH(I96,$C$12:$C$18,1)+1)-INDEX($C$12:$C$18,MATCH(I96,$C$12:$C$18,1)))*(INDEX($E$12:$E$18,MATCH(I96,$C$12:$C$18,1)+1)-INDEX($E$12:$E$18,MATCH(I96,$C$12:$C$18,1)))))</f>
        <v>0.98785925756766879</v>
      </c>
      <c r="L96">
        <f t="shared" si="18"/>
        <v>0.15533100576109776</v>
      </c>
      <c r="M96" cm="1">
        <f t="array" ref="M96">EXP(INDEX($F$12:$F$18,MATCH(I96,$C$12:$C$18,1))+((I96-INDEX($C$12:$C$18,MATCH(I96,$C$12:$C$18,1)))/(INDEX($C$12:$C$18,MATCH(I96,$C$12:$C$18,1)+1)-INDEX($C$12:$C$18,MATCH(I96,$C$12:$C$18,1)))*(INDEX($F$12:$F$18,MATCH(I96,$C$12:$C$18,1)+1)-INDEX($F$12:$F$18,MATCH(I96,$C$12:$C$18,1)))))</f>
        <v>0.96078650534928411</v>
      </c>
      <c r="N96">
        <f t="shared" si="19"/>
        <v>0.11245085628511263</v>
      </c>
      <c r="O96" cm="1">
        <f t="array" ref="O96">EXP(INDEX($G$12:$G$18,MATCH(I96,$C$12:$C$18,1))+((I96-INDEX($C$12:$C$18,MATCH(I96,$C$12:$C$18,1)))/(INDEX($C$12:$C$18,MATCH(I96,$C$12:$C$18,1)+1)-INDEX($C$12:$C$18,MATCH(I96,$C$12:$C$18,1)))*(INDEX($G$12:$G$18,MATCH(I96,$C$12:$C$18,1)+1)-INDEX($G$12:$G$18,MATCH(I96,$C$12:$C$18,1)))))</f>
        <v>0.97145537382648073</v>
      </c>
    </row>
    <row r="97" spans="9:15" x14ac:dyDescent="0.35">
      <c r="I97">
        <v>95</v>
      </c>
      <c r="J97">
        <f t="shared" si="17"/>
        <v>4.7470632362916092E-2</v>
      </c>
      <c r="K97" cm="1">
        <f t="array" ref="K97">EXP(INDEX($E$12:$E$18,MATCH(I97,$C$12:$C$18,1))+((I97-INDEX($C$12:$C$18,MATCH(I97,$C$12:$C$18,1)))/(INDEX($C$12:$C$18,MATCH(I97,$C$12:$C$18,1)+1)-INDEX($C$12:$C$18,MATCH(I97,$C$12:$C$18,1)))*(INDEX($E$12:$E$18,MATCH(I97,$C$12:$C$18,1)+1)-INDEX($E$12:$E$18,MATCH(I97,$C$12:$C$18,1)))))</f>
        <v>0.98772064413442362</v>
      </c>
      <c r="L97">
        <f t="shared" si="18"/>
        <v>0.15542198275928884</v>
      </c>
      <c r="M97" cm="1">
        <f t="array" ref="M97">EXP(INDEX($F$12:$F$18,MATCH(I97,$C$12:$C$18,1))+((I97-INDEX($C$12:$C$18,MATCH(I97,$C$12:$C$18,1)))/(INDEX($C$12:$C$18,MATCH(I97,$C$12:$C$18,1)+1)-INDEX($C$12:$C$18,MATCH(I97,$C$12:$C$18,1)))*(INDEX($F$12:$F$18,MATCH(I97,$C$12:$C$18,1)+1)-INDEX($F$12:$F$18,MATCH(I97,$C$12:$C$18,1)))))</f>
        <v>0.96035497534492265</v>
      </c>
      <c r="N97">
        <f t="shared" si="19"/>
        <v>0.11247381484534266</v>
      </c>
      <c r="O97" cm="1">
        <f t="array" ref="O97">EXP(INDEX($G$12:$G$18,MATCH(I97,$C$12:$C$18,1))+((I97-INDEX($C$12:$C$18,MATCH(I97,$C$12:$C$18,1)))/(INDEX($C$12:$C$18,MATCH(I97,$C$12:$C$18,1)+1)-INDEX($C$12:$C$18,MATCH(I97,$C$12:$C$18,1)))*(INDEX($G$12:$G$18,MATCH(I97,$C$12:$C$18,1)+1)-INDEX($G$12:$G$18,MATCH(I97,$C$12:$C$18,1)))))</f>
        <v>0.97115032640397081</v>
      </c>
    </row>
    <row r="98" spans="9:15" x14ac:dyDescent="0.35">
      <c r="I98">
        <v>96</v>
      </c>
      <c r="J98">
        <f t="shared" si="17"/>
        <v>4.750968091440827E-2</v>
      </c>
      <c r="K98" cm="1">
        <f t="array" ref="K98">EXP(INDEX($E$12:$E$18,MATCH(I98,$C$12:$C$18,1))+((I98-INDEX($C$12:$C$18,MATCH(I98,$C$12:$C$18,1)))/(INDEX($C$12:$C$18,MATCH(I98,$C$12:$C$18,1)+1)-INDEX($C$12:$C$18,MATCH(I98,$C$12:$C$18,1)))*(INDEX($E$12:$E$18,MATCH(I98,$C$12:$C$18,1)+1)-INDEX($E$12:$E$18,MATCH(I98,$C$12:$C$18,1)))))</f>
        <v>0.98758205015099754</v>
      </c>
      <c r="L98">
        <f t="shared" si="18"/>
        <v>0.15551106440335039</v>
      </c>
      <c r="M98" cm="1">
        <f t="array" ref="M98">EXP(INDEX($F$12:$F$18,MATCH(I98,$C$12:$C$18,1))+((I98-INDEX($C$12:$C$18,MATCH(I98,$C$12:$C$18,1)))/(INDEX($C$12:$C$18,MATCH(I98,$C$12:$C$18,1)+1)-INDEX($C$12:$C$18,MATCH(I98,$C$12:$C$18,1)))*(INDEX($F$12:$F$18,MATCH(I98,$C$12:$C$18,1)+1)-INDEX($F$12:$F$18,MATCH(I98,$C$12:$C$18,1)))))</f>
        <v>0.95992363915900447</v>
      </c>
      <c r="N98">
        <f t="shared" si="19"/>
        <v>0.11249629510223465</v>
      </c>
      <c r="O98" cm="1">
        <f t="array" ref="O98">EXP(INDEX($G$12:$G$18,MATCH(I98,$C$12:$C$18,1))+((I98-INDEX($C$12:$C$18,MATCH(I98,$C$12:$C$18,1)))/(INDEX($C$12:$C$18,MATCH(I98,$C$12:$C$18,1)+1)-INDEX($C$12:$C$18,MATCH(I98,$C$12:$C$18,1)))*(INDEX($G$12:$G$18,MATCH(I98,$C$12:$C$18,1)+1)-INDEX($G$12:$G$18,MATCH(I98,$C$12:$C$18,1)))))</f>
        <v>0.97084537476962829</v>
      </c>
    </row>
    <row r="99" spans="9:15" x14ac:dyDescent="0.35">
      <c r="I99">
        <v>97</v>
      </c>
      <c r="J99">
        <f t="shared" si="17"/>
        <v>4.7547924341127153E-2</v>
      </c>
      <c r="K99" cm="1">
        <f t="array" ref="K99">EXP(INDEX($E$12:$E$18,MATCH(I99,$C$12:$C$18,1))+((I99-INDEX($C$12:$C$18,MATCH(I99,$C$12:$C$18,1)))/(INDEX($C$12:$C$18,MATCH(I99,$C$12:$C$18,1)+1)-INDEX($C$12:$C$18,MATCH(I99,$C$12:$C$18,1)))*(INDEX($E$12:$E$18,MATCH(I99,$C$12:$C$18,1)+1)-INDEX($E$12:$E$18,MATCH(I99,$C$12:$C$18,1)))))</f>
        <v>0.9874434756146615</v>
      </c>
      <c r="L99">
        <f t="shared" si="18"/>
        <v>0.15559830931248331</v>
      </c>
      <c r="M99" cm="1">
        <f t="array" ref="M99">EXP(INDEX($F$12:$F$18,MATCH(I99,$C$12:$C$18,1))+((I99-INDEX($C$12:$C$18,MATCH(I99,$C$12:$C$18,1)))/(INDEX($C$12:$C$18,MATCH(I99,$C$12:$C$18,1)+1)-INDEX($C$12:$C$18,MATCH(I99,$C$12:$C$18,1)))*(INDEX($F$12:$F$18,MATCH(I99,$C$12:$C$18,1)+1)-INDEX($F$12:$F$18,MATCH(I99,$C$12:$C$18,1)))))</f>
        <v>0.95949249670447723</v>
      </c>
      <c r="N99">
        <f t="shared" si="19"/>
        <v>0.11251831184867563</v>
      </c>
      <c r="O99" cm="1">
        <f t="array" ref="O99">EXP(INDEX($G$12:$G$18,MATCH(I99,$C$12:$C$18,1))+((I99-INDEX($C$12:$C$18,MATCH(I99,$C$12:$C$18,1)))/(INDEX($C$12:$C$18,MATCH(I99,$C$12:$C$18,1)+1)-INDEX($C$12:$C$18,MATCH(I99,$C$12:$C$18,1)))*(INDEX($G$12:$G$18,MATCH(I99,$C$12:$C$18,1)+1)-INDEX($G$12:$G$18,MATCH(I99,$C$12:$C$18,1)))))</f>
        <v>0.97054051889337456</v>
      </c>
    </row>
    <row r="100" spans="9:15" x14ac:dyDescent="0.35">
      <c r="I100">
        <v>98</v>
      </c>
      <c r="J100">
        <f t="shared" si="17"/>
        <v>4.7585387289750113E-2</v>
      </c>
      <c r="K100" cm="1">
        <f t="array" ref="K100">EXP(INDEX($E$12:$E$18,MATCH(I100,$C$12:$C$18,1))+((I100-INDEX($C$12:$C$18,MATCH(I100,$C$12:$C$18,1)))/(INDEX($C$12:$C$18,MATCH(I100,$C$12:$C$18,1)+1)-INDEX($C$12:$C$18,MATCH(I100,$C$12:$C$18,1)))*(INDEX($E$12:$E$18,MATCH(I100,$C$12:$C$18,1)+1)-INDEX($E$12:$E$18,MATCH(I100,$C$12:$C$18,1)))))</f>
        <v>0.98730492052268659</v>
      </c>
      <c r="L100">
        <f t="shared" si="18"/>
        <v>0.15568377371326605</v>
      </c>
      <c r="M100" cm="1">
        <f t="array" ref="M100">EXP(INDEX($F$12:$F$18,MATCH(I100,$C$12:$C$18,1))+((I100-INDEX($C$12:$C$18,MATCH(I100,$C$12:$C$18,1)))/(INDEX($C$12:$C$18,MATCH(I100,$C$12:$C$18,1)+1)-INDEX($C$12:$C$18,MATCH(I100,$C$12:$C$18,1)))*(INDEX($F$12:$F$18,MATCH(I100,$C$12:$C$18,1)+1)-INDEX($F$12:$F$18,MATCH(I100,$C$12:$C$18,1)))))</f>
        <v>0.95906154789432818</v>
      </c>
      <c r="N100">
        <f t="shared" si="19"/>
        <v>0.11253987927376019</v>
      </c>
      <c r="O100" cm="1">
        <f t="array" ref="O100">EXP(INDEX($G$12:$G$18,MATCH(I100,$C$12:$C$18,1))+((I100-INDEX($C$12:$C$18,MATCH(I100,$C$12:$C$18,1)))/(INDEX($C$12:$C$18,MATCH(I100,$C$12:$C$18,1)+1)-INDEX($C$12:$C$18,MATCH(I100,$C$12:$C$18,1)))*(INDEX($G$12:$G$18,MATCH(I100,$C$12:$C$18,1)+1)-INDEX($G$12:$G$18,MATCH(I100,$C$12:$C$18,1)))))</f>
        <v>0.97023575874514079</v>
      </c>
    </row>
    <row r="101" spans="9:15" x14ac:dyDescent="0.35">
      <c r="I101">
        <v>99</v>
      </c>
      <c r="J101">
        <f t="shared" si="17"/>
        <v>4.7622093411127712E-2</v>
      </c>
      <c r="K101" cm="1">
        <f t="array" ref="K101">EXP(INDEX($E$12:$E$18,MATCH(I101,$C$12:$C$18,1))+((I101-INDEX($C$12:$C$18,MATCH(I101,$C$12:$C$18,1)))/(INDEX($C$12:$C$18,MATCH(I101,$C$12:$C$18,1)+1)-INDEX($C$12:$C$18,MATCH(I101,$C$12:$C$18,1)))*(INDEX($E$12:$E$18,MATCH(I101,$C$12:$C$18,1)+1)-INDEX($E$12:$E$18,MATCH(I101,$C$12:$C$18,1)))))</f>
        <v>0.98716638487234465</v>
      </c>
      <c r="L101">
        <f t="shared" si="18"/>
        <v>0.15576751156049784</v>
      </c>
      <c r="M101" cm="1">
        <f t="array" ref="M101">EXP(INDEX($F$12:$F$18,MATCH(I101,$C$12:$C$18,1))+((I101-INDEX($C$12:$C$18,MATCH(I101,$C$12:$C$18,1)))/(INDEX($C$12:$C$18,MATCH(I101,$C$12:$C$18,1)+1)-INDEX($C$12:$C$18,MATCH(I101,$C$12:$C$18,1)))*(INDEX($F$12:$F$18,MATCH(I101,$C$12:$C$18,1)+1)-INDEX($F$12:$F$18,MATCH(I101,$C$12:$C$18,1)))))</f>
        <v>0.95863079264158324</v>
      </c>
      <c r="N101">
        <f t="shared" si="19"/>
        <v>0.11256101099328783</v>
      </c>
      <c r="O101" cm="1">
        <f t="array" ref="O101">EXP(INDEX($G$12:$G$18,MATCH(I101,$C$12:$C$18,1))+((I101-INDEX($C$12:$C$18,MATCH(I101,$C$12:$C$18,1)))/(INDEX($C$12:$C$18,MATCH(I101,$C$12:$C$18,1)+1)-INDEX($C$12:$C$18,MATCH(I101,$C$12:$C$18,1)))*(INDEX($G$12:$G$18,MATCH(I101,$C$12:$C$18,1)+1)-INDEX($G$12:$G$18,MATCH(I101,$C$12:$C$18,1)))))</f>
        <v>0.96993109429486712</v>
      </c>
    </row>
    <row r="102" spans="9:15" x14ac:dyDescent="0.35">
      <c r="I102">
        <v>100</v>
      </c>
      <c r="J102">
        <f t="shared" si="17"/>
        <v>4.7658065410078311E-2</v>
      </c>
      <c r="K102" cm="1">
        <f t="array" ref="K102">EXP(INDEX($E$12:$E$18,MATCH(I102,$C$12:$C$18,1))+((I102-INDEX($C$12:$C$18,MATCH(I102,$C$12:$C$18,1)))/(INDEX($C$12:$C$18,MATCH(I102,$C$12:$C$18,1)+1)-INDEX($C$12:$C$18,MATCH(I102,$C$12:$C$18,1)))*(INDEX($E$12:$E$18,MATCH(I102,$C$12:$C$18,1)+1)-INDEX($E$12:$E$18,MATCH(I102,$C$12:$C$18,1)))))</f>
        <v>0.98702786866090741</v>
      </c>
      <c r="L102">
        <f t="shared" si="18"/>
        <v>0.15584957465078497</v>
      </c>
      <c r="M102" cm="1">
        <f t="array" ref="M102">EXP(INDEX($F$12:$F$18,MATCH(I102,$C$12:$C$18,1))+((I102-INDEX($C$12:$C$18,MATCH(I102,$C$12:$C$18,1)))/(INDEX($C$12:$C$18,MATCH(I102,$C$12:$C$18,1)+1)-INDEX($C$12:$C$18,MATCH(I102,$C$12:$C$18,1)))*(INDEX($F$12:$F$18,MATCH(I102,$C$12:$C$18,1)+1)-INDEX($F$12:$F$18,MATCH(I102,$C$12:$C$18,1)))))</f>
        <v>0.95820023085930761</v>
      </c>
      <c r="N102">
        <f t="shared" si="19"/>
        <v>0.11258172007842483</v>
      </c>
      <c r="O102" cm="1">
        <f t="array" ref="O102">EXP(INDEX($G$12:$G$18,MATCH(I102,$C$12:$C$18,1))+((I102-INDEX($C$12:$C$18,MATCH(I102,$C$12:$C$18,1)))/(INDEX($C$12:$C$18,MATCH(I102,$C$12:$C$18,1)+1)-INDEX($C$12:$C$18,MATCH(I102,$C$12:$C$18,1)))*(INDEX($G$12:$G$18,MATCH(I102,$C$12:$C$18,1)+1)-INDEX($G$12:$G$18,MATCH(I102,$C$12:$C$18,1)))))</f>
        <v>0.9696265255125035</v>
      </c>
    </row>
    <row r="103" spans="9:15" x14ac:dyDescent="0.35">
      <c r="I103">
        <v>101</v>
      </c>
      <c r="J103">
        <f t="shared" si="17"/>
        <v>4.7693325092217707E-2</v>
      </c>
      <c r="K103" cm="1">
        <f t="array" ref="K103">EXP(INDEX($E$12:$E$18,MATCH(I103,$C$12:$C$18,1))+((I103-INDEX($C$12:$C$18,MATCH(I103,$C$12:$C$18,1)))/(INDEX($C$12:$C$18,MATCH(I103,$C$12:$C$18,1)+1)-INDEX($C$12:$C$18,MATCH(I103,$C$12:$C$18,1)))*(INDEX($E$12:$E$18,MATCH(I103,$C$12:$C$18,1)+1)-INDEX($E$12:$E$18,MATCH(I103,$C$12:$C$18,1)))))</f>
        <v>0.98688937188564752</v>
      </c>
      <c r="L103">
        <f t="shared" si="18"/>
        <v>0.15593001272938337</v>
      </c>
      <c r="M103" cm="1">
        <f t="array" ref="M103">EXP(INDEX($F$12:$F$18,MATCH(I103,$C$12:$C$18,1))+((I103-INDEX($C$12:$C$18,MATCH(I103,$C$12:$C$18,1)))/(INDEX($C$12:$C$18,MATCH(I103,$C$12:$C$18,1)+1)-INDEX($C$12:$C$18,MATCH(I103,$C$12:$C$18,1)))*(INDEX($F$12:$F$18,MATCH(I103,$C$12:$C$18,1)+1)-INDEX($F$12:$F$18,MATCH(I103,$C$12:$C$18,1)))))</f>
        <v>0.95776986246060547</v>
      </c>
      <c r="N103">
        <f t="shared" si="19"/>
        <v>0.11260201908266794</v>
      </c>
      <c r="O103" cm="1">
        <f t="array" ref="O103">EXP(INDEX($G$12:$G$18,MATCH(I103,$C$12:$C$18,1))+((I103-INDEX($C$12:$C$18,MATCH(I103,$C$12:$C$18,1)))/(INDEX($C$12:$C$18,MATCH(I103,$C$12:$C$18,1)+1)-INDEX($C$12:$C$18,MATCH(I103,$C$12:$C$18,1)))*(INDEX($G$12:$G$18,MATCH(I103,$C$12:$C$18,1)+1)-INDEX($G$12:$G$18,MATCH(I103,$C$12:$C$18,1)))))</f>
        <v>0.96932205236800917</v>
      </c>
    </row>
    <row r="104" spans="9:15" x14ac:dyDescent="0.35">
      <c r="I104">
        <v>102</v>
      </c>
      <c r="J104">
        <f t="shared" si="17"/>
        <v>4.7727893408040463E-2</v>
      </c>
      <c r="K104" cm="1">
        <f t="array" ref="K104">EXP(INDEX($E$12:$E$18,MATCH(I104,$C$12:$C$18,1))+((I104-INDEX($C$12:$C$18,MATCH(I104,$C$12:$C$18,1)))/(INDEX($C$12:$C$18,MATCH(I104,$C$12:$C$18,1)+1)-INDEX($C$12:$C$18,MATCH(I104,$C$12:$C$18,1)))*(INDEX($E$12:$E$18,MATCH(I104,$C$12:$C$18,1)+1)-INDEX($E$12:$E$18,MATCH(I104,$C$12:$C$18,1)))))</f>
        <v>0.98675089454383769</v>
      </c>
      <c r="L104">
        <f t="shared" si="18"/>
        <v>0.15600887359075427</v>
      </c>
      <c r="M104" cm="1">
        <f t="array" ref="M104">EXP(INDEX($F$12:$F$18,MATCH(I104,$C$12:$C$18,1))+((I104-INDEX($C$12:$C$18,MATCH(I104,$C$12:$C$18,1)))/(INDEX($C$12:$C$18,MATCH(I104,$C$12:$C$18,1)+1)-INDEX($C$12:$C$18,MATCH(I104,$C$12:$C$18,1)))*(INDEX($F$12:$F$18,MATCH(I104,$C$12:$C$18,1)+1)-INDEX($F$12:$F$18,MATCH(I104,$C$12:$C$18,1)))))</f>
        <v>0.95733968735862007</v>
      </c>
      <c r="N104">
        <f t="shared" si="19"/>
        <v>0.11262192006721987</v>
      </c>
      <c r="O104" cm="1">
        <f t="array" ref="O104">EXP(INDEX($G$12:$G$18,MATCH(I104,$C$12:$C$18,1))+((I104-INDEX($C$12:$C$18,MATCH(I104,$C$12:$C$18,1)))/(INDEX($C$12:$C$18,MATCH(I104,$C$12:$C$18,1)+1)-INDEX($C$12:$C$18,MATCH(I104,$C$12:$C$18,1)))*(INDEX($G$12:$G$18,MATCH(I104,$C$12:$C$18,1)+1)-INDEX($G$12:$G$18,MATCH(I104,$C$12:$C$18,1)))))</f>
        <v>0.96901767483135282</v>
      </c>
    </row>
    <row r="105" spans="9:15" x14ac:dyDescent="0.35">
      <c r="I105">
        <v>103</v>
      </c>
      <c r="J105">
        <f t="shared" si="17"/>
        <v>4.7761790494429905E-2</v>
      </c>
      <c r="K105" cm="1">
        <f t="array" ref="K105">EXP(INDEX($E$12:$E$18,MATCH(I105,$C$12:$C$18,1))+((I105-INDEX($C$12:$C$18,MATCH(I105,$C$12:$C$18,1)))/(INDEX($C$12:$C$18,MATCH(I105,$C$12:$C$18,1)+1)-INDEX($C$12:$C$18,MATCH(I105,$C$12:$C$18,1)))*(INDEX($E$12:$E$18,MATCH(I105,$C$12:$C$18,1)+1)-INDEX($E$12:$E$18,MATCH(I105,$C$12:$C$18,1)))))</f>
        <v>0.986612436632751</v>
      </c>
      <c r="L105">
        <f t="shared" si="18"/>
        <v>0.15608620317326363</v>
      </c>
      <c r="M105" cm="1">
        <f t="array" ref="M105">EXP(INDEX($F$12:$F$18,MATCH(I105,$C$12:$C$18,1))+((I105-INDEX($C$12:$C$18,MATCH(I105,$C$12:$C$18,1)))/(INDEX($C$12:$C$18,MATCH(I105,$C$12:$C$18,1)+1)-INDEX($C$12:$C$18,MATCH(I105,$C$12:$C$18,1)))*(INDEX($F$12:$F$18,MATCH(I105,$C$12:$C$18,1)+1)-INDEX($F$12:$F$18,MATCH(I105,$C$12:$C$18,1)))))</f>
        <v>0.95690970546653364</v>
      </c>
      <c r="N105">
        <f t="shared" si="19"/>
        <v>0.11264143462488752</v>
      </c>
      <c r="O105" cm="1">
        <f t="array" ref="O105">EXP(INDEX($G$12:$G$18,MATCH(I105,$C$12:$C$18,1))+((I105-INDEX($C$12:$C$18,MATCH(I105,$C$12:$C$18,1)))/(INDEX($C$12:$C$18,MATCH(I105,$C$12:$C$18,1)+1)-INDEX($C$12:$C$18,MATCH(I105,$C$12:$C$18,1)))*(INDEX($G$12:$G$18,MATCH(I105,$C$12:$C$18,1)+1)-INDEX($G$12:$G$18,MATCH(I105,$C$12:$C$18,1)))))</f>
        <v>0.96871339287251246</v>
      </c>
    </row>
    <row r="106" spans="9:15" x14ac:dyDescent="0.35">
      <c r="I106">
        <v>104</v>
      </c>
      <c r="J106">
        <f t="shared" si="17"/>
        <v>4.7795035713773623E-2</v>
      </c>
      <c r="K106" cm="1">
        <f t="array" ref="K106">EXP(INDEX($E$12:$E$18,MATCH(I106,$C$12:$C$18,1))+((I106-INDEX($C$12:$C$18,MATCH(I106,$C$12:$C$18,1)))/(INDEX($C$12:$C$18,MATCH(I106,$C$12:$C$18,1)+1)-INDEX($C$12:$C$18,MATCH(I106,$C$12:$C$18,1)))*(INDEX($E$12:$E$18,MATCH(I106,$C$12:$C$18,1)+1)-INDEX($E$12:$E$18,MATCH(I106,$C$12:$C$18,1)))))</f>
        <v>0.98647399814966097</v>
      </c>
      <c r="L106">
        <f t="shared" si="18"/>
        <v>0.15616204564841724</v>
      </c>
      <c r="M106" cm="1">
        <f t="array" ref="M106">EXP(INDEX($F$12:$F$18,MATCH(I106,$C$12:$C$18,1))+((I106-INDEX($C$12:$C$18,MATCH(I106,$C$12:$C$18,1)))/(INDEX($C$12:$C$18,MATCH(I106,$C$12:$C$18,1)+1)-INDEX($C$12:$C$18,MATCH(I106,$C$12:$C$18,1)))*(INDEX($F$12:$F$18,MATCH(I106,$C$12:$C$18,1)+1)-INDEX($F$12:$F$18,MATCH(I106,$C$12:$C$18,1)))))</f>
        <v>0.95647991669756738</v>
      </c>
      <c r="N106">
        <f t="shared" si="19"/>
        <v>0.11266057390260016</v>
      </c>
      <c r="O106" cm="1">
        <f t="array" ref="O106">EXP(INDEX($G$12:$G$18,MATCH(I106,$C$12:$C$18,1))+((I106-INDEX($C$12:$C$18,MATCH(I106,$C$12:$C$18,1)))/(INDEX($C$12:$C$18,MATCH(I106,$C$12:$C$18,1)+1)-INDEX($C$12:$C$18,MATCH(I106,$C$12:$C$18,1)))*(INDEX($G$12:$G$18,MATCH(I106,$C$12:$C$18,1)+1)-INDEX($G$12:$G$18,MATCH(I106,$C$12:$C$18,1)))))</f>
        <v>0.96840920646147566</v>
      </c>
    </row>
    <row r="107" spans="9:15" x14ac:dyDescent="0.35">
      <c r="I107">
        <v>105</v>
      </c>
      <c r="J107">
        <f t="shared" si="17"/>
        <v>4.7827647690843834E-2</v>
      </c>
      <c r="K107" cm="1">
        <f t="array" ref="K107">EXP(INDEX($E$12:$E$18,MATCH(I107,$C$12:$C$18,1))+((I107-INDEX($C$12:$C$18,MATCH(I107,$C$12:$C$18,1)))/(INDEX($C$12:$C$18,MATCH(I107,$C$12:$C$18,1)+1)-INDEX($C$12:$C$18,MATCH(I107,$C$12:$C$18,1)))*(INDEX($E$12:$E$18,MATCH(I107,$C$12:$C$18,1)+1)-INDEX($E$12:$E$18,MATCH(I107,$C$12:$C$18,1)))))</f>
        <v>0.98633557909184166</v>
      </c>
      <c r="L107">
        <f t="shared" si="18"/>
        <v>0.15623644350499641</v>
      </c>
      <c r="M107" cm="1">
        <f t="array" ref="M107">EXP(INDEX($F$12:$F$18,MATCH(I107,$C$12:$C$18,1))+((I107-INDEX($C$12:$C$18,MATCH(I107,$C$12:$C$18,1)))/(INDEX($C$12:$C$18,MATCH(I107,$C$12:$C$18,1)+1)-INDEX($C$12:$C$18,MATCH(I107,$C$12:$C$18,1)))*(INDEX($F$12:$F$18,MATCH(I107,$C$12:$C$18,1)+1)-INDEX($F$12:$F$18,MATCH(I107,$C$12:$C$18,1)))))</f>
        <v>0.95605032096498155</v>
      </c>
      <c r="N107">
        <f t="shared" si="19"/>
        <v>0.11267934862264169</v>
      </c>
      <c r="O107" cm="1">
        <f t="array" ref="O107">EXP(INDEX($G$12:$G$18,MATCH(I107,$C$12:$C$18,1))+((I107-INDEX($C$12:$C$18,MATCH(I107,$C$12:$C$18,1)))/(INDEX($C$12:$C$18,MATCH(I107,$C$12:$C$18,1)+1)-INDEX($C$12:$C$18,MATCH(I107,$C$12:$C$18,1)))*(INDEX($G$12:$G$18,MATCH(I107,$C$12:$C$18,1)+1)-INDEX($G$12:$G$18,MATCH(I107,$C$12:$C$18,1)))))</f>
        <v>0.96810511556823953</v>
      </c>
    </row>
    <row r="108" spans="9:15" x14ac:dyDescent="0.35">
      <c r="I108">
        <v>106</v>
      </c>
      <c r="J108">
        <f t="shared" si="17"/>
        <v>4.7859644347592108E-2</v>
      </c>
      <c r="K108" cm="1">
        <f t="array" ref="K108">EXP(INDEX($E$12:$E$18,MATCH(I108,$C$12:$C$18,1))+((I108-INDEX($C$12:$C$18,MATCH(I108,$C$12:$C$18,1)))/(INDEX($C$12:$C$18,MATCH(I108,$C$12:$C$18,1)+1)-INDEX($C$12:$C$18,MATCH(I108,$C$12:$C$18,1)))*(INDEX($E$12:$E$18,MATCH(I108,$C$12:$C$18,1)+1)-INDEX($E$12:$E$18,MATCH(I108,$C$12:$C$18,1)))))</f>
        <v>0.98619717945656726</v>
      </c>
      <c r="L108">
        <f t="shared" si="18"/>
        <v>0.15630943762843225</v>
      </c>
      <c r="M108" cm="1">
        <f t="array" ref="M108">EXP(INDEX($F$12:$F$18,MATCH(I108,$C$12:$C$18,1))+((I108-INDEX($C$12:$C$18,MATCH(I108,$C$12:$C$18,1)))/(INDEX($C$12:$C$18,MATCH(I108,$C$12:$C$18,1)+1)-INDEX($C$12:$C$18,MATCH(I108,$C$12:$C$18,1)))*(INDEX($F$12:$F$18,MATCH(I108,$C$12:$C$18,1)+1)-INDEX($F$12:$F$18,MATCH(I108,$C$12:$C$18,1)))))</f>
        <v>0.9556209181820754</v>
      </c>
      <c r="N108">
        <f t="shared" si="19"/>
        <v>0.11269776910268263</v>
      </c>
      <c r="O108" cm="1">
        <f t="array" ref="O108">EXP(INDEX($G$12:$G$18,MATCH(I108,$C$12:$C$18,1))+((I108-INDEX($C$12:$C$18,MATCH(I108,$C$12:$C$18,1)))/(INDEX($C$12:$C$18,MATCH(I108,$C$12:$C$18,1)+1)-INDEX($C$12:$C$18,MATCH(I108,$C$12:$C$18,1)))*(INDEX($G$12:$G$18,MATCH(I108,$C$12:$C$18,1)+1)-INDEX($G$12:$G$18,MATCH(I108,$C$12:$C$18,1)))))</f>
        <v>0.96780112016281028</v>
      </c>
    </row>
    <row r="109" spans="9:15" x14ac:dyDescent="0.35">
      <c r="I109">
        <v>107</v>
      </c>
      <c r="J109">
        <f t="shared" si="17"/>
        <v>4.7891042935989926E-2</v>
      </c>
      <c r="K109" cm="1">
        <f t="array" ref="K109">EXP(INDEX($E$12:$E$18,MATCH(I109,$C$12:$C$18,1))+((I109-INDEX($C$12:$C$18,MATCH(I109,$C$12:$C$18,1)))/(INDEX($C$12:$C$18,MATCH(I109,$C$12:$C$18,1)+1)-INDEX($C$12:$C$18,MATCH(I109,$C$12:$C$18,1)))*(INDEX($E$12:$E$18,MATCH(I109,$C$12:$C$18,1)+1)-INDEX($E$12:$E$18,MATCH(I109,$C$12:$C$18,1)))))</f>
        <v>0.9860587992411125</v>
      </c>
      <c r="L109">
        <f t="shared" si="18"/>
        <v>0.15638106737572957</v>
      </c>
      <c r="M109" cm="1">
        <f t="array" ref="M109">EXP(INDEX($F$12:$F$18,MATCH(I109,$C$12:$C$18,1))+((I109-INDEX($C$12:$C$18,MATCH(I109,$C$12:$C$18,1)))/(INDEX($C$12:$C$18,MATCH(I109,$C$12:$C$18,1)+1)-INDEX($C$12:$C$18,MATCH(I109,$C$12:$C$18,1)))*(INDEX($F$12:$F$18,MATCH(I109,$C$12:$C$18,1)+1)-INDEX($F$12:$F$18,MATCH(I109,$C$12:$C$18,1)))))</f>
        <v>0.9551917082621868</v>
      </c>
      <c r="N109">
        <f t="shared" si="19"/>
        <v>0.11271584527468542</v>
      </c>
      <c r="O109" cm="1">
        <f t="array" ref="O109">EXP(INDEX($G$12:$G$18,MATCH(I109,$C$12:$C$18,1))+((I109-INDEX($C$12:$C$18,MATCH(I109,$C$12:$C$18,1)))/(INDEX($C$12:$C$18,MATCH(I109,$C$12:$C$18,1)+1)-INDEX($C$12:$C$18,MATCH(I109,$C$12:$C$18,1)))*(INDEX($G$12:$G$18,MATCH(I109,$C$12:$C$18,1)+1)-INDEX($G$12:$G$18,MATCH(I109,$C$12:$C$18,1)))))</f>
        <v>0.96749722021520379</v>
      </c>
    </row>
    <row r="110" spans="9:15" x14ac:dyDescent="0.35">
      <c r="I110">
        <v>108</v>
      </c>
      <c r="J110">
        <f t="shared" si="17"/>
        <v>4.7921860069047015E-2</v>
      </c>
      <c r="K110" cm="1">
        <f t="array" ref="K110">EXP(INDEX($E$12:$E$18,MATCH(I110,$C$12:$C$18,1))+((I110-INDEX($C$12:$C$18,MATCH(I110,$C$12:$C$18,1)))/(INDEX($C$12:$C$18,MATCH(I110,$C$12:$C$18,1)+1)-INDEX($C$12:$C$18,MATCH(I110,$C$12:$C$18,1)))*(INDEX($E$12:$E$18,MATCH(I110,$C$12:$C$18,1)+1)-INDEX($E$12:$E$18,MATCH(I110,$C$12:$C$18,1)))))</f>
        <v>0.98592043844275246</v>
      </c>
      <c r="L110">
        <f t="shared" si="18"/>
        <v>0.15645137064622466</v>
      </c>
      <c r="M110" cm="1">
        <f t="array" ref="M110">EXP(INDEX($F$12:$F$18,MATCH(I110,$C$12:$C$18,1))+((I110-INDEX($C$12:$C$18,MATCH(I110,$C$12:$C$18,1)))/(INDEX($C$12:$C$18,MATCH(I110,$C$12:$C$18,1)+1)-INDEX($C$12:$C$18,MATCH(I110,$C$12:$C$18,1)))*(INDEX($F$12:$F$18,MATCH(I110,$C$12:$C$18,1)+1)-INDEX($F$12:$F$18,MATCH(I110,$C$12:$C$18,1)))))</f>
        <v>0.95476269111869305</v>
      </c>
      <c r="N110">
        <f t="shared" si="19"/>
        <v>0.11273358670276226</v>
      </c>
      <c r="O110" cm="1">
        <f t="array" ref="O110">EXP(INDEX($G$12:$G$18,MATCH(I110,$C$12:$C$18,1))+((I110-INDEX($C$12:$C$18,MATCH(I110,$C$12:$C$18,1)))/(INDEX($C$12:$C$18,MATCH(I110,$C$12:$C$18,1)+1)-INDEX($C$12:$C$18,MATCH(I110,$C$12:$C$18,1)))*(INDEX($G$12:$G$18,MATCH(I110,$C$12:$C$18,1)+1)-INDEX($G$12:$G$18,MATCH(I110,$C$12:$C$18,1)))))</f>
        <v>0.96719341569544526</v>
      </c>
    </row>
    <row r="111" spans="9:15" x14ac:dyDescent="0.35">
      <c r="I111">
        <v>109</v>
      </c>
      <c r="J111">
        <f t="shared" si="17"/>
        <v>4.7952111750121554E-2</v>
      </c>
      <c r="K111" cm="1">
        <f t="array" ref="K111">EXP(INDEX($E$12:$E$18,MATCH(I111,$C$12:$C$18,1))+((I111-INDEX($C$12:$C$18,MATCH(I111,$C$12:$C$18,1)))/(INDEX($C$12:$C$18,MATCH(I111,$C$12:$C$18,1)+1)-INDEX($C$12:$C$18,MATCH(I111,$C$12:$C$18,1)))*(INDEX($E$12:$E$18,MATCH(I111,$C$12:$C$18,1)+1)-INDEX($E$12:$E$18,MATCH(I111,$C$12:$C$18,1)))))</f>
        <v>0.98578209705876252</v>
      </c>
      <c r="L111">
        <f t="shared" si="18"/>
        <v>0.1565203839484538</v>
      </c>
      <c r="M111" cm="1">
        <f t="array" ref="M111">EXP(INDEX($F$12:$F$18,MATCH(I111,$C$12:$C$18,1))+((I111-INDEX($C$12:$C$18,MATCH(I111,$C$12:$C$18,1)))/(INDEX($C$12:$C$18,MATCH(I111,$C$12:$C$18,1)+1)-INDEX($C$12:$C$18,MATCH(I111,$C$12:$C$18,1)))*(INDEX($F$12:$F$18,MATCH(I111,$C$12:$C$18,1)+1)-INDEX($F$12:$F$18,MATCH(I111,$C$12:$C$18,1)))))</f>
        <v>0.95433386666500997</v>
      </c>
      <c r="N111">
        <f t="shared" si="19"/>
        <v>0.11275100260004869</v>
      </c>
      <c r="O111" cm="1">
        <f t="array" ref="O111">EXP(INDEX($G$12:$G$18,MATCH(I111,$C$12:$C$18,1))+((I111-INDEX($C$12:$C$18,MATCH(I111,$C$12:$C$18,1)))/(INDEX($C$12:$C$18,MATCH(I111,$C$12:$C$18,1)+1)-INDEX($C$12:$C$18,MATCH(I111,$C$12:$C$18,1)))*(INDEX($G$12:$G$18,MATCH(I111,$C$12:$C$18,1)+1)-INDEX($G$12:$G$18,MATCH(I111,$C$12:$C$18,1)))))</f>
        <v>0.96688970657356932</v>
      </c>
    </row>
    <row r="112" spans="9:15" x14ac:dyDescent="0.35">
      <c r="I112">
        <v>110</v>
      </c>
      <c r="J112">
        <f t="shared" si="17"/>
        <v>4.7981813400630832E-2</v>
      </c>
      <c r="K112" cm="1">
        <f t="array" ref="K112">EXP(INDEX($E$12:$E$18,MATCH(I112,$C$12:$C$18,1))+((I112-INDEX($C$12:$C$18,MATCH(I112,$C$12:$C$18,1)))/(INDEX($C$12:$C$18,MATCH(I112,$C$12:$C$18,1)+1)-INDEX($C$12:$C$18,MATCH(I112,$C$12:$C$18,1)))*(INDEX($E$12:$E$18,MATCH(I112,$C$12:$C$18,1)+1)-INDEX($E$12:$E$18,MATCH(I112,$C$12:$C$18,1)))))</f>
        <v>0.98564377508641865</v>
      </c>
      <c r="L112">
        <f t="shared" si="18"/>
        <v>0.15658814246337019</v>
      </c>
      <c r="M112" cm="1">
        <f t="array" ref="M112">EXP(INDEX($F$12:$F$18,MATCH(I112,$C$12:$C$18,1))+((I112-INDEX($C$12:$C$18,MATCH(I112,$C$12:$C$18,1)))/(INDEX($C$12:$C$18,MATCH(I112,$C$12:$C$18,1)+1)-INDEX($C$12:$C$18,MATCH(I112,$C$12:$C$18,1)))*(INDEX($F$12:$F$18,MATCH(I112,$C$12:$C$18,1)+1)-INDEX($F$12:$F$18,MATCH(I112,$C$12:$C$18,1)))))</f>
        <v>0.95390523481459222</v>
      </c>
      <c r="N112">
        <f t="shared" si="19"/>
        <v>0.11276810184465706</v>
      </c>
      <c r="O112" cm="1">
        <f t="array" ref="O112">EXP(INDEX($G$12:$G$18,MATCH(I112,$C$12:$C$18,1))+((I112-INDEX($C$12:$C$18,MATCH(I112,$C$12:$C$18,1)))/(INDEX($C$12:$C$18,MATCH(I112,$C$12:$C$18,1)+1)-INDEX($C$12:$C$18,MATCH(I112,$C$12:$C$18,1)))*(INDEX($G$12:$G$18,MATCH(I112,$C$12:$C$18,1)+1)-INDEX($G$12:$G$18,MATCH(I112,$C$12:$C$18,1)))))</f>
        <v>0.96658609281962005</v>
      </c>
    </row>
    <row r="113" spans="9:15" x14ac:dyDescent="0.35">
      <c r="I113">
        <v>111</v>
      </c>
      <c r="J113">
        <f t="shared" si="17"/>
        <v>4.8010979886266299E-2</v>
      </c>
      <c r="K113" cm="1">
        <f t="array" ref="K113">EXP(INDEX($E$12:$E$18,MATCH(I113,$C$12:$C$18,1))+((I113-INDEX($C$12:$C$18,MATCH(I113,$C$12:$C$18,1)))/(INDEX($C$12:$C$18,MATCH(I113,$C$12:$C$18,1)+1)-INDEX($C$12:$C$18,MATCH(I113,$C$12:$C$18,1)))*(INDEX($E$12:$E$18,MATCH(I113,$C$12:$C$18,1)+1)-INDEX($E$12:$E$18,MATCH(I113,$C$12:$C$18,1)))))</f>
        <v>0.98550547252299692</v>
      </c>
      <c r="L113">
        <f t="shared" si="18"/>
        <v>0.15665468010414355</v>
      </c>
      <c r="M113" cm="1">
        <f t="array" ref="M113">EXP(INDEX($F$12:$F$18,MATCH(I113,$C$12:$C$18,1))+((I113-INDEX($C$12:$C$18,MATCH(I113,$C$12:$C$18,1)))/(INDEX($C$12:$C$18,MATCH(I113,$C$12:$C$18,1)+1)-INDEX($C$12:$C$18,MATCH(I113,$C$12:$C$18,1)))*(INDEX($F$12:$F$18,MATCH(I113,$C$12:$C$18,1)+1)-INDEX($F$12:$F$18,MATCH(I113,$C$12:$C$18,1)))))</f>
        <v>0.95347679548093378</v>
      </c>
      <c r="N113">
        <f t="shared" si="19"/>
        <v>0.11278489299476807</v>
      </c>
      <c r="O113" cm="1">
        <f t="array" ref="O113">EXP(INDEX($G$12:$G$18,MATCH(I113,$C$12:$C$18,1))+((I113-INDEX($C$12:$C$18,MATCH(I113,$C$12:$C$18,1)))/(INDEX($C$12:$C$18,MATCH(I113,$C$12:$C$18,1)+1)-INDEX($C$12:$C$18,MATCH(I113,$C$12:$C$18,1)))*(INDEX($G$12:$G$18,MATCH(I113,$C$12:$C$18,1)+1)-INDEX($G$12:$G$18,MATCH(I113,$C$12:$C$18,1)))))</f>
        <v>0.96628257440365084</v>
      </c>
    </row>
    <row r="114" spans="9:15" x14ac:dyDescent="0.35">
      <c r="I114">
        <v>112</v>
      </c>
      <c r="J114">
        <f t="shared" si="17"/>
        <v>4.8039625541800912E-2</v>
      </c>
      <c r="K114" cm="1">
        <f t="array" ref="K114">EXP(INDEX($E$12:$E$18,MATCH(I114,$C$12:$C$18,1))+((I114-INDEX($C$12:$C$18,MATCH(I114,$C$12:$C$18,1)))/(INDEX($C$12:$C$18,MATCH(I114,$C$12:$C$18,1)+1)-INDEX($C$12:$C$18,MATCH(I114,$C$12:$C$18,1)))*(INDEX($E$12:$E$18,MATCH(I114,$C$12:$C$18,1)+1)-INDEX($E$12:$E$18,MATCH(I114,$C$12:$C$18,1)))))</f>
        <v>0.98536718936577405</v>
      </c>
      <c r="L114">
        <f t="shared" si="18"/>
        <v>0.15672002957276032</v>
      </c>
      <c r="M114" cm="1">
        <f t="array" ref="M114">EXP(INDEX($F$12:$F$18,MATCH(I114,$C$12:$C$18,1))+((I114-INDEX($C$12:$C$18,MATCH(I114,$C$12:$C$18,1)))/(INDEX($C$12:$C$18,MATCH(I114,$C$12:$C$18,1)+1)-INDEX($C$12:$C$18,MATCH(I114,$C$12:$C$18,1)))*(INDEX($F$12:$F$18,MATCH(I114,$C$12:$C$18,1)+1)-INDEX($F$12:$F$18,MATCH(I114,$C$12:$C$18,1)))))</f>
        <v>0.95304854857756705</v>
      </c>
      <c r="N114">
        <f t="shared" si="19"/>
        <v>0.11280138430291289</v>
      </c>
      <c r="O114" cm="1">
        <f t="array" ref="O114">EXP(INDEX($G$12:$G$18,MATCH(I114,$C$12:$C$18,1))+((I114-INDEX($C$12:$C$18,MATCH(I114,$C$12:$C$18,1)))/(INDEX($C$12:$C$18,MATCH(I114,$C$12:$C$18,1)+1)-INDEX($C$12:$C$18,MATCH(I114,$C$12:$C$18,1)))*(INDEX($G$12:$G$18,MATCH(I114,$C$12:$C$18,1)+1)-INDEX($G$12:$G$18,MATCH(I114,$C$12:$C$18,1)))))</f>
        <v>0.96597915129572454</v>
      </c>
    </row>
    <row r="115" spans="9:15" x14ac:dyDescent="0.35">
      <c r="I115">
        <v>113</v>
      </c>
      <c r="J115">
        <f t="shared" si="17"/>
        <v>4.8067764194582925E-2</v>
      </c>
      <c r="K115" cm="1">
        <f t="array" ref="K115">EXP(INDEX($E$12:$E$18,MATCH(I115,$C$12:$C$18,1))+((I115-INDEX($C$12:$C$18,MATCH(I115,$C$12:$C$18,1)))/(INDEX($C$12:$C$18,MATCH(I115,$C$12:$C$18,1)+1)-INDEX($C$12:$C$18,MATCH(I115,$C$12:$C$18,1)))*(INDEX($E$12:$E$18,MATCH(I115,$C$12:$C$18,1)+1)-INDEX($E$12:$E$18,MATCH(I115,$C$12:$C$18,1)))))</f>
        <v>0.98522892561202691</v>
      </c>
      <c r="L115">
        <f t="shared" si="18"/>
        <v>0.15678422241361381</v>
      </c>
      <c r="M115" cm="1">
        <f t="array" ref="M115">EXP(INDEX($F$12:$F$18,MATCH(I115,$C$12:$C$18,1))+((I115-INDEX($C$12:$C$18,MATCH(I115,$C$12:$C$18,1)))/(INDEX($C$12:$C$18,MATCH(I115,$C$12:$C$18,1)+1)-INDEX($C$12:$C$18,MATCH(I115,$C$12:$C$18,1)))*(INDEX($F$12:$F$18,MATCH(I115,$C$12:$C$18,1)+1)-INDEX($F$12:$F$18,MATCH(I115,$C$12:$C$18,1)))))</f>
        <v>0.95262049401806348</v>
      </c>
      <c r="N115">
        <f t="shared" si="19"/>
        <v>0.11281758372949766</v>
      </c>
      <c r="O115" cm="1">
        <f t="array" ref="O115">EXP(INDEX($G$12:$G$18,MATCH(I115,$C$12:$C$18,1))+((I115-INDEX($C$12:$C$18,MATCH(I115,$C$12:$C$18,1)))/(INDEX($C$12:$C$18,MATCH(I115,$C$12:$C$18,1)+1)-INDEX($C$12:$C$18,MATCH(I115,$C$12:$C$18,1)))*(INDEX($G$12:$G$18,MATCH(I115,$C$12:$C$18,1)+1)-INDEX($G$12:$G$18,MATCH(I115,$C$12:$C$18,1)))))</f>
        <v>0.96567582346591341</v>
      </c>
    </row>
    <row r="116" spans="9:15" x14ac:dyDescent="0.35">
      <c r="I116">
        <v>114</v>
      </c>
      <c r="J116">
        <f t="shared" si="17"/>
        <v>4.8095409186789922E-2</v>
      </c>
      <c r="K116" cm="1">
        <f t="array" ref="K116">EXP(INDEX($E$12:$E$18,MATCH(I116,$C$12:$C$18,1))+((I116-INDEX($C$12:$C$18,MATCH(I116,$C$12:$C$18,1)))/(INDEX($C$12:$C$18,MATCH(I116,$C$12:$C$18,1)+1)-INDEX($C$12:$C$18,MATCH(I116,$C$12:$C$18,1)))*(INDEX($E$12:$E$18,MATCH(I116,$C$12:$C$18,1)+1)-INDEX($E$12:$E$18,MATCH(I116,$C$12:$C$18,1)))))</f>
        <v>0.98509068125903287</v>
      </c>
      <c r="L116">
        <f t="shared" si="18"/>
        <v>0.15684728906427711</v>
      </c>
      <c r="M116" cm="1">
        <f t="array" ref="M116">EXP(INDEX($F$12:$F$18,MATCH(I116,$C$12:$C$18,1))+((I116-INDEX($C$12:$C$18,MATCH(I116,$C$12:$C$18,1)))/(INDEX($C$12:$C$18,MATCH(I116,$C$12:$C$18,1)+1)-INDEX($C$12:$C$18,MATCH(I116,$C$12:$C$18,1)))*(INDEX($F$12:$F$18,MATCH(I116,$C$12:$C$18,1)+1)-INDEX($F$12:$F$18,MATCH(I116,$C$12:$C$18,1)))))</f>
        <v>0.95219263171603319</v>
      </c>
      <c r="N116">
        <f t="shared" si="19"/>
        <v>0.11283349895561587</v>
      </c>
      <c r="O116" cm="1">
        <f t="array" ref="O116">EXP(INDEX($G$12:$G$18,MATCH(I116,$C$12:$C$18,1))+((I116-INDEX($C$12:$C$18,MATCH(I116,$C$12:$C$18,1)))/(INDEX($C$12:$C$18,MATCH(I116,$C$12:$C$18,1)+1)-INDEX($C$12:$C$18,MATCH(I116,$C$12:$C$18,1)))*(INDEX($G$12:$G$18,MATCH(I116,$C$12:$C$18,1)+1)-INDEX($G$12:$G$18,MATCH(I116,$C$12:$C$18,1)))))</f>
        <v>0.96537259088429916</v>
      </c>
    </row>
    <row r="117" spans="9:15" x14ac:dyDescent="0.35">
      <c r="I117">
        <v>115</v>
      </c>
      <c r="J117">
        <f t="shared" si="17"/>
        <v>4.8122573396523545E-2</v>
      </c>
      <c r="K117" cm="1">
        <f t="array" ref="K117">EXP(INDEX($E$12:$E$18,MATCH(I117,$C$12:$C$18,1))+((I117-INDEX($C$12:$C$18,MATCH(I117,$C$12:$C$18,1)))/(INDEX($C$12:$C$18,MATCH(I117,$C$12:$C$18,1)+1)-INDEX($C$12:$C$18,MATCH(I117,$C$12:$C$18,1)))*(INDEX($E$12:$E$18,MATCH(I117,$C$12:$C$18,1)+1)-INDEX($E$12:$E$18,MATCH(I117,$C$12:$C$18,1)))))</f>
        <v>0.9849524563040698</v>
      </c>
      <c r="L117">
        <f t="shared" si="18"/>
        <v>0.15690925890362412</v>
      </c>
      <c r="M117" cm="1">
        <f t="array" ref="M117">EXP(INDEX($F$12:$F$18,MATCH(I117,$C$12:$C$18,1))+((I117-INDEX($C$12:$C$18,MATCH(I117,$C$12:$C$18,1)))/(INDEX($C$12:$C$18,MATCH(I117,$C$12:$C$18,1)+1)-INDEX($C$12:$C$18,MATCH(I117,$C$12:$C$18,1)))*(INDEX($F$12:$F$18,MATCH(I117,$C$12:$C$18,1)+1)-INDEX($F$12:$F$18,MATCH(I117,$C$12:$C$18,1)))))</f>
        <v>0.95176496158512536</v>
      </c>
      <c r="N117">
        <f t="shared" si="19"/>
        <v>0.11284913739519307</v>
      </c>
      <c r="O117" cm="1">
        <f t="array" ref="O117">EXP(INDEX($G$12:$G$18,MATCH(I117,$C$12:$C$18,1))+((I117-INDEX($C$12:$C$18,MATCH(I117,$C$12:$C$18,1)))/(INDEX($C$12:$C$18,MATCH(I117,$C$12:$C$18,1)+1)-INDEX($C$12:$C$18,MATCH(I117,$C$12:$C$18,1)))*(INDEX($G$12:$G$18,MATCH(I117,$C$12:$C$18,1)+1)-INDEX($G$12:$G$18,MATCH(I117,$C$12:$C$18,1)))))</f>
        <v>0.96506945352097273</v>
      </c>
    </row>
    <row r="118" spans="9:15" x14ac:dyDescent="0.35">
      <c r="I118">
        <v>116</v>
      </c>
      <c r="J118">
        <f t="shared" si="17"/>
        <v>4.8149269257813453E-2</v>
      </c>
      <c r="K118" cm="1">
        <f t="array" ref="K118">EXP(INDEX($E$12:$E$18,MATCH(I118,$C$12:$C$18,1))+((I118-INDEX($C$12:$C$18,MATCH(I118,$C$12:$C$18,1)))/(INDEX($C$12:$C$18,MATCH(I118,$C$12:$C$18,1)+1)-INDEX($C$12:$C$18,MATCH(I118,$C$12:$C$18,1)))*(INDEX($E$12:$E$18,MATCH(I118,$C$12:$C$18,1)+1)-INDEX($E$12:$E$18,MATCH(I118,$C$12:$C$18,1)))))</f>
        <v>0.98481425074441575</v>
      </c>
      <c r="L118">
        <f t="shared" si="18"/>
        <v>0.15697016029746574</v>
      </c>
      <c r="M118" cm="1">
        <f t="array" ref="M118">EXP(INDEX($F$12:$F$18,MATCH(I118,$C$12:$C$18,1))+((I118-INDEX($C$12:$C$18,MATCH(I118,$C$12:$C$18,1)))/(INDEX($C$12:$C$18,MATCH(I118,$C$12:$C$18,1)+1)-INDEX($C$12:$C$18,MATCH(I118,$C$12:$C$18,1)))*(INDEX($F$12:$F$18,MATCH(I118,$C$12:$C$18,1)+1)-INDEX($F$12:$F$18,MATCH(I118,$C$12:$C$18,1)))))</f>
        <v>0.95133748353902747</v>
      </c>
      <c r="N118">
        <f t="shared" si="19"/>
        <v>0.11286450620650146</v>
      </c>
      <c r="O118" cm="1">
        <f t="array" ref="O118">EXP(INDEX($G$12:$G$18,MATCH(I118,$C$12:$C$18,1))+((I118-INDEX($C$12:$C$18,MATCH(I118,$C$12:$C$18,1)))/(INDEX($C$12:$C$18,MATCH(I118,$C$12:$C$18,1)+1)-INDEX($C$12:$C$18,MATCH(I118,$C$12:$C$18,1)))*(INDEX($G$12:$G$18,MATCH(I118,$C$12:$C$18,1)+1)-INDEX($G$12:$G$18,MATCH(I118,$C$12:$C$18,1)))))</f>
        <v>0.96476641134603469</v>
      </c>
    </row>
    <row r="119" spans="9:15" x14ac:dyDescent="0.35">
      <c r="I119">
        <v>117</v>
      </c>
      <c r="J119">
        <f t="shared" si="17"/>
        <v>4.8175508779594117E-2</v>
      </c>
      <c r="K119" cm="1">
        <f t="array" ref="K119">EXP(INDEX($E$12:$E$18,MATCH(I119,$C$12:$C$18,1))+((I119-INDEX($C$12:$C$18,MATCH(I119,$C$12:$C$18,1)))/(INDEX($C$12:$C$18,MATCH(I119,$C$12:$C$18,1)+1)-INDEX($C$12:$C$18,MATCH(I119,$C$12:$C$18,1)))*(INDEX($E$12:$E$18,MATCH(I119,$C$12:$C$18,1)+1)-INDEX($E$12:$E$18,MATCH(I119,$C$12:$C$18,1)))))</f>
        <v>0.98467606457734924</v>
      </c>
      <c r="L119">
        <f t="shared" si="18"/>
        <v>0.15703002064183946</v>
      </c>
      <c r="M119" cm="1">
        <f t="array" ref="M119">EXP(INDEX($F$12:$F$18,MATCH(I119,$C$12:$C$18,1))+((I119-INDEX($C$12:$C$18,MATCH(I119,$C$12:$C$18,1)))/(INDEX($C$12:$C$18,MATCH(I119,$C$12:$C$18,1)+1)-INDEX($C$12:$C$18,MATCH(I119,$C$12:$C$18,1)))*(INDEX($F$12:$F$18,MATCH(I119,$C$12:$C$18,1)+1)-INDEX($F$12:$F$18,MATCH(I119,$C$12:$C$18,1)))))</f>
        <v>0.95091019749146644</v>
      </c>
      <c r="N119">
        <f t="shared" si="19"/>
        <v>0.11287961230308678</v>
      </c>
      <c r="O119" cm="1">
        <f t="array" ref="O119">EXP(INDEX($G$12:$G$18,MATCH(I119,$C$12:$C$18,1))+((I119-INDEX($C$12:$C$18,MATCH(I119,$C$12:$C$18,1)))/(INDEX($C$12:$C$18,MATCH(I119,$C$12:$C$18,1)+1)-INDEX($C$12:$C$18,MATCH(I119,$C$12:$C$18,1)))*(INDEX($G$12:$G$18,MATCH(I119,$C$12:$C$18,1)+1)-INDEX($G$12:$G$18,MATCH(I119,$C$12:$C$18,1)))))</f>
        <v>0.96446346432959473</v>
      </c>
    </row>
    <row r="120" spans="9:15" x14ac:dyDescent="0.35">
      <c r="I120">
        <v>118</v>
      </c>
      <c r="J120">
        <f t="shared" si="17"/>
        <v>4.8201303563717594E-2</v>
      </c>
      <c r="K120" cm="1">
        <f t="array" ref="K120">EXP(INDEX($E$12:$E$18,MATCH(I120,$C$12:$C$18,1))+((I120-INDEX($C$12:$C$18,MATCH(I120,$C$12:$C$18,1)))/(INDEX($C$12:$C$18,MATCH(I120,$C$12:$C$18,1)+1)-INDEX($C$12:$C$18,MATCH(I120,$C$12:$C$18,1)))*(INDEX($E$12:$E$18,MATCH(I120,$C$12:$C$18,1)+1)-INDEX($E$12:$E$18,MATCH(I120,$C$12:$C$18,1)))))</f>
        <v>0.98453789780014911</v>
      </c>
      <c r="L120">
        <f t="shared" si="18"/>
        <v>0.15708886640410535</v>
      </c>
      <c r="M120" cm="1">
        <f t="array" ref="M120">EXP(INDEX($F$12:$F$18,MATCH(I120,$C$12:$C$18,1))+((I120-INDEX($C$12:$C$18,MATCH(I120,$C$12:$C$18,1)))/(INDEX($C$12:$C$18,MATCH(I120,$C$12:$C$18,1)+1)-INDEX($C$12:$C$18,MATCH(I120,$C$12:$C$18,1)))*(INDEX($F$12:$F$18,MATCH(I120,$C$12:$C$18,1)+1)-INDEX($F$12:$F$18,MATCH(I120,$C$12:$C$18,1)))))</f>
        <v>0.95048310335620734</v>
      </c>
      <c r="N120">
        <f t="shared" si="19"/>
        <v>0.11289446236413683</v>
      </c>
      <c r="O120" cm="1">
        <f t="array" ref="O120">EXP(INDEX($G$12:$G$18,MATCH(I120,$C$12:$C$18,1))+((I120-INDEX($C$12:$C$18,MATCH(I120,$C$12:$C$18,1)))/(INDEX($C$12:$C$18,MATCH(I120,$C$12:$C$18,1)+1)-INDEX($C$12:$C$18,MATCH(I120,$C$12:$C$18,1)))*(INDEX($G$12:$G$18,MATCH(I120,$C$12:$C$18,1)+1)-INDEX($G$12:$G$18,MATCH(I120,$C$12:$C$18,1)))))</f>
        <v>0.96416061244177209</v>
      </c>
    </row>
    <row r="121" spans="9:15" x14ac:dyDescent="0.35">
      <c r="I121">
        <v>119</v>
      </c>
      <c r="J121">
        <f t="shared" si="17"/>
        <v>4.8226664822057563E-2</v>
      </c>
      <c r="K121" cm="1">
        <f t="array" ref="K121">EXP(INDEX($E$12:$E$18,MATCH(I121,$C$12:$C$18,1))+((I121-INDEX($C$12:$C$18,MATCH(I121,$C$12:$C$18,1)))/(INDEX($C$12:$C$18,MATCH(I121,$C$12:$C$18,1)+1)-INDEX($C$12:$C$18,MATCH(I121,$C$12:$C$18,1)))*(INDEX($E$12:$E$18,MATCH(I121,$C$12:$C$18,1)+1)-INDEX($E$12:$E$18,MATCH(I121,$C$12:$C$18,1)))))</f>
        <v>0.98439975041009464</v>
      </c>
      <c r="L121">
        <f t="shared" si="18"/>
        <v>0.15714672316196354</v>
      </c>
      <c r="M121" cm="1">
        <f t="array" ref="M121">EXP(INDEX($F$12:$F$18,MATCH(I121,$C$12:$C$18,1))+((I121-INDEX($C$12:$C$18,MATCH(I121,$C$12:$C$18,1)))/(INDEX($C$12:$C$18,MATCH(I121,$C$12:$C$18,1)+1)-INDEX($C$12:$C$18,MATCH(I121,$C$12:$C$18,1)))*(INDEX($F$12:$F$18,MATCH(I121,$C$12:$C$18,1)+1)-INDEX($F$12:$F$18,MATCH(I121,$C$12:$C$18,1)))))</f>
        <v>0.95005620104705424</v>
      </c>
      <c r="N121">
        <f t="shared" si="19"/>
        <v>0.11290906284432876</v>
      </c>
      <c r="O121" cm="1">
        <f t="array" ref="O121">EXP(INDEX($G$12:$G$18,MATCH(I121,$C$12:$C$18,1))+((I121-INDEX($C$12:$C$18,MATCH(I121,$C$12:$C$18,1)))/(INDEX($C$12:$C$18,MATCH(I121,$C$12:$C$18,1)+1)-INDEX($C$12:$C$18,MATCH(I121,$C$12:$C$18,1)))*(INDEX($G$12:$G$18,MATCH(I121,$C$12:$C$18,1)+1)-INDEX($G$12:$G$18,MATCH(I121,$C$12:$C$18,1)))))</f>
        <v>0.96385785565269544</v>
      </c>
    </row>
    <row r="122" spans="9:15" x14ac:dyDescent="0.35">
      <c r="I122">
        <v>120</v>
      </c>
      <c r="J122">
        <f t="shared" si="17"/>
        <v>4.8251603392758358E-2</v>
      </c>
      <c r="K122" cm="1">
        <f t="array" ref="K122">EXP(INDEX($E$12:$E$18,MATCH(I122,$C$12:$C$18,1))+((I122-INDEX($C$12:$C$18,MATCH(I122,$C$12:$C$18,1)))/(INDEX($C$12:$C$18,MATCH(I122,$C$12:$C$18,1)+1)-INDEX($C$12:$C$18,MATCH(I122,$C$12:$C$18,1)))*(INDEX($E$12:$E$18,MATCH(I122,$C$12:$C$18,1)+1)-INDEX($E$12:$E$18,MATCH(I122,$C$12:$C$18,1)))))</f>
        <v>0.98426162240446557</v>
      </c>
      <c r="L122">
        <f t="shared" si="18"/>
        <v>0.15720361564052399</v>
      </c>
      <c r="M122" cm="1">
        <f t="array" ref="M122">EXP(INDEX($F$12:$F$18,MATCH(I122,$C$12:$C$18,1))+((I122-INDEX($C$12:$C$18,MATCH(I122,$C$12:$C$18,1)))/(INDEX($C$12:$C$18,MATCH(I122,$C$12:$C$18,1)+1)-INDEX($C$12:$C$18,MATCH(I122,$C$12:$C$18,1)))*(INDEX($F$12:$F$18,MATCH(I122,$C$12:$C$18,1)+1)-INDEX($F$12:$F$18,MATCH(I122,$C$12:$C$18,1)))))</f>
        <v>0.94962949047784995</v>
      </c>
      <c r="N122">
        <f t="shared" si="19"/>
        <v>0.1129234199831842</v>
      </c>
      <c r="O122" cm="1">
        <f t="array" ref="O122">EXP(INDEX($G$12:$G$18,MATCH(I122,$C$12:$C$18,1))+((I122-INDEX($C$12:$C$18,MATCH(I122,$C$12:$C$18,1)))/(INDEX($C$12:$C$18,MATCH(I122,$C$12:$C$18,1)+1)-INDEX($C$12:$C$18,MATCH(I122,$C$12:$C$18,1)))*(INDEX($G$12:$G$18,MATCH(I122,$C$12:$C$18,1)+1)-INDEX($G$12:$G$18,MATCH(I122,$C$12:$C$18,1)))))</f>
        <v>0.96355519393250266</v>
      </c>
    </row>
    <row r="123" spans="9:15" x14ac:dyDescent="0.35">
      <c r="I123">
        <v>121</v>
      </c>
      <c r="J123">
        <f t="shared" si="17"/>
        <v>4.8276129755679069E-2</v>
      </c>
      <c r="K123" cm="1">
        <f t="array" ref="K123">EXP(INDEX($E$12:$E$18,MATCH(I123,$C$12:$C$18,1))+((I123-INDEX($C$12:$C$18,MATCH(I123,$C$12:$C$18,1)))/(INDEX($C$12:$C$18,MATCH(I123,$C$12:$C$18,1)+1)-INDEX($C$12:$C$18,MATCH(I123,$C$12:$C$18,1)))*(INDEX($E$12:$E$18,MATCH(I123,$C$12:$C$18,1)+1)-INDEX($E$12:$E$18,MATCH(I123,$C$12:$C$18,1)))))</f>
        <v>0.98412351378054186</v>
      </c>
      <c r="L123">
        <f t="shared" si="18"/>
        <v>0.15725956774753796</v>
      </c>
      <c r="M123" cm="1">
        <f t="array" ref="M123">EXP(INDEX($F$12:$F$18,MATCH(I123,$C$12:$C$18,1))+((I123-INDEX($C$12:$C$18,MATCH(I123,$C$12:$C$18,1)))/(INDEX($C$12:$C$18,MATCH(I123,$C$12:$C$18,1)+1)-INDEX($C$12:$C$18,MATCH(I123,$C$12:$C$18,1)))*(INDEX($F$12:$F$18,MATCH(I123,$C$12:$C$18,1)+1)-INDEX($F$12:$F$18,MATCH(I123,$C$12:$C$18,1)))))</f>
        <v>0.94920297156247591</v>
      </c>
      <c r="N123">
        <f t="shared" si="19"/>
        <v>0.11293753981395958</v>
      </c>
      <c r="O123" cm="1">
        <f t="array" ref="O123">EXP(INDEX($G$12:$G$18,MATCH(I123,$C$12:$C$18,1))+((I123-INDEX($C$12:$C$18,MATCH(I123,$C$12:$C$18,1)))/(INDEX($C$12:$C$18,MATCH(I123,$C$12:$C$18,1)+1)-INDEX($C$12:$C$18,MATCH(I123,$C$12:$C$18,1)))*(INDEX($G$12:$G$18,MATCH(I123,$C$12:$C$18,1)+1)-INDEX($G$12:$G$18,MATCH(I123,$C$12:$C$18,1)))))</f>
        <v>0.96325262725134109</v>
      </c>
    </row>
    <row r="124" spans="9:15" x14ac:dyDescent="0.35">
      <c r="I124">
        <v>122</v>
      </c>
      <c r="J124">
        <f t="shared" si="17"/>
        <v>4.8300254047076302E-2</v>
      </c>
      <c r="K124" cm="1">
        <f t="array" ref="K124">EXP(INDEX($E$12:$E$18,MATCH(I124,$C$12:$C$18,1))+((I124-INDEX($C$12:$C$18,MATCH(I124,$C$12:$C$18,1)))/(INDEX($C$12:$C$18,MATCH(I124,$C$12:$C$18,1)+1)-INDEX($C$12:$C$18,MATCH(I124,$C$12:$C$18,1)))*(INDEX($E$12:$E$18,MATCH(I124,$C$12:$C$18,1)+1)-INDEX($E$12:$E$18,MATCH(I124,$C$12:$C$18,1)))))</f>
        <v>0.983985424535604</v>
      </c>
      <c r="L124">
        <f t="shared" si="18"/>
        <v>0.15731460260689606</v>
      </c>
      <c r="M124" cm="1">
        <f t="array" ref="M124">EXP(INDEX($F$12:$F$18,MATCH(I124,$C$12:$C$18,1))+((I124-INDEX($C$12:$C$18,MATCH(I124,$C$12:$C$18,1)))/(INDEX($C$12:$C$18,MATCH(I124,$C$12:$C$18,1)+1)-INDEX($C$12:$C$18,MATCH(I124,$C$12:$C$18,1)))*(INDEX($F$12:$F$18,MATCH(I124,$C$12:$C$18,1)+1)-INDEX($F$12:$F$18,MATCH(I124,$C$12:$C$18,1)))))</f>
        <v>0.94877664421485219</v>
      </c>
      <c r="N124">
        <f t="shared" si="19"/>
        <v>0.11295142817209905</v>
      </c>
      <c r="O124" cm="1">
        <f t="array" ref="O124">EXP(INDEX($G$12:$G$18,MATCH(I124,$C$12:$C$18,1))+((I124-INDEX($C$12:$C$18,MATCH(I124,$C$12:$C$18,1)))/(INDEX($C$12:$C$18,MATCH(I124,$C$12:$C$18,1)+1)-INDEX($C$12:$C$18,MATCH(I124,$C$12:$C$18,1)))*(INDEX($G$12:$G$18,MATCH(I124,$C$12:$C$18,1)+1)-INDEX($G$12:$G$18,MATCH(I124,$C$12:$C$18,1)))))</f>
        <v>0.96295015557936758</v>
      </c>
    </row>
    <row r="125" spans="9:15" x14ac:dyDescent="0.35">
      <c r="I125">
        <v>123</v>
      </c>
      <c r="J125">
        <f t="shared" si="17"/>
        <v>4.8323986073572779E-2</v>
      </c>
      <c r="K125" cm="1">
        <f t="array" ref="K125">EXP(INDEX($E$12:$E$18,MATCH(I125,$C$12:$C$18,1))+((I125-INDEX($C$12:$C$18,MATCH(I125,$C$12:$C$18,1)))/(INDEX($C$12:$C$18,MATCH(I125,$C$12:$C$18,1)+1)-INDEX($C$12:$C$18,MATCH(I125,$C$12:$C$18,1)))*(INDEX($E$12:$E$18,MATCH(I125,$C$12:$C$18,1)+1)-INDEX($E$12:$E$18,MATCH(I125,$C$12:$C$18,1)))))</f>
        <v>0.98384735466693274</v>
      </c>
      <c r="L125">
        <f t="shared" si="18"/>
        <v>0.15736874259049224</v>
      </c>
      <c r="M125" cm="1">
        <f t="array" ref="M125">EXP(INDEX($F$12:$F$18,MATCH(I125,$C$12:$C$18,1))+((I125-INDEX($C$12:$C$18,MATCH(I125,$C$12:$C$18,1)))/(INDEX($C$12:$C$18,MATCH(I125,$C$12:$C$18,1)+1)-INDEX($C$12:$C$18,MATCH(I125,$C$12:$C$18,1)))*(INDEX($F$12:$F$18,MATCH(I125,$C$12:$C$18,1)+1)-INDEX($F$12:$F$18,MATCH(I125,$C$12:$C$18,1)))))</f>
        <v>0.94835050834893764</v>
      </c>
      <c r="N125">
        <f t="shared" si="19"/>
        <v>0.11296509070327693</v>
      </c>
      <c r="O125" cm="1">
        <f t="array" ref="O125">EXP(INDEX($G$12:$G$18,MATCH(I125,$C$12:$C$18,1))+((I125-INDEX($C$12:$C$18,MATCH(I125,$C$12:$C$18,1)))/(INDEX($C$12:$C$18,MATCH(I125,$C$12:$C$18,1)+1)-INDEX($C$12:$C$18,MATCH(I125,$C$12:$C$18,1)))*(INDEX($G$12:$G$18,MATCH(I125,$C$12:$C$18,1)+1)-INDEX($G$12:$G$18,MATCH(I125,$C$12:$C$18,1)))))</f>
        <v>0.96264777888674813</v>
      </c>
    </row>
    <row r="126" spans="9:15" x14ac:dyDescent="0.35">
      <c r="I126">
        <v>124</v>
      </c>
      <c r="J126">
        <f t="shared" si="17"/>
        <v>4.8347335325448715E-2</v>
      </c>
      <c r="K126" cm="1">
        <f t="array" ref="K126">EXP(INDEX($E$12:$E$18,MATCH(I126,$C$12:$C$18,1))+((I126-INDEX($C$12:$C$18,MATCH(I126,$C$12:$C$18,1)))/(INDEX($C$12:$C$18,MATCH(I126,$C$12:$C$18,1)+1)-INDEX($C$12:$C$18,MATCH(I126,$C$12:$C$18,1)))*(INDEX($E$12:$E$18,MATCH(I126,$C$12:$C$18,1)+1)-INDEX($E$12:$E$18,MATCH(I126,$C$12:$C$18,1)))))</f>
        <v>0.98370930417180913</v>
      </c>
      <c r="L126">
        <f t="shared" si="18"/>
        <v>0.15742200934854653</v>
      </c>
      <c r="M126" cm="1">
        <f t="array" ref="M126">EXP(INDEX($F$12:$F$18,MATCH(I126,$C$12:$C$18,1))+((I126-INDEX($C$12:$C$18,MATCH(I126,$C$12:$C$18,1)))/(INDEX($C$12:$C$18,MATCH(I126,$C$12:$C$18,1)+1)-INDEX($C$12:$C$18,MATCH(I126,$C$12:$C$18,1)))*(INDEX($F$12:$F$18,MATCH(I126,$C$12:$C$18,1)+1)-INDEX($F$12:$F$18,MATCH(I126,$C$12:$C$18,1)))))</f>
        <v>0.9479245638787297</v>
      </c>
      <c r="N126">
        <f t="shared" si="19"/>
        <v>0.11297853287104863</v>
      </c>
      <c r="O126" cm="1">
        <f t="array" ref="O126">EXP(INDEX($G$12:$G$18,MATCH(I126,$C$12:$C$18,1))+((I126-INDEX($C$12:$C$18,MATCH(I126,$C$12:$C$18,1)))/(INDEX($C$12:$C$18,MATCH(I126,$C$12:$C$18,1)+1)-INDEX($C$12:$C$18,MATCH(I126,$C$12:$C$18,1)))*(INDEX($G$12:$G$18,MATCH(I126,$C$12:$C$18,1)+1)-INDEX($G$12:$G$18,MATCH(I126,$C$12:$C$18,1)))))</f>
        <v>0.96234549714365825</v>
      </c>
    </row>
    <row r="127" spans="9:15" x14ac:dyDescent="0.35">
      <c r="I127">
        <v>125</v>
      </c>
      <c r="J127">
        <f t="shared" si="17"/>
        <v>4.8370310989294174E-2</v>
      </c>
      <c r="K127" cm="1">
        <f t="array" ref="K127">EXP(INDEX($E$12:$E$18,MATCH(I127,$C$12:$C$18,1))+((I127-INDEX($C$12:$C$18,MATCH(I127,$C$12:$C$18,1)))/(INDEX($C$12:$C$18,MATCH(I127,$C$12:$C$18,1)+1)-INDEX($C$12:$C$18,MATCH(I127,$C$12:$C$18,1)))*(INDEX($E$12:$E$18,MATCH(I127,$C$12:$C$18,1)+1)-INDEX($E$12:$E$18,MATCH(I127,$C$12:$C$18,1)))))</f>
        <v>0.98357127304751502</v>
      </c>
      <c r="L127">
        <f t="shared" si="18"/>
        <v>0.15747442383847171</v>
      </c>
      <c r="M127" cm="1">
        <f t="array" ref="M127">EXP(INDEX($F$12:$F$18,MATCH(I127,$C$12:$C$18,1))+((I127-INDEX($C$12:$C$18,MATCH(I127,$C$12:$C$18,1)))/(INDEX($C$12:$C$18,MATCH(I127,$C$12:$C$18,1)+1)-INDEX($C$12:$C$18,MATCH(I127,$C$12:$C$18,1)))*(INDEX($F$12:$F$18,MATCH(I127,$C$12:$C$18,1)+1)-INDEX($F$12:$F$18,MATCH(I127,$C$12:$C$18,1)))))</f>
        <v>0.94749881071826447</v>
      </c>
      <c r="N127">
        <f t="shared" si="19"/>
        <v>0.11299175996413613</v>
      </c>
      <c r="O127" cm="1">
        <f t="array" ref="O127">EXP(INDEX($G$12:$G$18,MATCH(I127,$C$12:$C$18,1))+((I127-INDEX($C$12:$C$18,MATCH(I127,$C$12:$C$18,1)))/(INDEX($C$12:$C$18,MATCH(I127,$C$12:$C$18,1)+1)-INDEX($C$12:$C$18,MATCH(I127,$C$12:$C$18,1)))*(INDEX($G$12:$G$18,MATCH(I127,$C$12:$C$18,1)+1)-INDEX($G$12:$G$18,MATCH(I127,$C$12:$C$18,1)))))</f>
        <v>0.96204331032028267</v>
      </c>
    </row>
    <row r="128" spans="9:15" x14ac:dyDescent="0.35">
      <c r="I128">
        <v>126</v>
      </c>
      <c r="J128">
        <f t="shared" si="17"/>
        <v>4.8392921960062889E-2</v>
      </c>
      <c r="K128" cm="1">
        <f t="array" ref="K128">EXP(INDEX($E$12:$E$18,MATCH(I128,$C$12:$C$18,1))+((I128-INDEX($C$12:$C$18,MATCH(I128,$C$12:$C$18,1)))/(INDEX($C$12:$C$18,MATCH(I128,$C$12:$C$18,1)+1)-INDEX($C$12:$C$18,MATCH(I128,$C$12:$C$18,1)))*(INDEX($E$12:$E$18,MATCH(I128,$C$12:$C$18,1)+1)-INDEX($E$12:$E$18,MATCH(I128,$C$12:$C$18,1)))))</f>
        <v>0.98343326129133213</v>
      </c>
      <c r="L128">
        <f t="shared" si="18"/>
        <v>0.15752600635236669</v>
      </c>
      <c r="M128" cm="1">
        <f t="array" ref="M128">EXP(INDEX($F$12:$F$18,MATCH(I128,$C$12:$C$18,1))+((I128-INDEX($C$12:$C$18,MATCH(I128,$C$12:$C$18,1)))/(INDEX($C$12:$C$18,MATCH(I128,$C$12:$C$18,1)+1)-INDEX($C$12:$C$18,MATCH(I128,$C$12:$C$18,1)))*(INDEX($F$12:$F$18,MATCH(I128,$C$12:$C$18,1)+1)-INDEX($F$12:$F$18,MATCH(I128,$C$12:$C$18,1)))))</f>
        <v>0.94707324878161647</v>
      </c>
      <c r="N128">
        <f t="shared" si="19"/>
        <v>0.113004777103365</v>
      </c>
      <c r="O128" cm="1">
        <f t="array" ref="O128">EXP(INDEX($G$12:$G$18,MATCH(I128,$C$12:$C$18,1))+((I128-INDEX($C$12:$C$18,MATCH(I128,$C$12:$C$18,1)))/(INDEX($C$12:$C$18,MATCH(I128,$C$12:$C$18,1)+1)-INDEX($C$12:$C$18,MATCH(I128,$C$12:$C$18,1)))*(INDEX($G$12:$G$18,MATCH(I128,$C$12:$C$18,1)+1)-INDEX($G$12:$G$18,MATCH(I128,$C$12:$C$18,1)))))</f>
        <v>0.9617412183868157</v>
      </c>
    </row>
    <row r="129" spans="9:15" x14ac:dyDescent="0.35">
      <c r="I129">
        <v>127</v>
      </c>
      <c r="J129">
        <f t="shared" si="17"/>
        <v>4.8415176852552061E-2</v>
      </c>
      <c r="K129" cm="1">
        <f t="array" ref="K129">EXP(INDEX($E$12:$E$18,MATCH(I129,$C$12:$C$18,1))+((I129-INDEX($C$12:$C$18,MATCH(I129,$C$12:$C$18,1)))/(INDEX($C$12:$C$18,MATCH(I129,$C$12:$C$18,1)+1)-INDEX($C$12:$C$18,MATCH(I129,$C$12:$C$18,1)))*(INDEX($E$12:$E$18,MATCH(I129,$C$12:$C$18,1)+1)-INDEX($E$12:$E$18,MATCH(I129,$C$12:$C$18,1)))))</f>
        <v>0.98329526890054275</v>
      </c>
      <c r="L129">
        <f t="shared" si="18"/>
        <v>0.15757677654320787</v>
      </c>
      <c r="M129" cm="1">
        <f t="array" ref="M129">EXP(INDEX($F$12:$F$18,MATCH(I129,$C$12:$C$18,1))+((I129-INDEX($C$12:$C$18,MATCH(I129,$C$12:$C$18,1)))/(INDEX($C$12:$C$18,MATCH(I129,$C$12:$C$18,1)+1)-INDEX($C$12:$C$18,MATCH(I129,$C$12:$C$18,1)))*(INDEX($F$12:$F$18,MATCH(I129,$C$12:$C$18,1)+1)-INDEX($F$12:$F$18,MATCH(I129,$C$12:$C$18,1)))))</f>
        <v>0.94664787798289918</v>
      </c>
      <c r="N129">
        <f t="shared" si="19"/>
        <v>0.11301758924827562</v>
      </c>
      <c r="O129" cm="1">
        <f t="array" ref="O129">EXP(INDEX($G$12:$G$18,MATCH(I129,$C$12:$C$18,1))+((I129-INDEX($C$12:$C$18,MATCH(I129,$C$12:$C$18,1)))/(INDEX($C$12:$C$18,MATCH(I129,$C$12:$C$18,1)+1)-INDEX($C$12:$C$18,MATCH(I129,$C$12:$C$18,1)))*(INDEX($G$12:$G$18,MATCH(I129,$C$12:$C$18,1)+1)-INDEX($G$12:$G$18,MATCH(I129,$C$12:$C$18,1)))))</f>
        <v>0.96143922131346071</v>
      </c>
    </row>
    <row r="130" spans="9:15" x14ac:dyDescent="0.35">
      <c r="I130">
        <v>128</v>
      </c>
      <c r="J130">
        <f t="shared" si="17"/>
        <v>4.8437084012345678E-2</v>
      </c>
      <c r="K130" cm="1">
        <f t="array" ref="K130">EXP(INDEX($E$12:$E$18,MATCH(I130,$C$12:$C$18,1))+((I130-INDEX($C$12:$C$18,MATCH(I130,$C$12:$C$18,1)))/(INDEX($C$12:$C$18,MATCH(I130,$C$12:$C$18,1)+1)-INDEX($C$12:$C$18,MATCH(I130,$C$12:$C$18,1)))*(INDEX($E$12:$E$18,MATCH(I130,$C$12:$C$18,1)+1)-INDEX($E$12:$E$18,MATCH(I130,$C$12:$C$18,1)))))</f>
        <v>0.98315729587242984</v>
      </c>
      <c r="L130">
        <f t="shared" si="18"/>
        <v>0.15762675344981733</v>
      </c>
      <c r="M130" cm="1">
        <f t="array" ref="M130">EXP(INDEX($F$12:$F$18,MATCH(I130,$C$12:$C$18,1))+((I130-INDEX($C$12:$C$18,MATCH(I130,$C$12:$C$18,1)))/(INDEX($C$12:$C$18,MATCH(I130,$C$12:$C$18,1)+1)-INDEX($C$12:$C$18,MATCH(I130,$C$12:$C$18,1)))*(INDEX($F$12:$F$18,MATCH(I130,$C$12:$C$18,1)+1)-INDEX($F$12:$F$18,MATCH(I130,$C$12:$C$18,1)))))</f>
        <v>0.94622269823626426</v>
      </c>
      <c r="N130">
        <f t="shared" si="19"/>
        <v>0.11303020120342162</v>
      </c>
      <c r="O130" cm="1">
        <f t="array" ref="O130">EXP(INDEX($G$12:$G$18,MATCH(I130,$C$12:$C$18,1))+((I130-INDEX($C$12:$C$18,MATCH(I130,$C$12:$C$18,1)))/(INDEX($C$12:$C$18,MATCH(I130,$C$12:$C$18,1)+1)-INDEX($C$12:$C$18,MATCH(I130,$C$12:$C$18,1)))*(INDEX($G$12:$G$18,MATCH(I130,$C$12:$C$18,1)+1)-INDEX($G$12:$G$18,MATCH(I130,$C$12:$C$18,1)))))</f>
        <v>0.96113731907043087</v>
      </c>
    </row>
    <row r="131" spans="9:15" x14ac:dyDescent="0.35">
      <c r="I131">
        <v>129</v>
      </c>
      <c r="J131">
        <f t="shared" si="17"/>
        <v>4.8458651526251298E-2</v>
      </c>
      <c r="K131" cm="1">
        <f t="array" ref="K131">EXP(INDEX($E$12:$E$18,MATCH(I131,$C$12:$C$18,1))+((I131-INDEX($C$12:$C$18,MATCH(I131,$C$12:$C$18,1)))/(INDEX($C$12:$C$18,MATCH(I131,$C$12:$C$18,1)+1)-INDEX($C$12:$C$18,MATCH(I131,$C$12:$C$18,1)))*(INDEX($E$12:$E$18,MATCH(I131,$C$12:$C$18,1)+1)-INDEX($E$12:$E$18,MATCH(I131,$C$12:$C$18,1)))))</f>
        <v>0.98301934220427623</v>
      </c>
      <c r="L131">
        <f t="shared" si="18"/>
        <v>0.15767595552066554</v>
      </c>
      <c r="M131" cm="1">
        <f t="array" ref="M131">EXP(INDEX($F$12:$F$18,MATCH(I131,$C$12:$C$18,1))+((I131-INDEX($C$12:$C$18,MATCH(I131,$C$12:$C$18,1)))/(INDEX($C$12:$C$18,MATCH(I131,$C$12:$C$18,1)+1)-INDEX($C$12:$C$18,MATCH(I131,$C$12:$C$18,1)))*(INDEX($F$12:$F$18,MATCH(I131,$C$12:$C$18,1)+1)-INDEX($F$12:$F$18,MATCH(I131,$C$12:$C$18,1)))))</f>
        <v>0.94579770945590214</v>
      </c>
      <c r="N131">
        <f t="shared" si="19"/>
        <v>0.11304261762437955</v>
      </c>
      <c r="O131" cm="1">
        <f t="array" ref="O131">EXP(INDEX($G$12:$G$18,MATCH(I131,$C$12:$C$18,1))+((I131-INDEX($C$12:$C$18,MATCH(I131,$C$12:$C$18,1)))/(INDEX($C$12:$C$18,MATCH(I131,$C$12:$C$18,1)+1)-INDEX($C$12:$C$18,MATCH(I131,$C$12:$C$18,1)))*(INDEX($G$12:$G$18,MATCH(I131,$C$12:$C$18,1)+1)-INDEX($G$12:$G$18,MATCH(I131,$C$12:$C$18,1)))))</f>
        <v>0.96083551162794822</v>
      </c>
    </row>
    <row r="132" spans="9:15" x14ac:dyDescent="0.35">
      <c r="I132">
        <v>130</v>
      </c>
      <c r="J132">
        <f t="shared" ref="J132:J195" si="20">-LN(K132)*(365/I132)</f>
        <v>4.8479887232250538E-2</v>
      </c>
      <c r="K132" cm="1">
        <f t="array" ref="K132">EXP(INDEX($E$12:$E$18,MATCH(I132,$C$12:$C$18,1))+((I132-INDEX($C$12:$C$18,MATCH(I132,$C$12:$C$18,1)))/(INDEX($C$12:$C$18,MATCH(I132,$C$12:$C$18,1)+1)-INDEX($C$12:$C$18,MATCH(I132,$C$12:$C$18,1)))*(INDEX($E$12:$E$18,MATCH(I132,$C$12:$C$18,1)+1)-INDEX($E$12:$E$18,MATCH(I132,$C$12:$C$18,1)))))</f>
        <v>0.98288140789336553</v>
      </c>
      <c r="L132">
        <f t="shared" ref="L132:L195" si="21">-LN(M132)*(365/I132)</f>
        <v>0.15772440063657742</v>
      </c>
      <c r="M132" cm="1">
        <f t="array" ref="M132">EXP(INDEX($F$12:$F$18,MATCH(I132,$C$12:$C$18,1))+((I132-INDEX($C$12:$C$18,MATCH(I132,$C$12:$C$18,1)))/(INDEX($C$12:$C$18,MATCH(I132,$C$12:$C$18,1)+1)-INDEX($C$12:$C$18,MATCH(I132,$C$12:$C$18,1)))*(INDEX($F$12:$F$18,MATCH(I132,$C$12:$C$18,1)+1)-INDEX($F$12:$F$18,MATCH(I132,$C$12:$C$18,1)))))</f>
        <v>0.94537291155604186</v>
      </c>
      <c r="N132">
        <f t="shared" ref="N132:N195" si="22">-LN(O132)*(365/I132)</f>
        <v>0.11305484302347653</v>
      </c>
      <c r="O132" cm="1">
        <f t="array" ref="O132">EXP(INDEX($G$12:$G$18,MATCH(I132,$C$12:$C$18,1))+((I132-INDEX($C$12:$C$18,MATCH(I132,$C$12:$C$18,1)))/(INDEX($C$12:$C$18,MATCH(I132,$C$12:$C$18,1)+1)-INDEX($C$12:$C$18,MATCH(I132,$C$12:$C$18,1)))*(INDEX($G$12:$G$18,MATCH(I132,$C$12:$C$18,1)+1)-INDEX($G$12:$G$18,MATCH(I132,$C$12:$C$18,1)))))</f>
        <v>0.96053379895624447</v>
      </c>
    </row>
    <row r="133" spans="9:15" x14ac:dyDescent="0.35">
      <c r="I133">
        <v>131</v>
      </c>
      <c r="J133">
        <f t="shared" si="20"/>
        <v>4.850079872899779E-2</v>
      </c>
      <c r="K133" cm="1">
        <f t="array" ref="K133">EXP(INDEX($E$12:$E$18,MATCH(I133,$C$12:$C$18,1))+((I133-INDEX($C$12:$C$18,MATCH(I133,$C$12:$C$18,1)))/(INDEX($C$12:$C$18,MATCH(I133,$C$12:$C$18,1)+1)-INDEX($C$12:$C$18,MATCH(I133,$C$12:$C$18,1)))*(INDEX($E$12:$E$18,MATCH(I133,$C$12:$C$18,1)+1)-INDEX($E$12:$E$18,MATCH(I133,$C$12:$C$18,1)))))</f>
        <v>0.9827434929369816</v>
      </c>
      <c r="L133">
        <f t="shared" si="21"/>
        <v>0.15777210613239917</v>
      </c>
      <c r="M133" cm="1">
        <f t="array" ref="M133">EXP(INDEX($F$12:$F$18,MATCH(I133,$C$12:$C$18,1))+((I133-INDEX($C$12:$C$18,MATCH(I133,$C$12:$C$18,1)))/(INDEX($C$12:$C$18,MATCH(I133,$C$12:$C$18,1)+1)-INDEX($C$12:$C$18,MATCH(I133,$C$12:$C$18,1)))*(INDEX($F$12:$F$18,MATCH(I133,$C$12:$C$18,1)+1)-INDEX($F$12:$F$18,MATCH(I133,$C$12:$C$18,1)))))</f>
        <v>0.94494830445095079</v>
      </c>
      <c r="N133">
        <f t="shared" si="22"/>
        <v>0.11306688177525884</v>
      </c>
      <c r="O133" cm="1">
        <f t="array" ref="O133">EXP(INDEX($G$12:$G$18,MATCH(I133,$C$12:$C$18,1))+((I133-INDEX($C$12:$C$18,MATCH(I133,$C$12:$C$18,1)))/(INDEX($C$12:$C$18,MATCH(I133,$C$12:$C$18,1)+1)-INDEX($C$12:$C$18,MATCH(I133,$C$12:$C$18,1)))*(INDEX($G$12:$G$18,MATCH(I133,$C$12:$C$18,1)+1)-INDEX($G$12:$G$18,MATCH(I133,$C$12:$C$18,1)))))</f>
        <v>0.96023218102556063</v>
      </c>
    </row>
    <row r="134" spans="9:15" x14ac:dyDescent="0.35">
      <c r="I134">
        <v>132</v>
      </c>
      <c r="J134">
        <f t="shared" si="20"/>
        <v>4.8521393384885592E-2</v>
      </c>
      <c r="K134" cm="1">
        <f t="array" ref="K134">EXP(INDEX($E$12:$E$18,MATCH(I134,$C$12:$C$18,1))+((I134-INDEX($C$12:$C$18,MATCH(I134,$C$12:$C$18,1)))/(INDEX($C$12:$C$18,MATCH(I134,$C$12:$C$18,1)+1)-INDEX($C$12:$C$18,MATCH(I134,$C$12:$C$18,1)))*(INDEX($E$12:$E$18,MATCH(I134,$C$12:$C$18,1)+1)-INDEX($E$12:$E$18,MATCH(I134,$C$12:$C$18,1)))))</f>
        <v>0.98260559733240849</v>
      </c>
      <c r="L134">
        <f t="shared" si="21"/>
        <v>0.15781908881767817</v>
      </c>
      <c r="M134" cm="1">
        <f t="array" ref="M134">EXP(INDEX($F$12:$F$18,MATCH(I134,$C$12:$C$18,1))+((I134-INDEX($C$12:$C$18,MATCH(I134,$C$12:$C$18,1)))/(INDEX($C$12:$C$18,MATCH(I134,$C$12:$C$18,1)+1)-INDEX($C$12:$C$18,MATCH(I134,$C$12:$C$18,1)))*(INDEX($F$12:$F$18,MATCH(I134,$C$12:$C$18,1)+1)-INDEX($F$12:$F$18,MATCH(I134,$C$12:$C$18,1)))))</f>
        <v>0.94452388805493492</v>
      </c>
      <c r="N134">
        <f t="shared" si="22"/>
        <v>0.11307873812171135</v>
      </c>
      <c r="O134" cm="1">
        <f t="array" ref="O134">EXP(INDEX($G$12:$G$18,MATCH(I134,$C$12:$C$18,1))+((I134-INDEX($C$12:$C$18,MATCH(I134,$C$12:$C$18,1)))/(INDEX($C$12:$C$18,MATCH(I134,$C$12:$C$18,1)+1)-INDEX($C$12:$C$18,MATCH(I134,$C$12:$C$18,1)))*(INDEX($G$12:$G$18,MATCH(I134,$C$12:$C$18,1)+1)-INDEX($G$12:$G$18,MATCH(I134,$C$12:$C$18,1)))))</f>
        <v>0.95993065780614684</v>
      </c>
    </row>
    <row r="135" spans="9:15" x14ac:dyDescent="0.35">
      <c r="I135">
        <v>133</v>
      </c>
      <c r="J135">
        <f t="shared" si="20"/>
        <v>4.8541678346699639E-2</v>
      </c>
      <c r="K135" cm="1">
        <f t="array" ref="K135">EXP(INDEX($E$12:$E$18,MATCH(I135,$C$12:$C$18,1))+((I135-INDEX($C$12:$C$18,MATCH(I135,$C$12:$C$18,1)))/(INDEX($C$12:$C$18,MATCH(I135,$C$12:$C$18,1)+1)-INDEX($C$12:$C$18,MATCH(I135,$C$12:$C$18,1)))*(INDEX($E$12:$E$18,MATCH(I135,$C$12:$C$18,1)+1)-INDEX($E$12:$E$18,MATCH(I135,$C$12:$C$18,1)))))</f>
        <v>0.98246772107693103</v>
      </c>
      <c r="L135">
        <f t="shared" si="21"/>
        <v>0.15786536499641149</v>
      </c>
      <c r="M135" cm="1">
        <f t="array" ref="M135">EXP(INDEX($F$12:$F$18,MATCH(I135,$C$12:$C$18,1))+((I135-INDEX($C$12:$C$18,MATCH(I135,$C$12:$C$18,1)))/(INDEX($C$12:$C$18,MATCH(I135,$C$12:$C$18,1)+1)-INDEX($C$12:$C$18,MATCH(I135,$C$12:$C$18,1)))*(INDEX($F$12:$F$18,MATCH(I135,$C$12:$C$18,1)+1)-INDEX($F$12:$F$18,MATCH(I135,$C$12:$C$18,1)))))</f>
        <v>0.94409966228233877</v>
      </c>
      <c r="N135">
        <f t="shared" si="22"/>
        <v>0.11309041617723961</v>
      </c>
      <c r="O135" cm="1">
        <f t="array" ref="O135">EXP(INDEX($G$12:$G$18,MATCH(I135,$C$12:$C$18,1))+((I135-INDEX($C$12:$C$18,MATCH(I135,$C$12:$C$18,1)))/(INDEX($C$12:$C$18,MATCH(I135,$C$12:$C$18,1)+1)-INDEX($C$12:$C$18,MATCH(I135,$C$12:$C$18,1)))*(INDEX($G$12:$G$18,MATCH(I135,$C$12:$C$18,1)+1)-INDEX($G$12:$G$18,MATCH(I135,$C$12:$C$18,1)))))</f>
        <v>0.95962922926826288</v>
      </c>
    </row>
    <row r="136" spans="9:15" x14ac:dyDescent="0.35">
      <c r="I136">
        <v>134</v>
      </c>
      <c r="J136">
        <f t="shared" si="20"/>
        <v>4.8561660547889456E-2</v>
      </c>
      <c r="K136" cm="1">
        <f t="array" ref="K136">EXP(INDEX($E$12:$E$18,MATCH(I136,$C$12:$C$18,1))+((I136-INDEX($C$12:$C$18,MATCH(I136,$C$12:$C$18,1)))/(INDEX($C$12:$C$18,MATCH(I136,$C$12:$C$18,1)+1)-INDEX($C$12:$C$18,MATCH(I136,$C$12:$C$18,1)))*(INDEX($E$12:$E$18,MATCH(I136,$C$12:$C$18,1)+1)-INDEX($E$12:$E$18,MATCH(I136,$C$12:$C$18,1)))))</f>
        <v>0.98232986416783419</v>
      </c>
      <c r="L136">
        <f t="shared" si="21"/>
        <v>0.15791095048590986</v>
      </c>
      <c r="M136" cm="1">
        <f t="array" ref="M136">EXP(INDEX($F$12:$F$18,MATCH(I136,$C$12:$C$18,1))+((I136-INDEX($C$12:$C$18,MATCH(I136,$C$12:$C$18,1)))/(INDEX($C$12:$C$18,MATCH(I136,$C$12:$C$18,1)+1)-INDEX($C$12:$C$18,MATCH(I136,$C$12:$C$18,1)))*(INDEX($F$12:$F$18,MATCH(I136,$C$12:$C$18,1)+1)-INDEX($F$12:$F$18,MATCH(I136,$C$12:$C$18,1)))))</f>
        <v>0.94367562704754526</v>
      </c>
      <c r="N136">
        <f t="shared" si="22"/>
        <v>0.1131019199334317</v>
      </c>
      <c r="O136" cm="1">
        <f t="array" ref="O136">EXP(INDEX($G$12:$G$18,MATCH(I136,$C$12:$C$18,1))+((I136-INDEX($C$12:$C$18,MATCH(I136,$C$12:$C$18,1)))/(INDEX($C$12:$C$18,MATCH(I136,$C$12:$C$18,1)+1)-INDEX($C$12:$C$18,MATCH(I136,$C$12:$C$18,1)))*(INDEX($G$12:$G$18,MATCH(I136,$C$12:$C$18,1)+1)-INDEX($G$12:$G$18,MATCH(I136,$C$12:$C$18,1)))))</f>
        <v>0.95932789538217766</v>
      </c>
    </row>
    <row r="137" spans="9:15" x14ac:dyDescent="0.35">
      <c r="I137">
        <v>135</v>
      </c>
      <c r="J137">
        <f t="shared" si="20"/>
        <v>4.8581346716469465E-2</v>
      </c>
      <c r="K137" cm="1">
        <f t="array" ref="K137">EXP(INDEX($E$12:$E$18,MATCH(I137,$C$12:$C$18,1))+((I137-INDEX($C$12:$C$18,MATCH(I137,$C$12:$C$18,1)))/(INDEX($C$12:$C$18,MATCH(I137,$C$12:$C$18,1)+1)-INDEX($C$12:$C$18,MATCH(I137,$C$12:$C$18,1)))*(INDEX($E$12:$E$18,MATCH(I137,$C$12:$C$18,1)+1)-INDEX($E$12:$E$18,MATCH(I137,$C$12:$C$18,1)))))</f>
        <v>0.98219202660240312</v>
      </c>
      <c r="L137">
        <f t="shared" si="21"/>
        <v>0.15795586063482339</v>
      </c>
      <c r="M137" cm="1">
        <f t="array" ref="M137">EXP(INDEX($F$12:$F$18,MATCH(I137,$C$12:$C$18,1))+((I137-INDEX($C$12:$C$18,MATCH(I137,$C$12:$C$18,1)))/(INDEX($C$12:$C$18,MATCH(I137,$C$12:$C$18,1)+1)-INDEX($C$12:$C$18,MATCH(I137,$C$12:$C$18,1)))*(INDEX($F$12:$F$18,MATCH(I137,$C$12:$C$18,1)+1)-INDEX($F$12:$F$18,MATCH(I137,$C$12:$C$18,1)))))</f>
        <v>0.94325178226497564</v>
      </c>
      <c r="N137">
        <f t="shared" si="22"/>
        <v>0.11311325326360622</v>
      </c>
      <c r="O137" cm="1">
        <f t="array" ref="O137">EXP(INDEX($G$12:$G$18,MATCH(I137,$C$12:$C$18,1))+((I137-INDEX($C$12:$C$18,MATCH(I137,$C$12:$C$18,1)))/(INDEX($C$12:$C$18,MATCH(I137,$C$12:$C$18,1)+1)-INDEX($C$12:$C$18,MATCH(I137,$C$12:$C$18,1)))*(INDEX($G$12:$G$18,MATCH(I137,$C$12:$C$18,1)+1)-INDEX($G$12:$G$18,MATCH(I137,$C$12:$C$18,1)))))</f>
        <v>0.95902665611816951</v>
      </c>
    </row>
    <row r="138" spans="9:15" x14ac:dyDescent="0.35">
      <c r="I138">
        <v>136</v>
      </c>
      <c r="J138">
        <f t="shared" si="20"/>
        <v>4.8600743382569936E-2</v>
      </c>
      <c r="K138" cm="1">
        <f t="array" ref="K138">EXP(INDEX($E$12:$E$18,MATCH(I138,$C$12:$C$18,1))+((I138-INDEX($C$12:$C$18,MATCH(I138,$C$12:$C$18,1)))/(INDEX($C$12:$C$18,MATCH(I138,$C$12:$C$18,1)+1)-INDEX($C$12:$C$18,MATCH(I138,$C$12:$C$18,1)))*(INDEX($E$12:$E$18,MATCH(I138,$C$12:$C$18,1)+1)-INDEX($E$12:$E$18,MATCH(I138,$C$12:$C$18,1)))))</f>
        <v>0.9820542083779239</v>
      </c>
      <c r="L138">
        <f t="shared" si="21"/>
        <v>0.15800011034037037</v>
      </c>
      <c r="M138" cm="1">
        <f t="array" ref="M138">EXP(INDEX($F$12:$F$18,MATCH(I138,$C$12:$C$18,1))+((I138-INDEX($C$12:$C$18,MATCH(I138,$C$12:$C$18,1)))/(INDEX($C$12:$C$18,MATCH(I138,$C$12:$C$18,1)+1)-INDEX($C$12:$C$18,MATCH(I138,$C$12:$C$18,1)))*(INDEX($F$12:$F$18,MATCH(I138,$C$12:$C$18,1)+1)-INDEX($F$12:$F$18,MATCH(I138,$C$12:$C$18,1)))))</f>
        <v>0.94282812784908987</v>
      </c>
      <c r="N138">
        <f t="shared" si="22"/>
        <v>0.11312441992716056</v>
      </c>
      <c r="O138" cm="1">
        <f t="array" ref="O138">EXP(INDEX($G$12:$G$18,MATCH(I138,$C$12:$C$18,1))+((I138-INDEX($C$12:$C$18,MATCH(I138,$C$12:$C$18,1)))/(INDEX($C$12:$C$18,MATCH(I138,$C$12:$C$18,1)+1)-INDEX($C$12:$C$18,MATCH(I138,$C$12:$C$18,1)))*(INDEX($G$12:$G$18,MATCH(I138,$C$12:$C$18,1)+1)-INDEX($G$12:$G$18,MATCH(I138,$C$12:$C$18,1)))))</f>
        <v>0.95872551144652607</v>
      </c>
    </row>
    <row r="139" spans="9:15" x14ac:dyDescent="0.35">
      <c r="I139">
        <v>137</v>
      </c>
      <c r="J139">
        <f t="shared" si="20"/>
        <v>4.8725951787576549E-2</v>
      </c>
      <c r="K139" cm="1">
        <f t="array" ref="K139">EXP(INDEX($E$12:$E$18,MATCH(I139,$C$12:$C$18,1))+((I139-INDEX($C$12:$C$18,MATCH(I139,$C$12:$C$18,1)))/(INDEX($C$12:$C$18,MATCH(I139,$C$12:$C$18,1)+1)-INDEX($C$12:$C$18,MATCH(I139,$C$12:$C$18,1)))*(INDEX($E$12:$E$18,MATCH(I139,$C$12:$C$18,1)+1)-INDEX($E$12:$E$18,MATCH(I139,$C$12:$C$18,1)))))</f>
        <v>0.98187730847147026</v>
      </c>
      <c r="L139">
        <f t="shared" si="21"/>
        <v>0.15801898675023596</v>
      </c>
      <c r="M139" cm="1">
        <f t="array" ref="M139">EXP(INDEX($F$12:$F$18,MATCH(I139,$C$12:$C$18,1))+((I139-INDEX($C$12:$C$18,MATCH(I139,$C$12:$C$18,1)))/(INDEX($C$12:$C$18,MATCH(I139,$C$12:$C$18,1)+1)-INDEX($C$12:$C$18,MATCH(I139,$C$12:$C$18,1)))*(INDEX($F$12:$F$18,MATCH(I139,$C$12:$C$18,1)+1)-INDEX($F$12:$F$18,MATCH(I139,$C$12:$C$18,1)))))</f>
        <v>0.94241341041171978</v>
      </c>
      <c r="N139">
        <f t="shared" si="22"/>
        <v>0.11316423038727155</v>
      </c>
      <c r="O139" cm="1">
        <f t="array" ref="O139">EXP(INDEX($G$12:$G$18,MATCH(I139,$C$12:$C$18,1))+((I139-INDEX($C$12:$C$18,MATCH(I139,$C$12:$C$18,1)))/(INDEX($C$12:$C$18,MATCH(I139,$C$12:$C$18,1)+1)-INDEX($C$12:$C$18,MATCH(I139,$C$12:$C$18,1)))*(INDEX($G$12:$G$18,MATCH(I139,$C$12:$C$18,1)+1)-INDEX($G$12:$G$18,MATCH(I139,$C$12:$C$18,1)))))</f>
        <v>0.95841409850534587</v>
      </c>
    </row>
    <row r="140" spans="9:15" x14ac:dyDescent="0.35">
      <c r="I140">
        <v>138</v>
      </c>
      <c r="J140">
        <f t="shared" si="20"/>
        <v>4.8849345578017928E-2</v>
      </c>
      <c r="K140" cm="1">
        <f t="array" ref="K140">EXP(INDEX($E$12:$E$18,MATCH(I140,$C$12:$C$18,1))+((I140-INDEX($C$12:$C$18,MATCH(I140,$C$12:$C$18,1)))/(INDEX($C$12:$C$18,MATCH(I140,$C$12:$C$18,1)+1)-INDEX($C$12:$C$18,MATCH(I140,$C$12:$C$18,1)))*(INDEX($E$12:$E$18,MATCH(I140,$C$12:$C$18,1)+1)-INDEX($E$12:$E$18,MATCH(I140,$C$12:$C$18,1)))))</f>
        <v>0.9817004404304438</v>
      </c>
      <c r="L140">
        <f t="shared" si="21"/>
        <v>0.15803758958894426</v>
      </c>
      <c r="M140" cm="1">
        <f t="array" ref="M140">EXP(INDEX($F$12:$F$18,MATCH(I140,$C$12:$C$18,1))+((I140-INDEX($C$12:$C$18,MATCH(I140,$C$12:$C$18,1)))/(INDEX($C$12:$C$18,MATCH(I140,$C$12:$C$18,1)+1)-INDEX($C$12:$C$18,MATCH(I140,$C$12:$C$18,1)))*(INDEX($F$12:$F$18,MATCH(I140,$C$12:$C$18,1)+1)-INDEX($F$12:$F$18,MATCH(I140,$C$12:$C$18,1)))))</f>
        <v>0.94199887539418603</v>
      </c>
      <c r="N140">
        <f t="shared" si="22"/>
        <v>0.11320346388419274</v>
      </c>
      <c r="O140" cm="1">
        <f t="array" ref="O140">EXP(INDEX($G$12:$G$18,MATCH(I140,$C$12:$C$18,1))+((I140-INDEX($C$12:$C$18,MATCH(I140,$C$12:$C$18,1)))/(INDEX($C$12:$C$18,MATCH(I140,$C$12:$C$18,1)+1)-INDEX($C$12:$C$18,MATCH(I140,$C$12:$C$18,1)))*(INDEX($G$12:$G$18,MATCH(I140,$C$12:$C$18,1)+1)-INDEX($G$12:$G$18,MATCH(I140,$C$12:$C$18,1)))))</f>
        <v>0.95810278671722637</v>
      </c>
    </row>
    <row r="141" spans="9:15" x14ac:dyDescent="0.35">
      <c r="I141">
        <v>139</v>
      </c>
      <c r="J141">
        <f t="shared" si="20"/>
        <v>4.8970963918236833E-2</v>
      </c>
      <c r="K141" cm="1">
        <f t="array" ref="K141">EXP(INDEX($E$12:$E$18,MATCH(I141,$C$12:$C$18,1))+((I141-INDEX($C$12:$C$18,MATCH(I141,$C$12:$C$18,1)))/(INDEX($C$12:$C$18,MATCH(I141,$C$12:$C$18,1)+1)-INDEX($C$12:$C$18,MATCH(I141,$C$12:$C$18,1)))*(INDEX($E$12:$E$18,MATCH(I141,$C$12:$C$18,1)+1)-INDEX($E$12:$E$18,MATCH(I141,$C$12:$C$18,1)))))</f>
        <v>0.98152360424910468</v>
      </c>
      <c r="L141">
        <f t="shared" si="21"/>
        <v>0.1580559247609081</v>
      </c>
      <c r="M141" cm="1">
        <f t="array" ref="M141">EXP(INDEX($F$12:$F$18,MATCH(I141,$C$12:$C$18,1))+((I141-INDEX($C$12:$C$18,MATCH(I141,$C$12:$C$18,1)))/(INDEX($C$12:$C$18,MATCH(I141,$C$12:$C$18,1)+1)-INDEX($C$12:$C$18,MATCH(I141,$C$12:$C$18,1)))*(INDEX($F$12:$F$18,MATCH(I141,$C$12:$C$18,1)+1)-INDEX($F$12:$F$18,MATCH(I141,$C$12:$C$18,1)))))</f>
        <v>0.94158452271624871</v>
      </c>
      <c r="N141">
        <f t="shared" si="22"/>
        <v>0.11324213287036644</v>
      </c>
      <c r="O141" cm="1">
        <f t="array" ref="O141">EXP(INDEX($G$12:$G$18,MATCH(I141,$C$12:$C$18,1))+((I141-INDEX($C$12:$C$18,MATCH(I141,$C$12:$C$18,1)))/(INDEX($C$12:$C$18,MATCH(I141,$C$12:$C$18,1)+1)-INDEX($C$12:$C$18,MATCH(I141,$C$12:$C$18,1)))*(INDEX($G$12:$G$18,MATCH(I141,$C$12:$C$18,1)+1)-INDEX($G$12:$G$18,MATCH(I141,$C$12:$C$18,1)))))</f>
        <v>0.95779157604931131</v>
      </c>
    </row>
    <row r="142" spans="9:15" x14ac:dyDescent="0.35">
      <c r="I142">
        <v>140</v>
      </c>
      <c r="J142">
        <f t="shared" si="20"/>
        <v>4.9090844853595751E-2</v>
      </c>
      <c r="K142" cm="1">
        <f t="array" ref="K142">EXP(INDEX($E$12:$E$18,MATCH(I142,$C$12:$C$18,1))+((I142-INDEX($C$12:$C$18,MATCH(I142,$C$12:$C$18,1)))/(INDEX($C$12:$C$18,MATCH(I142,$C$12:$C$18,1)+1)-INDEX($C$12:$C$18,MATCH(I142,$C$12:$C$18,1)))*(INDEX($E$12:$E$18,MATCH(I142,$C$12:$C$18,1)+1)-INDEX($E$12:$E$18,MATCH(I142,$C$12:$C$18,1)))))</f>
        <v>0.9813467999217137</v>
      </c>
      <c r="L142">
        <f t="shared" si="21"/>
        <v>0.15807399800184427</v>
      </c>
      <c r="M142" cm="1">
        <f t="array" ref="M142">EXP(INDEX($F$12:$F$18,MATCH(I142,$C$12:$C$18,1))+((I142-INDEX($C$12:$C$18,MATCH(I142,$C$12:$C$18,1)))/(INDEX($C$12:$C$18,MATCH(I142,$C$12:$C$18,1)+1)-INDEX($C$12:$C$18,MATCH(I142,$C$12:$C$18,1)))*(INDEX($F$12:$F$18,MATCH(I142,$C$12:$C$18,1)+1)-INDEX($F$12:$F$18,MATCH(I142,$C$12:$C$18,1)))))</f>
        <v>0.94117035229770263</v>
      </c>
      <c r="N142">
        <f t="shared" si="22"/>
        <v>0.11328024944245242</v>
      </c>
      <c r="O142" cm="1">
        <f t="array" ref="O142">EXP(INDEX($G$12:$G$18,MATCH(I142,$C$12:$C$18,1))+((I142-INDEX($C$12:$C$18,MATCH(I142,$C$12:$C$18,1)))/(INDEX($C$12:$C$18,MATCH(I142,$C$12:$C$18,1)+1)-INDEX($C$12:$C$18,MATCH(I142,$C$12:$C$18,1)))*(INDEX($G$12:$G$18,MATCH(I142,$C$12:$C$18,1)+1)-INDEX($G$12:$G$18,MATCH(I142,$C$12:$C$18,1)))))</f>
        <v>0.95748046646875451</v>
      </c>
    </row>
    <row r="143" spans="9:15" x14ac:dyDescent="0.35">
      <c r="I143">
        <v>141</v>
      </c>
      <c r="J143">
        <f t="shared" si="20"/>
        <v>4.920902535015504E-2</v>
      </c>
      <c r="K143" cm="1">
        <f t="array" ref="K143">EXP(INDEX($E$12:$E$18,MATCH(I143,$C$12:$C$18,1))+((I143-INDEX($C$12:$C$18,MATCH(I143,$C$12:$C$18,1)))/(INDEX($C$12:$C$18,MATCH(I143,$C$12:$C$18,1)+1)-INDEX($C$12:$C$18,MATCH(I143,$C$12:$C$18,1)))*(INDEX($E$12:$E$18,MATCH(I143,$C$12:$C$18,1)+1)-INDEX($E$12:$E$18,MATCH(I143,$C$12:$C$18,1)))))</f>
        <v>0.98117002744253312</v>
      </c>
      <c r="L143">
        <f t="shared" si="21"/>
        <v>0.15809181488475291</v>
      </c>
      <c r="M143" cm="1">
        <f t="array" ref="M143">EXP(INDEX($F$12:$F$18,MATCH(I143,$C$12:$C$18,1))+((I143-INDEX($C$12:$C$18,MATCH(I143,$C$12:$C$18,1)))/(INDEX($C$12:$C$18,MATCH(I143,$C$12:$C$18,1)+1)-INDEX($C$12:$C$18,MATCH(I143,$C$12:$C$18,1)))*(INDEX($F$12:$F$18,MATCH(I143,$C$12:$C$18,1)+1)-INDEX($F$12:$F$18,MATCH(I143,$C$12:$C$18,1)))))</f>
        <v>0.94075636405837837</v>
      </c>
      <c r="N143">
        <f t="shared" si="22"/>
        <v>0.11331782535394107</v>
      </c>
      <c r="O143" cm="1">
        <f t="array" ref="O143">EXP(INDEX($G$12:$G$18,MATCH(I143,$C$12:$C$18,1))+((I143-INDEX($C$12:$C$18,MATCH(I143,$C$12:$C$18,1)))/(INDEX($C$12:$C$18,MATCH(I143,$C$12:$C$18,1)+1)-INDEX($C$12:$C$18,MATCH(I143,$C$12:$C$18,1)))*(INDEX($G$12:$G$18,MATCH(I143,$C$12:$C$18,1)+1)-INDEX($G$12:$G$18,MATCH(I143,$C$12:$C$18,1)))))</f>
        <v>0.95716945794272112</v>
      </c>
    </row>
    <row r="144" spans="9:15" x14ac:dyDescent="0.35">
      <c r="I144">
        <v>142</v>
      </c>
      <c r="J144">
        <f t="shared" si="20"/>
        <v>4.9325541332678538E-2</v>
      </c>
      <c r="K144" cm="1">
        <f t="array" ref="K144">EXP(INDEX($E$12:$E$18,MATCH(I144,$C$12:$C$18,1))+((I144-INDEX($C$12:$C$18,MATCH(I144,$C$12:$C$18,1)))/(INDEX($C$12:$C$18,MATCH(I144,$C$12:$C$18,1)+1)-INDEX($C$12:$C$18,MATCH(I144,$C$12:$C$18,1)))*(INDEX($E$12:$E$18,MATCH(I144,$C$12:$C$18,1)+1)-INDEX($E$12:$E$18,MATCH(I144,$C$12:$C$18,1)))))</f>
        <v>0.98099328680582587</v>
      </c>
      <c r="L144">
        <f t="shared" si="21"/>
        <v>0.15810938082564868</v>
      </c>
      <c r="M144" cm="1">
        <f t="array" ref="M144">EXP(INDEX($F$12:$F$18,MATCH(I144,$C$12:$C$18,1))+((I144-INDEX($C$12:$C$18,MATCH(I144,$C$12:$C$18,1)))/(INDEX($C$12:$C$18,MATCH(I144,$C$12:$C$18,1)+1)-INDEX($C$12:$C$18,MATCH(I144,$C$12:$C$18,1)))*(INDEX($F$12:$F$18,MATCH(I144,$C$12:$C$18,1)+1)-INDEX($F$12:$F$18,MATCH(I144,$C$12:$C$18,1)))))</f>
        <v>0.94034255791814159</v>
      </c>
      <c r="N144">
        <f t="shared" si="22"/>
        <v>0.11335487202723998</v>
      </c>
      <c r="O144" cm="1">
        <f t="array" ref="O144">EXP(INDEX($G$12:$G$18,MATCH(I144,$C$12:$C$18,1))+((I144-INDEX($C$12:$C$18,MATCH(I144,$C$12:$C$18,1)))/(INDEX($C$12:$C$18,MATCH(I144,$C$12:$C$18,1)+1)-INDEX($C$12:$C$18,MATCH(I144,$C$12:$C$18,1)))*(INDEX($G$12:$G$18,MATCH(I144,$C$12:$C$18,1)+1)-INDEX($G$12:$G$18,MATCH(I144,$C$12:$C$18,1)))))</f>
        <v>0.95685855043838641</v>
      </c>
    </row>
    <row r="145" spans="9:15" x14ac:dyDescent="0.35">
      <c r="I145">
        <v>143</v>
      </c>
      <c r="J145">
        <f t="shared" si="20"/>
        <v>4.9440427721040528E-2</v>
      </c>
      <c r="K145" cm="1">
        <f t="array" ref="K145">EXP(INDEX($E$12:$E$18,MATCH(I145,$C$12:$C$18,1))+((I145-INDEX($C$12:$C$18,MATCH(I145,$C$12:$C$18,1)))/(INDEX($C$12:$C$18,MATCH(I145,$C$12:$C$18,1)+1)-INDEX($C$12:$C$18,MATCH(I145,$C$12:$C$18,1)))*(INDEX($E$12:$E$18,MATCH(I145,$C$12:$C$18,1)+1)-INDEX($E$12:$E$18,MATCH(I145,$C$12:$C$18,1)))))</f>
        <v>0.98081657800585631</v>
      </c>
      <c r="L145">
        <f t="shared" si="21"/>
        <v>0.15812670108904928</v>
      </c>
      <c r="M145" cm="1">
        <f t="array" ref="M145">EXP(INDEX($F$12:$F$18,MATCH(I145,$C$12:$C$18,1))+((I145-INDEX($C$12:$C$18,MATCH(I145,$C$12:$C$18,1)))/(INDEX($C$12:$C$18,MATCH(I145,$C$12:$C$18,1)+1)-INDEX($C$12:$C$18,MATCH(I145,$C$12:$C$18,1)))*(INDEX($F$12:$F$18,MATCH(I145,$C$12:$C$18,1)+1)-INDEX($F$12:$F$18,MATCH(I145,$C$12:$C$18,1)))))</f>
        <v>0.93992893379689324</v>
      </c>
      <c r="N145">
        <f t="shared" si="22"/>
        <v>0.11339140056524778</v>
      </c>
      <c r="O145" cm="1">
        <f t="array" ref="O145">EXP(INDEX($G$12:$G$18,MATCH(I145,$C$12:$C$18,1))+((I145-INDEX($C$12:$C$18,MATCH(I145,$C$12:$C$18,1)))/(INDEX($C$12:$C$18,MATCH(I145,$C$12:$C$18,1)+1)-INDEX($C$12:$C$18,MATCH(I145,$C$12:$C$18,1)))*(INDEX($G$12:$G$18,MATCH(I145,$C$12:$C$18,1)+1)-INDEX($G$12:$G$18,MATCH(I145,$C$12:$C$18,1)))))</f>
        <v>0.95654774392293673</v>
      </c>
    </row>
    <row r="146" spans="9:15" x14ac:dyDescent="0.35">
      <c r="I146">
        <v>144</v>
      </c>
      <c r="J146">
        <f t="shared" si="20"/>
        <v>4.9553718465120015E-2</v>
      </c>
      <c r="K146" cm="1">
        <f t="array" ref="K146">EXP(INDEX($E$12:$E$18,MATCH(I146,$C$12:$C$18,1))+((I146-INDEX($C$12:$C$18,MATCH(I146,$C$12:$C$18,1)))/(INDEX($C$12:$C$18,MATCH(I146,$C$12:$C$18,1)+1)-INDEX($C$12:$C$18,MATCH(I146,$C$12:$C$18,1)))*(INDEX($E$12:$E$18,MATCH(I146,$C$12:$C$18,1)+1)-INDEX($E$12:$E$18,MATCH(I146,$C$12:$C$18,1)))))</f>
        <v>0.98063990103688936</v>
      </c>
      <c r="L146">
        <f t="shared" si="21"/>
        <v>0.1581437807932361</v>
      </c>
      <c r="M146" cm="1">
        <f t="array" ref="M146">EXP(INDEX($F$12:$F$18,MATCH(I146,$C$12:$C$18,1))+((I146-INDEX($C$12:$C$18,MATCH(I146,$C$12:$C$18,1)))/(INDEX($C$12:$C$18,MATCH(I146,$C$12:$C$18,1)+1)-INDEX($C$12:$C$18,MATCH(I146,$C$12:$C$18,1)))*(INDEX($F$12:$F$18,MATCH(I146,$C$12:$C$18,1)+1)-INDEX($F$12:$F$18,MATCH(I146,$C$12:$C$18,1)))))</f>
        <v>0.93951549161456938</v>
      </c>
      <c r="N146">
        <f t="shared" si="22"/>
        <v>0.1134274217624503</v>
      </c>
      <c r="O146" cm="1">
        <f t="array" ref="O146">EXP(INDEX($G$12:$G$18,MATCH(I146,$C$12:$C$18,1))+((I146-INDEX($C$12:$C$18,MATCH(I146,$C$12:$C$18,1)))/(INDEX($C$12:$C$18,MATCH(I146,$C$12:$C$18,1)+1)-INDEX($C$12:$C$18,MATCH(I146,$C$12:$C$18,1)))*(INDEX($G$12:$G$18,MATCH(I146,$C$12:$C$18,1)+1)-INDEX($G$12:$G$18,MATCH(I146,$C$12:$C$18,1)))))</f>
        <v>0.95623703836356866</v>
      </c>
    </row>
    <row r="147" spans="9:15" x14ac:dyDescent="0.35">
      <c r="I147">
        <v>145</v>
      </c>
      <c r="J147">
        <f t="shared" si="20"/>
        <v>4.966544657824655E-2</v>
      </c>
      <c r="K147" cm="1">
        <f t="array" ref="K147">EXP(INDEX($E$12:$E$18,MATCH(I147,$C$12:$C$18,1))+((I147-INDEX($C$12:$C$18,MATCH(I147,$C$12:$C$18,1)))/(INDEX($C$12:$C$18,MATCH(I147,$C$12:$C$18,1)+1)-INDEX($C$12:$C$18,MATCH(I147,$C$12:$C$18,1)))*(INDEX($E$12:$E$18,MATCH(I147,$C$12:$C$18,1)+1)-INDEX($E$12:$E$18,MATCH(I147,$C$12:$C$18,1)))))</f>
        <v>0.98046325589319139</v>
      </c>
      <c r="L147">
        <f t="shared" si="21"/>
        <v>0.15816062491529639</v>
      </c>
      <c r="M147" cm="1">
        <f t="array" ref="M147">EXP(INDEX($F$12:$F$18,MATCH(I147,$C$12:$C$18,1))+((I147-INDEX($C$12:$C$18,MATCH(I147,$C$12:$C$18,1)))/(INDEX($C$12:$C$18,MATCH(I147,$C$12:$C$18,1)+1)-INDEX($C$12:$C$18,MATCH(I147,$C$12:$C$18,1)))*(INDEX($F$12:$F$18,MATCH(I147,$C$12:$C$18,1)+1)-INDEX($F$12:$F$18,MATCH(I147,$C$12:$C$18,1)))))</f>
        <v>0.93910223129114134</v>
      </c>
      <c r="N147">
        <f t="shared" si="22"/>
        <v>0.11346294611555302</v>
      </c>
      <c r="O147" cm="1">
        <f t="array" ref="O147">EXP(INDEX($G$12:$G$18,MATCH(I147,$C$12:$C$18,1))+((I147-INDEX($C$12:$C$18,MATCH(I147,$C$12:$C$18,1)))/(INDEX($C$12:$C$18,MATCH(I147,$C$12:$C$18,1)+1)-INDEX($C$12:$C$18,MATCH(I147,$C$12:$C$18,1)))*(INDEX($G$12:$G$18,MATCH(I147,$C$12:$C$18,1)+1)-INDEX($G$12:$G$18,MATCH(I147,$C$12:$C$18,1)))))</f>
        <v>0.95592643372748998</v>
      </c>
    </row>
    <row r="148" spans="9:15" x14ac:dyDescent="0.35">
      <c r="I148">
        <v>146</v>
      </c>
      <c r="J148">
        <f t="shared" si="20"/>
        <v>4.977564416927558E-2</v>
      </c>
      <c r="K148" cm="1">
        <f t="array" ref="K148">EXP(INDEX($E$12:$E$18,MATCH(I148,$C$12:$C$18,1))+((I148-INDEX($C$12:$C$18,MATCH(I148,$C$12:$C$18,1)))/(INDEX($C$12:$C$18,MATCH(I148,$C$12:$C$18,1)+1)-INDEX($C$12:$C$18,MATCH(I148,$C$12:$C$18,1)))*(INDEX($E$12:$E$18,MATCH(I148,$C$12:$C$18,1)+1)-INDEX($E$12:$E$18,MATCH(I148,$C$12:$C$18,1)))))</f>
        <v>0.98028664256902953</v>
      </c>
      <c r="L148">
        <f t="shared" si="21"/>
        <v>0.15817723829595826</v>
      </c>
      <c r="M148" cm="1">
        <f t="array" ref="M148">EXP(INDEX($F$12:$F$18,MATCH(I148,$C$12:$C$18,1))+((I148-INDEX($C$12:$C$18,MATCH(I148,$C$12:$C$18,1)))/(INDEX($C$12:$C$18,MATCH(I148,$C$12:$C$18,1)+1)-INDEX($C$12:$C$18,MATCH(I148,$C$12:$C$18,1)))*(INDEX($F$12:$F$18,MATCH(I148,$C$12:$C$18,1)+1)-INDEX($F$12:$F$18,MATCH(I148,$C$12:$C$18,1)))))</f>
        <v>0.93868915274661591</v>
      </c>
      <c r="N148">
        <f t="shared" si="22"/>
        <v>0.11349798383368194</v>
      </c>
      <c r="O148" cm="1">
        <f t="array" ref="O148">EXP(INDEX($G$12:$G$18,MATCH(I148,$C$12:$C$18,1))+((I148-INDEX($C$12:$C$18,MATCH(I148,$C$12:$C$18,1)))/(INDEX($C$12:$C$18,MATCH(I148,$C$12:$C$18,1)+1)-INDEX($C$12:$C$18,MATCH(I148,$C$12:$C$18,1)))*(INDEX($G$12:$G$18,MATCH(I148,$C$12:$C$18,1)+1)-INDEX($G$12:$G$18,MATCH(I148,$C$12:$C$18,1)))))</f>
        <v>0.95561592998191858</v>
      </c>
    </row>
    <row r="149" spans="9:15" x14ac:dyDescent="0.35">
      <c r="I149">
        <v>147</v>
      </c>
      <c r="J149">
        <f t="shared" si="20"/>
        <v>4.9884342473351689E-2</v>
      </c>
      <c r="K149" cm="1">
        <f t="array" ref="K149">EXP(INDEX($E$12:$E$18,MATCH(I149,$C$12:$C$18,1))+((I149-INDEX($C$12:$C$18,MATCH(I149,$C$12:$C$18,1)))/(INDEX($C$12:$C$18,MATCH(I149,$C$12:$C$18,1)+1)-INDEX($C$12:$C$18,MATCH(I149,$C$12:$C$18,1)))*(INDEX($E$12:$E$18,MATCH(I149,$C$12:$C$18,1)+1)-INDEX($E$12:$E$18,MATCH(I149,$C$12:$C$18,1)))))</f>
        <v>0.98011006105867216</v>
      </c>
      <c r="L149">
        <f t="shared" si="21"/>
        <v>0.15819362564423048</v>
      </c>
      <c r="M149" cm="1">
        <f t="array" ref="M149">EXP(INDEX($F$12:$F$18,MATCH(I149,$C$12:$C$18,1))+((I149-INDEX($C$12:$C$18,MATCH(I149,$C$12:$C$18,1)))/(INDEX($C$12:$C$18,MATCH(I149,$C$12:$C$18,1)+1)-INDEX($C$12:$C$18,MATCH(I149,$C$12:$C$18,1)))*(INDEX($F$12:$F$18,MATCH(I149,$C$12:$C$18,1)+1)-INDEX($F$12:$F$18,MATCH(I149,$C$12:$C$18,1)))))</f>
        <v>0.93827625590103458</v>
      </c>
      <c r="N149">
        <f t="shared" si="22"/>
        <v>0.11353254484816276</v>
      </c>
      <c r="O149" cm="1">
        <f t="array" ref="O149">EXP(INDEX($G$12:$G$18,MATCH(I149,$C$12:$C$18,1))+((I149-INDEX($C$12:$C$18,MATCH(I149,$C$12:$C$18,1)))/(INDEX($C$12:$C$18,MATCH(I149,$C$12:$C$18,1)+1)-INDEX($C$12:$C$18,MATCH(I149,$C$12:$C$18,1)))*(INDEX($G$12:$G$18,MATCH(I149,$C$12:$C$18,1)+1)-INDEX($G$12:$G$18,MATCH(I149,$C$12:$C$18,1)))))</f>
        <v>0.95530552709408334</v>
      </c>
    </row>
    <row r="150" spans="9:15" x14ac:dyDescent="0.35">
      <c r="I150">
        <v>148</v>
      </c>
      <c r="J150">
        <f t="shared" si="20"/>
        <v>4.999157188142677E-2</v>
      </c>
      <c r="K150" cm="1">
        <f t="array" ref="K150">EXP(INDEX($E$12:$E$18,MATCH(I150,$C$12:$C$18,1))+((I150-INDEX($C$12:$C$18,MATCH(I150,$C$12:$C$18,1)))/(INDEX($C$12:$C$18,MATCH(I150,$C$12:$C$18,1)+1)-INDEX($C$12:$C$18,MATCH(I150,$C$12:$C$18,1)))*(INDEX($E$12:$E$18,MATCH(I150,$C$12:$C$18,1)+1)-INDEX($E$12:$E$18,MATCH(I150,$C$12:$C$18,1)))))</f>
        <v>0.97993351135638851</v>
      </c>
      <c r="L150">
        <f t="shared" si="21"/>
        <v>0.15820979154185008</v>
      </c>
      <c r="M150" cm="1">
        <f t="array" ref="M150">EXP(INDEX($F$12:$F$18,MATCH(I150,$C$12:$C$18,1))+((I150-INDEX($C$12:$C$18,MATCH(I150,$C$12:$C$18,1)))/(INDEX($C$12:$C$18,MATCH(I150,$C$12:$C$18,1)+1)-INDEX($C$12:$C$18,MATCH(I150,$C$12:$C$18,1)))*(INDEX($F$12:$F$18,MATCH(I150,$C$12:$C$18,1)+1)-INDEX($F$12:$F$18,MATCH(I150,$C$12:$C$18,1)))))</f>
        <v>0.93786354067447453</v>
      </c>
      <c r="N150">
        <f t="shared" si="22"/>
        <v>0.11356663882190755</v>
      </c>
      <c r="O150" cm="1">
        <f t="array" ref="O150">EXP(INDEX($G$12:$G$18,MATCH(I150,$C$12:$C$18,1))+((I150-INDEX($C$12:$C$18,MATCH(I150,$C$12:$C$18,1)))/(INDEX($C$12:$C$18,MATCH(I150,$C$12:$C$18,1)+1)-INDEX($C$12:$C$18,MATCH(I150,$C$12:$C$18,1)))*(INDEX($G$12:$G$18,MATCH(I150,$C$12:$C$18,1)+1)-INDEX($G$12:$G$18,MATCH(I150,$C$12:$C$18,1)))))</f>
        <v>0.95499522503122358</v>
      </c>
    </row>
    <row r="151" spans="9:15" x14ac:dyDescent="0.35">
      <c r="I151">
        <v>149</v>
      </c>
      <c r="J151">
        <f t="shared" si="20"/>
        <v>5.0097361968588015E-2</v>
      </c>
      <c r="K151" cm="1">
        <f t="array" ref="K151">EXP(INDEX($E$12:$E$18,MATCH(I151,$C$12:$C$18,1))+((I151-INDEX($C$12:$C$18,MATCH(I151,$C$12:$C$18,1)))/(INDEX($C$12:$C$18,MATCH(I151,$C$12:$C$18,1)+1)-INDEX($C$12:$C$18,MATCH(I151,$C$12:$C$18,1)))*(INDEX($E$12:$E$18,MATCH(I151,$C$12:$C$18,1)+1)-INDEX($E$12:$E$18,MATCH(I151,$C$12:$C$18,1)))))</f>
        <v>0.97975699345644895</v>
      </c>
      <c r="L151">
        <f t="shared" si="21"/>
        <v>0.1582257404475555</v>
      </c>
      <c r="M151" cm="1">
        <f t="array" ref="M151">EXP(INDEX($F$12:$F$18,MATCH(I151,$C$12:$C$18,1))+((I151-INDEX($C$12:$C$18,MATCH(I151,$C$12:$C$18,1)))/(INDEX($C$12:$C$18,MATCH(I151,$C$12:$C$18,1)+1)-INDEX($C$12:$C$18,MATCH(I151,$C$12:$C$18,1)))*(INDEX($F$12:$F$18,MATCH(I151,$C$12:$C$18,1)+1)-INDEX($F$12:$F$18,MATCH(I151,$C$12:$C$18,1)))))</f>
        <v>0.93745100698704764</v>
      </c>
      <c r="N151">
        <f t="shared" si="22"/>
        <v>0.11360027515842071</v>
      </c>
      <c r="O151" cm="1">
        <f t="array" ref="O151">EXP(INDEX($G$12:$G$18,MATCH(I151,$C$12:$C$18,1))+((I151-INDEX($C$12:$C$18,MATCH(I151,$C$12:$C$18,1)))/(INDEX($C$12:$C$18,MATCH(I151,$C$12:$C$18,1)+1)-INDEX($C$12:$C$18,MATCH(I151,$C$12:$C$18,1)))*(INDEX($G$12:$G$18,MATCH(I151,$C$12:$C$18,1)+1)-INDEX($G$12:$G$18,MATCH(I151,$C$12:$C$18,1)))))</f>
        <v>0.9546850237605895</v>
      </c>
    </row>
    <row r="152" spans="9:15" x14ac:dyDescent="0.35">
      <c r="I152">
        <v>150</v>
      </c>
      <c r="J152">
        <f t="shared" si="20"/>
        <v>5.0201741521253958E-2</v>
      </c>
      <c r="K152" cm="1">
        <f t="array" ref="K152">EXP(INDEX($E$12:$E$18,MATCH(I152,$C$12:$C$18,1))+((I152-INDEX($C$12:$C$18,MATCH(I152,$C$12:$C$18,1)))/(INDEX($C$12:$C$18,MATCH(I152,$C$12:$C$18,1)+1)-INDEX($C$12:$C$18,MATCH(I152,$C$12:$C$18,1)))*(INDEX($E$12:$E$18,MATCH(I152,$C$12:$C$18,1)+1)-INDEX($E$12:$E$18,MATCH(I152,$C$12:$C$18,1)))))</f>
        <v>0.97958050735312474</v>
      </c>
      <c r="L152">
        <f t="shared" si="21"/>
        <v>0.15824147670118505</v>
      </c>
      <c r="M152" cm="1">
        <f t="array" ref="M152">EXP(INDEX($F$12:$F$18,MATCH(I152,$C$12:$C$18,1))+((I152-INDEX($C$12:$C$18,MATCH(I152,$C$12:$C$18,1)))/(INDEX($C$12:$C$18,MATCH(I152,$C$12:$C$18,1)+1)-INDEX($C$12:$C$18,MATCH(I152,$C$12:$C$18,1)))*(INDEX($F$12:$F$18,MATCH(I152,$C$12:$C$18,1)+1)-INDEX($F$12:$F$18,MATCH(I152,$C$12:$C$18,1)))))</f>
        <v>0.93703865475890114</v>
      </c>
      <c r="N152">
        <f t="shared" si="22"/>
        <v>0.11363346301044699</v>
      </c>
      <c r="O152" cm="1">
        <f t="array" ref="O152">EXP(INDEX($G$12:$G$18,MATCH(I152,$C$12:$C$18,1))+((I152-INDEX($C$12:$C$18,MATCH(I152,$C$12:$C$18,1)))/(INDEX($C$12:$C$18,MATCH(I152,$C$12:$C$18,1)+1)-INDEX($C$12:$C$18,MATCH(I152,$C$12:$C$18,1)))*(INDEX($G$12:$G$18,MATCH(I152,$C$12:$C$18,1)+1)-INDEX($G$12:$G$18,MATCH(I152,$C$12:$C$18,1)))))</f>
        <v>0.95437492324944173</v>
      </c>
    </row>
    <row r="153" spans="9:15" x14ac:dyDescent="0.35">
      <c r="I153">
        <v>151</v>
      </c>
      <c r="J153">
        <f t="shared" si="20"/>
        <v>5.0304738563288598E-2</v>
      </c>
      <c r="K153" cm="1">
        <f t="array" ref="K153">EXP(INDEX($E$12:$E$18,MATCH(I153,$C$12:$C$18,1))+((I153-INDEX($C$12:$C$18,MATCH(I153,$C$12:$C$18,1)))/(INDEX($C$12:$C$18,MATCH(I153,$C$12:$C$18,1)+1)-INDEX($C$12:$C$18,MATCH(I153,$C$12:$C$18,1)))*(INDEX($E$12:$E$18,MATCH(I153,$C$12:$C$18,1)+1)-INDEX($E$12:$E$18,MATCH(I153,$C$12:$C$18,1)))))</f>
        <v>0.97940405304068834</v>
      </c>
      <c r="L153">
        <f t="shared" si="21"/>
        <v>0.15825700452761401</v>
      </c>
      <c r="M153" cm="1">
        <f t="array" ref="M153">EXP(INDEX($F$12:$F$18,MATCH(I153,$C$12:$C$18,1))+((I153-INDEX($C$12:$C$18,MATCH(I153,$C$12:$C$18,1)))/(INDEX($C$12:$C$18,MATCH(I153,$C$12:$C$18,1)+1)-INDEX($C$12:$C$18,MATCH(I153,$C$12:$C$18,1)))*(INDEX($F$12:$F$18,MATCH(I153,$C$12:$C$18,1)+1)-INDEX($F$12:$F$18,MATCH(I153,$C$12:$C$18,1)))))</f>
        <v>0.93662648391021752</v>
      </c>
      <c r="N153">
        <f t="shared" si="22"/>
        <v>0.11366621128827441</v>
      </c>
      <c r="O153" cm="1">
        <f t="array" ref="O153">EXP(INDEX($G$12:$G$18,MATCH(I153,$C$12:$C$18,1))+((I153-INDEX($C$12:$C$18,MATCH(I153,$C$12:$C$18,1)))/(INDEX($C$12:$C$18,MATCH(I153,$C$12:$C$18,1)+1)-INDEX($C$12:$C$18,MATCH(I153,$C$12:$C$18,1)))*(INDEX($G$12:$G$18,MATCH(I153,$C$12:$C$18,1)+1)-INDEX($G$12:$G$18,MATCH(I153,$C$12:$C$18,1)))))</f>
        <v>0.95406492346505156</v>
      </c>
    </row>
    <row r="154" spans="9:15" x14ac:dyDescent="0.35">
      <c r="I154">
        <v>152</v>
      </c>
      <c r="J154">
        <f t="shared" si="20"/>
        <v>5.040638038108583E-2</v>
      </c>
      <c r="K154" cm="1">
        <f t="array" ref="K154">EXP(INDEX($E$12:$E$18,MATCH(I154,$C$12:$C$18,1))+((I154-INDEX($C$12:$C$18,MATCH(I154,$C$12:$C$18,1)))/(INDEX($C$12:$C$18,MATCH(I154,$C$12:$C$18,1)+1)-INDEX($C$12:$C$18,MATCH(I154,$C$12:$C$18,1)))*(INDEX($E$12:$E$18,MATCH(I154,$C$12:$C$18,1)+1)-INDEX($E$12:$E$18,MATCH(I154,$C$12:$C$18,1)))))</f>
        <v>0.97922763051341322</v>
      </c>
      <c r="L154">
        <f t="shared" si="21"/>
        <v>0.15827232804053729</v>
      </c>
      <c r="M154" cm="1">
        <f t="array" ref="M154">EXP(INDEX($F$12:$F$18,MATCH(I154,$C$12:$C$18,1))+((I154-INDEX($C$12:$C$18,MATCH(I154,$C$12:$C$18,1)))/(INDEX($C$12:$C$18,MATCH(I154,$C$12:$C$18,1)+1)-INDEX($C$12:$C$18,MATCH(I154,$C$12:$C$18,1)))*(INDEX($F$12:$F$18,MATCH(I154,$C$12:$C$18,1)+1)-INDEX($F$12:$F$18,MATCH(I154,$C$12:$C$18,1)))))</f>
        <v>0.93621449436121418</v>
      </c>
      <c r="N154">
        <f t="shared" si="22"/>
        <v>0.11369852866770917</v>
      </c>
      <c r="O154" cm="1">
        <f t="array" ref="O154">EXP(INDEX($G$12:$G$18,MATCH(I154,$C$12:$C$18,1))+((I154-INDEX($C$12:$C$18,MATCH(I154,$C$12:$C$18,1)))/(INDEX($C$12:$C$18,MATCH(I154,$C$12:$C$18,1)+1)-INDEX($C$12:$C$18,MATCH(I154,$C$12:$C$18,1)))*(INDEX($G$12:$G$18,MATCH(I154,$C$12:$C$18,1)+1)-INDEX($G$12:$G$18,MATCH(I154,$C$12:$C$18,1)))))</f>
        <v>0.95375502437470105</v>
      </c>
    </row>
    <row r="155" spans="9:15" x14ac:dyDescent="0.35">
      <c r="I155">
        <v>153</v>
      </c>
      <c r="J155">
        <f t="shared" si="20"/>
        <v>5.0506693547669922E-2</v>
      </c>
      <c r="K155" cm="1">
        <f t="array" ref="K155">EXP(INDEX($E$12:$E$18,MATCH(I155,$C$12:$C$18,1))+((I155-INDEX($C$12:$C$18,MATCH(I155,$C$12:$C$18,1)))/(INDEX($C$12:$C$18,MATCH(I155,$C$12:$C$18,1)+1)-INDEX($C$12:$C$18,MATCH(I155,$C$12:$C$18,1)))*(INDEX($E$12:$E$18,MATCH(I155,$C$12:$C$18,1)+1)-INDEX($E$12:$E$18,MATCH(I155,$C$12:$C$18,1)))))</f>
        <v>0.97905123976557384</v>
      </c>
      <c r="L155">
        <f t="shared" si="21"/>
        <v>0.15828745124610205</v>
      </c>
      <c r="M155" cm="1">
        <f t="array" ref="M155">EXP(INDEX($F$12:$F$18,MATCH(I155,$C$12:$C$18,1))+((I155-INDEX($C$12:$C$18,MATCH(I155,$C$12:$C$18,1)))/(INDEX($C$12:$C$18,MATCH(I155,$C$12:$C$18,1)+1)-INDEX($C$12:$C$18,MATCH(I155,$C$12:$C$18,1)))*(INDEX($F$12:$F$18,MATCH(I155,$C$12:$C$18,1)+1)-INDEX($F$12:$F$18,MATCH(I155,$C$12:$C$18,1)))))</f>
        <v>0.93580268603214367</v>
      </c>
      <c r="N155">
        <f t="shared" si="22"/>
        <v>0.11373042359773969</v>
      </c>
      <c r="O155" cm="1">
        <f t="array" ref="O155">EXP(INDEX($G$12:$G$18,MATCH(I155,$C$12:$C$18,1))+((I155-INDEX($C$12:$C$18,MATCH(I155,$C$12:$C$18,1)))/(INDEX($C$12:$C$18,MATCH(I155,$C$12:$C$18,1)+1)-INDEX($C$12:$C$18,MATCH(I155,$C$12:$C$18,1)))*(INDEX($G$12:$G$18,MATCH(I155,$C$12:$C$18,1)+1)-INDEX($G$12:$G$18,MATCH(I155,$C$12:$C$18,1)))))</f>
        <v>0.95344522594568271</v>
      </c>
    </row>
    <row r="156" spans="9:15" x14ac:dyDescent="0.35">
      <c r="I156">
        <v>154</v>
      </c>
      <c r="J156">
        <f t="shared" si="20"/>
        <v>5.0605703945857027E-2</v>
      </c>
      <c r="K156" cm="1">
        <f t="array" ref="K156">EXP(INDEX($E$12:$E$18,MATCH(I156,$C$12:$C$18,1))+((I156-INDEX($C$12:$C$18,MATCH(I156,$C$12:$C$18,1)))/(INDEX($C$12:$C$18,MATCH(I156,$C$12:$C$18,1)+1)-INDEX($C$12:$C$18,MATCH(I156,$C$12:$C$18,1)))*(INDEX($E$12:$E$18,MATCH(I156,$C$12:$C$18,1)+1)-INDEX($E$12:$E$18,MATCH(I156,$C$12:$C$18,1)))))</f>
        <v>0.97887488079144558</v>
      </c>
      <c r="L156">
        <f t="shared" si="21"/>
        <v>0.15830237804639966</v>
      </c>
      <c r="M156" cm="1">
        <f t="array" ref="M156">EXP(INDEX($F$12:$F$18,MATCH(I156,$C$12:$C$18,1))+((I156-INDEX($C$12:$C$18,MATCH(I156,$C$12:$C$18,1)))/(INDEX($C$12:$C$18,MATCH(I156,$C$12:$C$18,1)+1)-INDEX($C$12:$C$18,MATCH(I156,$C$12:$C$18,1)))*(INDEX($F$12:$F$18,MATCH(I156,$C$12:$C$18,1)+1)-INDEX($F$12:$F$18,MATCH(I156,$C$12:$C$18,1)))))</f>
        <v>0.93539105884329365</v>
      </c>
      <c r="N156">
        <f t="shared" si="22"/>
        <v>0.11376190430789966</v>
      </c>
      <c r="O156" cm="1">
        <f t="array" ref="O156">EXP(INDEX($G$12:$G$18,MATCH(I156,$C$12:$C$18,1))+((I156-INDEX($C$12:$C$18,MATCH(I156,$C$12:$C$18,1)))/(INDEX($C$12:$C$18,MATCH(I156,$C$12:$C$18,1)+1)-INDEX($C$12:$C$18,MATCH(I156,$C$12:$C$18,1)))*(INDEX($G$12:$G$18,MATCH(I156,$C$12:$C$18,1)+1)-INDEX($G$12:$G$18,MATCH(I156,$C$12:$C$18,1)))))</f>
        <v>0.95313552814529978</v>
      </c>
    </row>
    <row r="157" spans="9:15" x14ac:dyDescent="0.35">
      <c r="I157">
        <v>155</v>
      </c>
      <c r="J157">
        <f t="shared" si="20"/>
        <v>5.0703436790518933E-2</v>
      </c>
      <c r="K157" cm="1">
        <f t="array" ref="K157">EXP(INDEX($E$12:$E$18,MATCH(I157,$C$12:$C$18,1))+((I157-INDEX($C$12:$C$18,MATCH(I157,$C$12:$C$18,1)))/(INDEX($C$12:$C$18,MATCH(I157,$C$12:$C$18,1)+1)-INDEX($C$12:$C$18,MATCH(I157,$C$12:$C$18,1)))*(INDEX($E$12:$E$18,MATCH(I157,$C$12:$C$18,1)+1)-INDEX($E$12:$E$18,MATCH(I157,$C$12:$C$18,1)))))</f>
        <v>0.97869855358530511</v>
      </c>
      <c r="L157">
        <f t="shared" si="21"/>
        <v>0.15831711224282277</v>
      </c>
      <c r="M157" cm="1">
        <f t="array" ref="M157">EXP(INDEX($F$12:$F$18,MATCH(I157,$C$12:$C$18,1))+((I157-INDEX($C$12:$C$18,MATCH(I157,$C$12:$C$18,1)))/(INDEX($C$12:$C$18,MATCH(I157,$C$12:$C$18,1)+1)-INDEX($C$12:$C$18,MATCH(I157,$C$12:$C$18,1)))*(INDEX($F$12:$F$18,MATCH(I157,$C$12:$C$18,1)+1)-INDEX($F$12:$F$18,MATCH(I157,$C$12:$C$18,1)))))</f>
        <v>0.93497961271498664</v>
      </c>
      <c r="N157">
        <f t="shared" si="22"/>
        <v>0.11379297881534789</v>
      </c>
      <c r="O157" cm="1">
        <f t="array" ref="O157">EXP(INDEX($G$12:$G$18,MATCH(I157,$C$12:$C$18,1))+((I157-INDEX($C$12:$C$18,MATCH(I157,$C$12:$C$18,1)))/(INDEX($C$12:$C$18,MATCH(I157,$C$12:$C$18,1)+1)-INDEX($C$12:$C$18,MATCH(I157,$C$12:$C$18,1)))*(INDEX($G$12:$G$18,MATCH(I157,$C$12:$C$18,1)+1)-INDEX($G$12:$G$18,MATCH(I157,$C$12:$C$18,1)))))</f>
        <v>0.95282593094086609</v>
      </c>
    </row>
    <row r="158" spans="9:15" x14ac:dyDescent="0.35">
      <c r="I158">
        <v>156</v>
      </c>
      <c r="J158">
        <f t="shared" si="20"/>
        <v>5.0799916649993136E-2</v>
      </c>
      <c r="K158" cm="1">
        <f t="array" ref="K158">EXP(INDEX($E$12:$E$18,MATCH(I158,$C$12:$C$18,1))+((I158-INDEX($C$12:$C$18,MATCH(I158,$C$12:$C$18,1)))/(INDEX($C$12:$C$18,MATCH(I158,$C$12:$C$18,1)+1)-INDEX($C$12:$C$18,MATCH(I158,$C$12:$C$18,1)))*(INDEX($E$12:$E$18,MATCH(I158,$C$12:$C$18,1)+1)-INDEX($E$12:$E$18,MATCH(I158,$C$12:$C$18,1)))))</f>
        <v>0.97852225814142979</v>
      </c>
      <c r="L158">
        <f t="shared" si="21"/>
        <v>0.15833165753929157</v>
      </c>
      <c r="M158" cm="1">
        <f t="array" ref="M158">EXP(INDEX($F$12:$F$18,MATCH(I158,$C$12:$C$18,1))+((I158-INDEX($C$12:$C$18,MATCH(I158,$C$12:$C$18,1)))/(INDEX($C$12:$C$18,MATCH(I158,$C$12:$C$18,1)+1)-INDEX($C$12:$C$18,MATCH(I158,$C$12:$C$18,1)))*(INDEX($F$12:$F$18,MATCH(I158,$C$12:$C$18,1)+1)-INDEX($F$12:$F$18,MATCH(I158,$C$12:$C$18,1)))))</f>
        <v>0.93456834756758056</v>
      </c>
      <c r="N158">
        <f t="shared" si="22"/>
        <v>0.113823654931675</v>
      </c>
      <c r="O158" cm="1">
        <f t="array" ref="O158">EXP(INDEX($G$12:$G$18,MATCH(I158,$C$12:$C$18,1))+((I158-INDEX($C$12:$C$18,MATCH(I158,$C$12:$C$18,1)))/(INDEX($C$12:$C$18,MATCH(I158,$C$12:$C$18,1)+1)-INDEX($C$12:$C$18,MATCH(I158,$C$12:$C$18,1)))*(INDEX($G$12:$G$18,MATCH(I158,$C$12:$C$18,1)+1)-INDEX($G$12:$G$18,MATCH(I158,$C$12:$C$18,1)))))</f>
        <v>0.95251643429970612</v>
      </c>
    </row>
    <row r="159" spans="9:15" x14ac:dyDescent="0.35">
      <c r="I159">
        <v>157</v>
      </c>
      <c r="J159">
        <f t="shared" si="20"/>
        <v>5.0895167466671262E-2</v>
      </c>
      <c r="K159" cm="1">
        <f t="array" ref="K159">EXP(INDEX($E$12:$E$18,MATCH(I159,$C$12:$C$18,1))+((I159-INDEX($C$12:$C$18,MATCH(I159,$C$12:$C$18,1)))/(INDEX($C$12:$C$18,MATCH(I159,$C$12:$C$18,1)+1)-INDEX($C$12:$C$18,MATCH(I159,$C$12:$C$18,1)))*(INDEX($E$12:$E$18,MATCH(I159,$C$12:$C$18,1)+1)-INDEX($E$12:$E$18,MATCH(I159,$C$12:$C$18,1)))))</f>
        <v>0.97834599445409842</v>
      </c>
      <c r="L159">
        <f t="shared" si="21"/>
        <v>0.15834601754535932</v>
      </c>
      <c r="M159" cm="1">
        <f t="array" ref="M159">EXP(INDEX($F$12:$F$18,MATCH(I159,$C$12:$C$18,1))+((I159-INDEX($C$12:$C$18,MATCH(I159,$C$12:$C$18,1)))/(INDEX($C$12:$C$18,MATCH(I159,$C$12:$C$18,1)+1)-INDEX($C$12:$C$18,MATCH(I159,$C$12:$C$18,1)))*(INDEX($F$12:$F$18,MATCH(I159,$C$12:$C$18,1)+1)-INDEX($F$12:$F$18,MATCH(I159,$C$12:$C$18,1)))))</f>
        <v>0.9341572633214682</v>
      </c>
      <c r="N159">
        <f t="shared" si="22"/>
        <v>0.11385394026945027</v>
      </c>
      <c r="O159" cm="1">
        <f t="array" ref="O159">EXP(INDEX($G$12:$G$18,MATCH(I159,$C$12:$C$18,1))+((I159-INDEX($C$12:$C$18,MATCH(I159,$C$12:$C$18,1)))/(INDEX($C$12:$C$18,MATCH(I159,$C$12:$C$18,1)+1)-INDEX($C$12:$C$18,MATCH(I159,$C$12:$C$18,1)))*(INDEX($G$12:$G$18,MATCH(I159,$C$12:$C$18,1)+1)-INDEX($G$12:$G$18,MATCH(I159,$C$12:$C$18,1)))))</f>
        <v>0.95220703818915486</v>
      </c>
    </row>
    <row r="160" spans="9:15" x14ac:dyDescent="0.35">
      <c r="I160">
        <v>158</v>
      </c>
      <c r="J160">
        <f t="shared" si="20"/>
        <v>5.0989212576809252E-2</v>
      </c>
      <c r="K160" cm="1">
        <f t="array" ref="K160">EXP(INDEX($E$12:$E$18,MATCH(I160,$C$12:$C$18,1))+((I160-INDEX($C$12:$C$18,MATCH(I160,$C$12:$C$18,1)))/(INDEX($C$12:$C$18,MATCH(I160,$C$12:$C$18,1)+1)-INDEX($C$12:$C$18,MATCH(I160,$C$12:$C$18,1)))*(INDEX($E$12:$E$18,MATCH(I160,$C$12:$C$18,1)+1)-INDEX($E$12:$E$18,MATCH(I160,$C$12:$C$18,1)))))</f>
        <v>0.97816976251759047</v>
      </c>
      <c r="L160">
        <f t="shared" si="21"/>
        <v>0.15836019577919846</v>
      </c>
      <c r="M160" cm="1">
        <f t="array" ref="M160">EXP(INDEX($F$12:$F$18,MATCH(I160,$C$12:$C$18,1))+((I160-INDEX($C$12:$C$18,MATCH(I160,$C$12:$C$18,1)))/(INDEX($C$12:$C$18,MATCH(I160,$C$12:$C$18,1)+1)-INDEX($C$12:$C$18,MATCH(I160,$C$12:$C$18,1)))*(INDEX($F$12:$F$18,MATCH(I160,$C$12:$C$18,1)+1)-INDEX($F$12:$F$18,MATCH(I160,$C$12:$C$18,1)))))</f>
        <v>0.93374635989707722</v>
      </c>
      <c r="N160">
        <f t="shared" si="22"/>
        <v>0.11388384224851934</v>
      </c>
      <c r="O160" cm="1">
        <f t="array" ref="O160">EXP(INDEX($G$12:$G$18,MATCH(I160,$C$12:$C$18,1))+((I160-INDEX($C$12:$C$18,MATCH(I160,$C$12:$C$18,1)))/(INDEX($C$12:$C$18,MATCH(I160,$C$12:$C$18,1)+1)-INDEX($C$12:$C$18,MATCH(I160,$C$12:$C$18,1)))*(INDEX($G$12:$G$18,MATCH(I160,$C$12:$C$18,1)+1)-INDEX($G$12:$G$18,MATCH(I160,$C$12:$C$18,1)))))</f>
        <v>0.95189774257655813</v>
      </c>
    </row>
    <row r="161" spans="9:15" x14ac:dyDescent="0.35">
      <c r="I161">
        <v>159</v>
      </c>
      <c r="J161">
        <f t="shared" si="20"/>
        <v>5.1082074729587035E-2</v>
      </c>
      <c r="K161" cm="1">
        <f t="array" ref="K161">EXP(INDEX($E$12:$E$18,MATCH(I161,$C$12:$C$18,1))+((I161-INDEX($C$12:$C$18,MATCH(I161,$C$12:$C$18,1)))/(INDEX($C$12:$C$18,MATCH(I161,$C$12:$C$18,1)+1)-INDEX($C$12:$C$18,MATCH(I161,$C$12:$C$18,1)))*(INDEX($E$12:$E$18,MATCH(I161,$C$12:$C$18,1)+1)-INDEX($E$12:$E$18,MATCH(I161,$C$12:$C$18,1)))))</f>
        <v>0.97799356232618662</v>
      </c>
      <c r="L161">
        <f t="shared" si="21"/>
        <v>0.15837419567047367</v>
      </c>
      <c r="M161" cm="1">
        <f t="array" ref="M161">EXP(INDEX($F$12:$F$18,MATCH(I161,$C$12:$C$18,1))+((I161-INDEX($C$12:$C$18,MATCH(I161,$C$12:$C$18,1)))/(INDEX($C$12:$C$18,MATCH(I161,$C$12:$C$18,1)+1)-INDEX($C$12:$C$18,MATCH(I161,$C$12:$C$18,1)))*(INDEX($F$12:$F$18,MATCH(I161,$C$12:$C$18,1)+1)-INDEX($F$12:$F$18,MATCH(I161,$C$12:$C$18,1)))))</f>
        <v>0.93333563721487045</v>
      </c>
      <c r="N161">
        <f t="shared" si="22"/>
        <v>0.11391336810206555</v>
      </c>
      <c r="O161" cm="1">
        <f t="array" ref="O161">EXP(INDEX($G$12:$G$18,MATCH(I161,$C$12:$C$18,1))+((I161-INDEX($C$12:$C$18,MATCH(I161,$C$12:$C$18,1)))/(INDEX($C$12:$C$18,MATCH(I161,$C$12:$C$18,1)+1)-INDEX($C$12:$C$18,MATCH(I161,$C$12:$C$18,1)))*(INDEX($G$12:$G$18,MATCH(I161,$C$12:$C$18,1)+1)-INDEX($G$12:$G$18,MATCH(I161,$C$12:$C$18,1)))))</f>
        <v>0.95158854742927212</v>
      </c>
    </row>
    <row r="162" spans="9:15" x14ac:dyDescent="0.35">
      <c r="I162">
        <v>160</v>
      </c>
      <c r="J162">
        <f t="shared" si="20"/>
        <v>5.1173776105455079E-2</v>
      </c>
      <c r="K162" cm="1">
        <f t="array" ref="K162">EXP(INDEX($E$12:$E$18,MATCH(I162,$C$12:$C$18,1))+((I162-INDEX($C$12:$C$18,MATCH(I162,$C$12:$C$18,1)))/(INDEX($C$12:$C$18,MATCH(I162,$C$12:$C$18,1)+1)-INDEX($C$12:$C$18,MATCH(I162,$C$12:$C$18,1)))*(INDEX($E$12:$E$18,MATCH(I162,$C$12:$C$18,1)+1)-INDEX($E$12:$E$18,MATCH(I162,$C$12:$C$18,1)))))</f>
        <v>0.97781739387416855</v>
      </c>
      <c r="L162">
        <f t="shared" si="21"/>
        <v>0.15838802056310805</v>
      </c>
      <c r="M162" cm="1">
        <f t="array" ref="M162">EXP(INDEX($F$12:$F$18,MATCH(I162,$C$12:$C$18,1))+((I162-INDEX($C$12:$C$18,MATCH(I162,$C$12:$C$18,1)))/(INDEX($C$12:$C$18,MATCH(I162,$C$12:$C$18,1)+1)-INDEX($C$12:$C$18,MATCH(I162,$C$12:$C$18,1)))*(INDEX($F$12:$F$18,MATCH(I162,$C$12:$C$18,1)+1)-INDEX($F$12:$F$18,MATCH(I162,$C$12:$C$18,1)))))</f>
        <v>0.93292509519534561</v>
      </c>
      <c r="N162">
        <f t="shared" si="22"/>
        <v>0.1139425248824424</v>
      </c>
      <c r="O162" cm="1">
        <f t="array" ref="O162">EXP(INDEX($G$12:$G$18,MATCH(I162,$C$12:$C$18,1))+((I162-INDEX($C$12:$C$18,MATCH(I162,$C$12:$C$18,1)))/(INDEX($C$12:$C$18,MATCH(I162,$C$12:$C$18,1)+1)-INDEX($C$12:$C$18,MATCH(I162,$C$12:$C$18,1)))*(INDEX($G$12:$G$18,MATCH(I162,$C$12:$C$18,1)+1)-INDEX($G$12:$G$18,MATCH(I162,$C$12:$C$18,1)))))</f>
        <v>0.95127945271466374</v>
      </c>
    </row>
    <row r="163" spans="9:15" x14ac:dyDescent="0.35">
      <c r="I163">
        <v>161</v>
      </c>
      <c r="J163">
        <f t="shared" si="20"/>
        <v>5.1264338333796587E-2</v>
      </c>
      <c r="K163" cm="1">
        <f t="array" ref="K163">EXP(INDEX($E$12:$E$18,MATCH(I163,$C$12:$C$18,1))+((I163-INDEX($C$12:$C$18,MATCH(I163,$C$12:$C$18,1)))/(INDEX($C$12:$C$18,MATCH(I163,$C$12:$C$18,1)+1)-INDEX($C$12:$C$18,MATCH(I163,$C$12:$C$18,1)))*(INDEX($E$12:$E$18,MATCH(I163,$C$12:$C$18,1)+1)-INDEX($E$12:$E$18,MATCH(I163,$C$12:$C$18,1)))))</f>
        <v>0.97764125715581907</v>
      </c>
      <c r="L163">
        <f t="shared" si="21"/>
        <v>0.1584016737179455</v>
      </c>
      <c r="M163" cm="1">
        <f t="array" ref="M163">EXP(INDEX($F$12:$F$18,MATCH(I163,$C$12:$C$18,1))+((I163-INDEX($C$12:$C$18,MATCH(I163,$C$12:$C$18,1)))/(INDEX($C$12:$C$18,MATCH(I163,$C$12:$C$18,1)+1)-INDEX($C$12:$C$18,MATCH(I163,$C$12:$C$18,1)))*(INDEX($F$12:$F$18,MATCH(I163,$C$12:$C$18,1)+1)-INDEX($F$12:$F$18,MATCH(I163,$C$12:$C$18,1)))))</f>
        <v>0.9325147337590356</v>
      </c>
      <c r="N163">
        <f t="shared" si="22"/>
        <v>0.11397131946678989</v>
      </c>
      <c r="O163" cm="1">
        <f t="array" ref="O163">EXP(INDEX($G$12:$G$18,MATCH(I163,$C$12:$C$18,1))+((I163-INDEX($C$12:$C$18,MATCH(I163,$C$12:$C$18,1)))/(INDEX($C$12:$C$18,MATCH(I163,$C$12:$C$18,1)+1)-INDEX($C$12:$C$18,MATCH(I163,$C$12:$C$18,1)))*(INDEX($G$12:$G$18,MATCH(I163,$C$12:$C$18,1)+1)-INDEX($G$12:$G$18,MATCH(I163,$C$12:$C$18,1)))))</f>
        <v>0.95097045840011041</v>
      </c>
    </row>
    <row r="164" spans="9:15" x14ac:dyDescent="0.35">
      <c r="I164">
        <v>162</v>
      </c>
      <c r="J164">
        <f t="shared" si="20"/>
        <v>5.1353782509936489E-2</v>
      </c>
      <c r="K164" cm="1">
        <f t="array" ref="K164">EXP(INDEX($E$12:$E$18,MATCH(I164,$C$12:$C$18,1))+((I164-INDEX($C$12:$C$18,MATCH(I164,$C$12:$C$18,1)))/(INDEX($C$12:$C$18,MATCH(I164,$C$12:$C$18,1)+1)-INDEX($C$12:$C$18,MATCH(I164,$C$12:$C$18,1)))*(INDEX($E$12:$E$18,MATCH(I164,$C$12:$C$18,1)+1)-INDEX($E$12:$E$18,MATCH(I164,$C$12:$C$18,1)))))</f>
        <v>0.97746515216542174</v>
      </c>
      <c r="L164">
        <f t="shared" si="21"/>
        <v>0.158415158315316</v>
      </c>
      <c r="M164" cm="1">
        <f t="array" ref="M164">EXP(INDEX($F$12:$F$18,MATCH(I164,$C$12:$C$18,1))+((I164-INDEX($C$12:$C$18,MATCH(I164,$C$12:$C$18,1)))/(INDEX($C$12:$C$18,MATCH(I164,$C$12:$C$18,1)+1)-INDEX($C$12:$C$18,MATCH(I164,$C$12:$C$18,1)))*(INDEX($F$12:$F$18,MATCH(I164,$C$12:$C$18,1)+1)-INDEX($F$12:$F$18,MATCH(I164,$C$12:$C$18,1)))))</f>
        <v>0.93210455282650795</v>
      </c>
      <c r="N164">
        <f t="shared" si="22"/>
        <v>0.11399975856244156</v>
      </c>
      <c r="O164" cm="1">
        <f t="array" ref="O164">EXP(INDEX($G$12:$G$18,MATCH(I164,$C$12:$C$18,1))+((I164-INDEX($C$12:$C$18,MATCH(I164,$C$12:$C$18,1)))/(INDEX($C$12:$C$18,MATCH(I164,$C$12:$C$18,1)+1)-INDEX($C$12:$C$18,MATCH(I164,$C$12:$C$18,1)))*(INDEX($G$12:$G$18,MATCH(I164,$C$12:$C$18,1)+1)-INDEX($G$12:$G$18,MATCH(I164,$C$12:$C$18,1)))))</f>
        <v>0.95066156445300032</v>
      </c>
    </row>
    <row r="165" spans="9:15" x14ac:dyDescent="0.35">
      <c r="I165">
        <v>163</v>
      </c>
      <c r="J165">
        <f t="shared" si="20"/>
        <v>5.1442129211522608E-2</v>
      </c>
      <c r="K165" cm="1">
        <f t="array" ref="K165">EXP(INDEX($E$12:$E$18,MATCH(I165,$C$12:$C$18,1))+((I165-INDEX($C$12:$C$18,MATCH(I165,$C$12:$C$18,1)))/(INDEX($C$12:$C$18,MATCH(I165,$C$12:$C$18,1)+1)-INDEX($C$12:$C$18,MATCH(I165,$C$12:$C$18,1)))*(INDEX($E$12:$E$18,MATCH(I165,$C$12:$C$18,1)+1)-INDEX($E$12:$E$18,MATCH(I165,$C$12:$C$18,1)))))</f>
        <v>0.97728907889726135</v>
      </c>
      <c r="L165">
        <f t="shared" si="21"/>
        <v>0.15842847745750399</v>
      </c>
      <c r="M165" cm="1">
        <f t="array" ref="M165">EXP(INDEX($F$12:$F$18,MATCH(I165,$C$12:$C$18,1))+((I165-INDEX($C$12:$C$18,MATCH(I165,$C$12:$C$18,1)))/(INDEX($C$12:$C$18,MATCH(I165,$C$12:$C$18,1)+1)-INDEX($C$12:$C$18,MATCH(I165,$C$12:$C$18,1)))*(INDEX($F$12:$F$18,MATCH(I165,$C$12:$C$18,1)+1)-INDEX($F$12:$F$18,MATCH(I165,$C$12:$C$18,1)))))</f>
        <v>0.9316945523183654</v>
      </c>
      <c r="N165">
        <f t="shared" si="22"/>
        <v>0.11402784871213457</v>
      </c>
      <c r="O165" cm="1">
        <f t="array" ref="O165">EXP(INDEX($G$12:$G$18,MATCH(I165,$C$12:$C$18,1))+((I165-INDEX($C$12:$C$18,MATCH(I165,$C$12:$C$18,1)))/(INDEX($C$12:$C$18,MATCH(I165,$C$12:$C$18,1)+1)-INDEX($C$12:$C$18,MATCH(I165,$C$12:$C$18,1)))*(INDEX($G$12:$G$18,MATCH(I165,$C$12:$C$18,1)+1)-INDEX($G$12:$G$18,MATCH(I165,$C$12:$C$18,1)))))</f>
        <v>0.950352770840732</v>
      </c>
    </row>
    <row r="166" spans="9:15" x14ac:dyDescent="0.35">
      <c r="I166">
        <v>164</v>
      </c>
      <c r="J166">
        <f t="shared" si="20"/>
        <v>5.1529398514308974E-2</v>
      </c>
      <c r="K166" cm="1">
        <f t="array" ref="K166">EXP(INDEX($E$12:$E$18,MATCH(I166,$C$12:$C$18,1))+((I166-INDEX($C$12:$C$18,MATCH(I166,$C$12:$C$18,1)))/(INDEX($C$12:$C$18,MATCH(I166,$C$12:$C$18,1)+1)-INDEX($C$12:$C$18,MATCH(I166,$C$12:$C$18,1)))*(INDEX($E$12:$E$18,MATCH(I166,$C$12:$C$18,1)+1)-INDEX($E$12:$E$18,MATCH(I166,$C$12:$C$18,1)))))</f>
        <v>0.97711303734562371</v>
      </c>
      <c r="L166">
        <f t="shared" si="21"/>
        <v>0.1584416341711288</v>
      </c>
      <c r="M166" cm="1">
        <f t="array" ref="M166">EXP(INDEX($F$12:$F$18,MATCH(I166,$C$12:$C$18,1))+((I166-INDEX($C$12:$C$18,MATCH(I166,$C$12:$C$18,1)))/(INDEX($C$12:$C$18,MATCH(I166,$C$12:$C$18,1)+1)-INDEX($C$12:$C$18,MATCH(I166,$C$12:$C$18,1)))*(INDEX($F$12:$F$18,MATCH(I166,$C$12:$C$18,1)+1)-INDEX($F$12:$F$18,MATCH(I166,$C$12:$C$18,1)))))</f>
        <v>0.93128473215524543</v>
      </c>
      <c r="N166">
        <f t="shared" si="22"/>
        <v>0.11405559629902609</v>
      </c>
      <c r="O166" cm="1">
        <f t="array" ref="O166">EXP(INDEX($G$12:$G$18,MATCH(I166,$C$12:$C$18,1))+((I166-INDEX($C$12:$C$18,MATCH(I166,$C$12:$C$18,1)))/(INDEX($C$12:$C$18,MATCH(I166,$C$12:$C$18,1)+1)-INDEX($C$12:$C$18,MATCH(I166,$C$12:$C$18,1)))*(INDEX($G$12:$G$18,MATCH(I166,$C$12:$C$18,1)+1)-INDEX($G$12:$G$18,MATCH(I166,$C$12:$C$18,1)))))</f>
        <v>0.95004407753071496</v>
      </c>
    </row>
    <row r="167" spans="9:15" x14ac:dyDescent="0.35">
      <c r="I167">
        <v>165</v>
      </c>
      <c r="J167">
        <f t="shared" si="20"/>
        <v>5.1615610007364483E-2</v>
      </c>
      <c r="K167" cm="1">
        <f t="array" ref="K167">EXP(INDEX($E$12:$E$18,MATCH(I167,$C$12:$C$18,1))+((I167-INDEX($C$12:$C$18,MATCH(I167,$C$12:$C$18,1)))/(INDEX($C$12:$C$18,MATCH(I167,$C$12:$C$18,1)+1)-INDEX($C$12:$C$18,MATCH(I167,$C$12:$C$18,1)))*(INDEX($E$12:$E$18,MATCH(I167,$C$12:$C$18,1)+1)-INDEX($E$12:$E$18,MATCH(I167,$C$12:$C$18,1)))))</f>
        <v>0.97693702750479572</v>
      </c>
      <c r="L167">
        <f t="shared" si="21"/>
        <v>0.15845463140943661</v>
      </c>
      <c r="M167" cm="1">
        <f t="array" ref="M167">EXP(INDEX($F$12:$F$18,MATCH(I167,$C$12:$C$18,1))+((I167-INDEX($C$12:$C$18,MATCH(I167,$C$12:$C$18,1)))/(INDEX($C$12:$C$18,MATCH(I167,$C$12:$C$18,1)+1)-INDEX($C$12:$C$18,MATCH(I167,$C$12:$C$18,1)))*(INDEX($F$12:$F$18,MATCH(I167,$C$12:$C$18,1)+1)-INDEX($F$12:$F$18,MATCH(I167,$C$12:$C$18,1)))))</f>
        <v>0.93087509225782072</v>
      </c>
      <c r="N167">
        <f t="shared" si="22"/>
        <v>0.11408300755153122</v>
      </c>
      <c r="O167" cm="1">
        <f t="array" ref="O167">EXP(INDEX($G$12:$G$18,MATCH(I167,$C$12:$C$18,1))+((I167-INDEX($C$12:$C$18,MATCH(I167,$C$12:$C$18,1)))/(INDEX($C$12:$C$18,MATCH(I167,$C$12:$C$18,1)+1)-INDEX($C$12:$C$18,MATCH(I167,$C$12:$C$18,1)))*(INDEX($G$12:$G$18,MATCH(I167,$C$12:$C$18,1)+1)-INDEX($G$12:$G$18,MATCH(I167,$C$12:$C$18,1)))))</f>
        <v>0.94973548449036882</v>
      </c>
    </row>
    <row r="168" spans="9:15" x14ac:dyDescent="0.35">
      <c r="I168">
        <v>166</v>
      </c>
      <c r="J168">
        <f t="shared" si="20"/>
        <v>5.1700782807732618E-2</v>
      </c>
      <c r="K168" cm="1">
        <f t="array" ref="K168">EXP(INDEX($E$12:$E$18,MATCH(I168,$C$12:$C$18,1))+((I168-INDEX($C$12:$C$18,MATCH(I168,$C$12:$C$18,1)))/(INDEX($C$12:$C$18,MATCH(I168,$C$12:$C$18,1)+1)-INDEX($C$12:$C$18,MATCH(I168,$C$12:$C$18,1)))*(INDEX($E$12:$E$18,MATCH(I168,$C$12:$C$18,1)+1)-INDEX($E$12:$E$18,MATCH(I168,$C$12:$C$18,1)))))</f>
        <v>0.97676104936906516</v>
      </c>
      <c r="L168">
        <f t="shared" si="21"/>
        <v>0.15846747205451206</v>
      </c>
      <c r="M168" cm="1">
        <f t="array" ref="M168">EXP(INDEX($F$12:$F$18,MATCH(I168,$C$12:$C$18,1))+((I168-INDEX($C$12:$C$18,MATCH(I168,$C$12:$C$18,1)))/(INDEX($C$12:$C$18,MATCH(I168,$C$12:$C$18,1)+1)-INDEX($C$12:$C$18,MATCH(I168,$C$12:$C$18,1)))*(INDEX($F$12:$F$18,MATCH(I168,$C$12:$C$18,1)+1)-INDEX($F$12:$F$18,MATCH(I168,$C$12:$C$18,1)))))</f>
        <v>0.93046563254679837</v>
      </c>
      <c r="N168">
        <f t="shared" si="22"/>
        <v>0.11411008854798213</v>
      </c>
      <c r="O168" cm="1">
        <f t="array" ref="O168">EXP(INDEX($G$12:$G$18,MATCH(I168,$C$12:$C$18,1))+((I168-INDEX($C$12:$C$18,MATCH(I168,$C$12:$C$18,1)))/(INDEX($C$12:$C$18,MATCH(I168,$C$12:$C$18,1)+1)-INDEX($C$12:$C$18,MATCH(I168,$C$12:$C$18,1)))*(INDEX($G$12:$G$18,MATCH(I168,$C$12:$C$18,1)+1)-INDEX($G$12:$G$18,MATCH(I168,$C$12:$C$18,1)))))</f>
        <v>0.94942699168712408</v>
      </c>
    </row>
    <row r="169" spans="9:15" x14ac:dyDescent="0.35">
      <c r="I169">
        <v>167</v>
      </c>
      <c r="J169">
        <f t="shared" si="20"/>
        <v>5.178493557456338E-2</v>
      </c>
      <c r="K169" cm="1">
        <f t="array" ref="K169">EXP(INDEX($E$12:$E$18,MATCH(I169,$C$12:$C$18,1))+((I169-INDEX($C$12:$C$18,MATCH(I169,$C$12:$C$18,1)))/(INDEX($C$12:$C$18,MATCH(I169,$C$12:$C$18,1)+1)-INDEX($C$12:$C$18,MATCH(I169,$C$12:$C$18,1)))*(INDEX($E$12:$E$18,MATCH(I169,$C$12:$C$18,1)+1)-INDEX($E$12:$E$18,MATCH(I169,$C$12:$C$18,1)))))</f>
        <v>0.97658510293272094</v>
      </c>
      <c r="L169">
        <f t="shared" si="21"/>
        <v>0.15848015891940712</v>
      </c>
      <c r="M169" cm="1">
        <f t="array" ref="M169">EXP(INDEX($F$12:$F$18,MATCH(I169,$C$12:$C$18,1))+((I169-INDEX($C$12:$C$18,MATCH(I169,$C$12:$C$18,1)))/(INDEX($C$12:$C$18,MATCH(I169,$C$12:$C$18,1)+1)-INDEX($C$12:$C$18,MATCH(I169,$C$12:$C$18,1)))*(INDEX($F$12:$F$18,MATCH(I169,$C$12:$C$18,1)+1)-INDEX($F$12:$F$18,MATCH(I169,$C$12:$C$18,1)))))</f>
        <v>0.93005635294292066</v>
      </c>
      <c r="N169">
        <f t="shared" si="22"/>
        <v>0.11413684522112222</v>
      </c>
      <c r="O169" cm="1">
        <f t="array" ref="O169">EXP(INDEX($G$12:$G$18,MATCH(I169,$C$12:$C$18,1))+((I169-INDEX($C$12:$C$18,MATCH(I169,$C$12:$C$18,1)))/(INDEX($C$12:$C$18,MATCH(I169,$C$12:$C$18,1)+1)-INDEX($C$12:$C$18,MATCH(I169,$C$12:$C$18,1)))*(INDEX($G$12:$G$18,MATCH(I169,$C$12:$C$18,1)+1)-INDEX($G$12:$G$18,MATCH(I169,$C$12:$C$18,1)))))</f>
        <v>0.94911859908842178</v>
      </c>
    </row>
    <row r="170" spans="9:15" x14ac:dyDescent="0.35">
      <c r="I170">
        <v>168</v>
      </c>
      <c r="J170">
        <f t="shared" si="20"/>
        <v>5.1868086522741413E-2</v>
      </c>
      <c r="K170" cm="1">
        <f t="array" ref="K170">EXP(INDEX($E$12:$E$18,MATCH(I170,$C$12:$C$18,1))+((I170-INDEX($C$12:$C$18,MATCH(I170,$C$12:$C$18,1)))/(INDEX($C$12:$C$18,MATCH(I170,$C$12:$C$18,1)+1)-INDEX($C$12:$C$18,MATCH(I170,$C$12:$C$18,1)))*(INDEX($E$12:$E$18,MATCH(I170,$C$12:$C$18,1)+1)-INDEX($E$12:$E$18,MATCH(I170,$C$12:$C$18,1)))))</f>
        <v>0.97640918819005296</v>
      </c>
      <c r="L170">
        <f t="shared" si="21"/>
        <v>0.15849269475019609</v>
      </c>
      <c r="M170" cm="1">
        <f t="array" ref="M170">EXP(INDEX($F$12:$F$18,MATCH(I170,$C$12:$C$18,1))+((I170-INDEX($C$12:$C$18,MATCH(I170,$C$12:$C$18,1)))/(INDEX($C$12:$C$18,MATCH(I170,$C$12:$C$18,1)+1)-INDEX($C$12:$C$18,MATCH(I170,$C$12:$C$18,1)))*(INDEX($F$12:$F$18,MATCH(I170,$C$12:$C$18,1)+1)-INDEX($F$12:$F$18,MATCH(I170,$C$12:$C$18,1)))))</f>
        <v>0.92964725336696485</v>
      </c>
      <c r="N170">
        <f t="shared" si="22"/>
        <v>0.11416328336243918</v>
      </c>
      <c r="O170" cm="1">
        <f t="array" ref="O170">EXP(INDEX($G$12:$G$18,MATCH(I170,$C$12:$C$18,1))+((I170-INDEX($C$12:$C$18,MATCH(I170,$C$12:$C$18,1)))/(INDEX($C$12:$C$18,MATCH(I170,$C$12:$C$18,1)+1)-INDEX($C$12:$C$18,MATCH(I170,$C$12:$C$18,1)))*(INDEX($G$12:$G$18,MATCH(I170,$C$12:$C$18,1)+1)-INDEX($G$12:$G$18,MATCH(I170,$C$12:$C$18,1)))))</f>
        <v>0.94881030666171351</v>
      </c>
    </row>
    <row r="171" spans="9:15" x14ac:dyDescent="0.35">
      <c r="I171">
        <v>169</v>
      </c>
      <c r="J171">
        <f t="shared" si="20"/>
        <v>5.1950253436029603E-2</v>
      </c>
      <c r="K171" cm="1">
        <f t="array" ref="K171">EXP(INDEX($E$12:$E$18,MATCH(I171,$C$12:$C$18,1))+((I171-INDEX($C$12:$C$18,MATCH(I171,$C$12:$C$18,1)))/(INDEX($C$12:$C$18,MATCH(I171,$C$12:$C$18,1)+1)-INDEX($C$12:$C$18,MATCH(I171,$C$12:$C$18,1)))*(INDEX($E$12:$E$18,MATCH(I171,$C$12:$C$18,1)+1)-INDEX($E$12:$E$18,MATCH(I171,$C$12:$C$18,1)))))</f>
        <v>0.97623330513535223</v>
      </c>
      <c r="L171">
        <f t="shared" si="21"/>
        <v>0.15850508222795792</v>
      </c>
      <c r="M171" cm="1">
        <f t="array" ref="M171">EXP(INDEX($F$12:$F$18,MATCH(I171,$C$12:$C$18,1))+((I171-INDEX($C$12:$C$18,MATCH(I171,$C$12:$C$18,1)))/(INDEX($C$12:$C$18,MATCH(I171,$C$12:$C$18,1)+1)-INDEX($C$12:$C$18,MATCH(I171,$C$12:$C$18,1)))*(INDEX($F$12:$F$18,MATCH(I171,$C$12:$C$18,1)+1)-INDEX($F$12:$F$18,MATCH(I171,$C$12:$C$18,1)))))</f>
        <v>0.92923833373974285</v>
      </c>
      <c r="N171">
        <f t="shared" si="22"/>
        <v>0.11418940862634416</v>
      </c>
      <c r="O171" cm="1">
        <f t="array" ref="O171">EXP(INDEX($G$12:$G$18,MATCH(I171,$C$12:$C$18,1))+((I171-INDEX($C$12:$C$18,MATCH(I171,$C$12:$C$18,1)))/(INDEX($C$12:$C$18,MATCH(I171,$C$12:$C$18,1)+1)-INDEX($C$12:$C$18,MATCH(I171,$C$12:$C$18,1)))*(INDEX($G$12:$G$18,MATCH(I171,$C$12:$C$18,1)+1)-INDEX($G$12:$G$18,MATCH(I171,$C$12:$C$18,1)))))</f>
        <v>0.94850211437446141</v>
      </c>
    </row>
    <row r="172" spans="9:15" x14ac:dyDescent="0.35">
      <c r="I172">
        <v>170</v>
      </c>
      <c r="J172">
        <f t="shared" si="20"/>
        <v>5.2031453679749914E-2</v>
      </c>
      <c r="K172" cm="1">
        <f t="array" ref="K172">EXP(INDEX($E$12:$E$18,MATCH(I172,$C$12:$C$18,1))+((I172-INDEX($C$12:$C$18,MATCH(I172,$C$12:$C$18,1)))/(INDEX($C$12:$C$18,MATCH(I172,$C$12:$C$18,1)+1)-INDEX($C$12:$C$18,MATCH(I172,$C$12:$C$18,1)))*(INDEX($E$12:$E$18,MATCH(I172,$C$12:$C$18,1)+1)-INDEX($E$12:$E$18,MATCH(I172,$C$12:$C$18,1)))))</f>
        <v>0.97605745376291053</v>
      </c>
      <c r="L172">
        <f t="shared" si="21"/>
        <v>0.15851732397068721</v>
      </c>
      <c r="M172" cm="1">
        <f t="array" ref="M172">EXP(INDEX($F$12:$F$18,MATCH(I172,$C$12:$C$18,1))+((I172-INDEX($C$12:$C$18,MATCH(I172,$C$12:$C$18,1)))/(INDEX($C$12:$C$18,MATCH(I172,$C$12:$C$18,1)+1)-INDEX($C$12:$C$18,MATCH(I172,$C$12:$C$18,1)))*(INDEX($F$12:$F$18,MATCH(I172,$C$12:$C$18,1)+1)-INDEX($F$12:$F$18,MATCH(I172,$C$12:$C$18,1)))))</f>
        <v>0.92882959398210141</v>
      </c>
      <c r="N172">
        <f t="shared" si="22"/>
        <v>0.11421522653420305</v>
      </c>
      <c r="O172" cm="1">
        <f t="array" ref="O172">EXP(INDEX($G$12:$G$18,MATCH(I172,$C$12:$C$18,1))+((I172-INDEX($C$12:$C$18,MATCH(I172,$C$12:$C$18,1)))/(INDEX($C$12:$C$18,MATCH(I172,$C$12:$C$18,1)+1)-INDEX($C$12:$C$18,MATCH(I172,$C$12:$C$18,1)))*(INDEX($G$12:$G$18,MATCH(I172,$C$12:$C$18,1)+1)-INDEX($G$12:$G$18,MATCH(I172,$C$12:$C$18,1)))))</f>
        <v>0.94819402219413829</v>
      </c>
    </row>
    <row r="173" spans="9:15" x14ac:dyDescent="0.35">
      <c r="I173">
        <v>171</v>
      </c>
      <c r="J173">
        <f t="shared" si="20"/>
        <v>5.2111704213017314E-2</v>
      </c>
      <c r="K173" cm="1">
        <f t="array" ref="K173">EXP(INDEX($E$12:$E$18,MATCH(I173,$C$12:$C$18,1))+((I173-INDEX($C$12:$C$18,MATCH(I173,$C$12:$C$18,1)))/(INDEX($C$12:$C$18,MATCH(I173,$C$12:$C$18,1)+1)-INDEX($C$12:$C$18,MATCH(I173,$C$12:$C$18,1)))*(INDEX($E$12:$E$18,MATCH(I173,$C$12:$C$18,1)+1)-INDEX($E$12:$E$18,MATCH(I173,$C$12:$C$18,1)))))</f>
        <v>0.975881634067021</v>
      </c>
      <c r="L173">
        <f t="shared" si="21"/>
        <v>0.15852942253513916</v>
      </c>
      <c r="M173" cm="1">
        <f t="array" ref="M173">EXP(INDEX($F$12:$F$18,MATCH(I173,$C$12:$C$18,1))+((I173-INDEX($C$12:$C$18,MATCH(I173,$C$12:$C$18,1)))/(INDEX($C$12:$C$18,MATCH(I173,$C$12:$C$18,1)+1)-INDEX($C$12:$C$18,MATCH(I173,$C$12:$C$18,1)))*(INDEX($F$12:$F$18,MATCH(I173,$C$12:$C$18,1)+1)-INDEX($F$12:$F$18,MATCH(I173,$C$12:$C$18,1)))))</f>
        <v>0.92842103401492204</v>
      </c>
      <c r="N173">
        <f t="shared" si="22"/>
        <v>0.1142407424782276</v>
      </c>
      <c r="O173" cm="1">
        <f t="array" ref="O173">EXP(INDEX($G$12:$G$18,MATCH(I173,$C$12:$C$18,1))+((I173-INDEX($C$12:$C$18,MATCH(I173,$C$12:$C$18,1)))/(INDEX($C$12:$C$18,MATCH(I173,$C$12:$C$18,1)+1)-INDEX($C$12:$C$18,MATCH(I173,$C$12:$C$18,1)))*(INDEX($G$12:$G$18,MATCH(I173,$C$12:$C$18,1)+1)-INDEX($G$12:$G$18,MATCH(I173,$C$12:$C$18,1)))))</f>
        <v>0.94788603008822725</v>
      </c>
    </row>
    <row r="174" spans="9:15" x14ac:dyDescent="0.35">
      <c r="I174">
        <v>172</v>
      </c>
      <c r="J174">
        <f t="shared" si="20"/>
        <v>5.2191021600549052E-2</v>
      </c>
      <c r="K174" cm="1">
        <f t="array" ref="K174">EXP(INDEX($E$12:$E$18,MATCH(I174,$C$12:$C$18,1))+((I174-INDEX($C$12:$C$18,MATCH(I174,$C$12:$C$18,1)))/(INDEX($C$12:$C$18,MATCH(I174,$C$12:$C$18,1)+1)-INDEX($C$12:$C$18,MATCH(I174,$C$12:$C$18,1)))*(INDEX($E$12:$E$18,MATCH(I174,$C$12:$C$18,1)+1)-INDEX($E$12:$E$18,MATCH(I174,$C$12:$C$18,1)))))</f>
        <v>0.97570584604197763</v>
      </c>
      <c r="L174">
        <f t="shared" si="21"/>
        <v>0.15854138041860891</v>
      </c>
      <c r="M174" cm="1">
        <f t="array" ref="M174">EXP(INDEX($F$12:$F$18,MATCH(I174,$C$12:$C$18,1))+((I174-INDEX($C$12:$C$18,MATCH(I174,$C$12:$C$18,1)))/(INDEX($C$12:$C$18,MATCH(I174,$C$12:$C$18,1)+1)-INDEX($C$12:$C$18,MATCH(I174,$C$12:$C$18,1)))*(INDEX($F$12:$F$18,MATCH(I174,$C$12:$C$18,1)+1)-INDEX($F$12:$F$18,MATCH(I174,$C$12:$C$18,1)))))</f>
        <v>0.92801265375912134</v>
      </c>
      <c r="N174">
        <f t="shared" si="22"/>
        <v>0.11426596172522833</v>
      </c>
      <c r="O174" cm="1">
        <f t="array" ref="O174">EXP(INDEX($G$12:$G$18,MATCH(I174,$C$12:$C$18,1))+((I174-INDEX($C$12:$C$18,MATCH(I174,$C$12:$C$18,1)))/(INDEX($C$12:$C$18,MATCH(I174,$C$12:$C$18,1)+1)-INDEX($C$12:$C$18,MATCH(I174,$C$12:$C$18,1)))*(INDEX($G$12:$G$18,MATCH(I174,$C$12:$C$18,1)+1)-INDEX($G$12:$G$18,MATCH(I174,$C$12:$C$18,1)))))</f>
        <v>0.94757813802422242</v>
      </c>
    </row>
    <row r="175" spans="9:15" x14ac:dyDescent="0.35">
      <c r="I175">
        <v>173</v>
      </c>
      <c r="J175">
        <f t="shared" si="20"/>
        <v>5.2269422024062893E-2</v>
      </c>
      <c r="K175" cm="1">
        <f t="array" ref="K175">EXP(INDEX($E$12:$E$18,MATCH(I175,$C$12:$C$18,1))+((I175-INDEX($C$12:$C$18,MATCH(I175,$C$12:$C$18,1)))/(INDEX($C$12:$C$18,MATCH(I175,$C$12:$C$18,1)+1)-INDEX($C$12:$C$18,MATCH(I175,$C$12:$C$18,1)))*(INDEX($E$12:$E$18,MATCH(I175,$C$12:$C$18,1)+1)-INDEX($E$12:$E$18,MATCH(I175,$C$12:$C$18,1)))))</f>
        <v>0.97553008968207555</v>
      </c>
      <c r="L175">
        <f t="shared" si="21"/>
        <v>0.15855320006065135</v>
      </c>
      <c r="M175" cm="1">
        <f t="array" ref="M175">EXP(INDEX($F$12:$F$18,MATCH(I175,$C$12:$C$18,1))+((I175-INDEX($C$12:$C$18,MATCH(I175,$C$12:$C$18,1)))/(INDEX($C$12:$C$18,MATCH(I175,$C$12:$C$18,1)+1)-INDEX($C$12:$C$18,MATCH(I175,$C$12:$C$18,1)))*(INDEX($F$12:$F$18,MATCH(I175,$C$12:$C$18,1)+1)-INDEX($F$12:$F$18,MATCH(I175,$C$12:$C$18,1)))))</f>
        <v>0.92760445313565032</v>
      </c>
      <c r="N175">
        <f t="shared" si="22"/>
        <v>0.11429088942024074</v>
      </c>
      <c r="O175" cm="1">
        <f t="array" ref="O175">EXP(INDEX($G$12:$G$18,MATCH(I175,$C$12:$C$18,1))+((I175-INDEX($C$12:$C$18,MATCH(I175,$C$12:$C$18,1)))/(INDEX($C$12:$C$18,MATCH(I175,$C$12:$C$18,1)+1)-INDEX($C$12:$C$18,MATCH(I175,$C$12:$C$18,1)))*(INDEX($G$12:$G$18,MATCH(I175,$C$12:$C$18,1)+1)-INDEX($G$12:$G$18,MATCH(I175,$C$12:$C$18,1)))))</f>
        <v>0.947270345969628</v>
      </c>
    </row>
    <row r="176" spans="9:15" x14ac:dyDescent="0.35">
      <c r="I176">
        <v>174</v>
      </c>
      <c r="J176">
        <f t="shared" si="20"/>
        <v>5.2346921293283714E-2</v>
      </c>
      <c r="K176" cm="1">
        <f t="array" ref="K176">EXP(INDEX($E$12:$E$18,MATCH(I176,$C$12:$C$18,1))+((I176-INDEX($C$12:$C$18,MATCH(I176,$C$12:$C$18,1)))/(INDEX($C$12:$C$18,MATCH(I176,$C$12:$C$18,1)+1)-INDEX($C$12:$C$18,MATCH(I176,$C$12:$C$18,1)))*(INDEX($E$12:$E$18,MATCH(I176,$C$12:$C$18,1)+1)-INDEX($E$12:$E$18,MATCH(I176,$C$12:$C$18,1)))))</f>
        <v>0.97535436498161066</v>
      </c>
      <c r="L176">
        <f t="shared" si="21"/>
        <v>0.15856488384473943</v>
      </c>
      <c r="M176" cm="1">
        <f t="array" ref="M176">EXP(INDEX($F$12:$F$18,MATCH(I176,$C$12:$C$18,1))+((I176-INDEX($C$12:$C$18,MATCH(I176,$C$12:$C$18,1)))/(INDEX($C$12:$C$18,MATCH(I176,$C$12:$C$18,1)+1)-INDEX($C$12:$C$18,MATCH(I176,$C$12:$C$18,1)))*(INDEX($F$12:$F$18,MATCH(I176,$C$12:$C$18,1)+1)-INDEX($F$12:$F$18,MATCH(I176,$C$12:$C$18,1)))))</f>
        <v>0.92719643206549496</v>
      </c>
      <c r="N176">
        <f t="shared" si="22"/>
        <v>0.11431553059002325</v>
      </c>
      <c r="O176" cm="1">
        <f t="array" ref="O176">EXP(INDEX($G$12:$G$18,MATCH(I176,$C$12:$C$18,1))+((I176-INDEX($C$12:$C$18,MATCH(I176,$C$12:$C$18,1)))/(INDEX($C$12:$C$18,MATCH(I176,$C$12:$C$18,1)+1)-INDEX($C$12:$C$18,MATCH(I176,$C$12:$C$18,1)))*(INDEX($G$12:$G$18,MATCH(I176,$C$12:$C$18,1)+1)-INDEX($G$12:$G$18,MATCH(I176,$C$12:$C$18,1)))))</f>
        <v>0.94696265389195899</v>
      </c>
    </row>
    <row r="177" spans="9:15" x14ac:dyDescent="0.35">
      <c r="I177">
        <v>175</v>
      </c>
      <c r="J177">
        <f t="shared" si="20"/>
        <v>5.2423534856570551E-2</v>
      </c>
      <c r="K177" cm="1">
        <f t="array" ref="K177">EXP(INDEX($E$12:$E$18,MATCH(I177,$C$12:$C$18,1))+((I177-INDEX($C$12:$C$18,MATCH(I177,$C$12:$C$18,1)))/(INDEX($C$12:$C$18,MATCH(I177,$C$12:$C$18,1)+1)-INDEX($C$12:$C$18,MATCH(I177,$C$12:$C$18,1)))*(INDEX($E$12:$E$18,MATCH(I177,$C$12:$C$18,1)+1)-INDEX($E$12:$E$18,MATCH(I177,$C$12:$C$18,1)))))</f>
        <v>0.97517867193488017</v>
      </c>
      <c r="L177">
        <f t="shared" si="21"/>
        <v>0.15857643409986633</v>
      </c>
      <c r="M177" cm="1">
        <f t="array" ref="M177">EXP(INDEX($F$12:$F$18,MATCH(I177,$C$12:$C$18,1))+((I177-INDEX($C$12:$C$18,MATCH(I177,$C$12:$C$18,1)))/(INDEX($C$12:$C$18,MATCH(I177,$C$12:$C$18,1)+1)-INDEX($C$12:$C$18,MATCH(I177,$C$12:$C$18,1)))*(INDEX($F$12:$F$18,MATCH(I177,$C$12:$C$18,1)+1)-INDEX($F$12:$F$18,MATCH(I177,$C$12:$C$18,1)))))</f>
        <v>0.9267885904696761</v>
      </c>
      <c r="N177">
        <f t="shared" si="22"/>
        <v>0.11433989014643667</v>
      </c>
      <c r="O177" cm="1">
        <f t="array" ref="O177">EXP(INDEX($G$12:$G$18,MATCH(I177,$C$12:$C$18,1))+((I177-INDEX($C$12:$C$18,MATCH(I177,$C$12:$C$18,1)))/(INDEX($C$12:$C$18,MATCH(I177,$C$12:$C$18,1)+1)-INDEX($C$12:$C$18,MATCH(I177,$C$12:$C$18,1)))*(INDEX($G$12:$G$18,MATCH(I177,$C$12:$C$18,1)+1)-INDEX($G$12:$G$18,MATCH(I177,$C$12:$C$18,1)))))</f>
        <v>0.94665506175874103</v>
      </c>
    </row>
    <row r="178" spans="9:15" x14ac:dyDescent="0.35">
      <c r="I178">
        <v>176</v>
      </c>
      <c r="J178">
        <f t="shared" si="20"/>
        <v>5.2499277811183659E-2</v>
      </c>
      <c r="K178" cm="1">
        <f t="array" ref="K178">EXP(INDEX($E$12:$E$18,MATCH(I178,$C$12:$C$18,1))+((I178-INDEX($C$12:$C$18,MATCH(I178,$C$12:$C$18,1)))/(INDEX($C$12:$C$18,MATCH(I178,$C$12:$C$18,1)+1)-INDEX($C$12:$C$18,MATCH(I178,$C$12:$C$18,1)))*(INDEX($E$12:$E$18,MATCH(I178,$C$12:$C$18,1)+1)-INDEX($E$12:$E$18,MATCH(I178,$C$12:$C$18,1)))))</f>
        <v>0.97500301053618221</v>
      </c>
      <c r="L178">
        <f t="shared" si="21"/>
        <v>0.15858785310209406</v>
      </c>
      <c r="M178" cm="1">
        <f t="array" ref="M178">EXP(INDEX($F$12:$F$18,MATCH(I178,$C$12:$C$18,1))+((I178-INDEX($C$12:$C$18,MATCH(I178,$C$12:$C$18,1)))/(INDEX($C$12:$C$18,MATCH(I178,$C$12:$C$18,1)+1)-INDEX($C$12:$C$18,MATCH(I178,$C$12:$C$18,1)))*(INDEX($F$12:$F$18,MATCH(I178,$C$12:$C$18,1)+1)-INDEX($F$12:$F$18,MATCH(I178,$C$12:$C$18,1)))))</f>
        <v>0.92638092826924912</v>
      </c>
      <c r="N178">
        <f t="shared" si="22"/>
        <v>0.11436397288970909</v>
      </c>
      <c r="O178" cm="1">
        <f t="array" ref="O178">EXP(INDEX($G$12:$G$18,MATCH(I178,$C$12:$C$18,1))+((I178-INDEX($C$12:$C$18,MATCH(I178,$C$12:$C$18,1)))/(INDEX($C$12:$C$18,MATCH(I178,$C$12:$C$18,1)+1)-INDEX($C$12:$C$18,MATCH(I178,$C$12:$C$18,1)))*(INDEX($G$12:$G$18,MATCH(I178,$C$12:$C$18,1)+1)-INDEX($G$12:$G$18,MATCH(I178,$C$12:$C$18,1)))))</f>
        <v>0.94634756953751009</v>
      </c>
    </row>
    <row r="179" spans="9:15" x14ac:dyDescent="0.35">
      <c r="I179">
        <v>177</v>
      </c>
      <c r="J179">
        <f t="shared" si="20"/>
        <v>5.2574164913202152E-2</v>
      </c>
      <c r="K179" cm="1">
        <f t="array" ref="K179">EXP(INDEX($E$12:$E$18,MATCH(I179,$C$12:$C$18,1))+((I179-INDEX($C$12:$C$18,MATCH(I179,$C$12:$C$18,1)))/(INDEX($C$12:$C$18,MATCH(I179,$C$12:$C$18,1)+1)-INDEX($C$12:$C$18,MATCH(I179,$C$12:$C$18,1)))*(INDEX($E$12:$E$18,MATCH(I179,$C$12:$C$18,1)+1)-INDEX($E$12:$E$18,MATCH(I179,$C$12:$C$18,1)))))</f>
        <v>0.97482738077981601</v>
      </c>
      <c r="L179">
        <f t="shared" si="21"/>
        <v>0.15859914307604817</v>
      </c>
      <c r="M179" cm="1">
        <f t="array" ref="M179">EXP(INDEX($F$12:$F$18,MATCH(I179,$C$12:$C$18,1))+((I179-INDEX($C$12:$C$18,MATCH(I179,$C$12:$C$18,1)))/(INDEX($C$12:$C$18,MATCH(I179,$C$12:$C$18,1)+1)-INDEX($C$12:$C$18,MATCH(I179,$C$12:$C$18,1)))*(INDEX($F$12:$F$18,MATCH(I179,$C$12:$C$18,1)+1)-INDEX($F$12:$F$18,MATCH(I179,$C$12:$C$18,1)))))</f>
        <v>0.92597344538530413</v>
      </c>
      <c r="N179">
        <f t="shared" si="22"/>
        <v>0.11438778351158845</v>
      </c>
      <c r="O179" cm="1">
        <f t="array" ref="O179">EXP(INDEX($G$12:$G$18,MATCH(I179,$C$12:$C$18,1))+((I179-INDEX($C$12:$C$18,MATCH(I179,$C$12:$C$18,1)))/(INDEX($C$12:$C$18,MATCH(I179,$C$12:$C$18,1)+1)-INDEX($C$12:$C$18,MATCH(I179,$C$12:$C$18,1)))*(INDEX($G$12:$G$18,MATCH(I179,$C$12:$C$18,1)+1)-INDEX($G$12:$G$18,MATCH(I179,$C$12:$C$18,1)))))</f>
        <v>0.9460401771958129</v>
      </c>
    </row>
    <row r="180" spans="9:15" x14ac:dyDescent="0.35">
      <c r="I180">
        <v>178</v>
      </c>
      <c r="J180">
        <f t="shared" si="20"/>
        <v>5.2648210587108064E-2</v>
      </c>
      <c r="K180" cm="1">
        <f t="array" ref="K180">EXP(INDEX($E$12:$E$18,MATCH(I180,$C$12:$C$18,1))+((I180-INDEX($C$12:$C$18,MATCH(I180,$C$12:$C$18,1)))/(INDEX($C$12:$C$18,MATCH(I180,$C$12:$C$18,1)+1)-INDEX($C$12:$C$18,MATCH(I180,$C$12:$C$18,1)))*(INDEX($E$12:$E$18,MATCH(I180,$C$12:$C$18,1)+1)-INDEX($E$12:$E$18,MATCH(I180,$C$12:$C$18,1)))))</f>
        <v>0.97465178266008168</v>
      </c>
      <c r="L180">
        <f t="shared" si="21"/>
        <v>0.15861030619636229</v>
      </c>
      <c r="M180" cm="1">
        <f t="array" ref="M180">EXP(INDEX($F$12:$F$18,MATCH(I180,$C$12:$C$18,1))+((I180-INDEX($C$12:$C$18,MATCH(I180,$C$12:$C$18,1)))/(INDEX($C$12:$C$18,MATCH(I180,$C$12:$C$18,1)+1)-INDEX($C$12:$C$18,MATCH(I180,$C$12:$C$18,1)))*(INDEX($F$12:$F$18,MATCH(I180,$C$12:$C$18,1)+1)-INDEX($F$12:$F$18,MATCH(I180,$C$12:$C$18,1)))))</f>
        <v>0.92556614173896612</v>
      </c>
      <c r="N180">
        <f t="shared" si="22"/>
        <v>0.11441132659839053</v>
      </c>
      <c r="O180" cm="1">
        <f t="array" ref="O180">EXP(INDEX($G$12:$G$18,MATCH(I180,$C$12:$C$18,1))+((I180-INDEX($C$12:$C$18,MATCH(I180,$C$12:$C$18,1)))/(INDEX($C$12:$C$18,MATCH(I180,$C$12:$C$18,1)+1)-INDEX($C$12:$C$18,MATCH(I180,$C$12:$C$18,1)))*(INDEX($G$12:$G$18,MATCH(I180,$C$12:$C$18,1)+1)-INDEX($G$12:$G$18,MATCH(I180,$C$12:$C$18,1)))))</f>
        <v>0.94573288470120653</v>
      </c>
    </row>
    <row r="181" spans="9:15" x14ac:dyDescent="0.35">
      <c r="I181">
        <v>179</v>
      </c>
      <c r="J181">
        <f t="shared" si="20"/>
        <v>5.2721428935048782E-2</v>
      </c>
      <c r="K181" cm="1">
        <f t="array" ref="K181">EXP(INDEX($E$12:$E$18,MATCH(I181,$C$12:$C$18,1))+((I181-INDEX($C$12:$C$18,MATCH(I181,$C$12:$C$18,1)))/(INDEX($C$12:$C$18,MATCH(I181,$C$12:$C$18,1)+1)-INDEX($C$12:$C$18,MATCH(I181,$C$12:$C$18,1)))*(INDEX($E$12:$E$18,MATCH(I181,$C$12:$C$18,1)+1)-INDEX($E$12:$E$18,MATCH(I181,$C$12:$C$18,1)))))</f>
        <v>0.97447621617128033</v>
      </c>
      <c r="L181">
        <f t="shared" si="21"/>
        <v>0.15862134458907498</v>
      </c>
      <c r="M181" cm="1">
        <f t="array" ref="M181">EXP(INDEX($F$12:$F$18,MATCH(I181,$C$12:$C$18,1))+((I181-INDEX($C$12:$C$18,MATCH(I181,$C$12:$C$18,1)))/(INDEX($C$12:$C$18,MATCH(I181,$C$12:$C$18,1)+1)-INDEX($C$12:$C$18,MATCH(I181,$C$12:$C$18,1)))*(INDEX($F$12:$F$18,MATCH(I181,$C$12:$C$18,1)+1)-INDEX($F$12:$F$18,MATCH(I181,$C$12:$C$18,1)))))</f>
        <v>0.92515901725139471</v>
      </c>
      <c r="N181">
        <f t="shared" si="22"/>
        <v>0.11443460663394366</v>
      </c>
      <c r="O181" cm="1">
        <f t="array" ref="O181">EXP(INDEX($G$12:$G$18,MATCH(I181,$C$12:$C$18,1))+((I181-INDEX($C$12:$C$18,MATCH(I181,$C$12:$C$18,1)))/(INDEX($C$12:$C$18,MATCH(I181,$C$12:$C$18,1)+1)-INDEX($C$12:$C$18,MATCH(I181,$C$12:$C$18,1)))*(INDEX($G$12:$G$18,MATCH(I181,$C$12:$C$18,1)+1)-INDEX($G$12:$G$18,MATCH(I181,$C$12:$C$18,1)))))</f>
        <v>0.94542569202125859</v>
      </c>
    </row>
    <row r="182" spans="9:15" x14ac:dyDescent="0.35">
      <c r="I182">
        <v>180</v>
      </c>
      <c r="J182">
        <f t="shared" si="20"/>
        <v>5.2793833745789942E-2</v>
      </c>
      <c r="K182" cm="1">
        <f t="array" ref="K182">EXP(INDEX($E$12:$E$18,MATCH(I182,$C$12:$C$18,1))+((I182-INDEX($C$12:$C$18,MATCH(I182,$C$12:$C$18,1)))/(INDEX($C$12:$C$18,MATCH(I182,$C$12:$C$18,1)+1)-INDEX($C$12:$C$18,MATCH(I182,$C$12:$C$18,1)))*(INDEX($E$12:$E$18,MATCH(I182,$C$12:$C$18,1)+1)-INDEX($E$12:$E$18,MATCH(I182,$C$12:$C$18,1)))))</f>
        <v>0.97430068130771441</v>
      </c>
      <c r="L182">
        <f t="shared" si="21"/>
        <v>0.15863226033297992</v>
      </c>
      <c r="M182" cm="1">
        <f t="array" ref="M182">EXP(INDEX($F$12:$F$18,MATCH(I182,$C$12:$C$18,1))+((I182-INDEX($C$12:$C$18,MATCH(I182,$C$12:$C$18,1)))/(INDEX($C$12:$C$18,MATCH(I182,$C$12:$C$18,1)+1)-INDEX($C$12:$C$18,MATCH(I182,$C$12:$C$18,1)))*(INDEX($F$12:$F$18,MATCH(I182,$C$12:$C$18,1)+1)-INDEX($F$12:$F$18,MATCH(I182,$C$12:$C$18,1)))))</f>
        <v>0.92475207184378405</v>
      </c>
      <c r="N182">
        <f t="shared" si="22"/>
        <v>0.11445762800243497</v>
      </c>
      <c r="O182" cm="1">
        <f t="array" ref="O182">EXP(INDEX($G$12:$G$18,MATCH(I182,$C$12:$C$18,1))+((I182-INDEX($C$12:$C$18,MATCH(I182,$C$12:$C$18,1)))/(INDEX($C$12:$C$18,MATCH(I182,$C$12:$C$18,1)+1)-INDEX($C$12:$C$18,MATCH(I182,$C$12:$C$18,1)))*(INDEX($G$12:$G$18,MATCH(I182,$C$12:$C$18,1)+1)-INDEX($G$12:$G$18,MATCH(I182,$C$12:$C$18,1)))))</f>
        <v>0.94511859912354745</v>
      </c>
    </row>
    <row r="183" spans="9:15" x14ac:dyDescent="0.35">
      <c r="I183">
        <v>181</v>
      </c>
      <c r="J183">
        <f t="shared" si="20"/>
        <v>5.286543850337385E-2</v>
      </c>
      <c r="K183" cm="1">
        <f t="array" ref="K183">EXP(INDEX($E$12:$E$18,MATCH(I183,$C$12:$C$18,1))+((I183-INDEX($C$12:$C$18,MATCH(I183,$C$12:$C$18,1)))/(INDEX($C$12:$C$18,MATCH(I183,$C$12:$C$18,1)+1)-INDEX($C$12:$C$18,MATCH(I183,$C$12:$C$18,1)))*(INDEX($E$12:$E$18,MATCH(I183,$C$12:$C$18,1)+1)-INDEX($E$12:$E$18,MATCH(I183,$C$12:$C$18,1)))))</f>
        <v>0.97412517806368704</v>
      </c>
      <c r="L183">
        <f t="shared" si="21"/>
        <v>0.15864305546092999</v>
      </c>
      <c r="M183" cm="1">
        <f t="array" ref="M183">EXP(INDEX($F$12:$F$18,MATCH(I183,$C$12:$C$18,1))+((I183-INDEX($C$12:$C$18,MATCH(I183,$C$12:$C$18,1)))/(INDEX($C$12:$C$18,MATCH(I183,$C$12:$C$18,1)+1)-INDEX($C$12:$C$18,MATCH(I183,$C$12:$C$18,1)))*(INDEX($F$12:$F$18,MATCH(I183,$C$12:$C$18,1)+1)-INDEX($F$12:$F$18,MATCH(I183,$C$12:$C$18,1)))))</f>
        <v>0.92434530543736315</v>
      </c>
      <c r="N183">
        <f t="shared" si="22"/>
        <v>0.11448039499116376</v>
      </c>
      <c r="O183" cm="1">
        <f t="array" ref="O183">EXP(INDEX($G$12:$G$18,MATCH(I183,$C$12:$C$18,1))+((I183-INDEX($C$12:$C$18,MATCH(I183,$C$12:$C$18,1)))/(INDEX($C$12:$C$18,MATCH(I183,$C$12:$C$18,1)+1)-INDEX($C$12:$C$18,MATCH(I183,$C$12:$C$18,1)))*(INDEX($G$12:$G$18,MATCH(I183,$C$12:$C$18,1)+1)-INDEX($G$12:$G$18,MATCH(I183,$C$12:$C$18,1)))))</f>
        <v>0.94481160597566194</v>
      </c>
    </row>
    <row r="184" spans="9:15" x14ac:dyDescent="0.35">
      <c r="I184">
        <v>182</v>
      </c>
      <c r="J184">
        <f t="shared" si="20"/>
        <v>5.2936256395489593E-2</v>
      </c>
      <c r="K184" cm="1">
        <f t="array" ref="K184">EXP(INDEX($E$12:$E$18,MATCH(I184,$C$12:$C$18,1))+((I184-INDEX($C$12:$C$18,MATCH(I184,$C$12:$C$18,1)))/(INDEX($C$12:$C$18,MATCH(I184,$C$12:$C$18,1)+1)-INDEX($C$12:$C$18,MATCH(I184,$C$12:$C$18,1)))*(INDEX($E$12:$E$18,MATCH(I184,$C$12:$C$18,1)+1)-INDEX($E$12:$E$18,MATCH(I184,$C$12:$C$18,1)))))</f>
        <v>0.97394970643350265</v>
      </c>
      <c r="L184">
        <f t="shared" si="21"/>
        <v>0.15865373196110039</v>
      </c>
      <c r="M184" cm="1">
        <f t="array" ref="M184">EXP(INDEX($F$12:$F$18,MATCH(I184,$C$12:$C$18,1))+((I184-INDEX($C$12:$C$18,MATCH(I184,$C$12:$C$18,1)))/(INDEX($C$12:$C$18,MATCH(I184,$C$12:$C$18,1)+1)-INDEX($C$12:$C$18,MATCH(I184,$C$12:$C$18,1)))*(INDEX($F$12:$F$18,MATCH(I184,$C$12:$C$18,1)+1)-INDEX($F$12:$F$18,MATCH(I184,$C$12:$C$18,1)))))</f>
        <v>0.92393871795339555</v>
      </c>
      <c r="N184">
        <f t="shared" si="22"/>
        <v>0.11450291179320331</v>
      </c>
      <c r="O184" cm="1">
        <f t="array" ref="O184">EXP(INDEX($G$12:$G$18,MATCH(I184,$C$12:$C$18,1))+((I184-INDEX($C$12:$C$18,MATCH(I184,$C$12:$C$18,1)))/(INDEX($C$12:$C$18,MATCH(I184,$C$12:$C$18,1)+1)-INDEX($C$12:$C$18,MATCH(I184,$C$12:$C$18,1)))*(INDEX($G$12:$G$18,MATCH(I184,$C$12:$C$18,1)+1)-INDEX($G$12:$G$18,MATCH(I184,$C$12:$C$18,1)))))</f>
        <v>0.94450471254520119</v>
      </c>
    </row>
    <row r="185" spans="9:15" x14ac:dyDescent="0.35">
      <c r="I185">
        <v>183</v>
      </c>
      <c r="J185">
        <f t="shared" si="20"/>
        <v>5.3006300321571505E-2</v>
      </c>
      <c r="K185" cm="1">
        <f t="array" ref="K185">EXP(INDEX($E$12:$E$18,MATCH(I185,$C$12:$C$18,1))+((I185-INDEX($C$12:$C$18,MATCH(I185,$C$12:$C$18,1)))/(INDEX($C$12:$C$18,MATCH(I185,$C$12:$C$18,1)+1)-INDEX($C$12:$C$18,MATCH(I185,$C$12:$C$18,1)))*(INDEX($E$12:$E$18,MATCH(I185,$C$12:$C$18,1)+1)-INDEX($E$12:$E$18,MATCH(I185,$C$12:$C$18,1)))))</f>
        <v>0.97377426641146636</v>
      </c>
      <c r="L185">
        <f t="shared" si="21"/>
        <v>0.15866429177820895</v>
      </c>
      <c r="M185" cm="1">
        <f t="array" ref="M185">EXP(INDEX($F$12:$F$18,MATCH(I185,$C$12:$C$18,1))+((I185-INDEX($C$12:$C$18,MATCH(I185,$C$12:$C$18,1)))/(INDEX($C$12:$C$18,MATCH(I185,$C$12:$C$18,1)+1)-INDEX($C$12:$C$18,MATCH(I185,$C$12:$C$18,1)))*(INDEX($F$12:$F$18,MATCH(I185,$C$12:$C$18,1)+1)-INDEX($F$12:$F$18,MATCH(I185,$C$12:$C$18,1)))))</f>
        <v>0.92353230931317942</v>
      </c>
      <c r="N185">
        <f t="shared" si="22"/>
        <v>0.11452518250997483</v>
      </c>
      <c r="O185" cm="1">
        <f t="array" ref="O185">EXP(INDEX($G$12:$G$18,MATCH(I185,$C$12:$C$18,1))+((I185-INDEX($C$12:$C$18,MATCH(I185,$C$12:$C$18,1)))/(INDEX($C$12:$C$18,MATCH(I185,$C$12:$C$18,1)+1)-INDEX($C$12:$C$18,MATCH(I185,$C$12:$C$18,1)))*(INDEX($G$12:$G$18,MATCH(I185,$C$12:$C$18,1)+1)-INDEX($G$12:$G$18,MATCH(I185,$C$12:$C$18,1)))))</f>
        <v>0.94419791879977499</v>
      </c>
    </row>
    <row r="186" spans="9:15" x14ac:dyDescent="0.35">
      <c r="I186">
        <v>184</v>
      </c>
      <c r="J186">
        <f t="shared" si="20"/>
        <v>5.3075582900630809E-2</v>
      </c>
      <c r="K186" cm="1">
        <f t="array" ref="K186">EXP(INDEX($E$12:$E$18,MATCH(I186,$C$12:$C$18,1))+((I186-INDEX($C$12:$C$18,MATCH(I186,$C$12:$C$18,1)))/(INDEX($C$12:$C$18,MATCH(I186,$C$12:$C$18,1)+1)-INDEX($C$12:$C$18,MATCH(I186,$C$12:$C$18,1)))*(INDEX($E$12:$E$18,MATCH(I186,$C$12:$C$18,1)+1)-INDEX($E$12:$E$18,MATCH(I186,$C$12:$C$18,1)))))</f>
        <v>0.97359885799188461</v>
      </c>
      <c r="L186">
        <f t="shared" si="21"/>
        <v>0.15867473681469685</v>
      </c>
      <c r="M186" cm="1">
        <f t="array" ref="M186">EXP(INDEX($F$12:$F$18,MATCH(I186,$C$12:$C$18,1))+((I186-INDEX($C$12:$C$18,MATCH(I186,$C$12:$C$18,1)))/(INDEX($C$12:$C$18,MATCH(I186,$C$12:$C$18,1)+1)-INDEX($C$12:$C$18,MATCH(I186,$C$12:$C$18,1)))*(INDEX($F$12:$F$18,MATCH(I186,$C$12:$C$18,1)+1)-INDEX($F$12:$F$18,MATCH(I186,$C$12:$C$18,1)))))</f>
        <v>0.92312607943804759</v>
      </c>
      <c r="N186">
        <f t="shared" si="22"/>
        <v>0.11454721115373787</v>
      </c>
      <c r="O186" cm="1">
        <f t="array" ref="O186">EXP(INDEX($G$12:$G$18,MATCH(I186,$C$12:$C$18,1))+((I186-INDEX($C$12:$C$18,MATCH(I186,$C$12:$C$18,1)))/(INDEX($C$12:$C$18,MATCH(I186,$C$12:$C$18,1)+1)-INDEX($C$12:$C$18,MATCH(I186,$C$12:$C$18,1)))*(INDEX($G$12:$G$18,MATCH(I186,$C$12:$C$18,1)+1)-INDEX($G$12:$G$18,MATCH(I186,$C$12:$C$18,1)))))</f>
        <v>0.94389122470700382</v>
      </c>
    </row>
    <row r="187" spans="9:15" x14ac:dyDescent="0.35">
      <c r="I187">
        <v>185</v>
      </c>
      <c r="J187">
        <f t="shared" si="20"/>
        <v>5.3144116478835282E-2</v>
      </c>
      <c r="K187" cm="1">
        <f t="array" ref="K187">EXP(INDEX($E$12:$E$18,MATCH(I187,$C$12:$C$18,1))+((I187-INDEX($C$12:$C$18,MATCH(I187,$C$12:$C$18,1)))/(INDEX($C$12:$C$18,MATCH(I187,$C$12:$C$18,1)+1)-INDEX($C$12:$C$18,MATCH(I187,$C$12:$C$18,1)))*(INDEX($E$12:$E$18,MATCH(I187,$C$12:$C$18,1)+1)-INDEX($E$12:$E$18,MATCH(I187,$C$12:$C$18,1)))))</f>
        <v>0.97342348116906485</v>
      </c>
      <c r="L187">
        <f t="shared" si="21"/>
        <v>0.1586850689318712</v>
      </c>
      <c r="M187" cm="1">
        <f t="array" ref="M187">EXP(INDEX($F$12:$F$18,MATCH(I187,$C$12:$C$18,1))+((I187-INDEX($C$12:$C$18,MATCH(I187,$C$12:$C$18,1)))/(INDEX($C$12:$C$18,MATCH(I187,$C$12:$C$18,1)+1)-INDEX($C$12:$C$18,MATCH(I187,$C$12:$C$18,1)))*(INDEX($F$12:$F$18,MATCH(I187,$C$12:$C$18,1)+1)-INDEX($F$12:$F$18,MATCH(I187,$C$12:$C$18,1)))))</f>
        <v>0.92272002824936761</v>
      </c>
      <c r="N187">
        <f t="shared" si="22"/>
        <v>0.11456900165000078</v>
      </c>
      <c r="O187" cm="1">
        <f t="array" ref="O187">EXP(INDEX($G$12:$G$18,MATCH(I187,$C$12:$C$18,1))+((I187-INDEX($C$12:$C$18,MATCH(I187,$C$12:$C$18,1)))/(INDEX($C$12:$C$18,MATCH(I187,$C$12:$C$18,1)+1)-INDEX($C$12:$C$18,MATCH(I187,$C$12:$C$18,1)))*(INDEX($G$12:$G$18,MATCH(I187,$C$12:$C$18,1)+1)-INDEX($G$12:$G$18,MATCH(I187,$C$12:$C$18,1)))))</f>
        <v>0.94358463023451844</v>
      </c>
    </row>
    <row r="188" spans="9:15" x14ac:dyDescent="0.35">
      <c r="I188">
        <v>186</v>
      </c>
      <c r="J188">
        <f t="shared" si="20"/>
        <v>5.3211913136844008E-2</v>
      </c>
      <c r="K188" cm="1">
        <f t="array" ref="K188">EXP(INDEX($E$12:$E$18,MATCH(I188,$C$12:$C$18,1))+((I188-INDEX($C$12:$C$18,MATCH(I188,$C$12:$C$18,1)))/(INDEX($C$12:$C$18,MATCH(I188,$C$12:$C$18,1)+1)-INDEX($C$12:$C$18,MATCH(I188,$C$12:$C$18,1)))*(INDEX($E$12:$E$18,MATCH(I188,$C$12:$C$18,1)+1)-INDEX($E$12:$E$18,MATCH(I188,$C$12:$C$18,1)))))</f>
        <v>0.97324813593731541</v>
      </c>
      <c r="L188">
        <f t="shared" si="21"/>
        <v>0.15869528995101129</v>
      </c>
      <c r="M188" cm="1">
        <f t="array" ref="M188">EXP(INDEX($F$12:$F$18,MATCH(I188,$C$12:$C$18,1))+((I188-INDEX($C$12:$C$18,MATCH(I188,$C$12:$C$18,1)))/(INDEX($C$12:$C$18,MATCH(I188,$C$12:$C$18,1)+1)-INDEX($C$12:$C$18,MATCH(I188,$C$12:$C$18,1)))*(INDEX($F$12:$F$18,MATCH(I188,$C$12:$C$18,1)+1)-INDEX($F$12:$F$18,MATCH(I188,$C$12:$C$18,1)))))</f>
        <v>0.92231415566854147</v>
      </c>
      <c r="N188">
        <f t="shared" si="22"/>
        <v>0.11459055783985217</v>
      </c>
      <c r="O188" cm="1">
        <f t="array" ref="O188">EXP(INDEX($G$12:$G$18,MATCH(I188,$C$12:$C$18,1))+((I188-INDEX($C$12:$C$18,MATCH(I188,$C$12:$C$18,1)))/(INDEX($C$12:$C$18,MATCH(I188,$C$12:$C$18,1)+1)-INDEX($C$12:$C$18,MATCH(I188,$C$12:$C$18,1)))*(INDEX($G$12:$G$18,MATCH(I188,$C$12:$C$18,1)+1)-INDEX($G$12:$G$18,MATCH(I188,$C$12:$C$18,1)))))</f>
        <v>0.9432781353499603</v>
      </c>
    </row>
    <row r="189" spans="9:15" x14ac:dyDescent="0.35">
      <c r="I189">
        <v>187</v>
      </c>
      <c r="J189">
        <f t="shared" si="20"/>
        <v>5.3278984696906305E-2</v>
      </c>
      <c r="K189" cm="1">
        <f t="array" ref="K189">EXP(INDEX($E$12:$E$18,MATCH(I189,$C$12:$C$18,1))+((I189-INDEX($C$12:$C$18,MATCH(I189,$C$12:$C$18,1)))/(INDEX($C$12:$C$18,MATCH(I189,$C$12:$C$18,1)+1)-INDEX($C$12:$C$18,MATCH(I189,$C$12:$C$18,1)))*(INDEX($E$12:$E$18,MATCH(I189,$C$12:$C$18,1)+1)-INDEX($E$12:$E$18,MATCH(I189,$C$12:$C$18,1)))))</f>
        <v>0.9730728222909456</v>
      </c>
      <c r="L189">
        <f t="shared" si="21"/>
        <v>0.15870540165443872</v>
      </c>
      <c r="M189" cm="1">
        <f t="array" ref="M189">EXP(INDEX($F$12:$F$18,MATCH(I189,$C$12:$C$18,1))+((I189-INDEX($C$12:$C$18,MATCH(I189,$C$12:$C$18,1)))/(INDEX($C$12:$C$18,MATCH(I189,$C$12:$C$18,1)+1)-INDEX($C$12:$C$18,MATCH(I189,$C$12:$C$18,1)))*(INDEX($F$12:$F$18,MATCH(I189,$C$12:$C$18,1)+1)-INDEX($F$12:$F$18,MATCH(I189,$C$12:$C$18,1)))))</f>
        <v>0.92190846161700568</v>
      </c>
      <c r="N189">
        <f t="shared" si="22"/>
        <v>0.11461188348221865</v>
      </c>
      <c r="O189" cm="1">
        <f t="array" ref="O189">EXP(INDEX($G$12:$G$18,MATCH(I189,$C$12:$C$18,1))+((I189-INDEX($C$12:$C$18,MATCH(I189,$C$12:$C$18,1)))/(INDEX($C$12:$C$18,MATCH(I189,$C$12:$C$18,1)+1)-INDEX($C$12:$C$18,MATCH(I189,$C$12:$C$18,1)))*(INDEX($G$12:$G$18,MATCH(I189,$C$12:$C$18,1)+1)-INDEX($G$12:$G$18,MATCH(I189,$C$12:$C$18,1)))))</f>
        <v>0.94297174002098116</v>
      </c>
    </row>
    <row r="190" spans="9:15" x14ac:dyDescent="0.35">
      <c r="I190">
        <v>188</v>
      </c>
      <c r="J190">
        <f t="shared" si="20"/>
        <v>5.3345342729733645E-2</v>
      </c>
      <c r="K190" cm="1">
        <f t="array" ref="K190">EXP(INDEX($E$12:$E$18,MATCH(I190,$C$12:$C$18,1))+((I190-INDEX($C$12:$C$18,MATCH(I190,$C$12:$C$18,1)))/(INDEX($C$12:$C$18,MATCH(I190,$C$12:$C$18,1)+1)-INDEX($C$12:$C$18,MATCH(I190,$C$12:$C$18,1)))*(INDEX($E$12:$E$18,MATCH(I190,$C$12:$C$18,1)+1)-INDEX($E$12:$E$18,MATCH(I190,$C$12:$C$18,1)))))</f>
        <v>0.97289754022426611</v>
      </c>
      <c r="L190">
        <f t="shared" si="21"/>
        <v>0.15871540578655319</v>
      </c>
      <c r="M190" cm="1">
        <f t="array" ref="M190">EXP(INDEX($F$12:$F$18,MATCH(I190,$C$12:$C$18,1))+((I190-INDEX($C$12:$C$18,MATCH(I190,$C$12:$C$18,1)))/(INDEX($C$12:$C$18,MATCH(I190,$C$12:$C$18,1)+1)-INDEX($C$12:$C$18,MATCH(I190,$C$12:$C$18,1)))*(INDEX($F$12:$F$18,MATCH(I190,$C$12:$C$18,1)+1)-INDEX($F$12:$F$18,MATCH(I190,$C$12:$C$18,1)))))</f>
        <v>0.92150294601623139</v>
      </c>
      <c r="N190">
        <f t="shared" si="22"/>
        <v>0.11463298225604936</v>
      </c>
      <c r="O190" cm="1">
        <f t="array" ref="O190">EXP(INDEX($G$12:$G$18,MATCH(I190,$C$12:$C$18,1))+((I190-INDEX($C$12:$C$18,MATCH(I190,$C$12:$C$18,1)))/(INDEX($C$12:$C$18,MATCH(I190,$C$12:$C$18,1)+1)-INDEX($C$12:$C$18,MATCH(I190,$C$12:$C$18,1)))*(INDEX($G$12:$G$18,MATCH(I190,$C$12:$C$18,1)+1)-INDEX($G$12:$G$18,MATCH(I190,$C$12:$C$18,1)))))</f>
        <v>0.94266544421524345</v>
      </c>
    </row>
    <row r="191" spans="9:15" x14ac:dyDescent="0.35">
      <c r="I191">
        <v>189</v>
      </c>
      <c r="J191">
        <f t="shared" si="20"/>
        <v>5.3410998561155665E-2</v>
      </c>
      <c r="K191" cm="1">
        <f t="array" ref="K191">EXP(INDEX($E$12:$E$18,MATCH(I191,$C$12:$C$18,1))+((I191-INDEX($C$12:$C$18,MATCH(I191,$C$12:$C$18,1)))/(INDEX($C$12:$C$18,MATCH(I191,$C$12:$C$18,1)+1)-INDEX($C$12:$C$18,MATCH(I191,$C$12:$C$18,1)))*(INDEX($E$12:$E$18,MATCH(I191,$C$12:$C$18,1)+1)-INDEX($E$12:$E$18,MATCH(I191,$C$12:$C$18,1)))))</f>
        <v>0.97272228973158814</v>
      </c>
      <c r="L191">
        <f t="shared" si="21"/>
        <v>0.15872530405483584</v>
      </c>
      <c r="M191" cm="1">
        <f t="array" ref="M191">EXP(INDEX($F$12:$F$18,MATCH(I191,$C$12:$C$18,1))+((I191-INDEX($C$12:$C$18,MATCH(I191,$C$12:$C$18,1)))/(INDEX($C$12:$C$18,MATCH(I191,$C$12:$C$18,1)+1)-INDEX($C$12:$C$18,MATCH(I191,$C$12:$C$18,1)))*(INDEX($F$12:$F$18,MATCH(I191,$C$12:$C$18,1)+1)-INDEX($F$12:$F$18,MATCH(I191,$C$12:$C$18,1)))))</f>
        <v>0.92109760878772429</v>
      </c>
      <c r="N191">
        <f t="shared" si="22"/>
        <v>0.11465385776243202</v>
      </c>
      <c r="O191" cm="1">
        <f t="array" ref="O191">EXP(INDEX($G$12:$G$18,MATCH(I191,$C$12:$C$18,1))+((I191-INDEX($C$12:$C$18,MATCH(I191,$C$12:$C$18,1)))/(INDEX($C$12:$C$18,MATCH(I191,$C$12:$C$18,1)+1)-INDEX($C$12:$C$18,MATCH(I191,$C$12:$C$18,1)))*(INDEX($G$12:$G$18,MATCH(I191,$C$12:$C$18,1)+1)-INDEX($G$12:$G$18,MATCH(I191,$C$12:$C$18,1)))))</f>
        <v>0.94235924790042014</v>
      </c>
    </row>
    <row r="192" spans="9:15" x14ac:dyDescent="0.35">
      <c r="I192">
        <v>190</v>
      </c>
      <c r="J192">
        <f t="shared" si="20"/>
        <v>5.3475963278562418E-2</v>
      </c>
      <c r="K192" cm="1">
        <f t="array" ref="K192">EXP(INDEX($E$12:$E$18,MATCH(I192,$C$12:$C$18,1))+((I192-INDEX($C$12:$C$18,MATCH(I192,$C$12:$C$18,1)))/(INDEX($C$12:$C$18,MATCH(I192,$C$12:$C$18,1)+1)-INDEX($C$12:$C$18,MATCH(I192,$C$12:$C$18,1)))*(INDEX($E$12:$E$18,MATCH(I192,$C$12:$C$18,1)+1)-INDEX($E$12:$E$18,MATCH(I192,$C$12:$C$18,1)))))</f>
        <v>0.97254707080722447</v>
      </c>
      <c r="L192">
        <f t="shared" si="21"/>
        <v>0.15873509813082065</v>
      </c>
      <c r="M192" cm="1">
        <f t="array" ref="M192">EXP(INDEX($F$12:$F$18,MATCH(I192,$C$12:$C$18,1))+((I192-INDEX($C$12:$C$18,MATCH(I192,$C$12:$C$18,1)))/(INDEX($C$12:$C$18,MATCH(I192,$C$12:$C$18,1)+1)-INDEX($C$12:$C$18,MATCH(I192,$C$12:$C$18,1)))*(INDEX($F$12:$F$18,MATCH(I192,$C$12:$C$18,1)+1)-INDEX($F$12:$F$18,MATCH(I192,$C$12:$C$18,1)))))</f>
        <v>0.92069244985302467</v>
      </c>
      <c r="N192">
        <f t="shared" si="22"/>
        <v>0.1146745135266421</v>
      </c>
      <c r="O192" cm="1">
        <f t="array" ref="O192">EXP(INDEX($G$12:$G$18,MATCH(I192,$C$12:$C$18,1))+((I192-INDEX($C$12:$C$18,MATCH(I192,$C$12:$C$18,1)))/(INDEX($C$12:$C$18,MATCH(I192,$C$12:$C$18,1)+1)-INDEX($C$12:$C$18,MATCH(I192,$C$12:$C$18,1)))*(INDEX($G$12:$G$18,MATCH(I192,$C$12:$C$18,1)+1)-INDEX($G$12:$G$18,MATCH(I192,$C$12:$C$18,1)))))</f>
        <v>0.94205315104419463</v>
      </c>
    </row>
    <row r="193" spans="9:15" x14ac:dyDescent="0.35">
      <c r="I193">
        <v>191</v>
      </c>
      <c r="J193">
        <f t="shared" si="20"/>
        <v>5.3540247737148473E-2</v>
      </c>
      <c r="K193" cm="1">
        <f t="array" ref="K193">EXP(INDEX($E$12:$E$18,MATCH(I193,$C$12:$C$18,1))+((I193-INDEX($C$12:$C$18,MATCH(I193,$C$12:$C$18,1)))/(INDEX($C$12:$C$18,MATCH(I193,$C$12:$C$18,1)+1)-INDEX($C$12:$C$18,MATCH(I193,$C$12:$C$18,1)))*(INDEX($E$12:$E$18,MATCH(I193,$C$12:$C$18,1)+1)-INDEX($E$12:$E$18,MATCH(I193,$C$12:$C$18,1)))))</f>
        <v>0.97237188344548831</v>
      </c>
      <c r="L193">
        <f t="shared" si="21"/>
        <v>0.15874478965103614</v>
      </c>
      <c r="M193" cm="1">
        <f t="array" ref="M193">EXP(INDEX($F$12:$F$18,MATCH(I193,$C$12:$C$18,1))+((I193-INDEX($C$12:$C$18,MATCH(I193,$C$12:$C$18,1)))/(INDEX($C$12:$C$18,MATCH(I193,$C$12:$C$18,1)+1)-INDEX($C$12:$C$18,MATCH(I193,$C$12:$C$18,1)))*(INDEX($F$12:$F$18,MATCH(I193,$C$12:$C$18,1)+1)-INDEX($F$12:$F$18,MATCH(I193,$C$12:$C$18,1)))))</f>
        <v>0.92028746913370718</v>
      </c>
      <c r="N193">
        <f t="shared" si="22"/>
        <v>0.11469495300012761</v>
      </c>
      <c r="O193" cm="1">
        <f t="array" ref="O193">EXP(INDEX($G$12:$G$18,MATCH(I193,$C$12:$C$18,1))+((I193-INDEX($C$12:$C$18,MATCH(I193,$C$12:$C$18,1)))/(INDEX($C$12:$C$18,MATCH(I193,$C$12:$C$18,1)+1)-INDEX($C$12:$C$18,MATCH(I193,$C$12:$C$18,1)))*(INDEX($G$12:$G$18,MATCH(I193,$C$12:$C$18,1)+1)-INDEX($G$12:$G$18,MATCH(I193,$C$12:$C$18,1)))))</f>
        <v>0.94174715361426065</v>
      </c>
    </row>
    <row r="194" spans="9:15" x14ac:dyDescent="0.35">
      <c r="I194">
        <v>192</v>
      </c>
      <c r="J194">
        <f t="shared" si="20"/>
        <v>5.3603862565957443E-2</v>
      </c>
      <c r="K194" cm="1">
        <f t="array" ref="K194">EXP(INDEX($E$12:$E$18,MATCH(I194,$C$12:$C$18,1))+((I194-INDEX($C$12:$C$18,MATCH(I194,$C$12:$C$18,1)))/(INDEX($C$12:$C$18,MATCH(I194,$C$12:$C$18,1)+1)-INDEX($C$12:$C$18,MATCH(I194,$C$12:$C$18,1)))*(INDEX($E$12:$E$18,MATCH(I194,$C$12:$C$18,1)+1)-INDEX($E$12:$E$18,MATCH(I194,$C$12:$C$18,1)))))</f>
        <v>0.97219672764069442</v>
      </c>
      <c r="L194">
        <f t="shared" si="21"/>
        <v>0.15875438021791582</v>
      </c>
      <c r="M194" cm="1">
        <f t="array" ref="M194">EXP(INDEX($F$12:$F$18,MATCH(I194,$C$12:$C$18,1))+((I194-INDEX($C$12:$C$18,MATCH(I194,$C$12:$C$18,1)))/(INDEX($C$12:$C$18,MATCH(I194,$C$12:$C$18,1)+1)-INDEX($C$12:$C$18,MATCH(I194,$C$12:$C$18,1)))*(INDEX($F$12:$F$18,MATCH(I194,$C$12:$C$18,1)+1)-INDEX($F$12:$F$18,MATCH(I194,$C$12:$C$18,1)))))</f>
        <v>0.91988266655138118</v>
      </c>
      <c r="N194">
        <f t="shared" si="22"/>
        <v>0.11471517956243116</v>
      </c>
      <c r="O194" cm="1">
        <f t="array" ref="O194">EXP(INDEX($G$12:$G$18,MATCH(I194,$C$12:$C$18,1))+((I194-INDEX($C$12:$C$18,MATCH(I194,$C$12:$C$18,1)))/(INDEX($C$12:$C$18,MATCH(I194,$C$12:$C$18,1)+1)-INDEX($C$12:$C$18,MATCH(I194,$C$12:$C$18,1)))*(INDEX($G$12:$G$18,MATCH(I194,$C$12:$C$18,1)+1)-INDEX($G$12:$G$18,MATCH(I194,$C$12:$C$18,1)))))</f>
        <v>0.94144125557832259</v>
      </c>
    </row>
    <row r="195" spans="9:15" x14ac:dyDescent="0.35">
      <c r="I195">
        <v>193</v>
      </c>
      <c r="J195">
        <f t="shared" si="20"/>
        <v>5.36668181737424E-2</v>
      </c>
      <c r="K195" cm="1">
        <f t="array" ref="K195">EXP(INDEX($E$12:$E$18,MATCH(I195,$C$12:$C$18,1))+((I195-INDEX($C$12:$C$18,MATCH(I195,$C$12:$C$18,1)))/(INDEX($C$12:$C$18,MATCH(I195,$C$12:$C$18,1)+1)-INDEX($C$12:$C$18,MATCH(I195,$C$12:$C$18,1)))*(INDEX($E$12:$E$18,MATCH(I195,$C$12:$C$18,1)+1)-INDEX($E$12:$E$18,MATCH(I195,$C$12:$C$18,1)))))</f>
        <v>0.97202160338715837</v>
      </c>
      <c r="L195">
        <f t="shared" si="21"/>
        <v>0.15876387140068288</v>
      </c>
      <c r="M195" cm="1">
        <f t="array" ref="M195">EXP(INDEX($F$12:$F$18,MATCH(I195,$C$12:$C$18,1))+((I195-INDEX($C$12:$C$18,MATCH(I195,$C$12:$C$18,1)))/(INDEX($C$12:$C$18,MATCH(I195,$C$12:$C$18,1)+1)-INDEX($C$12:$C$18,MATCH(I195,$C$12:$C$18,1)))*(INDEX($F$12:$F$18,MATCH(I195,$C$12:$C$18,1)+1)-INDEX($F$12:$F$18,MATCH(I195,$C$12:$C$18,1)))))</f>
        <v>0.91947804202769023</v>
      </c>
      <c r="N195">
        <f t="shared" si="22"/>
        <v>0.1147351965230526</v>
      </c>
      <c r="O195" cm="1">
        <f t="array" ref="O195">EXP(INDEX($G$12:$G$18,MATCH(I195,$C$12:$C$18,1))+((I195-INDEX($C$12:$C$18,MATCH(I195,$C$12:$C$18,1)))/(INDEX($C$12:$C$18,MATCH(I195,$C$12:$C$18,1)+1)-INDEX($C$12:$C$18,MATCH(I195,$C$12:$C$18,1)))*(INDEX($G$12:$G$18,MATCH(I195,$C$12:$C$18,1)+1)-INDEX($G$12:$G$18,MATCH(I195,$C$12:$C$18,1)))))</f>
        <v>0.9411354569040955</v>
      </c>
    </row>
    <row r="196" spans="9:15" x14ac:dyDescent="0.35">
      <c r="I196">
        <v>194</v>
      </c>
      <c r="J196">
        <f t="shared" ref="J196:J259" si="23">-LN(K196)*(365/I196)</f>
        <v>5.3729124754643184E-2</v>
      </c>
      <c r="K196" cm="1">
        <f t="array" ref="K196">EXP(INDEX($E$12:$E$18,MATCH(I196,$C$12:$C$18,1))+((I196-INDEX($C$12:$C$18,MATCH(I196,$C$12:$C$18,1)))/(INDEX($C$12:$C$18,MATCH(I196,$C$12:$C$18,1)+1)-INDEX($C$12:$C$18,MATCH(I196,$C$12:$C$18,1)))*(INDEX($E$12:$E$18,MATCH(I196,$C$12:$C$18,1)+1)-INDEX($E$12:$E$18,MATCH(I196,$C$12:$C$18,1)))))</f>
        <v>0.97184651067919658</v>
      </c>
      <c r="L196">
        <f t="shared" ref="L196:L259" si="24">-LN(M196)*(365/I196)</f>
        <v>0.1587732647362049</v>
      </c>
      <c r="M196" cm="1">
        <f t="array" ref="M196">EXP(INDEX($F$12:$F$18,MATCH(I196,$C$12:$C$18,1))+((I196-INDEX($C$12:$C$18,MATCH(I196,$C$12:$C$18,1)))/(INDEX($C$12:$C$18,MATCH(I196,$C$12:$C$18,1)+1)-INDEX($C$12:$C$18,MATCH(I196,$C$12:$C$18,1)))*(INDEX($F$12:$F$18,MATCH(I196,$C$12:$C$18,1)+1)-INDEX($F$12:$F$18,MATCH(I196,$C$12:$C$18,1)))))</f>
        <v>0.91907359548431256</v>
      </c>
      <c r="N196">
        <f t="shared" ref="N196:N259" si="25">-LN(O196)*(365/I196)</f>
        <v>0.11475500712325525</v>
      </c>
      <c r="O196" cm="1">
        <f t="array" ref="O196">EXP(INDEX($G$12:$G$18,MATCH(I196,$C$12:$C$18,1))+((I196-INDEX($C$12:$C$18,MATCH(I196,$C$12:$C$18,1)))/(INDEX($C$12:$C$18,MATCH(I196,$C$12:$C$18,1)+1)-INDEX($C$12:$C$18,MATCH(I196,$C$12:$C$18,1)))*(INDEX($G$12:$G$18,MATCH(I196,$C$12:$C$18,1)+1)-INDEX($G$12:$G$18,MATCH(I196,$C$12:$C$18,1)))))</f>
        <v>0.94082975755930465</v>
      </c>
    </row>
    <row r="197" spans="9:15" x14ac:dyDescent="0.35">
      <c r="I197">
        <v>195</v>
      </c>
      <c r="J197">
        <f t="shared" si="23"/>
        <v>5.3790792293688279E-2</v>
      </c>
      <c r="K197" cm="1">
        <f t="array" ref="K197">EXP(INDEX($E$12:$E$18,MATCH(I197,$C$12:$C$18,1))+((I197-INDEX($C$12:$C$18,MATCH(I197,$C$12:$C$18,1)))/(INDEX($C$12:$C$18,MATCH(I197,$C$12:$C$18,1)+1)-INDEX($C$12:$C$18,MATCH(I197,$C$12:$C$18,1)))*(INDEX($E$12:$E$18,MATCH(I197,$C$12:$C$18,1)+1)-INDEX($E$12:$E$18,MATCH(I197,$C$12:$C$18,1)))))</f>
        <v>0.97167144951112694</v>
      </c>
      <c r="L197">
        <f t="shared" si="24"/>
        <v>0.15878256172982419</v>
      </c>
      <c r="M197" cm="1">
        <f t="array" ref="M197">EXP(INDEX($F$12:$F$18,MATCH(I197,$C$12:$C$18,1))+((I197-INDEX($C$12:$C$18,MATCH(I197,$C$12:$C$18,1)))/(INDEX($C$12:$C$18,MATCH(I197,$C$12:$C$18,1)+1)-INDEX($C$12:$C$18,MATCH(I197,$C$12:$C$18,1)))*(INDEX($F$12:$F$18,MATCH(I197,$C$12:$C$18,1)+1)-INDEX($F$12:$F$18,MATCH(I197,$C$12:$C$18,1)))))</f>
        <v>0.91866932684296077</v>
      </c>
      <c r="N197">
        <f t="shared" si="25"/>
        <v>0.11477461453781486</v>
      </c>
      <c r="O197" cm="1">
        <f t="array" ref="O197">EXP(INDEX($G$12:$G$18,MATCH(I197,$C$12:$C$18,1))+((I197-INDEX($C$12:$C$18,MATCH(I197,$C$12:$C$18,1)))/(INDEX($C$12:$C$18,MATCH(I197,$C$12:$C$18,1)+1)-INDEX($C$12:$C$18,MATCH(I197,$C$12:$C$18,1)))*(INDEX($G$12:$G$18,MATCH(I197,$C$12:$C$18,1)+1)-INDEX($G$12:$G$18,MATCH(I197,$C$12:$C$18,1)))))</f>
        <v>0.94052415751168583</v>
      </c>
    </row>
    <row r="198" spans="9:15" x14ac:dyDescent="0.35">
      <c r="I198">
        <v>196</v>
      </c>
      <c r="J198">
        <f t="shared" si="23"/>
        <v>5.3851830572131193E-2</v>
      </c>
      <c r="K198" cm="1">
        <f t="array" ref="K198">EXP(INDEX($E$12:$E$18,MATCH(I198,$C$12:$C$18,1))+((I198-INDEX($C$12:$C$18,MATCH(I198,$C$12:$C$18,1)))/(INDEX($C$12:$C$18,MATCH(I198,$C$12:$C$18,1)+1)-INDEX($C$12:$C$18,MATCH(I198,$C$12:$C$18,1)))*(INDEX($E$12:$E$18,MATCH(I198,$C$12:$C$18,1)+1)-INDEX($E$12:$E$18,MATCH(I198,$C$12:$C$18,1)))))</f>
        <v>0.97149641987726776</v>
      </c>
      <c r="L198">
        <f t="shared" si="24"/>
        <v>0.15879176385616148</v>
      </c>
      <c r="M198" cm="1">
        <f t="array" ref="M198">EXP(INDEX($F$12:$F$18,MATCH(I198,$C$12:$C$18,1))+((I198-INDEX($C$12:$C$18,MATCH(I198,$C$12:$C$18,1)))/(INDEX($C$12:$C$18,MATCH(I198,$C$12:$C$18,1)+1)-INDEX($C$12:$C$18,MATCH(I198,$C$12:$C$18,1)))*(INDEX($F$12:$F$18,MATCH(I198,$C$12:$C$18,1)+1)-INDEX($F$12:$F$18,MATCH(I198,$C$12:$C$18,1)))))</f>
        <v>0.91826523602538201</v>
      </c>
      <c r="N198">
        <f t="shared" si="25"/>
        <v>0.1147940218767157</v>
      </c>
      <c r="O198" cm="1">
        <f t="array" ref="O198">EXP(INDEX($G$12:$G$18,MATCH(I198,$C$12:$C$18,1))+((I198-INDEX($C$12:$C$18,MATCH(I198,$C$12:$C$18,1)))/(INDEX($C$12:$C$18,MATCH(I198,$C$12:$C$18,1)+1)-INDEX($C$12:$C$18,MATCH(I198,$C$12:$C$18,1)))*(INDEX($G$12:$G$18,MATCH(I198,$C$12:$C$18,1)+1)-INDEX($G$12:$G$18,MATCH(I198,$C$12:$C$18,1)))))</f>
        <v>0.94021865672898541</v>
      </c>
    </row>
    <row r="199" spans="9:15" x14ac:dyDescent="0.35">
      <c r="I199">
        <v>197</v>
      </c>
      <c r="J199">
        <f t="shared" si="23"/>
        <v>5.3912249172620046E-2</v>
      </c>
      <c r="K199" cm="1">
        <f t="array" ref="K199">EXP(INDEX($E$12:$E$18,MATCH(I199,$C$12:$C$18,1))+((I199-INDEX($C$12:$C$18,MATCH(I199,$C$12:$C$18,1)))/(INDEX($C$12:$C$18,MATCH(I199,$C$12:$C$18,1)+1)-INDEX($C$12:$C$18,MATCH(I199,$C$12:$C$18,1)))*(INDEX($E$12:$E$18,MATCH(I199,$C$12:$C$18,1)+1)-INDEX($E$12:$E$18,MATCH(I199,$C$12:$C$18,1)))))</f>
        <v>0.97132142177193903</v>
      </c>
      <c r="L199">
        <f t="shared" si="24"/>
        <v>0.1588008725598965</v>
      </c>
      <c r="M199" cm="1">
        <f t="array" ref="M199">EXP(INDEX($F$12:$F$18,MATCH(I199,$C$12:$C$18,1))+((I199-INDEX($C$12:$C$18,MATCH(I199,$C$12:$C$18,1)))/(INDEX($C$12:$C$18,MATCH(I199,$C$12:$C$18,1)+1)-INDEX($C$12:$C$18,MATCH(I199,$C$12:$C$18,1)))*(INDEX($F$12:$F$18,MATCH(I199,$C$12:$C$18,1)+1)-INDEX($F$12:$F$18,MATCH(I199,$C$12:$C$18,1)))))</f>
        <v>0.91786132295335765</v>
      </c>
      <c r="N199">
        <f t="shared" si="25"/>
        <v>0.11481323218679497</v>
      </c>
      <c r="O199" cm="1">
        <f t="array" ref="O199">EXP(INDEX($G$12:$G$18,MATCH(I199,$C$12:$C$18,1))+((I199-INDEX($C$12:$C$18,MATCH(I199,$C$12:$C$18,1)))/(INDEX($C$12:$C$18,MATCH(I199,$C$12:$C$18,1)+1)-INDEX($C$12:$C$18,MATCH(I199,$C$12:$C$18,1)))*(INDEX($G$12:$G$18,MATCH(I199,$C$12:$C$18,1)+1)-INDEX($G$12:$G$18,MATCH(I199,$C$12:$C$18,1)))))</f>
        <v>0.93991325517896029</v>
      </c>
    </row>
    <row r="200" spans="9:15" x14ac:dyDescent="0.35">
      <c r="I200">
        <v>198</v>
      </c>
      <c r="J200">
        <f t="shared" si="23"/>
        <v>5.3972057484215262E-2</v>
      </c>
      <c r="K200" cm="1">
        <f t="array" ref="K200">EXP(INDEX($E$12:$E$18,MATCH(I200,$C$12:$C$18,1))+((I200-INDEX($C$12:$C$18,MATCH(I200,$C$12:$C$18,1)))/(INDEX($C$12:$C$18,MATCH(I200,$C$12:$C$18,1)+1)-INDEX($C$12:$C$18,MATCH(I200,$C$12:$C$18,1)))*(INDEX($E$12:$E$18,MATCH(I200,$C$12:$C$18,1)+1)-INDEX($E$12:$E$18,MATCH(I200,$C$12:$C$18,1)))))</f>
        <v>0.97114645518946119</v>
      </c>
      <c r="L200">
        <f t="shared" si="24"/>
        <v>0.15880988925652298</v>
      </c>
      <c r="M200" cm="1">
        <f t="array" ref="M200">EXP(INDEX($F$12:$F$18,MATCH(I200,$C$12:$C$18,1))+((I200-INDEX($C$12:$C$18,MATCH(I200,$C$12:$C$18,1)))/(INDEX($C$12:$C$18,MATCH(I200,$C$12:$C$18,1)+1)-INDEX($C$12:$C$18,MATCH(I200,$C$12:$C$18,1)))*(INDEX($F$12:$F$18,MATCH(I200,$C$12:$C$18,1)+1)-INDEX($F$12:$F$18,MATCH(I200,$C$12:$C$18,1)))))</f>
        <v>0.91745758754870366</v>
      </c>
      <c r="N200">
        <f t="shared" si="25"/>
        <v>0.11483224845333841</v>
      </c>
      <c r="O200" cm="1">
        <f t="array" ref="O200">EXP(INDEX($G$12:$G$18,MATCH(I200,$C$12:$C$18,1))+((I200-INDEX($C$12:$C$18,MATCH(I200,$C$12:$C$18,1)))/(INDEX($C$12:$C$18,MATCH(I200,$C$12:$C$18,1)+1)-INDEX($C$12:$C$18,MATCH(I200,$C$12:$C$18,1)))*(INDEX($G$12:$G$18,MATCH(I200,$C$12:$C$18,1)+1)-INDEX($G$12:$G$18,MATCH(I200,$C$12:$C$18,1)))))</f>
        <v>0.93960795282937748</v>
      </c>
    </row>
    <row r="201" spans="9:15" x14ac:dyDescent="0.35">
      <c r="I201">
        <v>199</v>
      </c>
      <c r="J201">
        <f t="shared" si="23"/>
        <v>5.4031264707251801E-2</v>
      </c>
      <c r="K201" cm="1">
        <f t="array" ref="K201">EXP(INDEX($E$12:$E$18,MATCH(I201,$C$12:$C$18,1))+((I201-INDEX($C$12:$C$18,MATCH(I201,$C$12:$C$18,1)))/(INDEX($C$12:$C$18,MATCH(I201,$C$12:$C$18,1)+1)-INDEX($C$12:$C$18,MATCH(I201,$C$12:$C$18,1)))*(INDEX($E$12:$E$18,MATCH(I201,$C$12:$C$18,1)+1)-INDEX($E$12:$E$18,MATCH(I201,$C$12:$C$18,1)))))</f>
        <v>0.970971520124156</v>
      </c>
      <c r="L201">
        <f t="shared" si="24"/>
        <v>0.15881881533308301</v>
      </c>
      <c r="M201" cm="1">
        <f t="array" ref="M201">EXP(INDEX($F$12:$F$18,MATCH(I201,$C$12:$C$18,1))+((I201-INDEX($C$12:$C$18,MATCH(I201,$C$12:$C$18,1)))/(INDEX($C$12:$C$18,MATCH(I201,$C$12:$C$18,1)+1)-INDEX($C$12:$C$18,MATCH(I201,$C$12:$C$18,1)))*(INDEX($F$12:$F$18,MATCH(I201,$C$12:$C$18,1)+1)-INDEX($F$12:$F$18,MATCH(I201,$C$12:$C$18,1)))))</f>
        <v>0.91705402973327022</v>
      </c>
      <c r="N201">
        <f t="shared" si="25"/>
        <v>0.11485107360162493</v>
      </c>
      <c r="O201" cm="1">
        <f t="array" ref="O201">EXP(INDEX($G$12:$G$18,MATCH(I201,$C$12:$C$18,1))+((I201-INDEX($C$12:$C$18,MATCH(I201,$C$12:$C$18,1)))/(INDEX($C$12:$C$18,MATCH(I201,$C$12:$C$18,1)+1)-INDEX($C$12:$C$18,MATCH(I201,$C$12:$C$18,1)))*(INDEX($G$12:$G$18,MATCH(I201,$C$12:$C$18,1)+1)-INDEX($G$12:$G$18,MATCH(I201,$C$12:$C$18,1)))))</f>
        <v>0.93930274964801497</v>
      </c>
    </row>
    <row r="202" spans="9:15" x14ac:dyDescent="0.35">
      <c r="I202">
        <v>200</v>
      </c>
      <c r="J202">
        <f t="shared" si="23"/>
        <v>5.4089879858057972E-2</v>
      </c>
      <c r="K202" cm="1">
        <f t="array" ref="K202">EXP(INDEX($E$12:$E$18,MATCH(I202,$C$12:$C$18,1))+((I202-INDEX($C$12:$C$18,MATCH(I202,$C$12:$C$18,1)))/(INDEX($C$12:$C$18,MATCH(I202,$C$12:$C$18,1)+1)-INDEX($C$12:$C$18,MATCH(I202,$C$12:$C$18,1)))*(INDEX($E$12:$E$18,MATCH(I202,$C$12:$C$18,1)+1)-INDEX($E$12:$E$18,MATCH(I202,$C$12:$C$18,1)))))</f>
        <v>0.97079661657034622</v>
      </c>
      <c r="L202">
        <f t="shared" si="24"/>
        <v>0.15882765214887745</v>
      </c>
      <c r="M202" cm="1">
        <f t="array" ref="M202">EXP(INDEX($F$12:$F$18,MATCH(I202,$C$12:$C$18,1))+((I202-INDEX($C$12:$C$18,MATCH(I202,$C$12:$C$18,1)))/(INDEX($C$12:$C$18,MATCH(I202,$C$12:$C$18,1)+1)-INDEX($C$12:$C$18,MATCH(I202,$C$12:$C$18,1)))*(INDEX($F$12:$F$18,MATCH(I202,$C$12:$C$18,1)+1)-INDEX($F$12:$F$18,MATCH(I202,$C$12:$C$18,1)))))</f>
        <v>0.91665064942894203</v>
      </c>
      <c r="N202">
        <f t="shared" si="25"/>
        <v>0.11486971049842883</v>
      </c>
      <c r="O202" cm="1">
        <f t="array" ref="O202">EXP(INDEX($G$12:$G$18,MATCH(I202,$C$12:$C$18,1))+((I202-INDEX($C$12:$C$18,MATCH(I202,$C$12:$C$18,1)))/(INDEX($C$12:$C$18,MATCH(I202,$C$12:$C$18,1)+1)-INDEX($C$12:$C$18,MATCH(I202,$C$12:$C$18,1)))*(INDEX($G$12:$G$18,MATCH(I202,$C$12:$C$18,1)+1)-INDEX($G$12:$G$18,MATCH(I202,$C$12:$C$18,1)))))</f>
        <v>0.93899764560266075</v>
      </c>
    </row>
    <row r="203" spans="9:15" x14ac:dyDescent="0.35">
      <c r="I203">
        <v>201</v>
      </c>
      <c r="J203">
        <f t="shared" si="23"/>
        <v>5.4147911773532544E-2</v>
      </c>
      <c r="K203" cm="1">
        <f t="array" ref="K203">EXP(INDEX($E$12:$E$18,MATCH(I203,$C$12:$C$18,1))+((I203-INDEX($C$12:$C$18,MATCH(I203,$C$12:$C$18,1)))/(INDEX($C$12:$C$18,MATCH(I203,$C$12:$C$18,1)+1)-INDEX($C$12:$C$18,MATCH(I203,$C$12:$C$18,1)))*(INDEX($E$12:$E$18,MATCH(I203,$C$12:$C$18,1)+1)-INDEX($E$12:$E$18,MATCH(I203,$C$12:$C$18,1)))))</f>
        <v>0.97062174452235572</v>
      </c>
      <c r="L203">
        <f t="shared" si="24"/>
        <v>0.15883640103615629</v>
      </c>
      <c r="M203" cm="1">
        <f t="array" ref="M203">EXP(INDEX($F$12:$F$18,MATCH(I203,$C$12:$C$18,1))+((I203-INDEX($C$12:$C$18,MATCH(I203,$C$12:$C$18,1)))/(INDEX($C$12:$C$18,MATCH(I203,$C$12:$C$18,1)+1)-INDEX($C$12:$C$18,MATCH(I203,$C$12:$C$18,1)))*(INDEX($F$12:$F$18,MATCH(I203,$C$12:$C$18,1)+1)-INDEX($F$12:$F$18,MATCH(I203,$C$12:$C$18,1)))))</f>
        <v>0.91624744655763823</v>
      </c>
      <c r="N203">
        <f t="shared" si="25"/>
        <v>0.11488816195347333</v>
      </c>
      <c r="O203" cm="1">
        <f t="array" ref="O203">EXP(INDEX($G$12:$G$18,MATCH(I203,$C$12:$C$18,1))+((I203-INDEX($C$12:$C$18,MATCH(I203,$C$12:$C$18,1)))/(INDEX($C$12:$C$18,MATCH(I203,$C$12:$C$18,1)+1)-INDEX($C$12:$C$18,MATCH(I203,$C$12:$C$18,1)))*(INDEX($G$12:$G$18,MATCH(I203,$C$12:$C$18,1)+1)-INDEX($G$12:$G$18,MATCH(I203,$C$12:$C$18,1)))))</f>
        <v>0.93869264066111369</v>
      </c>
    </row>
    <row r="204" spans="9:15" x14ac:dyDescent="0.35">
      <c r="I204">
        <v>202</v>
      </c>
      <c r="J204">
        <f t="shared" si="23"/>
        <v>5.4205369115586786E-2</v>
      </c>
      <c r="K204" cm="1">
        <f t="array" ref="K204">EXP(INDEX($E$12:$E$18,MATCH(I204,$C$12:$C$18,1))+((I204-INDEX($C$12:$C$18,MATCH(I204,$C$12:$C$18,1)))/(INDEX($C$12:$C$18,MATCH(I204,$C$12:$C$18,1)+1)-INDEX($C$12:$C$18,MATCH(I204,$C$12:$C$18,1)))*(INDEX($E$12:$E$18,MATCH(I204,$C$12:$C$18,1)+1)-INDEX($E$12:$E$18,MATCH(I204,$C$12:$C$18,1)))))</f>
        <v>0.97044690397450906</v>
      </c>
      <c r="L204">
        <f t="shared" si="24"/>
        <v>0.1588450633007891</v>
      </c>
      <c r="M204" cm="1">
        <f t="array" ref="M204">EXP(INDEX($F$12:$F$18,MATCH(I204,$C$12:$C$18,1))+((I204-INDEX($C$12:$C$18,MATCH(I204,$C$12:$C$18,1)))/(INDEX($C$12:$C$18,MATCH(I204,$C$12:$C$18,1)+1)-INDEX($C$12:$C$18,MATCH(I204,$C$12:$C$18,1)))*(INDEX($F$12:$F$18,MATCH(I204,$C$12:$C$18,1)+1)-INDEX($F$12:$F$18,MATCH(I204,$C$12:$C$18,1)))))</f>
        <v>0.91584442104131192</v>
      </c>
      <c r="N204">
        <f t="shared" si="25"/>
        <v>0.11490643072084404</v>
      </c>
      <c r="O204" cm="1">
        <f t="array" ref="O204">EXP(INDEX($G$12:$G$18,MATCH(I204,$C$12:$C$18,1))+((I204-INDEX($C$12:$C$18,MATCH(I204,$C$12:$C$18,1)))/(INDEX($C$12:$C$18,MATCH(I204,$C$12:$C$18,1)+1)-INDEX($C$12:$C$18,MATCH(I204,$C$12:$C$18,1)))*(INDEX($G$12:$G$18,MATCH(I204,$C$12:$C$18,1)+1)-INDEX($G$12:$G$18,MATCH(I204,$C$12:$C$18,1)))))</f>
        <v>0.93838773479118287</v>
      </c>
    </row>
    <row r="205" spans="9:15" x14ac:dyDescent="0.35">
      <c r="I205">
        <v>203</v>
      </c>
      <c r="J205">
        <f t="shared" si="23"/>
        <v>5.4262260375453203E-2</v>
      </c>
      <c r="K205" cm="1">
        <f t="array" ref="K205">EXP(INDEX($E$12:$E$18,MATCH(I205,$C$12:$C$18,1))+((I205-INDEX($C$12:$C$18,MATCH(I205,$C$12:$C$18,1)))/(INDEX($C$12:$C$18,MATCH(I205,$C$12:$C$18,1)+1)-INDEX($C$12:$C$18,MATCH(I205,$C$12:$C$18,1)))*(INDEX($E$12:$E$18,MATCH(I205,$C$12:$C$18,1)+1)-INDEX($E$12:$E$18,MATCH(I205,$C$12:$C$18,1)))))</f>
        <v>0.9702720949211322</v>
      </c>
      <c r="L205">
        <f t="shared" si="24"/>
        <v>0.15885364022291298</v>
      </c>
      <c r="M205" cm="1">
        <f t="array" ref="M205">EXP(INDEX($F$12:$F$18,MATCH(I205,$C$12:$C$18,1))+((I205-INDEX($C$12:$C$18,MATCH(I205,$C$12:$C$18,1)))/(INDEX($C$12:$C$18,MATCH(I205,$C$12:$C$18,1)+1)-INDEX($C$12:$C$18,MATCH(I205,$C$12:$C$18,1)))*(INDEX($F$12:$F$18,MATCH(I205,$C$12:$C$18,1)+1)-INDEX($F$12:$F$18,MATCH(I205,$C$12:$C$18,1)))))</f>
        <v>0.91544157280195104</v>
      </c>
      <c r="N205">
        <f t="shared" si="25"/>
        <v>0.11492451950035897</v>
      </c>
      <c r="O205" cm="1">
        <f t="array" ref="O205">EXP(INDEX($G$12:$G$18,MATCH(I205,$C$12:$C$18,1))+((I205-INDEX($C$12:$C$18,MATCH(I205,$C$12:$C$18,1)))/(INDEX($C$12:$C$18,MATCH(I205,$C$12:$C$18,1)+1)-INDEX($C$12:$C$18,MATCH(I205,$C$12:$C$18,1)))*(INDEX($G$12:$G$18,MATCH(I205,$C$12:$C$18,1)+1)-INDEX($G$12:$G$18,MATCH(I205,$C$12:$C$18,1)))))</f>
        <v>0.93808292796068782</v>
      </c>
    </row>
    <row r="206" spans="9:15" x14ac:dyDescent="0.35">
      <c r="I206">
        <v>204</v>
      </c>
      <c r="J206">
        <f t="shared" si="23"/>
        <v>5.4318593877869956E-2</v>
      </c>
      <c r="K206" cm="1">
        <f t="array" ref="K206">EXP(INDEX($E$12:$E$18,MATCH(I206,$C$12:$C$18,1))+((I206-INDEX($C$12:$C$18,MATCH(I206,$C$12:$C$18,1)))/(INDEX($C$12:$C$18,MATCH(I206,$C$12:$C$18,1)+1)-INDEX($C$12:$C$18,MATCH(I206,$C$12:$C$18,1)))*(INDEX($E$12:$E$18,MATCH(I206,$C$12:$C$18,1)+1)-INDEX($E$12:$E$18,MATCH(I206,$C$12:$C$18,1)))))</f>
        <v>0.97009731735655191</v>
      </c>
      <c r="L206">
        <f t="shared" si="24"/>
        <v>0.15886213305756522</v>
      </c>
      <c r="M206" cm="1">
        <f t="array" ref="M206">EXP(INDEX($F$12:$F$18,MATCH(I206,$C$12:$C$18,1))+((I206-INDEX($C$12:$C$18,MATCH(I206,$C$12:$C$18,1)))/(INDEX($C$12:$C$18,MATCH(I206,$C$12:$C$18,1)+1)-INDEX($C$12:$C$18,MATCH(I206,$C$12:$C$18,1)))*(INDEX($F$12:$F$18,MATCH(I206,$C$12:$C$18,1)+1)-INDEX($F$12:$F$18,MATCH(I206,$C$12:$C$18,1)))))</f>
        <v>0.91503890176157743</v>
      </c>
      <c r="N206">
        <f t="shared" si="25"/>
        <v>0.11494243093889826</v>
      </c>
      <c r="O206" cm="1">
        <f t="array" ref="O206">EXP(INDEX($G$12:$G$18,MATCH(I206,$C$12:$C$18,1))+((I206-INDEX($C$12:$C$18,MATCH(I206,$C$12:$C$18,1)))/(INDEX($C$12:$C$18,MATCH(I206,$C$12:$C$18,1)+1)-INDEX($C$12:$C$18,MATCH(I206,$C$12:$C$18,1)))*(INDEX($G$12:$G$18,MATCH(I206,$C$12:$C$18,1)+1)-INDEX($G$12:$G$18,MATCH(I206,$C$12:$C$18,1)))))</f>
        <v>0.9377782201374586</v>
      </c>
    </row>
    <row r="207" spans="9:15" x14ac:dyDescent="0.35">
      <c r="I207">
        <v>205</v>
      </c>
      <c r="J207">
        <f t="shared" si="23"/>
        <v>5.437437778514112E-2</v>
      </c>
      <c r="K207" cm="1">
        <f t="array" ref="K207">EXP(INDEX($E$12:$E$18,MATCH(I207,$C$12:$C$18,1))+((I207-INDEX($C$12:$C$18,MATCH(I207,$C$12:$C$18,1)))/(INDEX($C$12:$C$18,MATCH(I207,$C$12:$C$18,1)+1)-INDEX($C$12:$C$18,MATCH(I207,$C$12:$C$18,1)))*(INDEX($E$12:$E$18,MATCH(I207,$C$12:$C$18,1)+1)-INDEX($E$12:$E$18,MATCH(I207,$C$12:$C$18,1)))))</f>
        <v>0.96992257127509607</v>
      </c>
      <c r="L207">
        <f t="shared" si="24"/>
        <v>0.1588705430352938</v>
      </c>
      <c r="M207" cm="1">
        <f t="array" ref="M207">EXP(INDEX($F$12:$F$18,MATCH(I207,$C$12:$C$18,1))+((I207-INDEX($C$12:$C$18,MATCH(I207,$C$12:$C$18,1)))/(INDEX($C$12:$C$18,MATCH(I207,$C$12:$C$18,1)+1)-INDEX($C$12:$C$18,MATCH(I207,$C$12:$C$18,1)))*(INDEX($F$12:$F$18,MATCH(I207,$C$12:$C$18,1)+1)-INDEX($F$12:$F$18,MATCH(I207,$C$12:$C$18,1)))))</f>
        <v>0.91463640784224753</v>
      </c>
      <c r="N207">
        <f t="shared" si="25"/>
        <v>0.1149601676316957</v>
      </c>
      <c r="O207" cm="1">
        <f t="array" ref="O207">EXP(INDEX($G$12:$G$18,MATCH(I207,$C$12:$C$18,1))+((I207-INDEX($C$12:$C$18,MATCH(I207,$C$12:$C$18,1)))/(INDEX($C$12:$C$18,MATCH(I207,$C$12:$C$18,1)+1)-INDEX($C$12:$C$18,MATCH(I207,$C$12:$C$18,1)))*(INDEX($G$12:$G$18,MATCH(I207,$C$12:$C$18,1)+1)-INDEX($G$12:$G$18,MATCH(I207,$C$12:$C$18,1)))))</f>
        <v>0.93747361128933571</v>
      </c>
    </row>
    <row r="208" spans="9:15" x14ac:dyDescent="0.35">
      <c r="I208">
        <v>206</v>
      </c>
      <c r="J208">
        <f t="shared" si="23"/>
        <v>5.4429620101079504E-2</v>
      </c>
      <c r="K208" cm="1">
        <f t="array" ref="K208">EXP(INDEX($E$12:$E$18,MATCH(I208,$C$12:$C$18,1))+((I208-INDEX($C$12:$C$18,MATCH(I208,$C$12:$C$18,1)))/(INDEX($C$12:$C$18,MATCH(I208,$C$12:$C$18,1)+1)-INDEX($C$12:$C$18,MATCH(I208,$C$12:$C$18,1)))*(INDEX($E$12:$E$18,MATCH(I208,$C$12:$C$18,1)+1)-INDEX($E$12:$E$18,MATCH(I208,$C$12:$C$18,1)))))</f>
        <v>0.96974785667109353</v>
      </c>
      <c r="L208">
        <f t="shared" si="24"/>
        <v>0.1588788713627533</v>
      </c>
      <c r="M208" cm="1">
        <f t="array" ref="M208">EXP(INDEX($F$12:$F$18,MATCH(I208,$C$12:$C$18,1))+((I208-INDEX($C$12:$C$18,MATCH(I208,$C$12:$C$18,1)))/(INDEX($C$12:$C$18,MATCH(I208,$C$12:$C$18,1)+1)-INDEX($C$12:$C$18,MATCH(I208,$C$12:$C$18,1)))*(INDEX($F$12:$F$18,MATCH(I208,$C$12:$C$18,1)+1)-INDEX($F$12:$F$18,MATCH(I208,$C$12:$C$18,1)))))</f>
        <v>0.91423409096605179</v>
      </c>
      <c r="N208">
        <f t="shared" si="25"/>
        <v>0.11497773212359215</v>
      </c>
      <c r="O208" cm="1">
        <f t="array" ref="O208">EXP(INDEX($G$12:$G$18,MATCH(I208,$C$12:$C$18,1))+((I208-INDEX($C$12:$C$18,MATCH(I208,$C$12:$C$18,1)))/(INDEX($C$12:$C$18,MATCH(I208,$C$12:$C$18,1)+1)-INDEX($C$12:$C$18,MATCH(I208,$C$12:$C$18,1)))*(INDEX($G$12:$G$18,MATCH(I208,$C$12:$C$18,1)+1)-INDEX($G$12:$G$18,MATCH(I208,$C$12:$C$18,1)))))</f>
        <v>0.93716910138417009</v>
      </c>
    </row>
    <row r="209" spans="9:15" x14ac:dyDescent="0.35">
      <c r="I209">
        <v>207</v>
      </c>
      <c r="J209">
        <f t="shared" si="23"/>
        <v>5.4484328674835082E-2</v>
      </c>
      <c r="K209" cm="1">
        <f t="array" ref="K209">EXP(INDEX($E$12:$E$18,MATCH(I209,$C$12:$C$18,1))+((I209-INDEX($C$12:$C$18,MATCH(I209,$C$12:$C$18,1)))/(INDEX($C$12:$C$18,MATCH(I209,$C$12:$C$18,1)+1)-INDEX($C$12:$C$18,MATCH(I209,$C$12:$C$18,1)))*(INDEX($E$12:$E$18,MATCH(I209,$C$12:$C$18,1)+1)-INDEX($E$12:$E$18,MATCH(I209,$C$12:$C$18,1)))))</f>
        <v>0.96957317353887407</v>
      </c>
      <c r="L209">
        <f t="shared" si="24"/>
        <v>0.15888711922328097</v>
      </c>
      <c r="M209" cm="1">
        <f t="array" ref="M209">EXP(INDEX($F$12:$F$18,MATCH(I209,$C$12:$C$18,1))+((I209-INDEX($C$12:$C$18,MATCH(I209,$C$12:$C$18,1)))/(INDEX($C$12:$C$18,MATCH(I209,$C$12:$C$18,1)+1)-INDEX($C$12:$C$18,MATCH(I209,$C$12:$C$18,1)))*(INDEX($F$12:$F$18,MATCH(I209,$C$12:$C$18,1)+1)-INDEX($F$12:$F$18,MATCH(I209,$C$12:$C$18,1)))))</f>
        <v>0.91383195105511505</v>
      </c>
      <c r="N209">
        <f t="shared" si="25"/>
        <v>0.11499512691025288</v>
      </c>
      <c r="O209" cm="1">
        <f t="array" ref="O209">EXP(INDEX($G$12:$G$18,MATCH(I209,$C$12:$C$18,1))+((I209-INDEX($C$12:$C$18,MATCH(I209,$C$12:$C$18,1)))/(INDEX($C$12:$C$18,MATCH(I209,$C$12:$C$18,1)+1)-INDEX($C$12:$C$18,MATCH(I209,$C$12:$C$18,1)))*(INDEX($G$12:$G$18,MATCH(I209,$C$12:$C$18,1)+1)-INDEX($G$12:$G$18,MATCH(I209,$C$12:$C$18,1)))))</f>
        <v>0.93686469038982312</v>
      </c>
    </row>
    <row r="210" spans="9:15" x14ac:dyDescent="0.35">
      <c r="I210">
        <v>208</v>
      </c>
      <c r="J210">
        <f t="shared" si="23"/>
        <v>5.4538511204612089E-2</v>
      </c>
      <c r="K210" cm="1">
        <f t="array" ref="K210">EXP(INDEX($E$12:$E$18,MATCH(I210,$C$12:$C$18,1))+((I210-INDEX($C$12:$C$18,MATCH(I210,$C$12:$C$18,1)))/(INDEX($C$12:$C$18,MATCH(I210,$C$12:$C$18,1)+1)-INDEX($C$12:$C$18,MATCH(I210,$C$12:$C$18,1)))*(INDEX($E$12:$E$18,MATCH(I210,$C$12:$C$18,1)+1)-INDEX($E$12:$E$18,MATCH(I210,$C$12:$C$18,1)))))</f>
        <v>0.96939852187276876</v>
      </c>
      <c r="L210">
        <f t="shared" si="24"/>
        <v>0.15889528777745723</v>
      </c>
      <c r="M210" cm="1">
        <f t="array" ref="M210">EXP(INDEX($F$12:$F$18,MATCH(I210,$C$12:$C$18,1))+((I210-INDEX($C$12:$C$18,MATCH(I210,$C$12:$C$18,1)))/(INDEX($C$12:$C$18,MATCH(I210,$C$12:$C$18,1)+1)-INDEX($C$12:$C$18,MATCH(I210,$C$12:$C$18,1)))*(INDEX($F$12:$F$18,MATCH(I210,$C$12:$C$18,1)+1)-INDEX($F$12:$F$18,MATCH(I210,$C$12:$C$18,1)))))</f>
        <v>0.91342998803159658</v>
      </c>
      <c r="N210">
        <f t="shared" si="25"/>
        <v>0.11501235443934978</v>
      </c>
      <c r="O210" cm="1">
        <f t="array" ref="O210">EXP(INDEX($G$12:$G$18,MATCH(I210,$C$12:$C$18,1))+((I210-INDEX($C$12:$C$18,MATCH(I210,$C$12:$C$18,1)))/(INDEX($C$12:$C$18,MATCH(I210,$C$12:$C$18,1)+1)-INDEX($C$12:$C$18,MATCH(I210,$C$12:$C$18,1)))*(INDEX($G$12:$G$18,MATCH(I210,$C$12:$C$18,1)+1)-INDEX($G$12:$G$18,MATCH(I210,$C$12:$C$18,1)))))</f>
        <v>0.93656037827416649</v>
      </c>
    </row>
    <row r="211" spans="9:15" x14ac:dyDescent="0.35">
      <c r="I211">
        <v>209</v>
      </c>
      <c r="J211">
        <f t="shared" si="23"/>
        <v>5.4592175241281356E-2</v>
      </c>
      <c r="K211" cm="1">
        <f t="array" ref="K211">EXP(INDEX($E$12:$E$18,MATCH(I211,$C$12:$C$18,1))+((I211-INDEX($C$12:$C$18,MATCH(I211,$C$12:$C$18,1)))/(INDEX($C$12:$C$18,MATCH(I211,$C$12:$C$18,1)+1)-INDEX($C$12:$C$18,MATCH(I211,$C$12:$C$18,1)))*(INDEX($E$12:$E$18,MATCH(I211,$C$12:$C$18,1)+1)-INDEX($E$12:$E$18,MATCH(I211,$C$12:$C$18,1)))))</f>
        <v>0.96922390166710937</v>
      </c>
      <c r="L211">
        <f t="shared" si="24"/>
        <v>0.15890337816365102</v>
      </c>
      <c r="M211" cm="1">
        <f t="array" ref="M211">EXP(INDEX($F$12:$F$18,MATCH(I211,$C$12:$C$18,1))+((I211-INDEX($C$12:$C$18,MATCH(I211,$C$12:$C$18,1)))/(INDEX($C$12:$C$18,MATCH(I211,$C$12:$C$18,1)+1)-INDEX($C$12:$C$18,MATCH(I211,$C$12:$C$18,1)))*(INDEX($F$12:$F$18,MATCH(I211,$C$12:$C$18,1)+1)-INDEX($F$12:$F$18,MATCH(I211,$C$12:$C$18,1)))))</f>
        <v>0.91302820181768962</v>
      </c>
      <c r="N211">
        <f t="shared" si="25"/>
        <v>0.11502941711170869</v>
      </c>
      <c r="O211" cm="1">
        <f t="array" ref="O211">EXP(INDEX($G$12:$G$18,MATCH(I211,$C$12:$C$18,1))+((I211-INDEX($C$12:$C$18,MATCH(I211,$C$12:$C$18,1)))/(INDEX($C$12:$C$18,MATCH(I211,$C$12:$C$18,1)+1)-INDEX($C$12:$C$18,MATCH(I211,$C$12:$C$18,1)))*(INDEX($G$12:$G$18,MATCH(I211,$C$12:$C$18,1)+1)-INDEX($G$12:$G$18,MATCH(I211,$C$12:$C$18,1)))))</f>
        <v>0.93625616500508269</v>
      </c>
    </row>
    <row r="212" spans="9:15" x14ac:dyDescent="0.35">
      <c r="I212">
        <v>210</v>
      </c>
      <c r="J212">
        <f t="shared" si="23"/>
        <v>5.4645328191887013E-2</v>
      </c>
      <c r="K212" cm="1">
        <f t="array" ref="K212">EXP(INDEX($E$12:$E$18,MATCH(I212,$C$12:$C$18,1))+((I212-INDEX($C$12:$C$18,MATCH(I212,$C$12:$C$18,1)))/(INDEX($C$12:$C$18,MATCH(I212,$C$12:$C$18,1)+1)-INDEX($C$12:$C$18,MATCH(I212,$C$12:$C$18,1)))*(INDEX($E$12:$E$18,MATCH(I212,$C$12:$C$18,1)+1)-INDEX($E$12:$E$18,MATCH(I212,$C$12:$C$18,1)))))</f>
        <v>0.96904931291622898</v>
      </c>
      <c r="L212">
        <f t="shared" si="24"/>
        <v>0.15891139149854766</v>
      </c>
      <c r="M212" cm="1">
        <f t="array" ref="M212">EXP(INDEX($F$12:$F$18,MATCH(I212,$C$12:$C$18,1))+((I212-INDEX($C$12:$C$18,MATCH(I212,$C$12:$C$18,1)))/(INDEX($C$12:$C$18,MATCH(I212,$C$12:$C$18,1)+1)-INDEX($C$12:$C$18,MATCH(I212,$C$12:$C$18,1)))*(INDEX($F$12:$F$18,MATCH(I212,$C$12:$C$18,1)+1)-INDEX($F$12:$F$18,MATCH(I212,$C$12:$C$18,1)))))</f>
        <v>0.91262659233562182</v>
      </c>
      <c r="N212">
        <f t="shared" si="25"/>
        <v>0.11504631728242611</v>
      </c>
      <c r="O212" cm="1">
        <f t="array" ref="O212">EXP(INDEX($G$12:$G$18,MATCH(I212,$C$12:$C$18,1))+((I212-INDEX($C$12:$C$18,MATCH(I212,$C$12:$C$18,1)))/(INDEX($C$12:$C$18,MATCH(I212,$C$12:$C$18,1)+1)-INDEX($C$12:$C$18,MATCH(I212,$C$12:$C$18,1)))*(INDEX($G$12:$G$18,MATCH(I212,$C$12:$C$18,1)+1)-INDEX($G$12:$G$18,MATCH(I212,$C$12:$C$18,1)))))</f>
        <v>0.93595205055046427</v>
      </c>
    </row>
    <row r="213" spans="9:15" x14ac:dyDescent="0.35">
      <c r="I213">
        <v>211</v>
      </c>
      <c r="J213">
        <f t="shared" si="23"/>
        <v>5.4697977323055737E-2</v>
      </c>
      <c r="K213" cm="1">
        <f t="array" ref="K213">EXP(INDEX($E$12:$E$18,MATCH(I213,$C$12:$C$18,1))+((I213-INDEX($C$12:$C$18,MATCH(I213,$C$12:$C$18,1)))/(INDEX($C$12:$C$18,MATCH(I213,$C$12:$C$18,1)+1)-INDEX($C$12:$C$18,MATCH(I213,$C$12:$C$18,1)))*(INDEX($E$12:$E$18,MATCH(I213,$C$12:$C$18,1)+1)-INDEX($E$12:$E$18,MATCH(I213,$C$12:$C$18,1)))))</f>
        <v>0.96887475561446146</v>
      </c>
      <c r="L213">
        <f t="shared" si="24"/>
        <v>0.15891932887766344</v>
      </c>
      <c r="M213" cm="1">
        <f t="array" ref="M213">EXP(INDEX($F$12:$F$18,MATCH(I213,$C$12:$C$18,1))+((I213-INDEX($C$12:$C$18,MATCH(I213,$C$12:$C$18,1)))/(INDEX($C$12:$C$18,MATCH(I213,$C$12:$C$18,1)+1)-INDEX($C$12:$C$18,MATCH(I213,$C$12:$C$18,1)))*(INDEX($F$12:$F$18,MATCH(I213,$C$12:$C$18,1)+1)-INDEX($F$12:$F$18,MATCH(I213,$C$12:$C$18,1)))))</f>
        <v>0.91222515950765481</v>
      </c>
      <c r="N213">
        <f t="shared" si="25"/>
        <v>0.11506305726195189</v>
      </c>
      <c r="O213" cm="1">
        <f t="array" ref="O213">EXP(INDEX($G$12:$G$18,MATCH(I213,$C$12:$C$18,1))+((I213-INDEX($C$12:$C$18,MATCH(I213,$C$12:$C$18,1)))/(INDEX($C$12:$C$18,MATCH(I213,$C$12:$C$18,1)+1)-INDEX($C$12:$C$18,MATCH(I213,$C$12:$C$18,1)))*(INDEX($G$12:$G$18,MATCH(I213,$C$12:$C$18,1)+1)-INDEX($G$12:$G$18,MATCH(I213,$C$12:$C$18,1)))))</f>
        <v>0.93564803487821435</v>
      </c>
    </row>
    <row r="214" spans="9:15" x14ac:dyDescent="0.35">
      <c r="I214">
        <v>212</v>
      </c>
      <c r="J214">
        <f t="shared" si="23"/>
        <v>5.4750129764307508E-2</v>
      </c>
      <c r="K214" cm="1">
        <f t="array" ref="K214">EXP(INDEX($E$12:$E$18,MATCH(I214,$C$12:$C$18,1))+((I214-INDEX($C$12:$C$18,MATCH(I214,$C$12:$C$18,1)))/(INDEX($C$12:$C$18,MATCH(I214,$C$12:$C$18,1)+1)-INDEX($C$12:$C$18,MATCH(I214,$C$12:$C$18,1)))*(INDEX($E$12:$E$18,MATCH(I214,$C$12:$C$18,1)+1)-INDEX($E$12:$E$18,MATCH(I214,$C$12:$C$18,1)))))</f>
        <v>0.96870022975614201</v>
      </c>
      <c r="L214">
        <f t="shared" si="24"/>
        <v>0.15892719137584405</v>
      </c>
      <c r="M214" cm="1">
        <f t="array" ref="M214">EXP(INDEX($F$12:$F$18,MATCH(I214,$C$12:$C$18,1))+((I214-INDEX($C$12:$C$18,MATCH(I214,$C$12:$C$18,1)))/(INDEX($C$12:$C$18,MATCH(I214,$C$12:$C$18,1)+1)-INDEX($C$12:$C$18,MATCH(I214,$C$12:$C$18,1)))*(INDEX($F$12:$F$18,MATCH(I214,$C$12:$C$18,1)+1)-INDEX($F$12:$F$18,MATCH(I214,$C$12:$C$18,1)))))</f>
        <v>0.91182390325608476</v>
      </c>
      <c r="N214">
        <f t="shared" si="25"/>
        <v>0.11507963931714267</v>
      </c>
      <c r="O214" cm="1">
        <f t="array" ref="O214">EXP(INDEX($G$12:$G$18,MATCH(I214,$C$12:$C$18,1))+((I214-INDEX($C$12:$C$18,MATCH(I214,$C$12:$C$18,1)))/(INDEX($C$12:$C$18,MATCH(I214,$C$12:$C$18,1)+1)-INDEX($C$12:$C$18,MATCH(I214,$C$12:$C$18,1)))*(INDEX($G$12:$G$18,MATCH(I214,$C$12:$C$18,1)+1)-INDEX($G$12:$G$18,MATCH(I214,$C$12:$C$18,1)))))</f>
        <v>0.93534411795624639</v>
      </c>
    </row>
    <row r="215" spans="9:15" x14ac:dyDescent="0.35">
      <c r="I215">
        <v>213</v>
      </c>
      <c r="J215">
        <f t="shared" si="23"/>
        <v>5.4801792511275441E-2</v>
      </c>
      <c r="K215" cm="1">
        <f t="array" ref="K215">EXP(INDEX($E$12:$E$18,MATCH(I215,$C$12:$C$18,1))+((I215-INDEX($C$12:$C$18,MATCH(I215,$C$12:$C$18,1)))/(INDEX($C$12:$C$18,MATCH(I215,$C$12:$C$18,1)+1)-INDEX($C$12:$C$18,MATCH(I215,$C$12:$C$18,1)))*(INDEX($E$12:$E$18,MATCH(I215,$C$12:$C$18,1)+1)-INDEX($E$12:$E$18,MATCH(I215,$C$12:$C$18,1)))))</f>
        <v>0.96852573533560637</v>
      </c>
      <c r="L215">
        <f t="shared" si="24"/>
        <v>0.15893498004775061</v>
      </c>
      <c r="M215" cm="1">
        <f t="array" ref="M215">EXP(INDEX($F$12:$F$18,MATCH(I215,$C$12:$C$18,1))+((I215-INDEX($C$12:$C$18,MATCH(I215,$C$12:$C$18,1)))/(INDEX($C$12:$C$18,MATCH(I215,$C$12:$C$18,1)+1)-INDEX($C$12:$C$18,MATCH(I215,$C$12:$C$18,1)))*(INDEX($F$12:$F$18,MATCH(I215,$C$12:$C$18,1)+1)-INDEX($F$12:$F$18,MATCH(I215,$C$12:$C$18,1)))))</f>
        <v>0.91142282350324177</v>
      </c>
      <c r="N215">
        <f t="shared" si="25"/>
        <v>0.11509606567228448</v>
      </c>
      <c r="O215" cm="1">
        <f t="array" ref="O215">EXP(INDEX($G$12:$G$18,MATCH(I215,$C$12:$C$18,1))+((I215-INDEX($C$12:$C$18,MATCH(I215,$C$12:$C$18,1)))/(INDEX($C$12:$C$18,MATCH(I215,$C$12:$C$18,1)+1)-INDEX($C$12:$C$18,MATCH(I215,$C$12:$C$18,1)))*(INDEX($G$12:$G$18,MATCH(I215,$C$12:$C$18,1)+1)-INDEX($G$12:$G$18,MATCH(I215,$C$12:$C$18,1)))))</f>
        <v>0.93504029975248459</v>
      </c>
    </row>
    <row r="216" spans="9:15" x14ac:dyDescent="0.35">
      <c r="I216">
        <v>214</v>
      </c>
      <c r="J216">
        <f t="shared" si="23"/>
        <v>5.4852972428832546E-2</v>
      </c>
      <c r="K216" cm="1">
        <f t="array" ref="K216">EXP(INDEX($E$12:$E$18,MATCH(I216,$C$12:$C$18,1))+((I216-INDEX($C$12:$C$18,MATCH(I216,$C$12:$C$18,1)))/(INDEX($C$12:$C$18,MATCH(I216,$C$12:$C$18,1)+1)-INDEX($C$12:$C$18,MATCH(I216,$C$12:$C$18,1)))*(INDEX($E$12:$E$18,MATCH(I216,$C$12:$C$18,1)+1)-INDEX($E$12:$E$18,MATCH(I216,$C$12:$C$18,1)))))</f>
        <v>0.96835127234719165</v>
      </c>
      <c r="L216">
        <f t="shared" si="24"/>
        <v>0.15894269592833105</v>
      </c>
      <c r="M216" cm="1">
        <f t="array" ref="M216">EXP(INDEX($F$12:$F$18,MATCH(I216,$C$12:$C$18,1))+((I216-INDEX($C$12:$C$18,MATCH(I216,$C$12:$C$18,1)))/(INDEX($C$12:$C$18,MATCH(I216,$C$12:$C$18,1)+1)-INDEX($C$12:$C$18,MATCH(I216,$C$12:$C$18,1)))*(INDEX($F$12:$F$18,MATCH(I216,$C$12:$C$18,1)+1)-INDEX($F$12:$F$18,MATCH(I216,$C$12:$C$18,1)))))</f>
        <v>0.91102192017149008</v>
      </c>
      <c r="N216">
        <f t="shared" si="25"/>
        <v>0.1151123385100887</v>
      </c>
      <c r="O216" cm="1">
        <f t="array" ref="O216">EXP(INDEX($G$12:$G$18,MATCH(I216,$C$12:$C$18,1))+((I216-INDEX($C$12:$C$18,MATCH(I216,$C$12:$C$18,1)))/(INDEX($C$12:$C$18,MATCH(I216,$C$12:$C$18,1)+1)-INDEX($C$12:$C$18,MATCH(I216,$C$12:$C$18,1)))*(INDEX($G$12:$G$18,MATCH(I216,$C$12:$C$18,1)+1)-INDEX($G$12:$G$18,MATCH(I216,$C$12:$C$18,1)))))</f>
        <v>0.93473658023486306</v>
      </c>
    </row>
    <row r="217" spans="9:15" x14ac:dyDescent="0.35">
      <c r="I217">
        <v>215</v>
      </c>
      <c r="J217">
        <f t="shared" si="23"/>
        <v>5.4903676254133151E-2</v>
      </c>
      <c r="K217" cm="1">
        <f t="array" ref="K217">EXP(INDEX($E$12:$E$18,MATCH(I217,$C$12:$C$18,1))+((I217-INDEX($C$12:$C$18,MATCH(I217,$C$12:$C$18,1)))/(INDEX($C$12:$C$18,MATCH(I217,$C$12:$C$18,1)+1)-INDEX($C$12:$C$18,MATCH(I217,$C$12:$C$18,1)))*(INDEX($E$12:$E$18,MATCH(I217,$C$12:$C$18,1)+1)-INDEX($E$12:$E$18,MATCH(I217,$C$12:$C$18,1)))))</f>
        <v>0.96817684078523603</v>
      </c>
      <c r="L217">
        <f t="shared" si="24"/>
        <v>0.15895034003327801</v>
      </c>
      <c r="M217" cm="1">
        <f t="array" ref="M217">EXP(INDEX($F$12:$F$18,MATCH(I217,$C$12:$C$18,1))+((I217-INDEX($C$12:$C$18,MATCH(I217,$C$12:$C$18,1)))/(INDEX($C$12:$C$18,MATCH(I217,$C$12:$C$18,1)+1)-INDEX($C$12:$C$18,MATCH(I217,$C$12:$C$18,1)))*(INDEX($F$12:$F$18,MATCH(I217,$C$12:$C$18,1)+1)-INDEX($F$12:$F$18,MATCH(I217,$C$12:$C$18,1)))))</f>
        <v>0.91062119318322832</v>
      </c>
      <c r="N217">
        <f t="shared" si="25"/>
        <v>0.11512845997265746</v>
      </c>
      <c r="O217" cm="1">
        <f t="array" ref="O217">EXP(INDEX($G$12:$G$18,MATCH(I217,$C$12:$C$18,1))+((I217-INDEX($C$12:$C$18,MATCH(I217,$C$12:$C$18,1)))/(INDEX($C$12:$C$18,MATCH(I217,$C$12:$C$18,1)+1)-INDEX($C$12:$C$18,MATCH(I217,$C$12:$C$18,1)))*(INDEX($G$12:$G$18,MATCH(I217,$C$12:$C$18,1)+1)-INDEX($G$12:$G$18,MATCH(I217,$C$12:$C$18,1)))))</f>
        <v>0.93443295937132675</v>
      </c>
    </row>
    <row r="218" spans="9:15" x14ac:dyDescent="0.35">
      <c r="I218">
        <v>216</v>
      </c>
      <c r="J218">
        <f t="shared" si="23"/>
        <v>5.4953910599569895E-2</v>
      </c>
      <c r="K218" cm="1">
        <f t="array" ref="K218">EXP(INDEX($E$12:$E$18,MATCH(I218,$C$12:$C$18,1))+((I218-INDEX($C$12:$C$18,MATCH(I218,$C$12:$C$18,1)))/(INDEX($C$12:$C$18,MATCH(I218,$C$12:$C$18,1)+1)-INDEX($C$12:$C$18,MATCH(I218,$C$12:$C$18,1)))*(INDEX($E$12:$E$18,MATCH(I218,$C$12:$C$18,1)+1)-INDEX($E$12:$E$18,MATCH(I218,$C$12:$C$18,1)))))</f>
        <v>0.96800244064407848</v>
      </c>
      <c r="L218">
        <f t="shared" si="24"/>
        <v>0.15895791335947571</v>
      </c>
      <c r="M218" cm="1">
        <f t="array" ref="M218">EXP(INDEX($F$12:$F$18,MATCH(I218,$C$12:$C$18,1))+((I218-INDEX($C$12:$C$18,MATCH(I218,$C$12:$C$18,1)))/(INDEX($C$12:$C$18,MATCH(I218,$C$12:$C$18,1)+1)-INDEX($C$12:$C$18,MATCH(I218,$C$12:$C$18,1)))*(INDEX($F$12:$F$18,MATCH(I218,$C$12:$C$18,1)+1)-INDEX($F$12:$F$18,MATCH(I218,$C$12:$C$18,1)))))</f>
        <v>0.91022064246088885</v>
      </c>
      <c r="N218">
        <f t="shared" si="25"/>
        <v>0.11514443216242462</v>
      </c>
      <c r="O218" cm="1">
        <f t="array" ref="O218">EXP(INDEX($G$12:$G$18,MATCH(I218,$C$12:$C$18,1))+((I218-INDEX($C$12:$C$18,MATCH(I218,$C$12:$C$18,1)))/(INDEX($C$12:$C$18,MATCH(I218,$C$12:$C$18,1)+1)-INDEX($C$12:$C$18,MATCH(I218,$C$12:$C$18,1)))*(INDEX($G$12:$G$18,MATCH(I218,$C$12:$C$18,1)+1)-INDEX($G$12:$G$18,MATCH(I218,$C$12:$C$18,1)))))</f>
        <v>0.93412943712983088</v>
      </c>
    </row>
    <row r="219" spans="9:15" x14ac:dyDescent="0.35">
      <c r="I219">
        <v>217</v>
      </c>
      <c r="J219">
        <f t="shared" si="23"/>
        <v>5.5003681955647796E-2</v>
      </c>
      <c r="K219" cm="1">
        <f t="array" ref="K219">EXP(INDEX($E$12:$E$18,MATCH(I219,$C$12:$C$18,1))+((I219-INDEX($C$12:$C$18,MATCH(I219,$C$12:$C$18,1)))/(INDEX($C$12:$C$18,MATCH(I219,$C$12:$C$18,1)+1)-INDEX($C$12:$C$18,MATCH(I219,$C$12:$C$18,1)))*(INDEX($E$12:$E$18,MATCH(I219,$C$12:$C$18,1)+1)-INDEX($E$12:$E$18,MATCH(I219,$C$12:$C$18,1)))))</f>
        <v>0.96782807191805909</v>
      </c>
      <c r="L219">
        <f t="shared" si="24"/>
        <v>0.15896541688543189</v>
      </c>
      <c r="M219" cm="1">
        <f t="array" ref="M219">EXP(INDEX($F$12:$F$18,MATCH(I219,$C$12:$C$18,1))+((I219-INDEX($C$12:$C$18,MATCH(I219,$C$12:$C$18,1)))/(INDEX($C$12:$C$18,MATCH(I219,$C$12:$C$18,1)+1)-INDEX($C$12:$C$18,MATCH(I219,$C$12:$C$18,1)))*(INDEX($F$12:$F$18,MATCH(I219,$C$12:$C$18,1)+1)-INDEX($F$12:$F$18,MATCH(I219,$C$12:$C$18,1)))))</f>
        <v>0.9098202679269386</v>
      </c>
      <c r="N219">
        <f t="shared" si="25"/>
        <v>0.11516025714306961</v>
      </c>
      <c r="O219" cm="1">
        <f t="array" ref="O219">EXP(INDEX($G$12:$G$18,MATCH(I219,$C$12:$C$18,1))+((I219-INDEX($C$12:$C$18,MATCH(I219,$C$12:$C$18,1)))/(INDEX($C$12:$C$18,MATCH(I219,$C$12:$C$18,1)+1)-INDEX($C$12:$C$18,MATCH(I219,$C$12:$C$18,1)))*(INDEX($G$12:$G$18,MATCH(I219,$C$12:$C$18,1)+1)-INDEX($G$12:$G$18,MATCH(I219,$C$12:$C$18,1)))))</f>
        <v>0.93382601347834093</v>
      </c>
    </row>
    <row r="220" spans="9:15" x14ac:dyDescent="0.35">
      <c r="I220">
        <v>218</v>
      </c>
      <c r="J220">
        <f t="shared" si="23"/>
        <v>5.5052996693779943E-2</v>
      </c>
      <c r="K220" cm="1">
        <f t="array" ref="K220">EXP(INDEX($E$12:$E$18,MATCH(I220,$C$12:$C$18,1))+((I220-INDEX($C$12:$C$18,MATCH(I220,$C$12:$C$18,1)))/(INDEX($C$12:$C$18,MATCH(I220,$C$12:$C$18,1)+1)-INDEX($C$12:$C$18,MATCH(I220,$C$12:$C$18,1)))*(INDEX($E$12:$E$18,MATCH(I220,$C$12:$C$18,1)+1)-INDEX($E$12:$E$18,MATCH(I220,$C$12:$C$18,1)))))</f>
        <v>0.96765373460151904</v>
      </c>
      <c r="L220">
        <f t="shared" si="24"/>
        <v>0.15897285157170021</v>
      </c>
      <c r="M220" cm="1">
        <f t="array" ref="M220">EXP(INDEX($F$12:$F$18,MATCH(I220,$C$12:$C$18,1))+((I220-INDEX($C$12:$C$18,MATCH(I220,$C$12:$C$18,1)))/(INDEX($C$12:$C$18,MATCH(I220,$C$12:$C$18,1)+1)-INDEX($C$12:$C$18,MATCH(I220,$C$12:$C$18,1)))*(INDEX($F$12:$F$18,MATCH(I220,$C$12:$C$18,1)+1)-INDEX($F$12:$F$18,MATCH(I220,$C$12:$C$18,1)))))</f>
        <v>0.90942006950387844</v>
      </c>
      <c r="N220">
        <f t="shared" si="25"/>
        <v>0.11517593694040583</v>
      </c>
      <c r="O220" cm="1">
        <f t="array" ref="O220">EXP(INDEX($G$12:$G$18,MATCH(I220,$C$12:$C$18,1))+((I220-INDEX($C$12:$C$18,MATCH(I220,$C$12:$C$18,1)))/(INDEX($C$12:$C$18,MATCH(I220,$C$12:$C$18,1)+1)-INDEX($C$12:$C$18,MATCH(I220,$C$12:$C$18,1)))*(INDEX($G$12:$G$18,MATCH(I220,$C$12:$C$18,1)+1)-INDEX($G$12:$G$18,MATCH(I220,$C$12:$C$18,1)))))</f>
        <v>0.9335226883848331</v>
      </c>
    </row>
    <row r="221" spans="9:15" x14ac:dyDescent="0.35">
      <c r="I221">
        <v>219</v>
      </c>
      <c r="J221">
        <f t="shared" si="23"/>
        <v>5.5101861069006754E-2</v>
      </c>
      <c r="K221" cm="1">
        <f t="array" ref="K221">EXP(INDEX($E$12:$E$18,MATCH(I221,$C$12:$C$18,1))+((I221-INDEX($C$12:$C$18,MATCH(I221,$C$12:$C$18,1)))/(INDEX($C$12:$C$18,MATCH(I221,$C$12:$C$18,1)+1)-INDEX($C$12:$C$18,MATCH(I221,$C$12:$C$18,1)))*(INDEX($E$12:$E$18,MATCH(I221,$C$12:$C$18,1)+1)-INDEX($E$12:$E$18,MATCH(I221,$C$12:$C$18,1)))))</f>
        <v>0.96747942868880044</v>
      </c>
      <c r="L221">
        <f t="shared" si="24"/>
        <v>0.15898021836129042</v>
      </c>
      <c r="M221" cm="1">
        <f t="array" ref="M221">EXP(INDEX($F$12:$F$18,MATCH(I221,$C$12:$C$18,1))+((I221-INDEX($C$12:$C$18,MATCH(I221,$C$12:$C$18,1)))/(INDEX($C$12:$C$18,MATCH(I221,$C$12:$C$18,1)+1)-INDEX($C$12:$C$18,MATCH(I221,$C$12:$C$18,1)))*(INDEX($F$12:$F$18,MATCH(I221,$C$12:$C$18,1)+1)-INDEX($F$12:$F$18,MATCH(I221,$C$12:$C$18,1)))))</f>
        <v>0.90902004711424311</v>
      </c>
      <c r="N221">
        <f t="shared" si="25"/>
        <v>0.11519147354324596</v>
      </c>
      <c r="O221" cm="1">
        <f t="array" ref="O221">EXP(INDEX($G$12:$G$18,MATCH(I221,$C$12:$C$18,1))+((I221-INDEX($C$12:$C$18,MATCH(I221,$C$12:$C$18,1)))/(INDEX($C$12:$C$18,MATCH(I221,$C$12:$C$18,1)+1)-INDEX($C$12:$C$18,MATCH(I221,$C$12:$C$18,1)))*(INDEX($G$12:$G$18,MATCH(I221,$C$12:$C$18,1)+1)-INDEX($G$12:$G$18,MATCH(I221,$C$12:$C$18,1)))))</f>
        <v>0.93321946181729365</v>
      </c>
    </row>
    <row r="222" spans="9:15" x14ac:dyDescent="0.35">
      <c r="I222">
        <v>220</v>
      </c>
      <c r="J222">
        <f t="shared" si="23"/>
        <v>5.5150281222640693E-2</v>
      </c>
      <c r="K222" cm="1">
        <f t="array" ref="K222">EXP(INDEX($E$12:$E$18,MATCH(I222,$C$12:$C$18,1))+((I222-INDEX($C$12:$C$18,MATCH(I222,$C$12:$C$18,1)))/(INDEX($C$12:$C$18,MATCH(I222,$C$12:$C$18,1)+1)-INDEX($C$12:$C$18,MATCH(I222,$C$12:$C$18,1)))*(INDEX($E$12:$E$18,MATCH(I222,$C$12:$C$18,1)+1)-INDEX($E$12:$E$18,MATCH(I222,$C$12:$C$18,1)))))</f>
        <v>0.96730515417424634</v>
      </c>
      <c r="L222">
        <f t="shared" si="24"/>
        <v>0.15898751818006623</v>
      </c>
      <c r="M222" cm="1">
        <f t="array" ref="M222">EXP(INDEX($F$12:$F$18,MATCH(I222,$C$12:$C$18,1))+((I222-INDEX($C$12:$C$18,MATCH(I222,$C$12:$C$18,1)))/(INDEX($C$12:$C$18,MATCH(I222,$C$12:$C$18,1)+1)-INDEX($C$12:$C$18,MATCH(I222,$C$12:$C$18,1)))*(INDEX($F$12:$F$18,MATCH(I222,$C$12:$C$18,1)+1)-INDEX($F$12:$F$18,MATCH(I222,$C$12:$C$18,1)))))</f>
        <v>0.90862020068060168</v>
      </c>
      <c r="N222">
        <f t="shared" si="25"/>
        <v>0.11520686890424202</v>
      </c>
      <c r="O222" cm="1">
        <f t="array" ref="O222">EXP(INDEX($G$12:$G$18,MATCH(I222,$C$12:$C$18,1))+((I222-INDEX($C$12:$C$18,MATCH(I222,$C$12:$C$18,1)))/(INDEX($C$12:$C$18,MATCH(I222,$C$12:$C$18,1)+1)-INDEX($C$12:$C$18,MATCH(I222,$C$12:$C$18,1)))*(INDEX($G$12:$G$18,MATCH(I222,$C$12:$C$18,1)+1)-INDEX($G$12:$G$18,MATCH(I222,$C$12:$C$18,1)))))</f>
        <v>0.93291633374371952</v>
      </c>
    </row>
    <row r="223" spans="9:15" x14ac:dyDescent="0.35">
      <c r="I223">
        <v>221</v>
      </c>
      <c r="J223">
        <f t="shared" si="23"/>
        <v>5.5198263184839093E-2</v>
      </c>
      <c r="K223" cm="1">
        <f t="array" ref="K223">EXP(INDEX($E$12:$E$18,MATCH(I223,$C$12:$C$18,1))+((I223-INDEX($C$12:$C$18,MATCH(I223,$C$12:$C$18,1)))/(INDEX($C$12:$C$18,MATCH(I223,$C$12:$C$18,1)+1)-INDEX($C$12:$C$18,MATCH(I223,$C$12:$C$18,1)))*(INDEX($E$12:$E$18,MATCH(I223,$C$12:$C$18,1)+1)-INDEX($E$12:$E$18,MATCH(I223,$C$12:$C$18,1)))))</f>
        <v>0.96713091105220095</v>
      </c>
      <c r="L223">
        <f t="shared" si="24"/>
        <v>0.15899475193713353</v>
      </c>
      <c r="M223" cm="1">
        <f t="array" ref="M223">EXP(INDEX($F$12:$F$18,MATCH(I223,$C$12:$C$18,1))+((I223-INDEX($C$12:$C$18,MATCH(I223,$C$12:$C$18,1)))/(INDEX($C$12:$C$18,MATCH(I223,$C$12:$C$18,1)+1)-INDEX($C$12:$C$18,MATCH(I223,$C$12:$C$18,1)))*(INDEX($F$12:$F$18,MATCH(I223,$C$12:$C$18,1)+1)-INDEX($F$12:$F$18,MATCH(I223,$C$12:$C$18,1)))))</f>
        <v>0.90822053012555726</v>
      </c>
      <c r="N223">
        <f t="shared" si="25"/>
        <v>0.11522212494070402</v>
      </c>
      <c r="O223" cm="1">
        <f t="array" ref="O223">EXP(INDEX($G$12:$G$18,MATCH(I223,$C$12:$C$18,1))+((I223-INDEX($C$12:$C$18,MATCH(I223,$C$12:$C$18,1)))/(INDEX($C$12:$C$18,MATCH(I223,$C$12:$C$18,1)+1)-INDEX($C$12:$C$18,MATCH(I223,$C$12:$C$18,1)))*(INDEX($G$12:$G$18,MATCH(I223,$C$12:$C$18,1)+1)-INDEX($G$12:$G$18,MATCH(I223,$C$12:$C$18,1)))))</f>
        <v>0.93261330413211796</v>
      </c>
    </row>
    <row r="224" spans="9:15" x14ac:dyDescent="0.35">
      <c r="I224">
        <v>222</v>
      </c>
      <c r="J224">
        <f t="shared" si="23"/>
        <v>5.5245812877107649E-2</v>
      </c>
      <c r="K224" cm="1">
        <f t="array" ref="K224">EXP(INDEX($E$12:$E$18,MATCH(I224,$C$12:$C$18,1))+((I224-INDEX($C$12:$C$18,MATCH(I224,$C$12:$C$18,1)))/(INDEX($C$12:$C$18,MATCH(I224,$C$12:$C$18,1)+1)-INDEX($C$12:$C$18,MATCH(I224,$C$12:$C$18,1)))*(INDEX($E$12:$E$18,MATCH(I224,$C$12:$C$18,1)+1)-INDEX($E$12:$E$18,MATCH(I224,$C$12:$C$18,1)))))</f>
        <v>0.96695669931700956</v>
      </c>
      <c r="L224">
        <f t="shared" si="24"/>
        <v>0.15900192052521833</v>
      </c>
      <c r="M224" cm="1">
        <f t="array" ref="M224">EXP(INDEX($F$12:$F$18,MATCH(I224,$C$12:$C$18,1))+((I224-INDEX($C$12:$C$18,MATCH(I224,$C$12:$C$18,1)))/(INDEX($C$12:$C$18,MATCH(I224,$C$12:$C$18,1)+1)-INDEX($C$12:$C$18,MATCH(I224,$C$12:$C$18,1)))*(INDEX($F$12:$F$18,MATCH(I224,$C$12:$C$18,1)+1)-INDEX($F$12:$F$18,MATCH(I224,$C$12:$C$18,1)))))</f>
        <v>0.90782103537174685</v>
      </c>
      <c r="N224">
        <f t="shared" si="25"/>
        <v>0.11523724353539627</v>
      </c>
      <c r="O224" cm="1">
        <f t="array" ref="O224">EXP(INDEX($G$12:$G$18,MATCH(I224,$C$12:$C$18,1))+((I224-INDEX($C$12:$C$18,MATCH(I224,$C$12:$C$18,1)))/(INDEX($C$12:$C$18,MATCH(I224,$C$12:$C$18,1)+1)-INDEX($C$12:$C$18,MATCH(I224,$C$12:$C$18,1)))*(INDEX($G$12:$G$18,MATCH(I224,$C$12:$C$18,1)+1)-INDEX($G$12:$G$18,MATCH(I224,$C$12:$C$18,1)))))</f>
        <v>0.93231037295050645</v>
      </c>
    </row>
    <row r="225" spans="9:15" x14ac:dyDescent="0.35">
      <c r="I225">
        <v>223</v>
      </c>
      <c r="J225">
        <f t="shared" si="23"/>
        <v>5.5292936114737123E-2</v>
      </c>
      <c r="K225" cm="1">
        <f t="array" ref="K225">EXP(INDEX($E$12:$E$18,MATCH(I225,$C$12:$C$18,1))+((I225-INDEX($C$12:$C$18,MATCH(I225,$C$12:$C$18,1)))/(INDEX($C$12:$C$18,MATCH(I225,$C$12:$C$18,1)+1)-INDEX($C$12:$C$18,MATCH(I225,$C$12:$C$18,1)))*(INDEX($E$12:$E$18,MATCH(I225,$C$12:$C$18,1)+1)-INDEX($E$12:$E$18,MATCH(I225,$C$12:$C$18,1)))))</f>
        <v>0.96678251896301826</v>
      </c>
      <c r="L225">
        <f t="shared" si="24"/>
        <v>0.15900902482103327</v>
      </c>
      <c r="M225" cm="1">
        <f t="array" ref="M225">EXP(INDEX($F$12:$F$18,MATCH(I225,$C$12:$C$18,1))+((I225-INDEX($C$12:$C$18,MATCH(I225,$C$12:$C$18,1)))/(INDEX($C$12:$C$18,MATCH(I225,$C$12:$C$18,1)+1)-INDEX($C$12:$C$18,MATCH(I225,$C$12:$C$18,1)))*(INDEX($F$12:$F$18,MATCH(I225,$C$12:$C$18,1)+1)-INDEX($F$12:$F$18,MATCH(I225,$C$12:$C$18,1)))))</f>
        <v>0.90742171634184166</v>
      </c>
      <c r="N225">
        <f t="shared" si="25"/>
        <v>0.11525222653731106</v>
      </c>
      <c r="O225" cm="1">
        <f t="array" ref="O225">EXP(INDEX($G$12:$G$18,MATCH(I225,$C$12:$C$18,1))+((I225-INDEX($C$12:$C$18,MATCH(I225,$C$12:$C$18,1)))/(INDEX($C$12:$C$18,MATCH(I225,$C$12:$C$18,1)+1)-INDEX($C$12:$C$18,MATCH(I225,$C$12:$C$18,1)))*(INDEX($G$12:$G$18,MATCH(I225,$C$12:$C$18,1)+1)-INDEX($G$12:$G$18,MATCH(I225,$C$12:$C$18,1)))))</f>
        <v>0.93200754016691301</v>
      </c>
    </row>
    <row r="226" spans="9:15" x14ac:dyDescent="0.35">
      <c r="I226">
        <v>224</v>
      </c>
      <c r="J226">
        <f t="shared" si="23"/>
        <v>5.5339638609173451E-2</v>
      </c>
      <c r="K226" cm="1">
        <f t="array" ref="K226">EXP(INDEX($E$12:$E$18,MATCH(I226,$C$12:$C$18,1))+((I226-INDEX($C$12:$C$18,MATCH(I226,$C$12:$C$18,1)))/(INDEX($C$12:$C$18,MATCH(I226,$C$12:$C$18,1)+1)-INDEX($C$12:$C$18,MATCH(I226,$C$12:$C$18,1)))*(INDEX($E$12:$E$18,MATCH(I226,$C$12:$C$18,1)+1)-INDEX($E$12:$E$18,MATCH(I226,$C$12:$C$18,1)))))</f>
        <v>0.96660836998457433</v>
      </c>
      <c r="L226">
        <f t="shared" si="24"/>
        <v>0.15901606568563573</v>
      </c>
      <c r="M226" cm="1">
        <f t="array" ref="M226">EXP(INDEX($F$12:$F$18,MATCH(I226,$C$12:$C$18,1))+((I226-INDEX($C$12:$C$18,MATCH(I226,$C$12:$C$18,1)))/(INDEX($C$12:$C$18,MATCH(I226,$C$12:$C$18,1)+1)-INDEX($C$12:$C$18,MATCH(I226,$C$12:$C$18,1)))*(INDEX($F$12:$F$18,MATCH(I226,$C$12:$C$18,1)+1)-INDEX($F$12:$F$18,MATCH(I226,$C$12:$C$18,1)))))</f>
        <v>0.90702257295854671</v>
      </c>
      <c r="N226">
        <f t="shared" si="25"/>
        <v>0.1152670757624228</v>
      </c>
      <c r="O226" cm="1">
        <f t="array" ref="O226">EXP(INDEX($G$12:$G$18,MATCH(I226,$C$12:$C$18,1))+((I226-INDEX($C$12:$C$18,MATCH(I226,$C$12:$C$18,1)))/(INDEX($C$12:$C$18,MATCH(I226,$C$12:$C$18,1)+1)-INDEX($C$12:$C$18,MATCH(I226,$C$12:$C$18,1)))*(INDEX($G$12:$G$18,MATCH(I226,$C$12:$C$18,1)+1)-INDEX($G$12:$G$18,MATCH(I226,$C$12:$C$18,1)))))</f>
        <v>0.9317048057493762</v>
      </c>
    </row>
    <row r="227" spans="9:15" x14ac:dyDescent="0.35">
      <c r="I227">
        <v>225</v>
      </c>
      <c r="J227">
        <f t="shared" si="23"/>
        <v>5.5385925970325753E-2</v>
      </c>
      <c r="K227" cm="1">
        <f t="array" ref="K227">EXP(INDEX($E$12:$E$18,MATCH(I227,$C$12:$C$18,1))+((I227-INDEX($C$12:$C$18,MATCH(I227,$C$12:$C$18,1)))/(INDEX($C$12:$C$18,MATCH(I227,$C$12:$C$18,1)+1)-INDEX($C$12:$C$18,MATCH(I227,$C$12:$C$18,1)))*(INDEX($E$12:$E$18,MATCH(I227,$C$12:$C$18,1)+1)-INDEX($E$12:$E$18,MATCH(I227,$C$12:$C$18,1)))))</f>
        <v>0.96643425237602609</v>
      </c>
      <c r="L227">
        <f t="shared" si="24"/>
        <v>0.15902304396477474</v>
      </c>
      <c r="M227" cm="1">
        <f t="array" ref="M227">EXP(INDEX($F$12:$F$18,MATCH(I227,$C$12:$C$18,1))+((I227-INDEX($C$12:$C$18,MATCH(I227,$C$12:$C$18,1)))/(INDEX($C$12:$C$18,MATCH(I227,$C$12:$C$18,1)+1)-INDEX($C$12:$C$18,MATCH(I227,$C$12:$C$18,1)))*(INDEX($F$12:$F$18,MATCH(I227,$C$12:$C$18,1)+1)-INDEX($F$12:$F$18,MATCH(I227,$C$12:$C$18,1)))))</f>
        <v>0.90662360514460139</v>
      </c>
      <c r="N227">
        <f t="shared" si="25"/>
        <v>0.11528179299442257</v>
      </c>
      <c r="O227" cm="1">
        <f t="array" ref="O227">EXP(INDEX($G$12:$G$18,MATCH(I227,$C$12:$C$18,1))+((I227-INDEX($C$12:$C$18,MATCH(I227,$C$12:$C$18,1)))/(INDEX($C$12:$C$18,MATCH(I227,$C$12:$C$18,1)+1)-INDEX($C$12:$C$18,MATCH(I227,$C$12:$C$18,1)))*(INDEX($G$12:$G$18,MATCH(I227,$C$12:$C$18,1)+1)-INDEX($G$12:$G$18,MATCH(I227,$C$12:$C$18,1)))))</f>
        <v>0.93140216966594458</v>
      </c>
    </row>
    <row r="228" spans="9:15" x14ac:dyDescent="0.35">
      <c r="I228">
        <v>226</v>
      </c>
      <c r="J228">
        <f t="shared" si="23"/>
        <v>5.543180370881319E-2</v>
      </c>
      <c r="K228" cm="1">
        <f t="array" ref="K228">EXP(INDEX($E$12:$E$18,MATCH(I228,$C$12:$C$18,1))+((I228-INDEX($C$12:$C$18,MATCH(I228,$C$12:$C$18,1)))/(INDEX($C$12:$C$18,MATCH(I228,$C$12:$C$18,1)+1)-INDEX($C$12:$C$18,MATCH(I228,$C$12:$C$18,1)))*(INDEX($E$12:$E$18,MATCH(I228,$C$12:$C$18,1)+1)-INDEX($E$12:$E$18,MATCH(I228,$C$12:$C$18,1)))))</f>
        <v>0.96626016613172261</v>
      </c>
      <c r="L228">
        <f t="shared" si="24"/>
        <v>0.15902996048923129</v>
      </c>
      <c r="M228" cm="1">
        <f t="array" ref="M228">EXP(INDEX($F$12:$F$18,MATCH(I228,$C$12:$C$18,1))+((I228-INDEX($C$12:$C$18,MATCH(I228,$C$12:$C$18,1)))/(INDEX($C$12:$C$18,MATCH(I228,$C$12:$C$18,1)+1)-INDEX($C$12:$C$18,MATCH(I228,$C$12:$C$18,1)))*(INDEX($F$12:$F$18,MATCH(I228,$C$12:$C$18,1)+1)-INDEX($F$12:$F$18,MATCH(I228,$C$12:$C$18,1)))))</f>
        <v>0.90622481282277856</v>
      </c>
      <c r="N228">
        <f t="shared" si="25"/>
        <v>0.11529637998543119</v>
      </c>
      <c r="O228" cm="1">
        <f t="array" ref="O228">EXP(INDEX($G$12:$G$18,MATCH(I228,$C$12:$C$18,1))+((I228-INDEX($C$12:$C$18,MATCH(I228,$C$12:$C$18,1)))/(INDEX($C$12:$C$18,MATCH(I228,$C$12:$C$18,1)+1)-INDEX($C$12:$C$18,MATCH(I228,$C$12:$C$18,1)))*(INDEX($G$12:$G$18,MATCH(I228,$C$12:$C$18,1)+1)-INDEX($G$12:$G$18,MATCH(I228,$C$12:$C$18,1)))))</f>
        <v>0.93109963188467737</v>
      </c>
    </row>
    <row r="229" spans="9:15" x14ac:dyDescent="0.35">
      <c r="I229">
        <v>227</v>
      </c>
      <c r="J229">
        <f t="shared" si="23"/>
        <v>5.5477277238150921E-2</v>
      </c>
      <c r="K229" cm="1">
        <f t="array" ref="K229">EXP(INDEX($E$12:$E$18,MATCH(I229,$C$12:$C$18,1))+((I229-INDEX($C$12:$C$18,MATCH(I229,$C$12:$C$18,1)))/(INDEX($C$12:$C$18,MATCH(I229,$C$12:$C$18,1)+1)-INDEX($C$12:$C$18,MATCH(I229,$C$12:$C$18,1)))*(INDEX($E$12:$E$18,MATCH(I229,$C$12:$C$18,1)+1)-INDEX($E$12:$E$18,MATCH(I229,$C$12:$C$18,1)))))</f>
        <v>0.96608611124601429</v>
      </c>
      <c r="L229">
        <f t="shared" si="24"/>
        <v>0.15903681607514636</v>
      </c>
      <c r="M229" cm="1">
        <f t="array" ref="M229">EXP(INDEX($F$12:$F$18,MATCH(I229,$C$12:$C$18,1))+((I229-INDEX($C$12:$C$18,MATCH(I229,$C$12:$C$18,1)))/(INDEX($C$12:$C$18,MATCH(I229,$C$12:$C$18,1)+1)-INDEX($C$12:$C$18,MATCH(I229,$C$12:$C$18,1)))*(INDEX($F$12:$F$18,MATCH(I229,$C$12:$C$18,1)+1)-INDEX($F$12:$F$18,MATCH(I229,$C$12:$C$18,1)))))</f>
        <v>0.90582619591588542</v>
      </c>
      <c r="N229">
        <f t="shared" si="25"/>
        <v>0.11531083845669539</v>
      </c>
      <c r="O229" cm="1">
        <f t="array" ref="O229">EXP(INDEX($G$12:$G$18,MATCH(I229,$C$12:$C$18,1))+((I229-INDEX($C$12:$C$18,MATCH(I229,$C$12:$C$18,1)))/(INDEX($C$12:$C$18,MATCH(I229,$C$12:$C$18,1)+1)-INDEX($C$12:$C$18,MATCH(I229,$C$12:$C$18,1)))*(INDEX($G$12:$G$18,MATCH(I229,$C$12:$C$18,1)+1)-INDEX($G$12:$G$18,MATCH(I229,$C$12:$C$18,1)))))</f>
        <v>0.930797192373644</v>
      </c>
    </row>
    <row r="230" spans="9:15" x14ac:dyDescent="0.35">
      <c r="I230">
        <v>228</v>
      </c>
      <c r="J230">
        <f t="shared" si="23"/>
        <v>5.5522351876880392E-2</v>
      </c>
      <c r="K230" cm="1">
        <f t="array" ref="K230">EXP(INDEX($E$12:$E$18,MATCH(I230,$C$12:$C$18,1))+((I230-INDEX($C$12:$C$18,MATCH(I230,$C$12:$C$18,1)))/(INDEX($C$12:$C$18,MATCH(I230,$C$12:$C$18,1)+1)-INDEX($C$12:$C$18,MATCH(I230,$C$12:$C$18,1)))*(INDEX($E$12:$E$18,MATCH(I230,$C$12:$C$18,1)+1)-INDEX($E$12:$E$18,MATCH(I230,$C$12:$C$18,1)))))</f>
        <v>0.96591208771325243</v>
      </c>
      <c r="L230">
        <f t="shared" si="24"/>
        <v>0.15904361152434301</v>
      </c>
      <c r="M230" cm="1">
        <f t="array" ref="M230">EXP(INDEX($F$12:$F$18,MATCH(I230,$C$12:$C$18,1))+((I230-INDEX($C$12:$C$18,MATCH(I230,$C$12:$C$18,1)))/(INDEX($C$12:$C$18,MATCH(I230,$C$12:$C$18,1)+1)-INDEX($C$12:$C$18,MATCH(I230,$C$12:$C$18,1)))*(INDEX($F$12:$F$18,MATCH(I230,$C$12:$C$18,1)+1)-INDEX($F$12:$F$18,MATCH(I230,$C$12:$C$18,1)))))</f>
        <v>0.90542775434676293</v>
      </c>
      <c r="N230">
        <f t="shared" si="25"/>
        <v>0.11532517009926412</v>
      </c>
      <c r="O230" cm="1">
        <f t="array" ref="O230">EXP(INDEX($G$12:$G$18,MATCH(I230,$C$12:$C$18,1))+((I230-INDEX($C$12:$C$18,MATCH(I230,$C$12:$C$18,1)))/(INDEX($C$12:$C$18,MATCH(I230,$C$12:$C$18,1)+1)-INDEX($C$12:$C$18,MATCH(I230,$C$12:$C$18,1)))*(INDEX($G$12:$G$18,MATCH(I230,$C$12:$C$18,1)+1)-INDEX($G$12:$G$18,MATCH(I230,$C$12:$C$18,1)))))</f>
        <v>0.93049485110092456</v>
      </c>
    </row>
    <row r="231" spans="9:15" x14ac:dyDescent="0.35">
      <c r="I231">
        <v>229</v>
      </c>
      <c r="J231">
        <f t="shared" si="23"/>
        <v>5.5612868185384988E-2</v>
      </c>
      <c r="K231" cm="1">
        <f t="array" ref="K231">EXP(INDEX($E$12:$E$18,MATCH(I231,$C$12:$C$18,1))+((I231-INDEX($C$12:$C$18,MATCH(I231,$C$12:$C$18,1)))/(INDEX($C$12:$C$18,MATCH(I231,$C$12:$C$18,1)+1)-INDEX($C$12:$C$18,MATCH(I231,$C$12:$C$18,1)))*(INDEX($E$12:$E$18,MATCH(I231,$C$12:$C$18,1)+1)-INDEX($E$12:$E$18,MATCH(I231,$C$12:$C$18,1)))))</f>
        <v>0.96571032423199366</v>
      </c>
      <c r="L231">
        <f t="shared" si="24"/>
        <v>0.15902927863265501</v>
      </c>
      <c r="M231" cm="1">
        <f t="array" ref="M231">EXP(INDEX($F$12:$F$18,MATCH(I231,$C$12:$C$18,1))+((I231-INDEX($C$12:$C$18,MATCH(I231,$C$12:$C$18,1)))/(INDEX($C$12:$C$18,MATCH(I231,$C$12:$C$18,1)+1)-INDEX($C$12:$C$18,MATCH(I231,$C$12:$C$18,1)))*(INDEX($F$12:$F$18,MATCH(I231,$C$12:$C$18,1)+1)-INDEX($F$12:$F$18,MATCH(I231,$C$12:$C$18,1)))))</f>
        <v>0.90504145136534841</v>
      </c>
      <c r="N231">
        <f t="shared" si="25"/>
        <v>0.11535717001345044</v>
      </c>
      <c r="O231" cm="1">
        <f t="array" ref="O231">EXP(INDEX($G$12:$G$18,MATCH(I231,$C$12:$C$18,1))+((I231-INDEX($C$12:$C$18,MATCH(I231,$C$12:$C$18,1)))/(INDEX($C$12:$C$18,MATCH(I231,$C$12:$C$18,1)+1)-INDEX($C$12:$C$18,MATCH(I231,$C$12:$C$18,1)))*(INDEX($G$12:$G$18,MATCH(I231,$C$12:$C$18,1)+1)-INDEX($G$12:$G$18,MATCH(I231,$C$12:$C$18,1)))))</f>
        <v>0.9301822238364591</v>
      </c>
    </row>
    <row r="232" spans="9:15" x14ac:dyDescent="0.35">
      <c r="I232">
        <v>230</v>
      </c>
      <c r="J232">
        <f t="shared" si="23"/>
        <v>5.5702597395554596E-2</v>
      </c>
      <c r="K232" cm="1">
        <f t="array" ref="K232">EXP(INDEX($E$12:$E$18,MATCH(I232,$C$12:$C$18,1))+((I232-INDEX($C$12:$C$18,MATCH(I232,$C$12:$C$18,1)))/(INDEX($C$12:$C$18,MATCH(I232,$C$12:$C$18,1)+1)-INDEX($C$12:$C$18,MATCH(I232,$C$12:$C$18,1)))*(INDEX($E$12:$E$18,MATCH(I232,$C$12:$C$18,1)+1)-INDEX($E$12:$E$18,MATCH(I232,$C$12:$C$18,1)))))</f>
        <v>0.96550860289587725</v>
      </c>
      <c r="L232">
        <f t="shared" si="24"/>
        <v>0.15901507037480767</v>
      </c>
      <c r="M232" cm="1">
        <f t="array" ref="M232">EXP(INDEX($F$12:$F$18,MATCH(I232,$C$12:$C$18,1))+((I232-INDEX($C$12:$C$18,MATCH(I232,$C$12:$C$18,1)))/(INDEX($C$12:$C$18,MATCH(I232,$C$12:$C$18,1)+1)-INDEX($C$12:$C$18,MATCH(I232,$C$12:$C$18,1)))*(INDEX($F$12:$F$18,MATCH(I232,$C$12:$C$18,1)+1)-INDEX($F$12:$F$18,MATCH(I232,$C$12:$C$18,1)))))</f>
        <v>0.90465531320105241</v>
      </c>
      <c r="N232">
        <f t="shared" si="25"/>
        <v>0.11538889166751365</v>
      </c>
      <c r="O232" cm="1">
        <f t="array" ref="O232">EXP(INDEX($G$12:$G$18,MATCH(I232,$C$12:$C$18,1))+((I232-INDEX($C$12:$C$18,MATCH(I232,$C$12:$C$18,1)))/(INDEX($C$12:$C$18,MATCH(I232,$C$12:$C$18,1)+1)-INDEX($C$12:$C$18,MATCH(I232,$C$12:$C$18,1)))*(INDEX($G$12:$G$18,MATCH(I232,$C$12:$C$18,1)+1)-INDEX($G$12:$G$18,MATCH(I232,$C$12:$C$18,1)))))</f>
        <v>0.9298697016083689</v>
      </c>
    </row>
    <row r="233" spans="9:15" x14ac:dyDescent="0.35">
      <c r="I233">
        <v>231</v>
      </c>
      <c r="J233">
        <f t="shared" si="23"/>
        <v>5.5791549729445826E-2</v>
      </c>
      <c r="K233" cm="1">
        <f t="array" ref="K233">EXP(INDEX($E$12:$E$18,MATCH(I233,$C$12:$C$18,1))+((I233-INDEX($C$12:$C$18,MATCH(I233,$C$12:$C$18,1)))/(INDEX($C$12:$C$18,MATCH(I233,$C$12:$C$18,1)+1)-INDEX($C$12:$C$18,MATCH(I233,$C$12:$C$18,1)))*(INDEX($E$12:$E$18,MATCH(I233,$C$12:$C$18,1)+1)-INDEX($E$12:$E$18,MATCH(I233,$C$12:$C$18,1)))))</f>
        <v>0.96530692369609961</v>
      </c>
      <c r="L233">
        <f t="shared" si="24"/>
        <v>0.15900098513217989</v>
      </c>
      <c r="M233" cm="1">
        <f t="array" ref="M233">EXP(INDEX($F$12:$F$18,MATCH(I233,$C$12:$C$18,1))+((I233-INDEX($C$12:$C$18,MATCH(I233,$C$12:$C$18,1)))/(INDEX($C$12:$C$18,MATCH(I233,$C$12:$C$18,1)+1)-INDEX($C$12:$C$18,MATCH(I233,$C$12:$C$18,1)))*(INDEX($F$12:$F$18,MATCH(I233,$C$12:$C$18,1)+1)-INDEX($F$12:$F$18,MATCH(I233,$C$12:$C$18,1)))))</f>
        <v>0.90426933978355517</v>
      </c>
      <c r="N233">
        <f t="shared" si="25"/>
        <v>0.11542033867522104</v>
      </c>
      <c r="O233" cm="1">
        <f t="array" ref="O233">EXP(INDEX($G$12:$G$18,MATCH(I233,$C$12:$C$18,1))+((I233-INDEX($C$12:$C$18,MATCH(I233,$C$12:$C$18,1)))/(INDEX($C$12:$C$18,MATCH(I233,$C$12:$C$18,1)+1)-INDEX($C$12:$C$18,MATCH(I233,$C$12:$C$18,1)))*(INDEX($G$12:$G$18,MATCH(I233,$C$12:$C$18,1)+1)-INDEX($G$12:$G$18,MATCH(I233,$C$12:$C$18,1)))))</f>
        <v>0.9295572843813642</v>
      </c>
    </row>
    <row r="234" spans="9:15" x14ac:dyDescent="0.35">
      <c r="I234">
        <v>232</v>
      </c>
      <c r="J234">
        <f t="shared" si="23"/>
        <v>5.5879735232872499E-2</v>
      </c>
      <c r="K234" cm="1">
        <f t="array" ref="K234">EXP(INDEX($E$12:$E$18,MATCH(I234,$C$12:$C$18,1))+((I234-INDEX($C$12:$C$18,MATCH(I234,$C$12:$C$18,1)))/(INDEX($C$12:$C$18,MATCH(I234,$C$12:$C$18,1)+1)-INDEX($C$12:$C$18,MATCH(I234,$C$12:$C$18,1)))*(INDEX($E$12:$E$18,MATCH(I234,$C$12:$C$18,1)+1)-INDEX($E$12:$E$18,MATCH(I234,$C$12:$C$18,1)))))</f>
        <v>0.96510528662385919</v>
      </c>
      <c r="L234">
        <f t="shared" si="24"/>
        <v>0.15898702131405756</v>
      </c>
      <c r="M234" cm="1">
        <f t="array" ref="M234">EXP(INDEX($F$12:$F$18,MATCH(I234,$C$12:$C$18,1))+((I234-INDEX($C$12:$C$18,MATCH(I234,$C$12:$C$18,1)))/(INDEX($C$12:$C$18,MATCH(I234,$C$12:$C$18,1)+1)-INDEX($C$12:$C$18,MATCH(I234,$C$12:$C$18,1)))*(INDEX($F$12:$F$18,MATCH(I234,$C$12:$C$18,1)+1)-INDEX($F$12:$F$18,MATCH(I234,$C$12:$C$18,1)))))</f>
        <v>0.90388353104256713</v>
      </c>
      <c r="N234">
        <f t="shared" si="25"/>
        <v>0.1154515145880347</v>
      </c>
      <c r="O234" cm="1">
        <f t="array" ref="O234">EXP(INDEX($G$12:$G$18,MATCH(I234,$C$12:$C$18,1))+((I234-INDEX($C$12:$C$18,MATCH(I234,$C$12:$C$18,1)))/(INDEX($C$12:$C$18,MATCH(I234,$C$12:$C$18,1)+1)-INDEX($C$12:$C$18,MATCH(I234,$C$12:$C$18,1)))*(INDEX($G$12:$G$18,MATCH(I234,$C$12:$C$18,1)+1)-INDEX($G$12:$G$18,MATCH(I234,$C$12:$C$18,1)))))</f>
        <v>0.92924497212016643</v>
      </c>
    </row>
    <row r="235" spans="9:15" x14ac:dyDescent="0.35">
      <c r="I235">
        <v>233</v>
      </c>
      <c r="J235">
        <f t="shared" si="23"/>
        <v>5.5967163779188159E-2</v>
      </c>
      <c r="K235" cm="1">
        <f t="array" ref="K235">EXP(INDEX($E$12:$E$18,MATCH(I235,$C$12:$C$18,1))+((I235-INDEX($C$12:$C$18,MATCH(I235,$C$12:$C$18,1)))/(INDEX($C$12:$C$18,MATCH(I235,$C$12:$C$18,1)+1)-INDEX($C$12:$C$18,MATCH(I235,$C$12:$C$18,1)))*(INDEX($E$12:$E$18,MATCH(I235,$C$12:$C$18,1)+1)-INDEX($E$12:$E$18,MATCH(I235,$C$12:$C$18,1)))))</f>
        <v>0.96490369167035628</v>
      </c>
      <c r="L235">
        <f t="shared" si="24"/>
        <v>0.15897317735703487</v>
      </c>
      <c r="M235" cm="1">
        <f t="array" ref="M235">EXP(INDEX($F$12:$F$18,MATCH(I235,$C$12:$C$18,1))+((I235-INDEX($C$12:$C$18,MATCH(I235,$C$12:$C$18,1)))/(INDEX($C$12:$C$18,MATCH(I235,$C$12:$C$18,1)+1)-INDEX($C$12:$C$18,MATCH(I235,$C$12:$C$18,1)))*(INDEX($F$12:$F$18,MATCH(I235,$C$12:$C$18,1)+1)-INDEX($F$12:$F$18,MATCH(I235,$C$12:$C$18,1)))))</f>
        <v>0.90349788690782873</v>
      </c>
      <c r="N235">
        <f t="shared" si="25"/>
        <v>0.11548242289644638</v>
      </c>
      <c r="O235" cm="1">
        <f t="array" ref="O235">EXP(INDEX($G$12:$G$18,MATCH(I235,$C$12:$C$18,1))+((I235-INDEX($C$12:$C$18,MATCH(I235,$C$12:$C$18,1)))/(INDEX($C$12:$C$18,MATCH(I235,$C$12:$C$18,1)+1)-INDEX($C$12:$C$18,MATCH(I235,$C$12:$C$18,1)))*(INDEX($G$12:$G$18,MATCH(I235,$C$12:$C$18,1)+1)-INDEX($G$12:$G$18,MATCH(I235,$C$12:$C$18,1)))))</f>
        <v>0.92893276478950948</v>
      </c>
    </row>
    <row r="236" spans="9:15" x14ac:dyDescent="0.35">
      <c r="I236">
        <v>234</v>
      </c>
      <c r="J236">
        <f t="shared" si="23"/>
        <v>5.6053845072971238E-2</v>
      </c>
      <c r="K236" cm="1">
        <f t="array" ref="K236">EXP(INDEX($E$12:$E$18,MATCH(I236,$C$12:$C$18,1))+((I236-INDEX($C$12:$C$18,MATCH(I236,$C$12:$C$18,1)))/(INDEX($C$12:$C$18,MATCH(I236,$C$12:$C$18,1)+1)-INDEX($C$12:$C$18,MATCH(I236,$C$12:$C$18,1)))*(INDEX($E$12:$E$18,MATCH(I236,$C$12:$C$18,1)+1)-INDEX($E$12:$E$18,MATCH(I236,$C$12:$C$18,1)))))</f>
        <v>0.9647021388267929</v>
      </c>
      <c r="L236">
        <f t="shared" si="24"/>
        <v>0.15895945172443118</v>
      </c>
      <c r="M236" cm="1">
        <f t="array" ref="M236">EXP(INDEX($F$12:$F$18,MATCH(I236,$C$12:$C$18,1))+((I236-INDEX($C$12:$C$18,MATCH(I236,$C$12:$C$18,1)))/(INDEX($C$12:$C$18,MATCH(I236,$C$12:$C$18,1)+1)-INDEX($C$12:$C$18,MATCH(I236,$C$12:$C$18,1)))*(INDEX($F$12:$F$18,MATCH(I236,$C$12:$C$18,1)+1)-INDEX($F$12:$F$18,MATCH(I236,$C$12:$C$18,1)))))</f>
        <v>0.90311240730911024</v>
      </c>
      <c r="N236">
        <f t="shared" si="25"/>
        <v>0.11551306703128186</v>
      </c>
      <c r="O236" cm="1">
        <f t="array" ref="O236">EXP(INDEX($G$12:$G$18,MATCH(I236,$C$12:$C$18,1))+((I236-INDEX($C$12:$C$18,MATCH(I236,$C$12:$C$18,1)))/(INDEX($C$12:$C$18,MATCH(I236,$C$12:$C$18,1)+1)-INDEX($C$12:$C$18,MATCH(I236,$C$12:$C$18,1)))*(INDEX($G$12:$G$18,MATCH(I236,$C$12:$C$18,1)+1)-INDEX($G$12:$G$18,MATCH(I236,$C$12:$C$18,1)))))</f>
        <v>0.92862066235413876</v>
      </c>
    </row>
    <row r="237" spans="9:15" x14ac:dyDescent="0.35">
      <c r="I237">
        <v>235</v>
      </c>
      <c r="J237">
        <f t="shared" si="23"/>
        <v>5.6139788653615734E-2</v>
      </c>
      <c r="K237" cm="1">
        <f t="array" ref="K237">EXP(INDEX($E$12:$E$18,MATCH(I237,$C$12:$C$18,1))+((I237-INDEX($C$12:$C$18,MATCH(I237,$C$12:$C$18,1)))/(INDEX($C$12:$C$18,MATCH(I237,$C$12:$C$18,1)+1)-INDEX($C$12:$C$18,MATCH(I237,$C$12:$C$18,1)))*(INDEX($E$12:$E$18,MATCH(I237,$C$12:$C$18,1)+1)-INDEX($E$12:$E$18,MATCH(I237,$C$12:$C$18,1)))))</f>
        <v>0.96450062808437298</v>
      </c>
      <c r="L237">
        <f t="shared" si="24"/>
        <v>0.1589458429057222</v>
      </c>
      <c r="M237" cm="1">
        <f t="array" ref="M237">EXP(INDEX($F$12:$F$18,MATCH(I237,$C$12:$C$18,1))+((I237-INDEX($C$12:$C$18,MATCH(I237,$C$12:$C$18,1)))/(INDEX($C$12:$C$18,MATCH(I237,$C$12:$C$18,1)+1)-INDEX($C$12:$C$18,MATCH(I237,$C$12:$C$18,1)))*(INDEX($F$12:$F$18,MATCH(I237,$C$12:$C$18,1)+1)-INDEX($F$12:$F$18,MATCH(I237,$C$12:$C$18,1)))))</f>
        <v>0.90272709217621183</v>
      </c>
      <c r="N237">
        <f t="shared" si="25"/>
        <v>0.11554345036496982</v>
      </c>
      <c r="O237" cm="1">
        <f t="array" ref="O237">EXP(INDEX($G$12:$G$18,MATCH(I237,$C$12:$C$18,1))+((I237-INDEX($C$12:$C$18,MATCH(I237,$C$12:$C$18,1)))/(INDEX($C$12:$C$18,MATCH(I237,$C$12:$C$18,1)+1)-INDEX($C$12:$C$18,MATCH(I237,$C$12:$C$18,1)))*(INDEX($G$12:$G$18,MATCH(I237,$C$12:$C$18,1)+1)-INDEX($G$12:$G$18,MATCH(I237,$C$12:$C$18,1)))))</f>
        <v>0.92830866477881158</v>
      </c>
    </row>
    <row r="238" spans="9:15" x14ac:dyDescent="0.35">
      <c r="I238">
        <v>236</v>
      </c>
      <c r="J238">
        <f t="shared" si="23"/>
        <v>5.6225003898831116E-2</v>
      </c>
      <c r="K238" cm="1">
        <f t="array" ref="K238">EXP(INDEX($E$12:$E$18,MATCH(I238,$C$12:$C$18,1))+((I238-INDEX($C$12:$C$18,MATCH(I238,$C$12:$C$18,1)))/(INDEX($C$12:$C$18,MATCH(I238,$C$12:$C$18,1)+1)-INDEX($C$12:$C$18,MATCH(I238,$C$12:$C$18,1)))*(INDEX($E$12:$E$18,MATCH(I238,$C$12:$C$18,1)+1)-INDEX($E$12:$E$18,MATCH(I238,$C$12:$C$18,1)))))</f>
        <v>0.96429915943430222</v>
      </c>
      <c r="L238">
        <f t="shared" si="24"/>
        <v>0.15893234941598505</v>
      </c>
      <c r="M238" cm="1">
        <f t="array" ref="M238">EXP(INDEX($F$12:$F$18,MATCH(I238,$C$12:$C$18,1))+((I238-INDEX($C$12:$C$18,MATCH(I238,$C$12:$C$18,1)))/(INDEX($C$12:$C$18,MATCH(I238,$C$12:$C$18,1)+1)-INDEX($C$12:$C$18,MATCH(I238,$C$12:$C$18,1)))*(INDEX($F$12:$F$18,MATCH(I238,$C$12:$C$18,1)+1)-INDEX($F$12:$F$18,MATCH(I238,$C$12:$C$18,1)))))</f>
        <v>0.90234194143896407</v>
      </c>
      <c r="N238">
        <f t="shared" si="25"/>
        <v>0.11557357621277907</v>
      </c>
      <c r="O238" cm="1">
        <f t="array" ref="O238">EXP(INDEX($G$12:$G$18,MATCH(I238,$C$12:$C$18,1))+((I238-INDEX($C$12:$C$18,MATCH(I238,$C$12:$C$18,1)))/(INDEX($C$12:$C$18,MATCH(I238,$C$12:$C$18,1)+1)-INDEX($C$12:$C$18,MATCH(I238,$C$12:$C$18,1)))*(INDEX($G$12:$G$18,MATCH(I238,$C$12:$C$18,1)+1)-INDEX($G$12:$G$18,MATCH(I238,$C$12:$C$18,1)))))</f>
        <v>0.92799677202829711</v>
      </c>
    </row>
    <row r="239" spans="9:15" x14ac:dyDescent="0.35">
      <c r="I239">
        <v>237</v>
      </c>
      <c r="J239">
        <f t="shared" si="23"/>
        <v>5.630950002805301E-2</v>
      </c>
      <c r="K239" cm="1">
        <f t="array" ref="K239">EXP(INDEX($E$12:$E$18,MATCH(I239,$C$12:$C$18,1))+((I239-INDEX($C$12:$C$18,MATCH(I239,$C$12:$C$18,1)))/(INDEX($C$12:$C$18,MATCH(I239,$C$12:$C$18,1)+1)-INDEX($C$12:$C$18,MATCH(I239,$C$12:$C$18,1)))*(INDEX($E$12:$E$18,MATCH(I239,$C$12:$C$18,1)+1)-INDEX($E$12:$E$18,MATCH(I239,$C$12:$C$18,1)))))</f>
        <v>0.96409773286778833</v>
      </c>
      <c r="L239">
        <f t="shared" si="24"/>
        <v>0.15891896979535977</v>
      </c>
      <c r="M239" cm="1">
        <f t="array" ref="M239">EXP(INDEX($F$12:$F$18,MATCH(I239,$C$12:$C$18,1))+((I239-INDEX($C$12:$C$18,MATCH(I239,$C$12:$C$18,1)))/(INDEX($C$12:$C$18,MATCH(I239,$C$12:$C$18,1)+1)-INDEX($C$12:$C$18,MATCH(I239,$C$12:$C$18,1)))*(INDEX($F$12:$F$18,MATCH(I239,$C$12:$C$18,1)+1)-INDEX($F$12:$F$18,MATCH(I239,$C$12:$C$18,1)))))</f>
        <v>0.90195695502722684</v>
      </c>
      <c r="N239">
        <f t="shared" si="25"/>
        <v>0.11560344783402457</v>
      </c>
      <c r="O239" cm="1">
        <f t="array" ref="O239">EXP(INDEX($G$12:$G$18,MATCH(I239,$C$12:$C$18,1))+((I239-INDEX($C$12:$C$18,MATCH(I239,$C$12:$C$18,1)))/(INDEX($C$12:$C$18,MATCH(I239,$C$12:$C$18,1)+1)-INDEX($C$12:$C$18,MATCH(I239,$C$12:$C$18,1)))*(INDEX($G$12:$G$18,MATCH(I239,$C$12:$C$18,1)+1)-INDEX($G$12:$G$18,MATCH(I239,$C$12:$C$18,1)))))</f>
        <v>0.92768498406737632</v>
      </c>
    </row>
    <row r="240" spans="9:15" x14ac:dyDescent="0.35">
      <c r="I240">
        <v>238</v>
      </c>
      <c r="J240">
        <f t="shared" si="23"/>
        <v>5.6393286105768825E-2</v>
      </c>
      <c r="K240" cm="1">
        <f t="array" ref="K240">EXP(INDEX($E$12:$E$18,MATCH(I240,$C$12:$C$18,1))+((I240-INDEX($C$12:$C$18,MATCH(I240,$C$12:$C$18,1)))/(INDEX($C$12:$C$18,MATCH(I240,$C$12:$C$18,1)+1)-INDEX($C$12:$C$18,MATCH(I240,$C$12:$C$18,1)))*(INDEX($E$12:$E$18,MATCH(I240,$C$12:$C$18,1)+1)-INDEX($E$12:$E$18,MATCH(I240,$C$12:$C$18,1)))))</f>
        <v>0.96389634837604066</v>
      </c>
      <c r="L240">
        <f t="shared" si="24"/>
        <v>0.15890570260852135</v>
      </c>
      <c r="M240" cm="1">
        <f t="array" ref="M240">EXP(INDEX($F$12:$F$18,MATCH(I240,$C$12:$C$18,1))+((I240-INDEX($C$12:$C$18,MATCH(I240,$C$12:$C$18,1)))/(INDEX($C$12:$C$18,MATCH(I240,$C$12:$C$18,1)+1)-INDEX($C$12:$C$18,MATCH(I240,$C$12:$C$18,1)))*(INDEX($F$12:$F$18,MATCH(I240,$C$12:$C$18,1)+1)-INDEX($F$12:$F$18,MATCH(I240,$C$12:$C$18,1)))))</f>
        <v>0.90157213287089033</v>
      </c>
      <c r="N240">
        <f t="shared" si="25"/>
        <v>0.11563306843324272</v>
      </c>
      <c r="O240" cm="1">
        <f t="array" ref="O240">EXP(INDEX($G$12:$G$18,MATCH(I240,$C$12:$C$18,1))+((I240-INDEX($C$12:$C$18,MATCH(I240,$C$12:$C$18,1)))/(INDEX($C$12:$C$18,MATCH(I240,$C$12:$C$18,1)+1)-INDEX($C$12:$C$18,MATCH(I240,$C$12:$C$18,1)))*(INDEX($G$12:$G$18,MATCH(I240,$C$12:$C$18,1)+1)-INDEX($G$12:$G$18,MATCH(I240,$C$12:$C$18,1)))))</f>
        <v>0.92737330086084213</v>
      </c>
    </row>
    <row r="241" spans="9:15" x14ac:dyDescent="0.35">
      <c r="I241">
        <v>239</v>
      </c>
      <c r="J241">
        <f t="shared" si="23"/>
        <v>5.6476371044758972E-2</v>
      </c>
      <c r="K241" cm="1">
        <f t="array" ref="K241">EXP(INDEX($E$12:$E$18,MATCH(I241,$C$12:$C$18,1))+((I241-INDEX($C$12:$C$18,MATCH(I241,$C$12:$C$18,1)))/(INDEX($C$12:$C$18,MATCH(I241,$C$12:$C$18,1)+1)-INDEX($C$12:$C$18,MATCH(I241,$C$12:$C$18,1)))*(INDEX($E$12:$E$18,MATCH(I241,$C$12:$C$18,1)+1)-INDEX($E$12:$E$18,MATCH(I241,$C$12:$C$18,1)))))</f>
        <v>0.96369500595027047</v>
      </c>
      <c r="L241">
        <f t="shared" si="24"/>
        <v>0.15889254644416678</v>
      </c>
      <c r="M241" cm="1">
        <f t="array" ref="M241">EXP(INDEX($F$12:$F$18,MATCH(I241,$C$12:$C$18,1))+((I241-INDEX($C$12:$C$18,MATCH(I241,$C$12:$C$18,1)))/(INDEX($C$12:$C$18,MATCH(I241,$C$12:$C$18,1)+1)-INDEX($C$12:$C$18,MATCH(I241,$C$12:$C$18,1)))*(INDEX($F$12:$F$18,MATCH(I241,$C$12:$C$18,1)+1)-INDEX($F$12:$F$18,MATCH(I241,$C$12:$C$18,1)))))</f>
        <v>0.90118747489987472</v>
      </c>
      <c r="N241">
        <f t="shared" si="25"/>
        <v>0.11566244116133771</v>
      </c>
      <c r="O241" cm="1">
        <f t="array" ref="O241">EXP(INDEX($G$12:$G$18,MATCH(I241,$C$12:$C$18,1))+((I241-INDEX($C$12:$C$18,MATCH(I241,$C$12:$C$18,1)))/(INDEX($C$12:$C$18,MATCH(I241,$C$12:$C$18,1)+1)-INDEX($C$12:$C$18,MATCH(I241,$C$12:$C$18,1)))*(INDEX($G$12:$G$18,MATCH(I241,$C$12:$C$18,1)+1)-INDEX($G$12:$G$18,MATCH(I241,$C$12:$C$18,1)))))</f>
        <v>0.92706172237349915</v>
      </c>
    </row>
    <row r="242" spans="9:15" x14ac:dyDescent="0.35">
      <c r="I242">
        <v>240</v>
      </c>
      <c r="J242">
        <f t="shared" si="23"/>
        <v>5.6558763609257656E-2</v>
      </c>
      <c r="K242" cm="1">
        <f t="array" ref="K242">EXP(INDEX($E$12:$E$18,MATCH(I242,$C$12:$C$18,1))+((I242-INDEX($C$12:$C$18,MATCH(I242,$C$12:$C$18,1)))/(INDEX($C$12:$C$18,MATCH(I242,$C$12:$C$18,1)+1)-INDEX($C$12:$C$18,MATCH(I242,$C$12:$C$18,1)))*(INDEX($E$12:$E$18,MATCH(I242,$C$12:$C$18,1)+1)-INDEX($E$12:$E$18,MATCH(I242,$C$12:$C$18,1)))))</f>
        <v>0.96349370558169078</v>
      </c>
      <c r="L242">
        <f t="shared" si="24"/>
        <v>0.15887949991451517</v>
      </c>
      <c r="M242" cm="1">
        <f t="array" ref="M242">EXP(INDEX($F$12:$F$18,MATCH(I242,$C$12:$C$18,1))+((I242-INDEX($C$12:$C$18,MATCH(I242,$C$12:$C$18,1)))/(INDEX($C$12:$C$18,MATCH(I242,$C$12:$C$18,1)+1)-INDEX($C$12:$C$18,MATCH(I242,$C$12:$C$18,1)))*(INDEX($F$12:$F$18,MATCH(I242,$C$12:$C$18,1)+1)-INDEX($F$12:$F$18,MATCH(I242,$C$12:$C$18,1)))))</f>
        <v>0.90080298104412981</v>
      </c>
      <c r="N242">
        <f t="shared" si="25"/>
        <v>0.11569156911669862</v>
      </c>
      <c r="O242" cm="1">
        <f t="array" ref="O242">EXP(INDEX($G$12:$G$18,MATCH(I242,$C$12:$C$18,1))+((I242-INDEX($C$12:$C$18,MATCH(I242,$C$12:$C$18,1)))/(INDEX($C$12:$C$18,MATCH(I242,$C$12:$C$18,1)+1)-INDEX($C$12:$C$18,MATCH(I242,$C$12:$C$18,1)))*(INDEX($G$12:$G$18,MATCH(I242,$C$12:$C$18,1)+1)-INDEX($G$12:$G$18,MATCH(I242,$C$12:$C$18,1)))))</f>
        <v>0.92675024857016386</v>
      </c>
    </row>
    <row r="243" spans="9:15" x14ac:dyDescent="0.35">
      <c r="I243">
        <v>241</v>
      </c>
      <c r="J243">
        <f t="shared" si="23"/>
        <v>5.6640472418034292E-2</v>
      </c>
      <c r="K243" cm="1">
        <f t="array" ref="K243">EXP(INDEX($E$12:$E$18,MATCH(I243,$C$12:$C$18,1))+((I243-INDEX($C$12:$C$18,MATCH(I243,$C$12:$C$18,1)))/(INDEX($C$12:$C$18,MATCH(I243,$C$12:$C$18,1)+1)-INDEX($C$12:$C$18,MATCH(I243,$C$12:$C$18,1)))*(INDEX($E$12:$E$18,MATCH(I243,$C$12:$C$18,1)+1)-INDEX($E$12:$E$18,MATCH(I243,$C$12:$C$18,1)))))</f>
        <v>0.96329244726151664</v>
      </c>
      <c r="L243">
        <f t="shared" si="24"/>
        <v>0.15886656165481908</v>
      </c>
      <c r="M243" cm="1">
        <f t="array" ref="M243">EXP(INDEX($F$12:$F$18,MATCH(I243,$C$12:$C$18,1))+((I243-INDEX($C$12:$C$18,MATCH(I243,$C$12:$C$18,1)))/(INDEX($C$12:$C$18,MATCH(I243,$C$12:$C$18,1)+1)-INDEX($C$12:$C$18,MATCH(I243,$C$12:$C$18,1)))*(INDEX($F$12:$F$18,MATCH(I243,$C$12:$C$18,1)+1)-INDEX($F$12:$F$18,MATCH(I243,$C$12:$C$18,1)))))</f>
        <v>0.90041865123363551</v>
      </c>
      <c r="N243">
        <f t="shared" si="25"/>
        <v>0.11572045534628905</v>
      </c>
      <c r="O243" cm="1">
        <f t="array" ref="O243">EXP(INDEX($G$12:$G$18,MATCH(I243,$C$12:$C$18,1))+((I243-INDEX($C$12:$C$18,MATCH(I243,$C$12:$C$18,1)))/(INDEX($C$12:$C$18,MATCH(I243,$C$12:$C$18,1)+1)-INDEX($C$12:$C$18,MATCH(I243,$C$12:$C$18,1)))*(INDEX($G$12:$G$18,MATCH(I243,$C$12:$C$18,1)+1)-INDEX($G$12:$G$18,MATCH(I243,$C$12:$C$18,1)))))</f>
        <v>0.9264388794156645</v>
      </c>
    </row>
    <row r="244" spans="9:15" x14ac:dyDescent="0.35">
      <c r="I244">
        <v>242</v>
      </c>
      <c r="J244">
        <f t="shared" si="23"/>
        <v>5.6721505947399442E-2</v>
      </c>
      <c r="K244" cm="1">
        <f t="array" ref="K244">EXP(INDEX($E$12:$E$18,MATCH(I244,$C$12:$C$18,1))+((I244-INDEX($C$12:$C$18,MATCH(I244,$C$12:$C$18,1)))/(INDEX($C$12:$C$18,MATCH(I244,$C$12:$C$18,1)+1)-INDEX($C$12:$C$18,MATCH(I244,$C$12:$C$18,1)))*(INDEX($E$12:$E$18,MATCH(I244,$C$12:$C$18,1)+1)-INDEX($E$12:$E$18,MATCH(I244,$C$12:$C$18,1)))))</f>
        <v>0.96309123098096483</v>
      </c>
      <c r="L244">
        <f t="shared" si="24"/>
        <v>0.15885373032288924</v>
      </c>
      <c r="M244" cm="1">
        <f t="array" ref="M244">EXP(INDEX($F$12:$F$18,MATCH(I244,$C$12:$C$18,1))+((I244-INDEX($C$12:$C$18,MATCH(I244,$C$12:$C$18,1)))/(INDEX($C$12:$C$18,MATCH(I244,$C$12:$C$18,1)+1)-INDEX($C$12:$C$18,MATCH(I244,$C$12:$C$18,1)))*(INDEX($F$12:$F$18,MATCH(I244,$C$12:$C$18,1)+1)-INDEX($F$12:$F$18,MATCH(I244,$C$12:$C$18,1)))))</f>
        <v>0.90003448539840136</v>
      </c>
      <c r="N244">
        <f t="shared" si="25"/>
        <v>0.1157491028467091</v>
      </c>
      <c r="O244" cm="1">
        <f t="array" ref="O244">EXP(INDEX($G$12:$G$18,MATCH(I244,$C$12:$C$18,1))+((I244-INDEX($C$12:$C$18,MATCH(I244,$C$12:$C$18,1)))/(INDEX($C$12:$C$18,MATCH(I244,$C$12:$C$18,1)+1)-INDEX($C$12:$C$18,MATCH(I244,$C$12:$C$18,1)))*(INDEX($G$12:$G$18,MATCH(I244,$C$12:$C$18,1)+1)-INDEX($G$12:$G$18,MATCH(I244,$C$12:$C$18,1)))))</f>
        <v>0.92612761487484141</v>
      </c>
    </row>
    <row r="245" spans="9:15" x14ac:dyDescent="0.35">
      <c r="I245">
        <v>243</v>
      </c>
      <c r="J245">
        <f t="shared" si="23"/>
        <v>5.6801872534136162E-2</v>
      </c>
      <c r="K245" cm="1">
        <f t="array" ref="K245">EXP(INDEX($E$12:$E$18,MATCH(I245,$C$12:$C$18,1))+((I245-INDEX($C$12:$C$18,MATCH(I245,$C$12:$C$18,1)))/(INDEX($C$12:$C$18,MATCH(I245,$C$12:$C$18,1)+1)-INDEX($C$12:$C$18,MATCH(I245,$C$12:$C$18,1)))*(INDEX($E$12:$E$18,MATCH(I245,$C$12:$C$18,1)+1)-INDEX($E$12:$E$18,MATCH(I245,$C$12:$C$18,1)))))</f>
        <v>0.96289005673125383</v>
      </c>
      <c r="L245">
        <f t="shared" si="24"/>
        <v>0.15884100459862957</v>
      </c>
      <c r="M245" cm="1">
        <f t="array" ref="M245">EXP(INDEX($F$12:$F$18,MATCH(I245,$C$12:$C$18,1))+((I245-INDEX($C$12:$C$18,MATCH(I245,$C$12:$C$18,1)))/(INDEX($C$12:$C$18,MATCH(I245,$C$12:$C$18,1)+1)-INDEX($C$12:$C$18,MATCH(I245,$C$12:$C$18,1)))*(INDEX($F$12:$F$18,MATCH(I245,$C$12:$C$18,1)+1)-INDEX($F$12:$F$18,MATCH(I245,$C$12:$C$18,1)))))</f>
        <v>0.89965048346846699</v>
      </c>
      <c r="N245">
        <f t="shared" si="25"/>
        <v>0.11577751456523273</v>
      </c>
      <c r="O245" cm="1">
        <f t="array" ref="O245">EXP(INDEX($G$12:$G$18,MATCH(I245,$C$12:$C$18,1))+((I245-INDEX($C$12:$C$18,MATCH(I245,$C$12:$C$18,1)))/(INDEX($C$12:$C$18,MATCH(I245,$C$12:$C$18,1)+1)-INDEX($C$12:$C$18,MATCH(I245,$C$12:$C$18,1)))*(INDEX($G$12:$G$18,MATCH(I245,$C$12:$C$18,1)+1)-INDEX($G$12:$G$18,MATCH(I245,$C$12:$C$18,1)))))</f>
        <v>0.92581645491254638</v>
      </c>
    </row>
    <row r="246" spans="9:15" x14ac:dyDescent="0.35">
      <c r="I246">
        <v>244</v>
      </c>
      <c r="J246">
        <f t="shared" si="23"/>
        <v>5.68815803783587E-2</v>
      </c>
      <c r="K246" cm="1">
        <f t="array" ref="K246">EXP(INDEX($E$12:$E$18,MATCH(I246,$C$12:$C$18,1))+((I246-INDEX($C$12:$C$18,MATCH(I246,$C$12:$C$18,1)))/(INDEX($C$12:$C$18,MATCH(I246,$C$12:$C$18,1)+1)-INDEX($C$12:$C$18,MATCH(I246,$C$12:$C$18,1)))*(INDEX($E$12:$E$18,MATCH(I246,$C$12:$C$18,1)+1)-INDEX($E$12:$E$18,MATCH(I246,$C$12:$C$18,1)))))</f>
        <v>0.9626889245036041</v>
      </c>
      <c r="L246">
        <f t="shared" si="24"/>
        <v>0.15882838318358505</v>
      </c>
      <c r="M246" cm="1">
        <f t="array" ref="M246">EXP(INDEX($F$12:$F$18,MATCH(I246,$C$12:$C$18,1))+((I246-INDEX($C$12:$C$18,MATCH(I246,$C$12:$C$18,1)))/(INDEX($C$12:$C$18,MATCH(I246,$C$12:$C$18,1)+1)-INDEX($C$12:$C$18,MATCH(I246,$C$12:$C$18,1)))*(INDEX($F$12:$F$18,MATCH(I246,$C$12:$C$18,1)+1)-INDEX($F$12:$F$18,MATCH(I246,$C$12:$C$18,1)))))</f>
        <v>0.89926664537390189</v>
      </c>
      <c r="N246">
        <f t="shared" si="25"/>
        <v>0.11580569340081767</v>
      </c>
      <c r="O246" cm="1">
        <f t="array" ref="O246">EXP(INDEX($G$12:$G$18,MATCH(I246,$C$12:$C$18,1))+((I246-INDEX($C$12:$C$18,MATCH(I246,$C$12:$C$18,1)))/(INDEX($C$12:$C$18,MATCH(I246,$C$12:$C$18,1)+1)-INDEX($C$12:$C$18,MATCH(I246,$C$12:$C$18,1)))*(INDEX($G$12:$G$18,MATCH(I246,$C$12:$C$18,1)+1)-INDEX($G$12:$G$18,MATCH(I246,$C$12:$C$18,1)))))</f>
        <v>0.92550539949364319</v>
      </c>
    </row>
    <row r="247" spans="9:15" x14ac:dyDescent="0.35">
      <c r="I247">
        <v>245</v>
      </c>
      <c r="J247">
        <f t="shared" si="23"/>
        <v>5.6960637546301936E-2</v>
      </c>
      <c r="K247" cm="1">
        <f t="array" ref="K247">EXP(INDEX($E$12:$E$18,MATCH(I247,$C$12:$C$18,1))+((I247-INDEX($C$12:$C$18,MATCH(I247,$C$12:$C$18,1)))/(INDEX($C$12:$C$18,MATCH(I247,$C$12:$C$18,1)+1)-INDEX($C$12:$C$18,MATCH(I247,$C$12:$C$18,1)))*(INDEX($E$12:$E$18,MATCH(I247,$C$12:$C$18,1)+1)-INDEX($E$12:$E$18,MATCH(I247,$C$12:$C$18,1)))))</f>
        <v>0.9624878342892379</v>
      </c>
      <c r="L247">
        <f t="shared" si="24"/>
        <v>0.15881586480050025</v>
      </c>
      <c r="M247" cm="1">
        <f t="array" ref="M247">EXP(INDEX($F$12:$F$18,MATCH(I247,$C$12:$C$18,1))+((I247-INDEX($C$12:$C$18,MATCH(I247,$C$12:$C$18,1)))/(INDEX($C$12:$C$18,MATCH(I247,$C$12:$C$18,1)+1)-INDEX($C$12:$C$18,MATCH(I247,$C$12:$C$18,1)))*(INDEX($F$12:$F$18,MATCH(I247,$C$12:$C$18,1)+1)-INDEX($F$12:$F$18,MATCH(I247,$C$12:$C$18,1)))))</f>
        <v>0.89888297104480508</v>
      </c>
      <c r="N247">
        <f t="shared" si="25"/>
        <v>0.11583364220509174</v>
      </c>
      <c r="O247" cm="1">
        <f t="array" ref="O247">EXP(INDEX($G$12:$G$18,MATCH(I247,$C$12:$C$18,1))+((I247-INDEX($C$12:$C$18,MATCH(I247,$C$12:$C$18,1)))/(INDEX($C$12:$C$18,MATCH(I247,$C$12:$C$18,1)+1)-INDEX($C$12:$C$18,MATCH(I247,$C$12:$C$18,1)))*(INDEX($G$12:$G$18,MATCH(I247,$C$12:$C$18,1)+1)-INDEX($G$12:$G$18,MATCH(I247,$C$12:$C$18,1)))))</f>
        <v>0.92519444858300737</v>
      </c>
    </row>
    <row r="248" spans="9:15" x14ac:dyDescent="0.35">
      <c r="I248">
        <v>246</v>
      </c>
      <c r="J248">
        <f t="shared" si="23"/>
        <v>5.7039051973042237E-2</v>
      </c>
      <c r="K248" cm="1">
        <f t="array" ref="K248">EXP(INDEX($E$12:$E$18,MATCH(I248,$C$12:$C$18,1))+((I248-INDEX($C$12:$C$18,MATCH(I248,$C$12:$C$18,1)))/(INDEX($C$12:$C$18,MATCH(I248,$C$12:$C$18,1)+1)-INDEX($C$12:$C$18,MATCH(I248,$C$12:$C$18,1)))*(INDEX($E$12:$E$18,MATCH(I248,$C$12:$C$18,1)+1)-INDEX($E$12:$E$18,MATCH(I248,$C$12:$C$18,1)))))</f>
        <v>0.96228678607937945</v>
      </c>
      <c r="L248">
        <f t="shared" si="24"/>
        <v>0.15880344819288761</v>
      </c>
      <c r="M248" cm="1">
        <f t="array" ref="M248">EXP(INDEX($F$12:$F$18,MATCH(I248,$C$12:$C$18,1))+((I248-INDEX($C$12:$C$18,MATCH(I248,$C$12:$C$18,1)))/(INDEX($C$12:$C$18,MATCH(I248,$C$12:$C$18,1)+1)-INDEX($C$12:$C$18,MATCH(I248,$C$12:$C$18,1)))*(INDEX($F$12:$F$18,MATCH(I248,$C$12:$C$18,1)+1)-INDEX($F$12:$F$18,MATCH(I248,$C$12:$C$18,1)))))</f>
        <v>0.89849946041130579</v>
      </c>
      <c r="N248">
        <f t="shared" si="25"/>
        <v>0.1158613637833147</v>
      </c>
      <c r="O248" cm="1">
        <f t="array" ref="O248">EXP(INDEX($G$12:$G$18,MATCH(I248,$C$12:$C$18,1))+((I248-INDEX($C$12:$C$18,MATCH(I248,$C$12:$C$18,1)))/(INDEX($C$12:$C$18,MATCH(I248,$C$12:$C$18,1)+1)-INDEX($C$12:$C$18,MATCH(I248,$C$12:$C$18,1)))*(INDEX($G$12:$G$18,MATCH(I248,$C$12:$C$18,1)+1)-INDEX($G$12:$G$18,MATCH(I248,$C$12:$C$18,1)))))</f>
        <v>0.92488360214552634</v>
      </c>
    </row>
    <row r="249" spans="9:15" x14ac:dyDescent="0.35">
      <c r="I249">
        <v>247</v>
      </c>
      <c r="J249">
        <f t="shared" si="23"/>
        <v>5.7116831465153152E-2</v>
      </c>
      <c r="K249" cm="1">
        <f t="array" ref="K249">EXP(INDEX($E$12:$E$18,MATCH(I249,$C$12:$C$18,1))+((I249-INDEX($C$12:$C$18,MATCH(I249,$C$12:$C$18,1)))/(INDEX($C$12:$C$18,MATCH(I249,$C$12:$C$18,1)+1)-INDEX($C$12:$C$18,MATCH(I249,$C$12:$C$18,1)))*(INDEX($E$12:$E$18,MATCH(I249,$C$12:$C$18,1)+1)-INDEX($E$12:$E$18,MATCH(I249,$C$12:$C$18,1)))))</f>
        <v>0.96208577986525456</v>
      </c>
      <c r="L249">
        <f t="shared" si="24"/>
        <v>0.15879113212460783</v>
      </c>
      <c r="M249" cm="1">
        <f t="array" ref="M249">EXP(INDEX($F$12:$F$18,MATCH(I249,$C$12:$C$18,1))+((I249-INDEX($C$12:$C$18,MATCH(I249,$C$12:$C$18,1)))/(INDEX($C$12:$C$18,MATCH(I249,$C$12:$C$18,1)+1)-INDEX($C$12:$C$18,MATCH(I249,$C$12:$C$18,1)))*(INDEX($F$12:$F$18,MATCH(I249,$C$12:$C$18,1)+1)-INDEX($F$12:$F$18,MATCH(I249,$C$12:$C$18,1)))))</f>
        <v>0.8981161134035629</v>
      </c>
      <c r="N249">
        <f t="shared" si="25"/>
        <v>0.11588886089531734</v>
      </c>
      <c r="O249" cm="1">
        <f t="array" ref="O249">EXP(INDEX($G$12:$G$18,MATCH(I249,$C$12:$C$18,1))+((I249-INDEX($C$12:$C$18,MATCH(I249,$C$12:$C$18,1)))/(INDEX($C$12:$C$18,MATCH(I249,$C$12:$C$18,1)+1)-INDEX($C$12:$C$18,MATCH(I249,$C$12:$C$18,1)))*(INDEX($G$12:$G$18,MATCH(I249,$C$12:$C$18,1)+1)-INDEX($G$12:$G$18,MATCH(I249,$C$12:$C$18,1)))))</f>
        <v>0.92457286014609918</v>
      </c>
    </row>
    <row r="250" spans="9:15" x14ac:dyDescent="0.35">
      <c r="I250">
        <v>248</v>
      </c>
      <c r="J250">
        <f t="shared" si="23"/>
        <v>5.719398370329528E-2</v>
      </c>
      <c r="K250" cm="1">
        <f t="array" ref="K250">EXP(INDEX($E$12:$E$18,MATCH(I250,$C$12:$C$18,1))+((I250-INDEX($C$12:$C$18,MATCH(I250,$C$12:$C$18,1)))/(INDEX($C$12:$C$18,MATCH(I250,$C$12:$C$18,1)+1)-INDEX($C$12:$C$18,MATCH(I250,$C$12:$C$18,1)))*(INDEX($E$12:$E$18,MATCH(I250,$C$12:$C$18,1)+1)-INDEX($E$12:$E$18,MATCH(I250,$C$12:$C$18,1)))))</f>
        <v>0.96188481563809114</v>
      </c>
      <c r="L250">
        <f t="shared" si="24"/>
        <v>0.15877891537945932</v>
      </c>
      <c r="M250" cm="1">
        <f t="array" ref="M250">EXP(INDEX($F$12:$F$18,MATCH(I250,$C$12:$C$18,1))+((I250-INDEX($C$12:$C$18,MATCH(I250,$C$12:$C$18,1)))/(INDEX($C$12:$C$18,MATCH(I250,$C$12:$C$18,1)+1)-INDEX($C$12:$C$18,MATCH(I250,$C$12:$C$18,1)))*(INDEX($F$12:$F$18,MATCH(I250,$C$12:$C$18,1)+1)-INDEX($F$12:$F$18,MATCH(I250,$C$12:$C$18,1)))))</f>
        <v>0.89773292995176501</v>
      </c>
      <c r="N250">
        <f t="shared" si="25"/>
        <v>0.11591613625641672</v>
      </c>
      <c r="O250" cm="1">
        <f t="array" ref="O250">EXP(INDEX($G$12:$G$18,MATCH(I250,$C$12:$C$18,1))+((I250-INDEX($C$12:$C$18,MATCH(I250,$C$12:$C$18,1)))/(INDEX($C$12:$C$18,MATCH(I250,$C$12:$C$18,1)+1)-INDEX($C$12:$C$18,MATCH(I250,$C$12:$C$18,1)))*(INDEX($G$12:$G$18,MATCH(I250,$C$12:$C$18,1)+1)-INDEX($G$12:$G$18,MATCH(I250,$C$12:$C$18,1)))))</f>
        <v>0.92426222254963686</v>
      </c>
    </row>
    <row r="251" spans="9:15" x14ac:dyDescent="0.35">
      <c r="I251">
        <v>249</v>
      </c>
      <c r="J251">
        <f t="shared" si="23"/>
        <v>5.7270516244745585E-2</v>
      </c>
      <c r="K251" cm="1">
        <f t="array" ref="K251">EXP(INDEX($E$12:$E$18,MATCH(I251,$C$12:$C$18,1))+((I251-INDEX($C$12:$C$18,MATCH(I251,$C$12:$C$18,1)))/(INDEX($C$12:$C$18,MATCH(I251,$C$12:$C$18,1)+1)-INDEX($C$12:$C$18,MATCH(I251,$C$12:$C$18,1)))*(INDEX($E$12:$E$18,MATCH(I251,$C$12:$C$18,1)+1)-INDEX($E$12:$E$18,MATCH(I251,$C$12:$C$18,1)))))</f>
        <v>0.96168389338911864</v>
      </c>
      <c r="L251">
        <f t="shared" si="24"/>
        <v>0.15876679676077785</v>
      </c>
      <c r="M251" cm="1">
        <f t="array" ref="M251">EXP(INDEX($F$12:$F$18,MATCH(I251,$C$12:$C$18,1))+((I251-INDEX($C$12:$C$18,MATCH(I251,$C$12:$C$18,1)))/(INDEX($C$12:$C$18,MATCH(I251,$C$12:$C$18,1)+1)-INDEX($C$12:$C$18,MATCH(I251,$C$12:$C$18,1)))*(INDEX($F$12:$F$18,MATCH(I251,$C$12:$C$18,1)+1)-INDEX($F$12:$F$18,MATCH(I251,$C$12:$C$18,1)))))</f>
        <v>0.89734990998613062</v>
      </c>
      <c r="N251">
        <f t="shared" si="25"/>
        <v>0.1159431925383104</v>
      </c>
      <c r="O251" cm="1">
        <f t="array" ref="O251">EXP(INDEX($G$12:$G$18,MATCH(I251,$C$12:$C$18,1))+((I251-INDEX($C$12:$C$18,MATCH(I251,$C$12:$C$18,1)))/(INDEX($C$12:$C$18,MATCH(I251,$C$12:$C$18,1)+1)-INDEX($C$12:$C$18,MATCH(I251,$C$12:$C$18,1)))*(INDEX($G$12:$G$18,MATCH(I251,$C$12:$C$18,1)+1)-INDEX($G$12:$G$18,MATCH(I251,$C$12:$C$18,1)))))</f>
        <v>0.9239516893210622</v>
      </c>
    </row>
    <row r="252" spans="9:15" x14ac:dyDescent="0.35">
      <c r="I252">
        <v>250</v>
      </c>
      <c r="J252">
        <f t="shared" si="23"/>
        <v>5.7346436525864318E-2</v>
      </c>
      <c r="K252" cm="1">
        <f t="array" ref="K252">EXP(INDEX($E$12:$E$18,MATCH(I252,$C$12:$C$18,1))+((I252-INDEX($C$12:$C$18,MATCH(I252,$C$12:$C$18,1)))/(INDEX($C$12:$C$18,MATCH(I252,$C$12:$C$18,1)+1)-INDEX($C$12:$C$18,MATCH(I252,$C$12:$C$18,1)))*(INDEX($E$12:$E$18,MATCH(I252,$C$12:$C$18,1)+1)-INDEX($E$12:$E$18,MATCH(I252,$C$12:$C$18,1)))))</f>
        <v>0.96148301310956852</v>
      </c>
      <c r="L252">
        <f t="shared" si="24"/>
        <v>0.15875477509104591</v>
      </c>
      <c r="M252" cm="1">
        <f t="array" ref="M252">EXP(INDEX($F$12:$F$18,MATCH(I252,$C$12:$C$18,1))+((I252-INDEX($C$12:$C$18,MATCH(I252,$C$12:$C$18,1)))/(INDEX($C$12:$C$18,MATCH(I252,$C$12:$C$18,1)+1)-INDEX($C$12:$C$18,MATCH(I252,$C$12:$C$18,1)))*(INDEX($F$12:$F$18,MATCH(I252,$C$12:$C$18,1)+1)-INDEX($F$12:$F$18,MATCH(I252,$C$12:$C$18,1)))))</f>
        <v>0.89696705343690786</v>
      </c>
      <c r="N252">
        <f t="shared" si="25"/>
        <v>0.11597003236994902</v>
      </c>
      <c r="O252" cm="1">
        <f t="array" ref="O252">EXP(INDEX($G$12:$G$18,MATCH(I252,$C$12:$C$18,1))+((I252-INDEX($C$12:$C$18,MATCH(I252,$C$12:$C$18,1)))/(INDEX($C$12:$C$18,MATCH(I252,$C$12:$C$18,1)+1)-INDEX($C$12:$C$18,MATCH(I252,$C$12:$C$18,1)))*(INDEX($G$12:$G$18,MATCH(I252,$C$12:$C$18,1)+1)-INDEX($G$12:$G$18,MATCH(I252,$C$12:$C$18,1)))))</f>
        <v>0.92364126042530958</v>
      </c>
    </row>
    <row r="253" spans="9:15" x14ac:dyDescent="0.35">
      <c r="I253">
        <v>251</v>
      </c>
      <c r="J253">
        <f t="shared" si="23"/>
        <v>5.74217518645041E-2</v>
      </c>
      <c r="K253" cm="1">
        <f t="array" ref="K253">EXP(INDEX($E$12:$E$18,MATCH(I253,$C$12:$C$18,1))+((I253-INDEX($C$12:$C$18,MATCH(I253,$C$12:$C$18,1)))/(INDEX($C$12:$C$18,MATCH(I253,$C$12:$C$18,1)+1)-INDEX($C$12:$C$18,MATCH(I253,$C$12:$C$18,1)))*(INDEX($E$12:$E$18,MATCH(I253,$C$12:$C$18,1)+1)-INDEX($E$12:$E$18,MATCH(I253,$C$12:$C$18,1)))))</f>
        <v>0.96128217479067402</v>
      </c>
      <c r="L253">
        <f t="shared" si="24"/>
        <v>0.15874284921151102</v>
      </c>
      <c r="M253" cm="1">
        <f t="array" ref="M253">EXP(INDEX($F$12:$F$18,MATCH(I253,$C$12:$C$18,1))+((I253-INDEX($C$12:$C$18,MATCH(I253,$C$12:$C$18,1)))/(INDEX($C$12:$C$18,MATCH(I253,$C$12:$C$18,1)+1)-INDEX($C$12:$C$18,MATCH(I253,$C$12:$C$18,1)))*(INDEX($F$12:$F$18,MATCH(I253,$C$12:$C$18,1)+1)-INDEX($F$12:$F$18,MATCH(I253,$C$12:$C$18,1)))))</f>
        <v>0.89658436023437482</v>
      </c>
      <c r="N253">
        <f t="shared" si="25"/>
        <v>0.11599665833838732</v>
      </c>
      <c r="O253" cm="1">
        <f t="array" ref="O253">EXP(INDEX($G$12:$G$18,MATCH(I253,$C$12:$C$18,1))+((I253-INDEX($C$12:$C$18,MATCH(I253,$C$12:$C$18,1)))/(INDEX($C$12:$C$18,MATCH(I253,$C$12:$C$18,1)+1)-INDEX($C$12:$C$18,MATCH(I253,$C$12:$C$18,1)))*(INDEX($G$12:$G$18,MATCH(I253,$C$12:$C$18,1)+1)-INDEX($G$12:$G$18,MATCH(I253,$C$12:$C$18,1)))))</f>
        <v>0.92333093582732539</v>
      </c>
    </row>
    <row r="254" spans="9:15" x14ac:dyDescent="0.35">
      <c r="I254">
        <v>252</v>
      </c>
      <c r="J254">
        <f t="shared" si="23"/>
        <v>5.7496469462360887E-2</v>
      </c>
      <c r="K254" cm="1">
        <f t="array" ref="K254">EXP(INDEX($E$12:$E$18,MATCH(I254,$C$12:$C$18,1))+((I254-INDEX($C$12:$C$18,MATCH(I254,$C$12:$C$18,1)))/(INDEX($C$12:$C$18,MATCH(I254,$C$12:$C$18,1)+1)-INDEX($C$12:$C$18,MATCH(I254,$C$12:$C$18,1)))*(INDEX($E$12:$E$18,MATCH(I254,$C$12:$C$18,1)+1)-INDEX($E$12:$E$18,MATCH(I254,$C$12:$C$18,1)))))</f>
        <v>0.96108137842367036</v>
      </c>
      <c r="L254">
        <f t="shared" si="24"/>
        <v>0.15873101798181374</v>
      </c>
      <c r="M254" cm="1">
        <f t="array" ref="M254">EXP(INDEX($F$12:$F$18,MATCH(I254,$C$12:$C$18,1))+((I254-INDEX($C$12:$C$18,MATCH(I254,$C$12:$C$18,1)))/(INDEX($C$12:$C$18,MATCH(I254,$C$12:$C$18,1)+1)-INDEX($C$12:$C$18,MATCH(I254,$C$12:$C$18,1)))*(INDEX($F$12:$F$18,MATCH(I254,$C$12:$C$18,1)+1)-INDEX($F$12:$F$18,MATCH(I254,$C$12:$C$18,1)))))</f>
        <v>0.89620183030883915</v>
      </c>
      <c r="N254">
        <f t="shared" si="25"/>
        <v>0.11602307298961567</v>
      </c>
      <c r="O254" cm="1">
        <f t="array" ref="O254">EXP(INDEX($G$12:$G$18,MATCH(I254,$C$12:$C$18,1))+((I254-INDEX($C$12:$C$18,MATCH(I254,$C$12:$C$18,1)))/(INDEX($C$12:$C$18,MATCH(I254,$C$12:$C$18,1)+1)-INDEX($C$12:$C$18,MATCH(I254,$C$12:$C$18,1)))*(INDEX($G$12:$G$18,MATCH(I254,$C$12:$C$18,1)+1)-INDEX($G$12:$G$18,MATCH(I254,$C$12:$C$18,1)))))</f>
        <v>0.92302071549206777</v>
      </c>
    </row>
    <row r="255" spans="9:15" x14ac:dyDescent="0.35">
      <c r="I255">
        <v>253</v>
      </c>
      <c r="J255">
        <f t="shared" si="23"/>
        <v>5.7570596407270275E-2</v>
      </c>
      <c r="K255" cm="1">
        <f t="array" ref="K255">EXP(INDEX($E$12:$E$18,MATCH(I255,$C$12:$C$18,1))+((I255-INDEX($C$12:$C$18,MATCH(I255,$C$12:$C$18,1)))/(INDEX($C$12:$C$18,MATCH(I255,$C$12:$C$18,1)+1)-INDEX($C$12:$C$18,MATCH(I255,$C$12:$C$18,1)))*(INDEX($E$12:$E$18,MATCH(I255,$C$12:$C$18,1)+1)-INDEX($E$12:$E$18,MATCH(I255,$C$12:$C$18,1)))))</f>
        <v>0.96088062399979435</v>
      </c>
      <c r="L255">
        <f t="shared" si="24"/>
        <v>0.15871928027962398</v>
      </c>
      <c r="M255" cm="1">
        <f t="array" ref="M255">EXP(INDEX($F$12:$F$18,MATCH(I255,$C$12:$C$18,1))+((I255-INDEX($C$12:$C$18,MATCH(I255,$C$12:$C$18,1)))/(INDEX($C$12:$C$18,MATCH(I255,$C$12:$C$18,1)+1)-INDEX($C$12:$C$18,MATCH(I255,$C$12:$C$18,1)))*(INDEX($F$12:$F$18,MATCH(I255,$C$12:$C$18,1)+1)-INDEX($F$12:$F$18,MATCH(I255,$C$12:$C$18,1)))))</f>
        <v>0.89581946359063835</v>
      </c>
      <c r="N255">
        <f t="shared" si="25"/>
        <v>0.11604927882937202</v>
      </c>
      <c r="O255" cm="1">
        <f t="array" ref="O255">EXP(INDEX($G$12:$G$18,MATCH(I255,$C$12:$C$18,1))+((I255-INDEX($C$12:$C$18,MATCH(I255,$C$12:$C$18,1)))/(INDEX($C$12:$C$18,MATCH(I255,$C$12:$C$18,1)+1)-INDEX($C$12:$C$18,MATCH(I255,$C$12:$C$18,1)))*(INDEX($G$12:$G$18,MATCH(I255,$C$12:$C$18,1)+1)-INDEX($G$12:$G$18,MATCH(I255,$C$12:$C$18,1)))))</f>
        <v>0.92271059938450639</v>
      </c>
    </row>
    <row r="256" spans="9:15" x14ac:dyDescent="0.35">
      <c r="I256">
        <v>254</v>
      </c>
      <c r="J256">
        <f t="shared" si="23"/>
        <v>5.7644139675447952E-2</v>
      </c>
      <c r="K256" cm="1">
        <f t="array" ref="K256">EXP(INDEX($E$12:$E$18,MATCH(I256,$C$12:$C$18,1))+((I256-INDEX($C$12:$C$18,MATCH(I256,$C$12:$C$18,1)))/(INDEX($C$12:$C$18,MATCH(I256,$C$12:$C$18,1)+1)-INDEX($C$12:$C$18,MATCH(I256,$C$12:$C$18,1)))*(INDEX($E$12:$E$18,MATCH(I256,$C$12:$C$18,1)+1)-INDEX($E$12:$E$18,MATCH(I256,$C$12:$C$18,1)))))</f>
        <v>0.96067991151028487</v>
      </c>
      <c r="L256">
        <f t="shared" si="24"/>
        <v>0.15870763500028601</v>
      </c>
      <c r="M256" cm="1">
        <f t="array" ref="M256">EXP(INDEX($F$12:$F$18,MATCH(I256,$C$12:$C$18,1))+((I256-INDEX($C$12:$C$18,MATCH(I256,$C$12:$C$18,1)))/(INDEX($C$12:$C$18,MATCH(I256,$C$12:$C$18,1)+1)-INDEX($C$12:$C$18,MATCH(I256,$C$12:$C$18,1)))*(INDEX($F$12:$F$18,MATCH(I256,$C$12:$C$18,1)+1)-INDEX($F$12:$F$18,MATCH(I256,$C$12:$C$18,1)))))</f>
        <v>0.89543726001013968</v>
      </c>
      <c r="N256">
        <f t="shared" si="25"/>
        <v>0.11607527832393331</v>
      </c>
      <c r="O256" cm="1">
        <f t="array" ref="O256">EXP(INDEX($G$12:$G$18,MATCH(I256,$C$12:$C$18,1))+((I256-INDEX($C$12:$C$18,MATCH(I256,$C$12:$C$18,1)))/(INDEX($C$12:$C$18,MATCH(I256,$C$12:$C$18,1)+1)-INDEX($C$12:$C$18,MATCH(I256,$C$12:$C$18,1)))*(INDEX($G$12:$G$18,MATCH(I256,$C$12:$C$18,1)+1)-INDEX($G$12:$G$18,MATCH(I256,$C$12:$C$18,1)))))</f>
        <v>0.92240058746962306</v>
      </c>
    </row>
    <row r="257" spans="9:15" x14ac:dyDescent="0.35">
      <c r="I257">
        <v>255</v>
      </c>
      <c r="J257">
        <f t="shared" si="23"/>
        <v>5.7717106133679211E-2</v>
      </c>
      <c r="K257" cm="1">
        <f t="array" ref="K257">EXP(INDEX($E$12:$E$18,MATCH(I257,$C$12:$C$18,1))+((I257-INDEX($C$12:$C$18,MATCH(I257,$C$12:$C$18,1)))/(INDEX($C$12:$C$18,MATCH(I257,$C$12:$C$18,1)+1)-INDEX($C$12:$C$18,MATCH(I257,$C$12:$C$18,1)))*(INDEX($E$12:$E$18,MATCH(I257,$C$12:$C$18,1)+1)-INDEX($E$12:$E$18,MATCH(I257,$C$12:$C$18,1)))))</f>
        <v>0.96047924094638237</v>
      </c>
      <c r="L257">
        <f t="shared" si="24"/>
        <v>0.15869608105647218</v>
      </c>
      <c r="M257" cm="1">
        <f t="array" ref="M257">EXP(INDEX($F$12:$F$18,MATCH(I257,$C$12:$C$18,1))+((I257-INDEX($C$12:$C$18,MATCH(I257,$C$12:$C$18,1)))/(INDEX($C$12:$C$18,MATCH(I257,$C$12:$C$18,1)+1)-INDEX($C$12:$C$18,MATCH(I257,$C$12:$C$18,1)))*(INDEX($F$12:$F$18,MATCH(I257,$C$12:$C$18,1)+1)-INDEX($F$12:$F$18,MATCH(I257,$C$12:$C$18,1)))))</f>
        <v>0.89505521949774003</v>
      </c>
      <c r="N257">
        <f t="shared" si="25"/>
        <v>0.11610107390089036</v>
      </c>
      <c r="O257" cm="1">
        <f t="array" ref="O257">EXP(INDEX($G$12:$G$18,MATCH(I257,$C$12:$C$18,1))+((I257-INDEX($C$12:$C$18,MATCH(I257,$C$12:$C$18,1)))/(INDEX($C$12:$C$18,MATCH(I257,$C$12:$C$18,1)+1)-INDEX($C$12:$C$18,MATCH(I257,$C$12:$C$18,1)))*(INDEX($G$12:$G$18,MATCH(I257,$C$12:$C$18,1)+1)-INDEX($G$12:$G$18,MATCH(I257,$C$12:$C$18,1)))))</f>
        <v>0.92209067971241099</v>
      </c>
    </row>
    <row r="258" spans="9:15" x14ac:dyDescent="0.35">
      <c r="I258">
        <v>256</v>
      </c>
      <c r="J258">
        <f t="shared" si="23"/>
        <v>5.778950254145554E-2</v>
      </c>
      <c r="K258" cm="1">
        <f t="array" ref="K258">EXP(INDEX($E$12:$E$18,MATCH(I258,$C$12:$C$18,1))+((I258-INDEX($C$12:$C$18,MATCH(I258,$C$12:$C$18,1)))/(INDEX($C$12:$C$18,MATCH(I258,$C$12:$C$18,1)+1)-INDEX($C$12:$C$18,MATCH(I258,$C$12:$C$18,1)))*(INDEX($E$12:$E$18,MATCH(I258,$C$12:$C$18,1)+1)-INDEX($E$12:$E$18,MATCH(I258,$C$12:$C$18,1)))))</f>
        <v>0.96027861229932931</v>
      </c>
      <c r="L258">
        <f t="shared" si="24"/>
        <v>0.15868461737784456</v>
      </c>
      <c r="M258" cm="1">
        <f t="array" ref="M258">EXP(INDEX($F$12:$F$18,MATCH(I258,$C$12:$C$18,1))+((I258-INDEX($C$12:$C$18,MATCH(I258,$C$12:$C$18,1)))/(INDEX($C$12:$C$18,MATCH(I258,$C$12:$C$18,1)+1)-INDEX($C$12:$C$18,MATCH(I258,$C$12:$C$18,1)))*(INDEX($F$12:$F$18,MATCH(I258,$C$12:$C$18,1)+1)-INDEX($F$12:$F$18,MATCH(I258,$C$12:$C$18,1)))))</f>
        <v>0.89467334198386583</v>
      </c>
      <c r="N258">
        <f t="shared" si="25"/>
        <v>0.11612666794990231</v>
      </c>
      <c r="O258" cm="1">
        <f t="array" ref="O258">EXP(INDEX($G$12:$G$18,MATCH(I258,$C$12:$C$18,1))+((I258-INDEX($C$12:$C$18,MATCH(I258,$C$12:$C$18,1)))/(INDEX($C$12:$C$18,MATCH(I258,$C$12:$C$18,1)+1)-INDEX($C$12:$C$18,MATCH(I258,$C$12:$C$18,1)))*(INDEX($G$12:$G$18,MATCH(I258,$C$12:$C$18,1)+1)-INDEX($G$12:$G$18,MATCH(I258,$C$12:$C$18,1)))))</f>
        <v>0.92178087607787551</v>
      </c>
    </row>
    <row r="259" spans="9:15" x14ac:dyDescent="0.35">
      <c r="I259">
        <v>257</v>
      </c>
      <c r="J259">
        <f t="shared" si="23"/>
        <v>5.7861335553062457E-2</v>
      </c>
      <c r="K259" cm="1">
        <f t="array" ref="K259">EXP(INDEX($E$12:$E$18,MATCH(I259,$C$12:$C$18,1))+((I259-INDEX($C$12:$C$18,MATCH(I259,$C$12:$C$18,1)))/(INDEX($C$12:$C$18,MATCH(I259,$C$12:$C$18,1)+1)-INDEX($C$12:$C$18,MATCH(I259,$C$12:$C$18,1)))*(INDEX($E$12:$E$18,MATCH(I259,$C$12:$C$18,1)+1)-INDEX($E$12:$E$18,MATCH(I259,$C$12:$C$18,1)))))</f>
        <v>0.96007802556036992</v>
      </c>
      <c r="L259">
        <f t="shared" si="24"/>
        <v>0.15867324291072377</v>
      </c>
      <c r="M259" cm="1">
        <f t="array" ref="M259">EXP(INDEX($F$12:$F$18,MATCH(I259,$C$12:$C$18,1))+((I259-INDEX($C$12:$C$18,MATCH(I259,$C$12:$C$18,1)))/(INDEX($C$12:$C$18,MATCH(I259,$C$12:$C$18,1)+1)-INDEX($C$12:$C$18,MATCH(I259,$C$12:$C$18,1)))*(INDEX($F$12:$F$18,MATCH(I259,$C$12:$C$18,1)+1)-INDEX($F$12:$F$18,MATCH(I259,$C$12:$C$18,1)))))</f>
        <v>0.8942916273989735</v>
      </c>
      <c r="N259">
        <f t="shared" si="25"/>
        <v>0.11615206282343567</v>
      </c>
      <c r="O259" cm="1">
        <f t="array" ref="O259">EXP(INDEX($G$12:$G$18,MATCH(I259,$C$12:$C$18,1))+((I259-INDEX($C$12:$C$18,MATCH(I259,$C$12:$C$18,1)))/(INDEX($C$12:$C$18,MATCH(I259,$C$12:$C$18,1)+1)-INDEX($C$12:$C$18,MATCH(I259,$C$12:$C$18,1)))*(INDEX($G$12:$G$18,MATCH(I259,$C$12:$C$18,1)+1)-INDEX($G$12:$G$18,MATCH(I259,$C$12:$C$18,1)))))</f>
        <v>0.92147117653103339</v>
      </c>
    </row>
    <row r="260" spans="9:15" x14ac:dyDescent="0.35">
      <c r="I260">
        <v>258</v>
      </c>
      <c r="J260">
        <f t="shared" ref="J260:J323" si="26">-LN(K260)*(365/I260)</f>
        <v>5.7932611719618145E-2</v>
      </c>
      <c r="K260" cm="1">
        <f t="array" ref="K260">EXP(INDEX($E$12:$E$18,MATCH(I260,$C$12:$C$18,1))+((I260-INDEX($C$12:$C$18,MATCH(I260,$C$12:$C$18,1)))/(INDEX($C$12:$C$18,MATCH(I260,$C$12:$C$18,1)+1)-INDEX($C$12:$C$18,MATCH(I260,$C$12:$C$18,1)))*(INDEX($E$12:$E$18,MATCH(I260,$C$12:$C$18,1)+1)-INDEX($E$12:$E$18,MATCH(I260,$C$12:$C$18,1)))))</f>
        <v>0.9598774807207503</v>
      </c>
      <c r="L260">
        <f t="shared" ref="L260:L323" si="27">-LN(M260)*(365/I260)</f>
        <v>0.15866195661776664</v>
      </c>
      <c r="M260" cm="1">
        <f t="array" ref="M260">EXP(INDEX($F$12:$F$18,MATCH(I260,$C$12:$C$18,1))+((I260-INDEX($C$12:$C$18,MATCH(I260,$C$12:$C$18,1)))/(INDEX($C$12:$C$18,MATCH(I260,$C$12:$C$18,1)+1)-INDEX($C$12:$C$18,MATCH(I260,$C$12:$C$18,1)))*(INDEX($F$12:$F$18,MATCH(I260,$C$12:$C$18,1)+1)-INDEX($F$12:$F$18,MATCH(I260,$C$12:$C$18,1)))))</f>
        <v>0.89391007567354897</v>
      </c>
      <c r="N260">
        <f t="shared" ref="N260:N323" si="28">-LN(O260)*(365/I260)</f>
        <v>0.11617726083748421</v>
      </c>
      <c r="O260" cm="1">
        <f t="array" ref="O260">EXP(INDEX($G$12:$G$18,MATCH(I260,$C$12:$C$18,1))+((I260-INDEX($C$12:$C$18,MATCH(I260,$C$12:$C$18,1)))/(INDEX($C$12:$C$18,MATCH(I260,$C$12:$C$18,1)+1)-INDEX($C$12:$C$18,MATCH(I260,$C$12:$C$18,1)))*(INDEX($G$12:$G$18,MATCH(I260,$C$12:$C$18,1)+1)-INDEX($G$12:$G$18,MATCH(I260,$C$12:$C$18,1)))))</f>
        <v>0.92116158103691337</v>
      </c>
    </row>
    <row r="261" spans="9:15" x14ac:dyDescent="0.35">
      <c r="I261">
        <v>259</v>
      </c>
      <c r="J261">
        <f t="shared" si="26"/>
        <v>5.8003337491065295E-2</v>
      </c>
      <c r="K261" cm="1">
        <f t="array" ref="K261">EXP(INDEX($E$12:$E$18,MATCH(I261,$C$12:$C$18,1))+((I261-INDEX($C$12:$C$18,MATCH(I261,$C$12:$C$18,1)))/(INDEX($C$12:$C$18,MATCH(I261,$C$12:$C$18,1)+1)-INDEX($C$12:$C$18,MATCH(I261,$C$12:$C$18,1)))*(INDEX($E$12:$E$18,MATCH(I261,$C$12:$C$18,1)+1)-INDEX($E$12:$E$18,MATCH(I261,$C$12:$C$18,1)))))</f>
        <v>0.95967697777171834</v>
      </c>
      <c r="L261">
        <f t="shared" si="27"/>
        <v>0.15865075747765076</v>
      </c>
      <c r="M261" cm="1">
        <f t="array" ref="M261">EXP(INDEX($F$12:$F$18,MATCH(I261,$C$12:$C$18,1))+((I261-INDEX($C$12:$C$18,MATCH(I261,$C$12:$C$18,1)))/(INDEX($C$12:$C$18,MATCH(I261,$C$12:$C$18,1)+1)-INDEX($C$12:$C$18,MATCH(I261,$C$12:$C$18,1)))*(INDEX($F$12:$F$18,MATCH(I261,$C$12:$C$18,1)+1)-INDEX($F$12:$F$18,MATCH(I261,$C$12:$C$18,1)))))</f>
        <v>0.89352868673810792</v>
      </c>
      <c r="N261">
        <f t="shared" si="28"/>
        <v>0.11620226427227365</v>
      </c>
      <c r="O261" cm="1">
        <f t="array" ref="O261">EXP(INDEX($G$12:$G$18,MATCH(I261,$C$12:$C$18,1))+((I261-INDEX($C$12:$C$18,MATCH(I261,$C$12:$C$18,1)))/(INDEX($C$12:$C$18,MATCH(I261,$C$12:$C$18,1)+1)-INDEX($C$12:$C$18,MATCH(I261,$C$12:$C$18,1)))*(INDEX($G$12:$G$18,MATCH(I261,$C$12:$C$18,1)+1)-INDEX($G$12:$G$18,MATCH(I261,$C$12:$C$18,1)))))</f>
        <v>0.92085208956055586</v>
      </c>
    </row>
    <row r="262" spans="9:15" x14ac:dyDescent="0.35">
      <c r="I262">
        <v>260</v>
      </c>
      <c r="J262">
        <f t="shared" si="26"/>
        <v>5.8073519218116626E-2</v>
      </c>
      <c r="K262" cm="1">
        <f t="array" ref="K262">EXP(INDEX($E$12:$E$18,MATCH(I262,$C$12:$C$18,1))+((I262-INDEX($C$12:$C$18,MATCH(I262,$C$12:$C$18,1)))/(INDEX($C$12:$C$18,MATCH(I262,$C$12:$C$18,1)+1)-INDEX($C$12:$C$18,MATCH(I262,$C$12:$C$18,1)))*(INDEX($E$12:$E$18,MATCH(I262,$C$12:$C$18,1)+1)-INDEX($E$12:$E$18,MATCH(I262,$C$12:$C$18,1)))))</f>
        <v>0.95947651670452383</v>
      </c>
      <c r="L262">
        <f t="shared" si="27"/>
        <v>0.15863964448476672</v>
      </c>
      <c r="M262" cm="1">
        <f t="array" ref="M262">EXP(INDEX($F$12:$F$18,MATCH(I262,$C$12:$C$18,1))+((I262-INDEX($C$12:$C$18,MATCH(I262,$C$12:$C$18,1)))/(INDEX($C$12:$C$18,MATCH(I262,$C$12:$C$18,1)+1)-INDEX($C$12:$C$18,MATCH(I262,$C$12:$C$18,1)))*(INDEX($F$12:$F$18,MATCH(I262,$C$12:$C$18,1)+1)-INDEX($F$12:$F$18,MATCH(I262,$C$12:$C$18,1)))))</f>
        <v>0.89314746052319538</v>
      </c>
      <c r="N262">
        <f t="shared" si="28"/>
        <v>0.11622707537294923</v>
      </c>
      <c r="O262" cm="1">
        <f t="array" ref="O262">EXP(INDEX($G$12:$G$18,MATCH(I262,$C$12:$C$18,1))+((I262-INDEX($C$12:$C$18,MATCH(I262,$C$12:$C$18,1)))/(INDEX($C$12:$C$18,MATCH(I262,$C$12:$C$18,1)+1)-INDEX($C$12:$C$18,MATCH(I262,$C$12:$C$18,1)))*(INDEX($G$12:$G$18,MATCH(I262,$C$12:$C$18,1)+1)-INDEX($G$12:$G$18,MATCH(I262,$C$12:$C$18,1)))))</f>
        <v>0.92054270206701305</v>
      </c>
    </row>
    <row r="263" spans="9:15" x14ac:dyDescent="0.35">
      <c r="I263">
        <v>261</v>
      </c>
      <c r="J263">
        <f t="shared" si="26"/>
        <v>5.8143163154156192E-2</v>
      </c>
      <c r="K263" cm="1">
        <f t="array" ref="K263">EXP(INDEX($E$12:$E$18,MATCH(I263,$C$12:$C$18,1))+((I263-INDEX($C$12:$C$18,MATCH(I263,$C$12:$C$18,1)))/(INDEX($C$12:$C$18,MATCH(I263,$C$12:$C$18,1)+1)-INDEX($C$12:$C$18,MATCH(I263,$C$12:$C$18,1)))*(INDEX($E$12:$E$18,MATCH(I263,$C$12:$C$18,1)+1)-INDEX($E$12:$E$18,MATCH(I263,$C$12:$C$18,1)))))</f>
        <v>0.9592760975104182</v>
      </c>
      <c r="L263">
        <f t="shared" si="27"/>
        <v>0.15862861664891625</v>
      </c>
      <c r="M263" cm="1">
        <f t="array" ref="M263">EXP(INDEX($F$12:$F$18,MATCH(I263,$C$12:$C$18,1))+((I263-INDEX($C$12:$C$18,MATCH(I263,$C$12:$C$18,1)))/(INDEX($C$12:$C$18,MATCH(I263,$C$12:$C$18,1)+1)-INDEX($C$12:$C$18,MATCH(I263,$C$12:$C$18,1)))*(INDEX($F$12:$F$18,MATCH(I263,$C$12:$C$18,1)+1)-INDEX($F$12:$F$18,MATCH(I263,$C$12:$C$18,1)))))</f>
        <v>0.89276639695938642</v>
      </c>
      <c r="N263">
        <f t="shared" si="28"/>
        <v>0.11625169635024822</v>
      </c>
      <c r="O263" cm="1">
        <f t="array" ref="O263">EXP(INDEX($G$12:$G$18,MATCH(I263,$C$12:$C$18,1))+((I263-INDEX($C$12:$C$18,MATCH(I263,$C$12:$C$18,1)))/(INDEX($C$12:$C$18,MATCH(I263,$C$12:$C$18,1)+1)-INDEX($C$12:$C$18,MATCH(I263,$C$12:$C$18,1)))*(INDEX($G$12:$G$18,MATCH(I263,$C$12:$C$18,1)+1)-INDEX($G$12:$G$18,MATCH(I263,$C$12:$C$18,1)))))</f>
        <v>0.92023341852134866</v>
      </c>
    </row>
    <row r="264" spans="9:15" x14ac:dyDescent="0.35">
      <c r="I264">
        <v>262</v>
      </c>
      <c r="J264">
        <f t="shared" si="26"/>
        <v>5.8212275457096077E-2</v>
      </c>
      <c r="K264" cm="1">
        <f t="array" ref="K264">EXP(INDEX($E$12:$E$18,MATCH(I264,$C$12:$C$18,1))+((I264-INDEX($C$12:$C$18,MATCH(I264,$C$12:$C$18,1)))/(INDEX($C$12:$C$18,MATCH(I264,$C$12:$C$18,1)+1)-INDEX($C$12:$C$18,MATCH(I264,$C$12:$C$18,1)))*(INDEX($E$12:$E$18,MATCH(I264,$C$12:$C$18,1)+1)-INDEX($E$12:$E$18,MATCH(I264,$C$12:$C$18,1)))))</f>
        <v>0.95907572018065501</v>
      </c>
      <c r="L264">
        <f t="shared" si="27"/>
        <v>0.15861767299501872</v>
      </c>
      <c r="M264" cm="1">
        <f t="array" ref="M264">EXP(INDEX($F$12:$F$18,MATCH(I264,$C$12:$C$18,1))+((I264-INDEX($C$12:$C$18,MATCH(I264,$C$12:$C$18,1)))/(INDEX($C$12:$C$18,MATCH(I264,$C$12:$C$18,1)+1)-INDEX($C$12:$C$18,MATCH(I264,$C$12:$C$18,1)))*(INDEX($F$12:$F$18,MATCH(I264,$C$12:$C$18,1)+1)-INDEX($F$12:$F$18,MATCH(I264,$C$12:$C$18,1)))))</f>
        <v>0.89238549597728556</v>
      </c>
      <c r="N264">
        <f t="shared" si="28"/>
        <v>0.1162761293811555</v>
      </c>
      <c r="O264" cm="1">
        <f t="array" ref="O264">EXP(INDEX($G$12:$G$18,MATCH(I264,$C$12:$C$18,1))+((I264-INDEX($C$12:$C$18,MATCH(I264,$C$12:$C$18,1)))/(INDEX($C$12:$C$18,MATCH(I264,$C$12:$C$18,1)+1)-INDEX($C$12:$C$18,MATCH(I264,$C$12:$C$18,1)))*(INDEX($G$12:$G$18,MATCH(I264,$C$12:$C$18,1)+1)-INDEX($G$12:$G$18,MATCH(I264,$C$12:$C$18,1)))))</f>
        <v>0.9199242388886385</v>
      </c>
    </row>
    <row r="265" spans="9:15" x14ac:dyDescent="0.35">
      <c r="I265">
        <v>263</v>
      </c>
      <c r="J265">
        <f t="shared" si="26"/>
        <v>5.8280862191192488E-2</v>
      </c>
      <c r="K265" cm="1">
        <f t="array" ref="K265">EXP(INDEX($E$12:$E$18,MATCH(I265,$C$12:$C$18,1))+((I265-INDEX($C$12:$C$18,MATCH(I265,$C$12:$C$18,1)))/(INDEX($C$12:$C$18,MATCH(I265,$C$12:$C$18,1)+1)-INDEX($C$12:$C$18,MATCH(I265,$C$12:$C$18,1)))*(INDEX($E$12:$E$18,MATCH(I265,$C$12:$C$18,1)+1)-INDEX($E$12:$E$18,MATCH(I265,$C$12:$C$18,1)))))</f>
        <v>0.95887538470648925</v>
      </c>
      <c r="L265">
        <f t="shared" si="27"/>
        <v>0.15860681256282402</v>
      </c>
      <c r="M265" cm="1">
        <f t="array" ref="M265">EXP(INDEX($F$12:$F$18,MATCH(I265,$C$12:$C$18,1))+((I265-INDEX($C$12:$C$18,MATCH(I265,$C$12:$C$18,1)))/(INDEX($C$12:$C$18,MATCH(I265,$C$12:$C$18,1)+1)-INDEX($C$12:$C$18,MATCH(I265,$C$12:$C$18,1)))*(INDEX($F$12:$F$18,MATCH(I265,$C$12:$C$18,1)+1)-INDEX($F$12:$F$18,MATCH(I265,$C$12:$C$18,1)))))</f>
        <v>0.89200475750752672</v>
      </c>
      <c r="N265">
        <f t="shared" si="28"/>
        <v>0.11630037660954627</v>
      </c>
      <c r="O265" cm="1">
        <f t="array" ref="O265">EXP(INDEX($G$12:$G$18,MATCH(I265,$C$12:$C$18,1))+((I265-INDEX($C$12:$C$18,MATCH(I265,$C$12:$C$18,1)))/(INDEX($C$12:$C$18,MATCH(I265,$C$12:$C$18,1)+1)-INDEX($C$12:$C$18,MATCH(I265,$C$12:$C$18,1)))*(INDEX($G$12:$G$18,MATCH(I265,$C$12:$C$18,1)+1)-INDEX($G$12:$G$18,MATCH(I265,$C$12:$C$18,1)))))</f>
        <v>0.91961516313396996</v>
      </c>
    </row>
    <row r="266" spans="9:15" x14ac:dyDescent="0.35">
      <c r="I266">
        <v>264</v>
      </c>
      <c r="J266">
        <f t="shared" si="26"/>
        <v>5.8348929328818397E-2</v>
      </c>
      <c r="K266" cm="1">
        <f t="array" ref="K266">EXP(INDEX($E$12:$E$18,MATCH(I266,$C$12:$C$18,1))+((I266-INDEX($C$12:$C$18,MATCH(I266,$C$12:$C$18,1)))/(INDEX($C$12:$C$18,MATCH(I266,$C$12:$C$18,1)+1)-INDEX($C$12:$C$18,MATCH(I266,$C$12:$C$18,1)))*(INDEX($E$12:$E$18,MATCH(I266,$C$12:$C$18,1)+1)-INDEX($E$12:$E$18,MATCH(I266,$C$12:$C$18,1)))))</f>
        <v>0.95867509107917814</v>
      </c>
      <c r="L266">
        <f t="shared" si="27"/>
        <v>0.15859603440663073</v>
      </c>
      <c r="M266" cm="1">
        <f t="array" ref="M266">EXP(INDEX($F$12:$F$18,MATCH(I266,$C$12:$C$18,1))+((I266-INDEX($C$12:$C$18,MATCH(I266,$C$12:$C$18,1)))/(INDEX($C$12:$C$18,MATCH(I266,$C$12:$C$18,1)+1)-INDEX($C$12:$C$18,MATCH(I266,$C$12:$C$18,1)))*(INDEX($F$12:$F$18,MATCH(I266,$C$12:$C$18,1)+1)-INDEX($F$12:$F$18,MATCH(I266,$C$12:$C$18,1)))))</f>
        <v>0.89162418148077383</v>
      </c>
      <c r="N266">
        <f t="shared" si="28"/>
        <v>0.11632444014681306</v>
      </c>
      <c r="O266" cm="1">
        <f t="array" ref="O266">EXP(INDEX($G$12:$G$18,MATCH(I266,$C$12:$C$18,1))+((I266-INDEX($C$12:$C$18,MATCH(I266,$C$12:$C$18,1)))/(INDEX($C$12:$C$18,MATCH(I266,$C$12:$C$18,1)+1)-INDEX($C$12:$C$18,MATCH(I266,$C$12:$C$18,1)))*(INDEX($G$12:$G$18,MATCH(I266,$C$12:$C$18,1)+1)-INDEX($G$12:$G$18,MATCH(I266,$C$12:$C$18,1)))))</f>
        <v>0.91930619122244195</v>
      </c>
    </row>
    <row r="267" spans="9:15" x14ac:dyDescent="0.35">
      <c r="I267">
        <v>265</v>
      </c>
      <c r="J267">
        <f t="shared" si="26"/>
        <v>5.8416482752197969E-2</v>
      </c>
      <c r="K267" cm="1">
        <f t="array" ref="K267">EXP(INDEX($E$12:$E$18,MATCH(I267,$C$12:$C$18,1))+((I267-INDEX($C$12:$C$18,MATCH(I267,$C$12:$C$18,1)))/(INDEX($C$12:$C$18,MATCH(I267,$C$12:$C$18,1)+1)-INDEX($C$12:$C$18,MATCH(I267,$C$12:$C$18,1)))*(INDEX($E$12:$E$18,MATCH(I267,$C$12:$C$18,1)+1)-INDEX($E$12:$E$18,MATCH(I267,$C$12:$C$18,1)))))</f>
        <v>0.95847483928998056</v>
      </c>
      <c r="L267">
        <f t="shared" si="27"/>
        <v>0.15858533759501242</v>
      </c>
      <c r="M267" cm="1">
        <f t="array" ref="M267">EXP(INDEX($F$12:$F$18,MATCH(I267,$C$12:$C$18,1))+((I267-INDEX($C$12:$C$18,MATCH(I267,$C$12:$C$18,1)))/(INDEX($C$12:$C$18,MATCH(I267,$C$12:$C$18,1)+1)-INDEX($C$12:$C$18,MATCH(I267,$C$12:$C$18,1)))*(INDEX($F$12:$F$18,MATCH(I267,$C$12:$C$18,1)+1)-INDEX($F$12:$F$18,MATCH(I267,$C$12:$C$18,1)))))</f>
        <v>0.89124376782772008</v>
      </c>
      <c r="N267">
        <f t="shared" si="28"/>
        <v>0.11634832207247769</v>
      </c>
      <c r="O267" cm="1">
        <f t="array" ref="O267">EXP(INDEX($G$12:$G$18,MATCH(I267,$C$12:$C$18,1))+((I267-INDEX($C$12:$C$18,MATCH(I267,$C$12:$C$18,1)))/(INDEX($C$12:$C$18,MATCH(I267,$C$12:$C$18,1)+1)-INDEX($C$12:$C$18,MATCH(I267,$C$12:$C$18,1)))*(INDEX($G$12:$G$18,MATCH(I267,$C$12:$C$18,1)+1)-INDEX($G$12:$G$18,MATCH(I267,$C$12:$C$18,1)))))</f>
        <v>0.91899732311916549</v>
      </c>
    </row>
    <row r="268" spans="9:15" x14ac:dyDescent="0.35">
      <c r="I268">
        <v>266</v>
      </c>
      <c r="J268">
        <f t="shared" si="26"/>
        <v>5.8483528255101128E-2</v>
      </c>
      <c r="K268" cm="1">
        <f t="array" ref="K268">EXP(INDEX($E$12:$E$18,MATCH(I268,$C$12:$C$18,1))+((I268-INDEX($C$12:$C$18,MATCH(I268,$C$12:$C$18,1)))/(INDEX($C$12:$C$18,MATCH(I268,$C$12:$C$18,1)+1)-INDEX($C$12:$C$18,MATCH(I268,$C$12:$C$18,1)))*(INDEX($E$12:$E$18,MATCH(I268,$C$12:$C$18,1)+1)-INDEX($E$12:$E$18,MATCH(I268,$C$12:$C$18,1)))))</f>
        <v>0.95827462933015706</v>
      </c>
      <c r="L268">
        <f t="shared" si="27"/>
        <v>0.15857472121054916</v>
      </c>
      <c r="M268" cm="1">
        <f t="array" ref="M268">EXP(INDEX($F$12:$F$18,MATCH(I268,$C$12:$C$18,1))+((I268-INDEX($C$12:$C$18,MATCH(I268,$C$12:$C$18,1)))/(INDEX($C$12:$C$18,MATCH(I268,$C$12:$C$18,1)+1)-INDEX($C$12:$C$18,MATCH(I268,$C$12:$C$18,1)))*(INDEX($F$12:$F$18,MATCH(I268,$C$12:$C$18,1)+1)-INDEX($F$12:$F$18,MATCH(I268,$C$12:$C$18,1)))))</f>
        <v>0.89086351647908835</v>
      </c>
      <c r="N268">
        <f t="shared" si="28"/>
        <v>0.11637202443479153</v>
      </c>
      <c r="O268" cm="1">
        <f t="array" ref="O268">EXP(INDEX($G$12:$G$18,MATCH(I268,$C$12:$C$18,1))+((I268-INDEX($C$12:$C$18,MATCH(I268,$C$12:$C$18,1)))/(INDEX($C$12:$C$18,MATCH(I268,$C$12:$C$18,1)+1)-INDEX($C$12:$C$18,MATCH(I268,$C$12:$C$18,1)))*(INDEX($G$12:$G$18,MATCH(I268,$C$12:$C$18,1)+1)-INDEX($G$12:$G$18,MATCH(I268,$C$12:$C$18,1)))))</f>
        <v>0.91868855878926303</v>
      </c>
    </row>
    <row r="269" spans="9:15" x14ac:dyDescent="0.35">
      <c r="I269">
        <v>267</v>
      </c>
      <c r="J269">
        <f t="shared" si="26"/>
        <v>5.8550071544499316E-2</v>
      </c>
      <c r="K269" cm="1">
        <f t="array" ref="K269">EXP(INDEX($E$12:$E$18,MATCH(I269,$C$12:$C$18,1))+((I269-INDEX($C$12:$C$18,MATCH(I269,$C$12:$C$18,1)))/(INDEX($C$12:$C$18,MATCH(I269,$C$12:$C$18,1)+1)-INDEX($C$12:$C$18,MATCH(I269,$C$12:$C$18,1)))*(INDEX($E$12:$E$18,MATCH(I269,$C$12:$C$18,1)+1)-INDEX($E$12:$E$18,MATCH(I269,$C$12:$C$18,1)))))</f>
        <v>0.95807446119097028</v>
      </c>
      <c r="L269">
        <f t="shared" si="27"/>
        <v>0.15856418434956493</v>
      </c>
      <c r="M269" cm="1">
        <f t="array" ref="M269">EXP(INDEX($F$12:$F$18,MATCH(I269,$C$12:$C$18,1))+((I269-INDEX($C$12:$C$18,MATCH(I269,$C$12:$C$18,1)))/(INDEX($C$12:$C$18,MATCH(I269,$C$12:$C$18,1)+1)-INDEX($C$12:$C$18,MATCH(I269,$C$12:$C$18,1)))*(INDEX($F$12:$F$18,MATCH(I269,$C$12:$C$18,1)+1)-INDEX($F$12:$F$18,MATCH(I269,$C$12:$C$18,1)))))</f>
        <v>0.89048342736563113</v>
      </c>
      <c r="N269">
        <f t="shared" si="28"/>
        <v>0.1163955492513203</v>
      </c>
      <c r="O269" cm="1">
        <f t="array" ref="O269">EXP(INDEX($G$12:$G$18,MATCH(I269,$C$12:$C$18,1))+((I269-INDEX($C$12:$C$18,MATCH(I269,$C$12:$C$18,1)))/(INDEX($C$12:$C$18,MATCH(I269,$C$12:$C$18,1)+1)-INDEX($C$12:$C$18,MATCH(I269,$C$12:$C$18,1)))*(INDEX($G$12:$G$18,MATCH(I269,$C$12:$C$18,1)+1)-INDEX($G$12:$G$18,MATCH(I269,$C$12:$C$18,1)))))</f>
        <v>0.9183798981978688</v>
      </c>
    </row>
    <row r="270" spans="9:15" x14ac:dyDescent="0.35">
      <c r="I270">
        <v>268</v>
      </c>
      <c r="J270">
        <f t="shared" si="26"/>
        <v>5.8616118242185655E-2</v>
      </c>
      <c r="K270" cm="1">
        <f t="array" ref="K270">EXP(INDEX($E$12:$E$18,MATCH(I270,$C$12:$C$18,1))+((I270-INDEX($C$12:$C$18,MATCH(I270,$C$12:$C$18,1)))/(INDEX($C$12:$C$18,MATCH(I270,$C$12:$C$18,1)+1)-INDEX($C$12:$C$18,MATCH(I270,$C$12:$C$18,1)))*(INDEX($E$12:$E$18,MATCH(I270,$C$12:$C$18,1)+1)-INDEX($E$12:$E$18,MATCH(I270,$C$12:$C$18,1)))))</f>
        <v>0.95787433486368445</v>
      </c>
      <c r="L270">
        <f t="shared" si="27"/>
        <v>0.15855372612187171</v>
      </c>
      <c r="M270" cm="1">
        <f t="array" ref="M270">EXP(INDEX($F$12:$F$18,MATCH(I270,$C$12:$C$18,1))+((I270-INDEX($C$12:$C$18,MATCH(I270,$C$12:$C$18,1)))/(INDEX($C$12:$C$18,MATCH(I270,$C$12:$C$18,1)+1)-INDEX($C$12:$C$18,MATCH(I270,$C$12:$C$18,1)))*(INDEX($F$12:$F$18,MATCH(I270,$C$12:$C$18,1)+1)-INDEX($F$12:$F$18,MATCH(I270,$C$12:$C$18,1)))))</f>
        <v>0.89010350041813024</v>
      </c>
      <c r="N270">
        <f t="shared" si="28"/>
        <v>0.11641889850951667</v>
      </c>
      <c r="O270" cm="1">
        <f t="array" ref="O270">EXP(INDEX($G$12:$G$18,MATCH(I270,$C$12:$C$18,1))+((I270-INDEX($C$12:$C$18,MATCH(I270,$C$12:$C$18,1)))/(INDEX($C$12:$C$18,MATCH(I270,$C$12:$C$18,1)+1)-INDEX($C$12:$C$18,MATCH(I270,$C$12:$C$18,1)))*(INDEX($G$12:$G$18,MATCH(I270,$C$12:$C$18,1)+1)-INDEX($G$12:$G$18,MATCH(I270,$C$12:$C$18,1)))))</f>
        <v>0.91807134131012891</v>
      </c>
    </row>
    <row r="271" spans="9:15" x14ac:dyDescent="0.35">
      <c r="I271">
        <v>269</v>
      </c>
      <c r="J271">
        <f t="shared" si="26"/>
        <v>5.8681673886357505E-2</v>
      </c>
      <c r="K271" cm="1">
        <f t="array" ref="K271">EXP(INDEX($E$12:$E$18,MATCH(I271,$C$12:$C$18,1))+((I271-INDEX($C$12:$C$18,MATCH(I271,$C$12:$C$18,1)))/(INDEX($C$12:$C$18,MATCH(I271,$C$12:$C$18,1)+1)-INDEX($C$12:$C$18,MATCH(I271,$C$12:$C$18,1)))*(INDEX($E$12:$E$18,MATCH(I271,$C$12:$C$18,1)+1)-INDEX($E$12:$E$18,MATCH(I271,$C$12:$C$18,1)))))</f>
        <v>0.95767425033956588</v>
      </c>
      <c r="L271">
        <f t="shared" si="27"/>
        <v>0.15854334565051839</v>
      </c>
      <c r="M271" cm="1">
        <f t="array" ref="M271">EXP(INDEX($F$12:$F$18,MATCH(I271,$C$12:$C$18,1))+((I271-INDEX($C$12:$C$18,MATCH(I271,$C$12:$C$18,1)))/(INDEX($C$12:$C$18,MATCH(I271,$C$12:$C$18,1)+1)-INDEX($C$12:$C$18,MATCH(I271,$C$12:$C$18,1)))*(INDEX($F$12:$F$18,MATCH(I271,$C$12:$C$18,1)+1)-INDEX($F$12:$F$18,MATCH(I271,$C$12:$C$18,1)))))</f>
        <v>0.88972373556739714</v>
      </c>
      <c r="N271">
        <f t="shared" si="28"/>
        <v>0.11644207416728035</v>
      </c>
      <c r="O271" cm="1">
        <f t="array" ref="O271">EXP(INDEX($G$12:$G$18,MATCH(I271,$C$12:$C$18,1))+((I271-INDEX($C$12:$C$18,MATCH(I271,$C$12:$C$18,1)))/(INDEX($C$12:$C$18,MATCH(I271,$C$12:$C$18,1)+1)-INDEX($C$12:$C$18,MATCH(I271,$C$12:$C$18,1)))*(INDEX($G$12:$G$18,MATCH(I271,$C$12:$C$18,1)+1)-INDEX($G$12:$G$18,MATCH(I271,$C$12:$C$18,1)))))</f>
        <v>0.91776288809120099</v>
      </c>
    </row>
    <row r="272" spans="9:15" x14ac:dyDescent="0.35">
      <c r="I272">
        <v>270</v>
      </c>
      <c r="J272">
        <f t="shared" si="26"/>
        <v>5.874674393316516E-2</v>
      </c>
      <c r="K272" cm="1">
        <f t="array" ref="K272">EXP(INDEX($E$12:$E$18,MATCH(I272,$C$12:$C$18,1))+((I272-INDEX($C$12:$C$18,MATCH(I272,$C$12:$C$18,1)))/(INDEX($C$12:$C$18,MATCH(I272,$C$12:$C$18,1)+1)-INDEX($C$12:$C$18,MATCH(I272,$C$12:$C$18,1)))*(INDEX($E$12:$E$18,MATCH(I272,$C$12:$C$18,1)+1)-INDEX($E$12:$E$18,MATCH(I272,$C$12:$C$18,1)))))</f>
        <v>0.95747420760988244</v>
      </c>
      <c r="L272">
        <f t="shared" si="27"/>
        <v>0.15853304207154528</v>
      </c>
      <c r="M272" cm="1">
        <f t="array" ref="M272">EXP(INDEX($F$12:$F$18,MATCH(I272,$C$12:$C$18,1))+((I272-INDEX($C$12:$C$18,MATCH(I272,$C$12:$C$18,1)))/(INDEX($C$12:$C$18,MATCH(I272,$C$12:$C$18,1)+1)-INDEX($C$12:$C$18,MATCH(I272,$C$12:$C$18,1)))*(INDEX($F$12:$F$18,MATCH(I272,$C$12:$C$18,1)+1)-INDEX($F$12:$F$18,MATCH(I272,$C$12:$C$18,1)))))</f>
        <v>0.88934413274427304</v>
      </c>
      <c r="N272">
        <f t="shared" si="28"/>
        <v>0.1164650781535051</v>
      </c>
      <c r="O272" cm="1">
        <f t="array" ref="O272">EXP(INDEX($G$12:$G$18,MATCH(I272,$C$12:$C$18,1))+((I272-INDEX($C$12:$C$18,MATCH(I272,$C$12:$C$18,1)))/(INDEX($C$12:$C$18,MATCH(I272,$C$12:$C$18,1)+1)-INDEX($C$12:$C$18,MATCH(I272,$C$12:$C$18,1)))*(INDEX($G$12:$G$18,MATCH(I272,$C$12:$C$18,1)+1)-INDEX($G$12:$G$18,MATCH(I272,$C$12:$C$18,1)))))</f>
        <v>0.91745453850625436</v>
      </c>
    </row>
    <row r="273" spans="9:15" x14ac:dyDescent="0.35">
      <c r="I273">
        <v>271</v>
      </c>
      <c r="J273">
        <f t="shared" si="26"/>
        <v>5.8811333758225136E-2</v>
      </c>
      <c r="K273" cm="1">
        <f t="array" ref="K273">EXP(INDEX($E$12:$E$18,MATCH(I273,$C$12:$C$18,1))+((I273-INDEX($C$12:$C$18,MATCH(I273,$C$12:$C$18,1)))/(INDEX($C$12:$C$18,MATCH(I273,$C$12:$C$18,1)+1)-INDEX($C$12:$C$18,MATCH(I273,$C$12:$C$18,1)))*(INDEX($E$12:$E$18,MATCH(I273,$C$12:$C$18,1)+1)-INDEX($E$12:$E$18,MATCH(I273,$C$12:$C$18,1)))))</f>
        <v>0.95727420666590401</v>
      </c>
      <c r="L273">
        <f t="shared" si="27"/>
        <v>0.15852281453374531</v>
      </c>
      <c r="M273" cm="1">
        <f t="array" ref="M273">EXP(INDEX($F$12:$F$18,MATCH(I273,$C$12:$C$18,1))+((I273-INDEX($C$12:$C$18,MATCH(I273,$C$12:$C$18,1)))/(INDEX($C$12:$C$18,MATCH(I273,$C$12:$C$18,1)+1)-INDEX($C$12:$C$18,MATCH(I273,$C$12:$C$18,1)))*(INDEX($F$12:$F$18,MATCH(I273,$C$12:$C$18,1)+1)-INDEX($F$12:$F$18,MATCH(I273,$C$12:$C$18,1)))))</f>
        <v>0.88896469187962845</v>
      </c>
      <c r="N273">
        <f t="shared" si="28"/>
        <v>0.11648791236861381</v>
      </c>
      <c r="O273" cm="1">
        <f t="array" ref="O273">EXP(INDEX($G$12:$G$18,MATCH(I273,$C$12:$C$18,1))+((I273-INDEX($C$12:$C$18,MATCH(I273,$C$12:$C$18,1)))/(INDEX($C$12:$C$18,MATCH(I273,$C$12:$C$18,1)+1)-INDEX($C$12:$C$18,MATCH(I273,$C$12:$C$18,1)))*(INDEX($G$12:$G$18,MATCH(I273,$C$12:$C$18,1)+1)-INDEX($G$12:$G$18,MATCH(I273,$C$12:$C$18,1)))))</f>
        <v>0.9171462925204702</v>
      </c>
    </row>
    <row r="274" spans="9:15" x14ac:dyDescent="0.35">
      <c r="I274">
        <v>272</v>
      </c>
      <c r="J274">
        <f t="shared" si="26"/>
        <v>5.887544865810096E-2</v>
      </c>
      <c r="K274" cm="1">
        <f t="array" ref="K274">EXP(INDEX($E$12:$E$18,MATCH(I274,$C$12:$C$18,1))+((I274-INDEX($C$12:$C$18,MATCH(I274,$C$12:$C$18,1)))/(INDEX($C$12:$C$18,MATCH(I274,$C$12:$C$18,1)+1)-INDEX($C$12:$C$18,MATCH(I274,$C$12:$C$18,1)))*(INDEX($E$12:$E$18,MATCH(I274,$C$12:$C$18,1)+1)-INDEX($E$12:$E$18,MATCH(I274,$C$12:$C$18,1)))))</f>
        <v>0.95707424749890213</v>
      </c>
      <c r="L274">
        <f t="shared" si="27"/>
        <v>0.15851266219842927</v>
      </c>
      <c r="M274" cm="1">
        <f t="array" ref="M274">EXP(INDEX($F$12:$F$18,MATCH(I274,$C$12:$C$18,1))+((I274-INDEX($C$12:$C$18,MATCH(I274,$C$12:$C$18,1)))/(INDEX($C$12:$C$18,MATCH(I274,$C$12:$C$18,1)+1)-INDEX($C$12:$C$18,MATCH(I274,$C$12:$C$18,1)))*(INDEX($F$12:$F$18,MATCH(I274,$C$12:$C$18,1)+1)-INDEX($F$12:$F$18,MATCH(I274,$C$12:$C$18,1)))))</f>
        <v>0.88858541290436321</v>
      </c>
      <c r="N274">
        <f t="shared" si="28"/>
        <v>0.11651057868508188</v>
      </c>
      <c r="O274" cm="1">
        <f t="array" ref="O274">EXP(INDEX($G$12:$G$18,MATCH(I274,$C$12:$C$18,1))+((I274-INDEX($C$12:$C$18,MATCH(I274,$C$12:$C$18,1)))/(INDEX($C$12:$C$18,MATCH(I274,$C$12:$C$18,1)+1)-INDEX($C$12:$C$18,MATCH(I274,$C$12:$C$18,1)))*(INDEX($G$12:$G$18,MATCH(I274,$C$12:$C$18,1)+1)-INDEX($G$12:$G$18,MATCH(I274,$C$12:$C$18,1)))))</f>
        <v>0.91683815009904135</v>
      </c>
    </row>
    <row r="275" spans="9:15" x14ac:dyDescent="0.35">
      <c r="I275">
        <v>273</v>
      </c>
      <c r="J275">
        <f t="shared" si="26"/>
        <v>5.8939093851750439E-2</v>
      </c>
      <c r="K275" cm="1">
        <f t="array" ref="K275">EXP(INDEX($E$12:$E$18,MATCH(I275,$C$12:$C$18,1))+((I275-INDEX($C$12:$C$18,MATCH(I275,$C$12:$C$18,1)))/(INDEX($C$12:$C$18,MATCH(I275,$C$12:$C$18,1)+1)-INDEX($C$12:$C$18,MATCH(I275,$C$12:$C$18,1)))*(INDEX($E$12:$E$18,MATCH(I275,$C$12:$C$18,1)+1)-INDEX($E$12:$E$18,MATCH(I275,$C$12:$C$18,1)))))</f>
        <v>0.95687433010015044</v>
      </c>
      <c r="L275">
        <f t="shared" si="27"/>
        <v>0.15850258423919619</v>
      </c>
      <c r="M275" cm="1">
        <f t="array" ref="M275">EXP(INDEX($F$12:$F$18,MATCH(I275,$C$12:$C$18,1))+((I275-INDEX($C$12:$C$18,MATCH(I275,$C$12:$C$18,1)))/(INDEX($C$12:$C$18,MATCH(I275,$C$12:$C$18,1)+1)-INDEX($C$12:$C$18,MATCH(I275,$C$12:$C$18,1)))*(INDEX($F$12:$F$18,MATCH(I275,$C$12:$C$18,1)+1)-INDEX($F$12:$F$18,MATCH(I275,$C$12:$C$18,1)))))</f>
        <v>0.8882062957494069</v>
      </c>
      <c r="N275">
        <f t="shared" si="28"/>
        <v>0.11653307894794955</v>
      </c>
      <c r="O275" cm="1">
        <f t="array" ref="O275">EXP(INDEX($G$12:$G$18,MATCH(I275,$C$12:$C$18,1))+((I275-INDEX($C$12:$C$18,MATCH(I275,$C$12:$C$18,1)))/(INDEX($C$12:$C$18,MATCH(I275,$C$12:$C$18,1)+1)-INDEX($C$12:$C$18,MATCH(I275,$C$12:$C$18,1)))*(INDEX($G$12:$G$18,MATCH(I275,$C$12:$C$18,1)+1)-INDEX($G$12:$G$18,MATCH(I275,$C$12:$C$18,1)))))</f>
        <v>0.9165301112071722</v>
      </c>
    </row>
    <row r="276" spans="9:15" x14ac:dyDescent="0.35">
      <c r="I276">
        <v>274</v>
      </c>
      <c r="J276">
        <f t="shared" si="26"/>
        <v>5.9002274481942764E-2</v>
      </c>
      <c r="K276" cm="1">
        <f t="array" ref="K276">EXP(INDEX($E$12:$E$18,MATCH(I276,$C$12:$C$18,1))+((I276-INDEX($C$12:$C$18,MATCH(I276,$C$12:$C$18,1)))/(INDEX($C$12:$C$18,MATCH(I276,$C$12:$C$18,1)+1)-INDEX($C$12:$C$18,MATCH(I276,$C$12:$C$18,1)))*(INDEX($E$12:$E$18,MATCH(I276,$C$12:$C$18,1)+1)-INDEX($E$12:$E$18,MATCH(I276,$C$12:$C$18,1)))))</f>
        <v>0.95667445446092403</v>
      </c>
      <c r="L276">
        <f t="shared" si="27"/>
        <v>0.15849257984170931</v>
      </c>
      <c r="M276" cm="1">
        <f t="array" ref="M276">EXP(INDEX($F$12:$F$18,MATCH(I276,$C$12:$C$18,1))+((I276-INDEX($C$12:$C$18,MATCH(I276,$C$12:$C$18,1)))/(INDEX($C$12:$C$18,MATCH(I276,$C$12:$C$18,1)+1)-INDEX($C$12:$C$18,MATCH(I276,$C$12:$C$18,1)))*(INDEX($F$12:$F$18,MATCH(I276,$C$12:$C$18,1)+1)-INDEX($F$12:$F$18,MATCH(I276,$C$12:$C$18,1)))))</f>
        <v>0.88782734034571853</v>
      </c>
      <c r="N276">
        <f t="shared" si="28"/>
        <v>0.11655541497532193</v>
      </c>
      <c r="O276" cm="1">
        <f t="array" ref="O276">EXP(INDEX($G$12:$G$18,MATCH(I276,$C$12:$C$18,1))+((I276-INDEX($C$12:$C$18,MATCH(I276,$C$12:$C$18,1)))/(INDEX($C$12:$C$18,MATCH(I276,$C$12:$C$18,1)+1)-INDEX($C$12:$C$18,MATCH(I276,$C$12:$C$18,1)))*(INDEX($G$12:$G$18,MATCH(I276,$C$12:$C$18,1)+1)-INDEX($G$12:$G$18,MATCH(I276,$C$12:$C$18,1)))))</f>
        <v>0.91622217581007892</v>
      </c>
    </row>
    <row r="277" spans="9:15" x14ac:dyDescent="0.35">
      <c r="I277">
        <v>275</v>
      </c>
      <c r="J277">
        <f t="shared" si="26"/>
        <v>5.9064995616642628E-2</v>
      </c>
      <c r="K277" cm="1">
        <f t="array" ref="K277">EXP(INDEX($E$12:$E$18,MATCH(I277,$C$12:$C$18,1))+((I277-INDEX($C$12:$C$18,MATCH(I277,$C$12:$C$18,1)))/(INDEX($C$12:$C$18,MATCH(I277,$C$12:$C$18,1)+1)-INDEX($C$12:$C$18,MATCH(I277,$C$12:$C$18,1)))*(INDEX($E$12:$E$18,MATCH(I277,$C$12:$C$18,1)+1)-INDEX($E$12:$E$18,MATCH(I277,$C$12:$C$18,1)))))</f>
        <v>0.95647462057250021</v>
      </c>
      <c r="L277">
        <f t="shared" si="27"/>
        <v>0.15848264820347682</v>
      </c>
      <c r="M277" cm="1">
        <f t="array" ref="M277">EXP(INDEX($F$12:$F$18,MATCH(I277,$C$12:$C$18,1))+((I277-INDEX($C$12:$C$18,MATCH(I277,$C$12:$C$18,1)))/(INDEX($C$12:$C$18,MATCH(I277,$C$12:$C$18,1)+1)-INDEX($C$12:$C$18,MATCH(I277,$C$12:$C$18,1)))*(INDEX($F$12:$F$18,MATCH(I277,$C$12:$C$18,1)+1)-INDEX($F$12:$F$18,MATCH(I277,$C$12:$C$18,1)))))</f>
        <v>0.88744854662428652</v>
      </c>
      <c r="N277">
        <f t="shared" si="28"/>
        <v>0.11657758855885871</v>
      </c>
      <c r="O277" cm="1">
        <f t="array" ref="O277">EXP(INDEX($G$12:$G$18,MATCH(I277,$C$12:$C$18,1))+((I277-INDEX($C$12:$C$18,MATCH(I277,$C$12:$C$18,1)))/(INDEX($C$12:$C$18,MATCH(I277,$C$12:$C$18,1)+1)-INDEX($C$12:$C$18,MATCH(I277,$C$12:$C$18,1)))*(INDEX($G$12:$G$18,MATCH(I277,$C$12:$C$18,1)+1)-INDEX($G$12:$G$18,MATCH(I277,$C$12:$C$18,1)))))</f>
        <v>0.91591434387298953</v>
      </c>
    </row>
    <row r="278" spans="9:15" x14ac:dyDescent="0.35">
      <c r="I278">
        <v>276</v>
      </c>
      <c r="J278">
        <f t="shared" si="26"/>
        <v>5.9127262250366484E-2</v>
      </c>
      <c r="K278" cm="1">
        <f t="array" ref="K278">EXP(INDEX($E$12:$E$18,MATCH(I278,$C$12:$C$18,1))+((I278-INDEX($C$12:$C$18,MATCH(I278,$C$12:$C$18,1)))/(INDEX($C$12:$C$18,MATCH(I278,$C$12:$C$18,1)+1)-INDEX($C$12:$C$18,MATCH(I278,$C$12:$C$18,1)))*(INDEX($E$12:$E$18,MATCH(I278,$C$12:$C$18,1)+1)-INDEX($E$12:$E$18,MATCH(I278,$C$12:$C$18,1)))))</f>
        <v>0.95627482842615774</v>
      </c>
      <c r="L278">
        <f t="shared" si="27"/>
        <v>0.15847278853363747</v>
      </c>
      <c r="M278" cm="1">
        <f t="array" ref="M278">EXP(INDEX($F$12:$F$18,MATCH(I278,$C$12:$C$18,1))+((I278-INDEX($C$12:$C$18,MATCH(I278,$C$12:$C$18,1)))/(INDEX($C$12:$C$18,MATCH(I278,$C$12:$C$18,1)+1)-INDEX($C$12:$C$18,MATCH(I278,$C$12:$C$18,1)))*(INDEX($F$12:$F$18,MATCH(I278,$C$12:$C$18,1)+1)-INDEX($F$12:$F$18,MATCH(I278,$C$12:$C$18,1)))))</f>
        <v>0.8870699145161286</v>
      </c>
      <c r="N278">
        <f t="shared" si="28"/>
        <v>0.11659960146425405</v>
      </c>
      <c r="O278" cm="1">
        <f t="array" ref="O278">EXP(INDEX($G$12:$G$18,MATCH(I278,$C$12:$C$18,1))+((I278-INDEX($C$12:$C$18,MATCH(I278,$C$12:$C$18,1)))/(INDEX($C$12:$C$18,MATCH(I278,$C$12:$C$18,1)+1)-INDEX($C$12:$C$18,MATCH(I278,$C$12:$C$18,1)))*(INDEX($G$12:$G$18,MATCH(I278,$C$12:$C$18,1)+1)-INDEX($G$12:$G$18,MATCH(I278,$C$12:$C$18,1)))))</f>
        <v>0.91560661536114341</v>
      </c>
    </row>
    <row r="279" spans="9:15" x14ac:dyDescent="0.35">
      <c r="I279">
        <v>277</v>
      </c>
      <c r="J279">
        <f t="shared" si="26"/>
        <v>5.9189079305507437E-2</v>
      </c>
      <c r="K279" cm="1">
        <f t="array" ref="K279">EXP(INDEX($E$12:$E$18,MATCH(I279,$C$12:$C$18,1))+((I279-INDEX($C$12:$C$18,MATCH(I279,$C$12:$C$18,1)))/(INDEX($C$12:$C$18,MATCH(I279,$C$12:$C$18,1)+1)-INDEX($C$12:$C$18,MATCH(I279,$C$12:$C$18,1)))*(INDEX($E$12:$E$18,MATCH(I279,$C$12:$C$18,1)+1)-INDEX($E$12:$E$18,MATCH(I279,$C$12:$C$18,1)))))</f>
        <v>0.95607507801317748</v>
      </c>
      <c r="L279">
        <f t="shared" si="27"/>
        <v>0.15846300005274988</v>
      </c>
      <c r="M279" cm="1">
        <f t="array" ref="M279">EXP(INDEX($F$12:$F$18,MATCH(I279,$C$12:$C$18,1))+((I279-INDEX($C$12:$C$18,MATCH(I279,$C$12:$C$18,1)))/(INDEX($C$12:$C$18,MATCH(I279,$C$12:$C$18,1)+1)-INDEX($C$12:$C$18,MATCH(I279,$C$12:$C$18,1)))*(INDEX($F$12:$F$18,MATCH(I279,$C$12:$C$18,1)+1)-INDEX($F$12:$F$18,MATCH(I279,$C$12:$C$18,1)))))</f>
        <v>0.88669144395229227</v>
      </c>
      <c r="N279">
        <f t="shared" si="28"/>
        <v>0.11662145543170424</v>
      </c>
      <c r="O279" cm="1">
        <f t="array" ref="O279">EXP(INDEX($G$12:$G$18,MATCH(I279,$C$12:$C$18,1))+((I279-INDEX($C$12:$C$18,MATCH(I279,$C$12:$C$18,1)))/(INDEX($C$12:$C$18,MATCH(I279,$C$12:$C$18,1)+1)-INDEX($C$12:$C$18,MATCH(I279,$C$12:$C$18,1)))*(INDEX($G$12:$G$18,MATCH(I279,$C$12:$C$18,1)+1)-INDEX($G$12:$G$18,MATCH(I279,$C$12:$C$18,1)))))</f>
        <v>0.91529899023979189</v>
      </c>
    </row>
    <row r="280" spans="9:15" x14ac:dyDescent="0.35">
      <c r="I280">
        <v>278</v>
      </c>
      <c r="J280">
        <f t="shared" si="26"/>
        <v>5.9250451633633128E-2</v>
      </c>
      <c r="K280" cm="1">
        <f t="array" ref="K280">EXP(INDEX($E$12:$E$18,MATCH(I280,$C$12:$C$18,1))+((I280-INDEX($C$12:$C$18,MATCH(I280,$C$12:$C$18,1)))/(INDEX($C$12:$C$18,MATCH(I280,$C$12:$C$18,1)+1)-INDEX($C$12:$C$18,MATCH(I280,$C$12:$C$18,1)))*(INDEX($E$12:$E$18,MATCH(I280,$C$12:$C$18,1)+1)-INDEX($E$12:$E$18,MATCH(I280,$C$12:$C$18,1)))))</f>
        <v>0.95587536932484185</v>
      </c>
      <c r="L280">
        <f t="shared" si="27"/>
        <v>0.15845328199258818</v>
      </c>
      <c r="M280" cm="1">
        <f t="array" ref="M280">EXP(INDEX($F$12:$F$18,MATCH(I280,$C$12:$C$18,1))+((I280-INDEX($C$12:$C$18,MATCH(I280,$C$12:$C$18,1)))/(INDEX($C$12:$C$18,MATCH(I280,$C$12:$C$18,1)+1)-INDEX($C$12:$C$18,MATCH(I280,$C$12:$C$18,1)))*(INDEX($F$12:$F$18,MATCH(I280,$C$12:$C$18,1)+1)-INDEX($F$12:$F$18,MATCH(I280,$C$12:$C$18,1)))))</f>
        <v>0.8863131348638541</v>
      </c>
      <c r="N280">
        <f t="shared" si="28"/>
        <v>0.11664315217636698</v>
      </c>
      <c r="O280" cm="1">
        <f t="array" ref="O280">EXP(INDEX($G$12:$G$18,MATCH(I280,$C$12:$C$18,1))+((I280-INDEX($C$12:$C$18,MATCH(I280,$C$12:$C$18,1)))/(INDEX($C$12:$C$18,MATCH(I280,$C$12:$C$18,1)+1)-INDEX($C$12:$C$18,MATCH(I280,$C$12:$C$18,1)))*(INDEX($G$12:$G$18,MATCH(I280,$C$12:$C$18,1)+1)-INDEX($G$12:$G$18,MATCH(I280,$C$12:$C$18,1)))))</f>
        <v>0.91499146847419788</v>
      </c>
    </row>
    <row r="281" spans="9:15" x14ac:dyDescent="0.35">
      <c r="I281">
        <v>279</v>
      </c>
      <c r="J281">
        <f t="shared" si="26"/>
        <v>5.9311384016754155E-2</v>
      </c>
      <c r="K281" cm="1">
        <f t="array" ref="K281">EXP(INDEX($E$12:$E$18,MATCH(I281,$C$12:$C$18,1))+((I281-INDEX($C$12:$C$18,MATCH(I281,$C$12:$C$18,1)))/(INDEX($C$12:$C$18,MATCH(I281,$C$12:$C$18,1)+1)-INDEX($C$12:$C$18,MATCH(I281,$C$12:$C$18,1)))*(INDEX($E$12:$E$18,MATCH(I281,$C$12:$C$18,1)+1)-INDEX($E$12:$E$18,MATCH(I281,$C$12:$C$18,1)))))</f>
        <v>0.95567570235243549</v>
      </c>
      <c r="L281">
        <f t="shared" si="27"/>
        <v>0.15844363359594013</v>
      </c>
      <c r="M281" cm="1">
        <f t="array" ref="M281">EXP(INDEX($F$12:$F$18,MATCH(I281,$C$12:$C$18,1))+((I281-INDEX($C$12:$C$18,MATCH(I281,$C$12:$C$18,1)))/(INDEX($C$12:$C$18,MATCH(I281,$C$12:$C$18,1)+1)-INDEX($C$12:$C$18,MATCH(I281,$C$12:$C$18,1)))*(INDEX($F$12:$F$18,MATCH(I281,$C$12:$C$18,1)+1)-INDEX($F$12:$F$18,MATCH(I281,$C$12:$C$18,1)))))</f>
        <v>0.88593498718192032</v>
      </c>
      <c r="N281">
        <f t="shared" si="28"/>
        <v>0.11666469338880991</v>
      </c>
      <c r="O281" cm="1">
        <f t="array" ref="O281">EXP(INDEX($G$12:$G$18,MATCH(I281,$C$12:$C$18,1))+((I281-INDEX($C$12:$C$18,MATCH(I281,$C$12:$C$18,1)))/(INDEX($C$12:$C$18,MATCH(I281,$C$12:$C$18,1)+1)-INDEX($C$12:$C$18,MATCH(I281,$C$12:$C$18,1)))*(INDEX($G$12:$G$18,MATCH(I281,$C$12:$C$18,1)+1)-INDEX($G$12:$G$18,MATCH(I281,$C$12:$C$18,1)))))</f>
        <v>0.91468405002963593</v>
      </c>
    </row>
    <row r="282" spans="9:15" x14ac:dyDescent="0.35">
      <c r="I282">
        <v>280</v>
      </c>
      <c r="J282">
        <f t="shared" si="26"/>
        <v>5.9371881168567314E-2</v>
      </c>
      <c r="K282" cm="1">
        <f t="array" ref="K282">EXP(INDEX($E$12:$E$18,MATCH(I282,$C$12:$C$18,1))+((I282-INDEX($C$12:$C$18,MATCH(I282,$C$12:$C$18,1)))/(INDEX($C$12:$C$18,MATCH(I282,$C$12:$C$18,1)+1)-INDEX($C$12:$C$18,MATCH(I282,$C$12:$C$18,1)))*(INDEX($E$12:$E$18,MATCH(I282,$C$12:$C$18,1)+1)-INDEX($E$12:$E$18,MATCH(I282,$C$12:$C$18,1)))))</f>
        <v>0.95547607708724436</v>
      </c>
      <c r="L282">
        <f t="shared" si="27"/>
        <v>0.1584340541164109</v>
      </c>
      <c r="M282" cm="1">
        <f t="array" ref="M282">EXP(INDEX($F$12:$F$18,MATCH(I282,$C$12:$C$18,1))+((I282-INDEX($C$12:$C$18,MATCH(I282,$C$12:$C$18,1)))/(INDEX($C$12:$C$18,MATCH(I282,$C$12:$C$18,1)+1)-INDEX($C$12:$C$18,MATCH(I282,$C$12:$C$18,1)))*(INDEX($F$12:$F$18,MATCH(I282,$C$12:$C$18,1)+1)-INDEX($F$12:$F$18,MATCH(I282,$C$12:$C$18,1)))))</f>
        <v>0.88555700083762645</v>
      </c>
      <c r="N282">
        <f t="shared" si="28"/>
        <v>0.11668608073544988</v>
      </c>
      <c r="O282" cm="1">
        <f t="array" ref="O282">EXP(INDEX($G$12:$G$18,MATCH(I282,$C$12:$C$18,1))+((I282-INDEX($C$12:$C$18,MATCH(I282,$C$12:$C$18,1)))/(INDEX($C$12:$C$18,MATCH(I282,$C$12:$C$18,1)+1)-INDEX($C$12:$C$18,MATCH(I282,$C$12:$C$18,1)))*(INDEX($G$12:$G$18,MATCH(I282,$C$12:$C$18,1)+1)-INDEX($G$12:$G$18,MATCH(I282,$C$12:$C$18,1)))))</f>
        <v>0.91437673487139215</v>
      </c>
    </row>
    <row r="283" spans="9:15" x14ac:dyDescent="0.35">
      <c r="I283">
        <v>281</v>
      </c>
      <c r="J283">
        <f t="shared" si="26"/>
        <v>5.9431947735669982E-2</v>
      </c>
      <c r="K283" cm="1">
        <f t="array" ref="K283">EXP(INDEX($E$12:$E$18,MATCH(I283,$C$12:$C$18,1))+((I283-INDEX($C$12:$C$18,MATCH(I283,$C$12:$C$18,1)))/(INDEX($C$12:$C$18,MATCH(I283,$C$12:$C$18,1)+1)-INDEX($C$12:$C$18,MATCH(I283,$C$12:$C$18,1)))*(INDEX($E$12:$E$18,MATCH(I283,$C$12:$C$18,1)+1)-INDEX($E$12:$E$18,MATCH(I283,$C$12:$C$18,1)))))</f>
        <v>0.95527649352055666</v>
      </c>
      <c r="L283">
        <f t="shared" si="27"/>
        <v>0.15842454281823079</v>
      </c>
      <c r="M283" cm="1">
        <f t="array" ref="M283">EXP(INDEX($F$12:$F$18,MATCH(I283,$C$12:$C$18,1))+((I283-INDEX($C$12:$C$18,MATCH(I283,$C$12:$C$18,1)))/(INDEX($C$12:$C$18,MATCH(I283,$C$12:$C$18,1)+1)-INDEX($C$12:$C$18,MATCH(I283,$C$12:$C$18,1)))*(INDEX($F$12:$F$18,MATCH(I283,$C$12:$C$18,1)+1)-INDEX($F$12:$F$18,MATCH(I283,$C$12:$C$18,1)))))</f>
        <v>0.88517917576213723</v>
      </c>
      <c r="N283">
        <f t="shared" si="28"/>
        <v>0.11670731585898186</v>
      </c>
      <c r="O283" cm="1">
        <f t="array" ref="O283">EXP(INDEX($G$12:$G$18,MATCH(I283,$C$12:$C$18,1))+((I283-INDEX($C$12:$C$18,MATCH(I283,$C$12:$C$18,1)))/(INDEX($C$12:$C$18,MATCH(I283,$C$12:$C$18,1)+1)-INDEX($C$12:$C$18,MATCH(I283,$C$12:$C$18,1)))*(INDEX($G$12:$G$18,MATCH(I283,$C$12:$C$18,1)+1)-INDEX($G$12:$G$18,MATCH(I283,$C$12:$C$18,1)))))</f>
        <v>0.91406952296476474</v>
      </c>
    </row>
    <row r="284" spans="9:15" x14ac:dyDescent="0.35">
      <c r="I284">
        <v>282</v>
      </c>
      <c r="J284">
        <f t="shared" si="26"/>
        <v>5.9491588298750744E-2</v>
      </c>
      <c r="K284" cm="1">
        <f t="array" ref="K284">EXP(INDEX($E$12:$E$18,MATCH(I284,$C$12:$C$18,1))+((I284-INDEX($C$12:$C$18,MATCH(I284,$C$12:$C$18,1)))/(INDEX($C$12:$C$18,MATCH(I284,$C$12:$C$18,1)+1)-INDEX($C$12:$C$18,MATCH(I284,$C$12:$C$18,1)))*(INDEX($E$12:$E$18,MATCH(I284,$C$12:$C$18,1)+1)-INDEX($E$12:$E$18,MATCH(I284,$C$12:$C$18,1)))))</f>
        <v>0.95507695164366213</v>
      </c>
      <c r="L284">
        <f t="shared" si="27"/>
        <v>0.15841509897606615</v>
      </c>
      <c r="M284" cm="1">
        <f t="array" ref="M284">EXP(INDEX($F$12:$F$18,MATCH(I284,$C$12:$C$18,1))+((I284-INDEX($C$12:$C$18,MATCH(I284,$C$12:$C$18,1)))/(INDEX($C$12:$C$18,MATCH(I284,$C$12:$C$18,1)+1)-INDEX($C$12:$C$18,MATCH(I284,$C$12:$C$18,1)))*(INDEX($F$12:$F$18,MATCH(I284,$C$12:$C$18,1)+1)-INDEX($F$12:$F$18,MATCH(I284,$C$12:$C$18,1)))))</f>
        <v>0.88480151188664702</v>
      </c>
      <c r="N284">
        <f t="shared" si="28"/>
        <v>0.11672840037880085</v>
      </c>
      <c r="O284" cm="1">
        <f t="array" ref="O284">EXP(INDEX($G$12:$G$18,MATCH(I284,$C$12:$C$18,1))+((I284-INDEX($C$12:$C$18,MATCH(I284,$C$12:$C$18,1)))/(INDEX($C$12:$C$18,MATCH(I284,$C$12:$C$18,1)+1)-INDEX($C$12:$C$18,MATCH(I284,$C$12:$C$18,1)))*(INDEX($G$12:$G$18,MATCH(I284,$C$12:$C$18,1)+1)-INDEX($G$12:$G$18,MATCH(I284,$C$12:$C$18,1)))))</f>
        <v>0.91376241427506311</v>
      </c>
    </row>
    <row r="285" spans="9:15" x14ac:dyDescent="0.35">
      <c r="I285">
        <v>283</v>
      </c>
      <c r="J285">
        <f t="shared" si="26"/>
        <v>5.9550807373753172E-2</v>
      </c>
      <c r="K285" cm="1">
        <f t="array" ref="K285">EXP(INDEX($E$12:$E$18,MATCH(I285,$C$12:$C$18,1))+((I285-INDEX($C$12:$C$18,MATCH(I285,$C$12:$C$18,1)))/(INDEX($C$12:$C$18,MATCH(I285,$C$12:$C$18,1)+1)-INDEX($C$12:$C$18,MATCH(I285,$C$12:$C$18,1)))*(INDEX($E$12:$E$18,MATCH(I285,$C$12:$C$18,1)+1)-INDEX($E$12:$E$18,MATCH(I285,$C$12:$C$18,1)))))</f>
        <v>0.95487745144785252</v>
      </c>
      <c r="L285">
        <f t="shared" si="27"/>
        <v>0.15840572187483545</v>
      </c>
      <c r="M285" cm="1">
        <f t="array" ref="M285">EXP(INDEX($F$12:$F$18,MATCH(I285,$C$12:$C$18,1))+((I285-INDEX($C$12:$C$18,MATCH(I285,$C$12:$C$18,1)))/(INDEX($C$12:$C$18,MATCH(I285,$C$12:$C$18,1)+1)-INDEX($C$12:$C$18,MATCH(I285,$C$12:$C$18,1)))*(INDEX($F$12:$F$18,MATCH(I285,$C$12:$C$18,1)+1)-INDEX($F$12:$F$18,MATCH(I285,$C$12:$C$18,1)))))</f>
        <v>0.88442400914237951</v>
      </c>
      <c r="N285">
        <f t="shared" si="28"/>
        <v>0.11674933589141283</v>
      </c>
      <c r="O285" cm="1">
        <f t="array" ref="O285">EXP(INDEX($G$12:$G$18,MATCH(I285,$C$12:$C$18,1))+((I285-INDEX($C$12:$C$18,MATCH(I285,$C$12:$C$18,1)))/(INDEX($C$12:$C$18,MATCH(I285,$C$12:$C$18,1)+1)-INDEX($C$12:$C$18,MATCH(I285,$C$12:$C$18,1)))*(INDEX($G$12:$G$18,MATCH(I285,$C$12:$C$18,1)+1)-INDEX($G$12:$G$18,MATCH(I285,$C$12:$C$18,1)))))</f>
        <v>0.91345540876760833</v>
      </c>
    </row>
    <row r="286" spans="9:15" x14ac:dyDescent="0.35">
      <c r="I286">
        <v>284</v>
      </c>
      <c r="J286">
        <f t="shared" si="26"/>
        <v>5.9609609413016094E-2</v>
      </c>
      <c r="K286" cm="1">
        <f t="array" ref="K286">EXP(INDEX($E$12:$E$18,MATCH(I286,$C$12:$C$18,1))+((I286-INDEX($C$12:$C$18,MATCH(I286,$C$12:$C$18,1)))/(INDEX($C$12:$C$18,MATCH(I286,$C$12:$C$18,1)+1)-INDEX($C$12:$C$18,MATCH(I286,$C$12:$C$18,1)))*(INDEX($E$12:$E$18,MATCH(I286,$C$12:$C$18,1)+1)-INDEX($E$12:$E$18,MATCH(I286,$C$12:$C$18,1)))))</f>
        <v>0.95467799292442135</v>
      </c>
      <c r="L286">
        <f t="shared" si="27"/>
        <v>0.15839641080952882</v>
      </c>
      <c r="M286" cm="1">
        <f t="array" ref="M286">EXP(INDEX($F$12:$F$18,MATCH(I286,$C$12:$C$18,1))+((I286-INDEX($C$12:$C$18,MATCH(I286,$C$12:$C$18,1)))/(INDEX($C$12:$C$18,MATCH(I286,$C$12:$C$18,1)+1)-INDEX($C$12:$C$18,MATCH(I286,$C$12:$C$18,1)))*(INDEX($F$12:$F$18,MATCH(I286,$C$12:$C$18,1)+1)-INDEX($F$12:$F$18,MATCH(I286,$C$12:$C$18,1)))))</f>
        <v>0.88404666746058769</v>
      </c>
      <c r="N286">
        <f t="shared" si="28"/>
        <v>0.11677012397083715</v>
      </c>
      <c r="O286" cm="1">
        <f t="array" ref="O286">EXP(INDEX($G$12:$G$18,MATCH(I286,$C$12:$C$18,1))+((I286-INDEX($C$12:$C$18,MATCH(I286,$C$12:$C$18,1)))/(INDEX($C$12:$C$18,MATCH(I286,$C$12:$C$18,1)+1)-INDEX($C$12:$C$18,MATCH(I286,$C$12:$C$18,1)))*(INDEX($G$12:$G$18,MATCH(I286,$C$12:$C$18,1)+1)-INDEX($G$12:$G$18,MATCH(I286,$C$12:$C$18,1)))))</f>
        <v>0.9131485064077336</v>
      </c>
    </row>
    <row r="287" spans="9:15" x14ac:dyDescent="0.35">
      <c r="I287">
        <v>285</v>
      </c>
      <c r="J287">
        <f t="shared" si="26"/>
        <v>5.966799880638942E-2</v>
      </c>
      <c r="K287" cm="1">
        <f t="array" ref="K287">EXP(INDEX($E$12:$E$18,MATCH(I287,$C$12:$C$18,1))+((I287-INDEX($C$12:$C$18,MATCH(I287,$C$12:$C$18,1)))/(INDEX($C$12:$C$18,MATCH(I287,$C$12:$C$18,1)+1)-INDEX($C$12:$C$18,MATCH(I287,$C$12:$C$18,1)))*(INDEX($E$12:$E$18,MATCH(I287,$C$12:$C$18,1)+1)-INDEX($E$12:$E$18,MATCH(I287,$C$12:$C$18,1)))))</f>
        <v>0.95447857606466391</v>
      </c>
      <c r="L287">
        <f t="shared" si="27"/>
        <v>0.15838716508503153</v>
      </c>
      <c r="M287" cm="1">
        <f t="array" ref="M287">EXP(INDEX($F$12:$F$18,MATCH(I287,$C$12:$C$18,1))+((I287-INDEX($C$12:$C$18,MATCH(I287,$C$12:$C$18,1)))/(INDEX($C$12:$C$18,MATCH(I287,$C$12:$C$18,1)+1)-INDEX($C$12:$C$18,MATCH(I287,$C$12:$C$18,1)))*(INDEX($F$12:$F$18,MATCH(I287,$C$12:$C$18,1)+1)-INDEX($F$12:$F$18,MATCH(I287,$C$12:$C$18,1)))))</f>
        <v>0.88366948677255364</v>
      </c>
      <c r="N287">
        <f t="shared" si="28"/>
        <v>0.11679076616900247</v>
      </c>
      <c r="O287" cm="1">
        <f t="array" ref="O287">EXP(INDEX($G$12:$G$18,MATCH(I287,$C$12:$C$18,1))+((I287-INDEX($C$12:$C$18,MATCH(I287,$C$12:$C$18,1)))/(INDEX($C$12:$C$18,MATCH(I287,$C$12:$C$18,1)+1)-INDEX($C$12:$C$18,MATCH(I287,$C$12:$C$18,1)))*(INDEX($G$12:$G$18,MATCH(I287,$C$12:$C$18,1)+1)-INDEX($G$12:$G$18,MATCH(I287,$C$12:$C$18,1)))))</f>
        <v>0.91284170716078317</v>
      </c>
    </row>
    <row r="288" spans="9:15" x14ac:dyDescent="0.35">
      <c r="I288">
        <v>286</v>
      </c>
      <c r="J288">
        <f t="shared" si="26"/>
        <v>5.972597988232662E-2</v>
      </c>
      <c r="K288" cm="1">
        <f t="array" ref="K288">EXP(INDEX($E$12:$E$18,MATCH(I288,$C$12:$C$18,1))+((I288-INDEX($C$12:$C$18,MATCH(I288,$C$12:$C$18,1)))/(INDEX($C$12:$C$18,MATCH(I288,$C$12:$C$18,1)+1)-INDEX($C$12:$C$18,MATCH(I288,$C$12:$C$18,1)))*(INDEX($E$12:$E$18,MATCH(I288,$C$12:$C$18,1)+1)-INDEX($E$12:$E$18,MATCH(I288,$C$12:$C$18,1)))))</f>
        <v>0.95427920085987727</v>
      </c>
      <c r="L288">
        <f t="shared" si="27"/>
        <v>0.15837798401595024</v>
      </c>
      <c r="M288" cm="1">
        <f t="array" ref="M288">EXP(INDEX($F$12:$F$18,MATCH(I288,$C$12:$C$18,1))+((I288-INDEX($C$12:$C$18,MATCH(I288,$C$12:$C$18,1)))/(INDEX($C$12:$C$18,MATCH(I288,$C$12:$C$18,1)+1)-INDEX($C$12:$C$18,MATCH(I288,$C$12:$C$18,1)))*(INDEX($F$12:$F$18,MATCH(I288,$C$12:$C$18,1)+1)-INDEX($F$12:$F$18,MATCH(I288,$C$12:$C$18,1)))))</f>
        <v>0.88329246700958919</v>
      </c>
      <c r="N288">
        <f t="shared" si="28"/>
        <v>0.1168112640161318</v>
      </c>
      <c r="O288" cm="1">
        <f t="array" ref="O288">EXP(INDEX($G$12:$G$18,MATCH(I288,$C$12:$C$18,1))+((I288-INDEX($C$12:$C$18,MATCH(I288,$C$12:$C$18,1)))/(INDEX($C$12:$C$18,MATCH(I288,$C$12:$C$18,1)+1)-INDEX($C$12:$C$18,MATCH(I288,$C$12:$C$18,1)))*(INDEX($G$12:$G$18,MATCH(I288,$C$12:$C$18,1)+1)-INDEX($G$12:$G$18,MATCH(I288,$C$12:$C$18,1)))))</f>
        <v>0.9125350109921132</v>
      </c>
    </row>
    <row r="289" spans="9:15" x14ac:dyDescent="0.35">
      <c r="I289">
        <v>287</v>
      </c>
      <c r="J289">
        <f t="shared" si="26"/>
        <v>5.978355690895417E-2</v>
      </c>
      <c r="K289" cm="1">
        <f t="array" ref="K289">EXP(INDEX($E$12:$E$18,MATCH(I289,$C$12:$C$18,1))+((I289-INDEX($C$12:$C$18,MATCH(I289,$C$12:$C$18,1)))/(INDEX($C$12:$C$18,MATCH(I289,$C$12:$C$18,1)+1)-INDEX($C$12:$C$18,MATCH(I289,$C$12:$C$18,1)))*(INDEX($E$12:$E$18,MATCH(I289,$C$12:$C$18,1)+1)-INDEX($E$12:$E$18,MATCH(I289,$C$12:$C$18,1)))))</f>
        <v>0.95407986730136041</v>
      </c>
      <c r="L289">
        <f t="shared" si="27"/>
        <v>0.15836886692644445</v>
      </c>
      <c r="M289" cm="1">
        <f t="array" ref="M289">EXP(INDEX($F$12:$F$18,MATCH(I289,$C$12:$C$18,1))+((I289-INDEX($C$12:$C$18,MATCH(I289,$C$12:$C$18,1)))/(INDEX($C$12:$C$18,MATCH(I289,$C$12:$C$18,1)+1)-INDEX($C$12:$C$18,MATCH(I289,$C$12:$C$18,1)))*(INDEX($F$12:$F$18,MATCH(I289,$C$12:$C$18,1)+1)-INDEX($F$12:$F$18,MATCH(I289,$C$12:$C$18,1)))))</f>
        <v>0.88291560810303515</v>
      </c>
      <c r="N289">
        <f t="shared" si="28"/>
        <v>0.11683161902112066</v>
      </c>
      <c r="O289" cm="1">
        <f t="array" ref="O289">EXP(INDEX($G$12:$G$18,MATCH(I289,$C$12:$C$18,1))+((I289-INDEX($C$12:$C$18,MATCH(I289,$C$12:$C$18,1)))/(INDEX($C$12:$C$18,MATCH(I289,$C$12:$C$18,1)+1)-INDEX($C$12:$C$18,MATCH(I289,$C$12:$C$18,1)))*(INDEX($G$12:$G$18,MATCH(I289,$C$12:$C$18,1)+1)-INDEX($G$12:$G$18,MATCH(I289,$C$12:$C$18,1)))))</f>
        <v>0.91222841786709175</v>
      </c>
    </row>
    <row r="290" spans="9:15" x14ac:dyDescent="0.35">
      <c r="I290">
        <v>288</v>
      </c>
      <c r="J290">
        <f t="shared" si="26"/>
        <v>5.9840734095118954E-2</v>
      </c>
      <c r="K290" cm="1">
        <f t="array" ref="K290">EXP(INDEX($E$12:$E$18,MATCH(I290,$C$12:$C$18,1))+((I290-INDEX($C$12:$C$18,MATCH(I290,$C$12:$C$18,1)))/(INDEX($C$12:$C$18,MATCH(I290,$C$12:$C$18,1)+1)-INDEX($C$12:$C$18,MATCH(I290,$C$12:$C$18,1)))*(INDEX($E$12:$E$18,MATCH(I290,$C$12:$C$18,1)+1)-INDEX($E$12:$E$18,MATCH(I290,$C$12:$C$18,1)))))</f>
        <v>0.95388057538041415</v>
      </c>
      <c r="L290">
        <f t="shared" si="27"/>
        <v>0.15835981315006026</v>
      </c>
      <c r="M290" cm="1">
        <f t="array" ref="M290">EXP(INDEX($F$12:$F$18,MATCH(I290,$C$12:$C$18,1))+((I290-INDEX($C$12:$C$18,MATCH(I290,$C$12:$C$18,1)))/(INDEX($C$12:$C$18,MATCH(I290,$C$12:$C$18,1)+1)-INDEX($C$12:$C$18,MATCH(I290,$C$12:$C$18,1)))*(INDEX($F$12:$F$18,MATCH(I290,$C$12:$C$18,1)+1)-INDEX($F$12:$F$18,MATCH(I290,$C$12:$C$18,1)))))</f>
        <v>0.88253890998426177</v>
      </c>
      <c r="N290">
        <f t="shared" si="28"/>
        <v>0.11685183267190839</v>
      </c>
      <c r="O290" cm="1">
        <f t="array" ref="O290">EXP(INDEX($G$12:$G$18,MATCH(I290,$C$12:$C$18,1))+((I290-INDEX($C$12:$C$18,MATCH(I290,$C$12:$C$18,1)))/(INDEX($C$12:$C$18,MATCH(I290,$C$12:$C$18,1)+1)-INDEX($C$12:$C$18,MATCH(I290,$C$12:$C$18,1)))*(INDEX($G$12:$G$18,MATCH(I290,$C$12:$C$18,1)+1)-INDEX($G$12:$G$18,MATCH(I290,$C$12:$C$18,1)))))</f>
        <v>0.91192192775109793</v>
      </c>
    </row>
    <row r="291" spans="9:15" x14ac:dyDescent="0.35">
      <c r="I291">
        <v>289</v>
      </c>
      <c r="J291">
        <f t="shared" si="26"/>
        <v>5.9897515591414083E-2</v>
      </c>
      <c r="K291" cm="1">
        <f t="array" ref="K291">EXP(INDEX($E$12:$E$18,MATCH(I291,$C$12:$C$18,1))+((I291-INDEX($C$12:$C$18,MATCH(I291,$C$12:$C$18,1)))/(INDEX($C$12:$C$18,MATCH(I291,$C$12:$C$18,1)+1)-INDEX($C$12:$C$18,MATCH(I291,$C$12:$C$18,1)))*(INDEX($E$12:$E$18,MATCH(I291,$C$12:$C$18,1)+1)-INDEX($E$12:$E$18,MATCH(I291,$C$12:$C$18,1)))))</f>
        <v>0.95368132508834103</v>
      </c>
      <c r="L291">
        <f t="shared" si="27"/>
        <v>0.15835082202956799</v>
      </c>
      <c r="M291" cm="1">
        <f t="array" ref="M291">EXP(INDEX($F$12:$F$18,MATCH(I291,$C$12:$C$18,1))+((I291-INDEX($C$12:$C$18,MATCH(I291,$C$12:$C$18,1)))/(INDEX($C$12:$C$18,MATCH(I291,$C$12:$C$18,1)+1)-INDEX($C$12:$C$18,MATCH(I291,$C$12:$C$18,1)))*(INDEX($F$12:$F$18,MATCH(I291,$C$12:$C$18,1)+1)-INDEX($F$12:$F$18,MATCH(I291,$C$12:$C$18,1)))))</f>
        <v>0.88216237258466856</v>
      </c>
      <c r="N291">
        <f t="shared" si="28"/>
        <v>0.11687190643583932</v>
      </c>
      <c r="O291" cm="1">
        <f t="array" ref="O291">EXP(INDEX($G$12:$G$18,MATCH(I291,$C$12:$C$18,1))+((I291-INDEX($C$12:$C$18,MATCH(I291,$C$12:$C$18,1)))/(INDEX($C$12:$C$18,MATCH(I291,$C$12:$C$18,1)+1)-INDEX($C$12:$C$18,MATCH(I291,$C$12:$C$18,1)))*(INDEX($G$12:$G$18,MATCH(I291,$C$12:$C$18,1)+1)-INDEX($G$12:$G$18,MATCH(I291,$C$12:$C$18,1)))))</f>
        <v>0.9116155406095231</v>
      </c>
    </row>
    <row r="292" spans="9:15" x14ac:dyDescent="0.35">
      <c r="I292">
        <v>290</v>
      </c>
      <c r="J292">
        <f t="shared" si="26"/>
        <v>5.9953905491183186E-2</v>
      </c>
      <c r="K292" cm="1">
        <f t="array" ref="K292">EXP(INDEX($E$12:$E$18,MATCH(I292,$C$12:$C$18,1))+((I292-INDEX($C$12:$C$18,MATCH(I292,$C$12:$C$18,1)))/(INDEX($C$12:$C$18,MATCH(I292,$C$12:$C$18,1)+1)-INDEX($C$12:$C$18,MATCH(I292,$C$12:$C$18,1)))*(INDEX($E$12:$E$18,MATCH(I292,$C$12:$C$18,1)+1)-INDEX($E$12:$E$18,MATCH(I292,$C$12:$C$18,1)))))</f>
        <v>0.95348211641644531</v>
      </c>
      <c r="L292">
        <f t="shared" si="27"/>
        <v>0.1583418929168032</v>
      </c>
      <c r="M292" cm="1">
        <f t="array" ref="M292">EXP(INDEX($F$12:$F$18,MATCH(I292,$C$12:$C$18,1))+((I292-INDEX($C$12:$C$18,MATCH(I292,$C$12:$C$18,1)))/(INDEX($C$12:$C$18,MATCH(I292,$C$12:$C$18,1)+1)-INDEX($C$12:$C$18,MATCH(I292,$C$12:$C$18,1)))*(INDEX($F$12:$F$18,MATCH(I292,$C$12:$C$18,1)+1)-INDEX($F$12:$F$18,MATCH(I292,$C$12:$C$18,1)))))</f>
        <v>0.88178599583568429</v>
      </c>
      <c r="N292">
        <f t="shared" si="28"/>
        <v>0.11689184176001897</v>
      </c>
      <c r="O292" cm="1">
        <f t="array" ref="O292">EXP(INDEX($G$12:$G$18,MATCH(I292,$C$12:$C$18,1))+((I292-INDEX($C$12:$C$18,MATCH(I292,$C$12:$C$18,1)))/(INDEX($C$12:$C$18,MATCH(I292,$C$12:$C$18,1)+1)-INDEX($C$12:$C$18,MATCH(I292,$C$12:$C$18,1)))*(INDEX($G$12:$G$18,MATCH(I292,$C$12:$C$18,1)+1)-INDEX($G$12:$G$18,MATCH(I292,$C$12:$C$18,1)))))</f>
        <v>0.91130925640776983</v>
      </c>
    </row>
    <row r="293" spans="9:15" x14ac:dyDescent="0.35">
      <c r="I293">
        <v>291</v>
      </c>
      <c r="J293">
        <f t="shared" si="26"/>
        <v>6.0009907831503485E-2</v>
      </c>
      <c r="K293" cm="1">
        <f t="array" ref="K293">EXP(INDEX($E$12:$E$18,MATCH(I293,$C$12:$C$18,1))+((I293-INDEX($C$12:$C$18,MATCH(I293,$C$12:$C$18,1)))/(INDEX($C$12:$C$18,MATCH(I293,$C$12:$C$18,1)+1)-INDEX($C$12:$C$18,MATCH(I293,$C$12:$C$18,1)))*(INDEX($E$12:$E$18,MATCH(I293,$C$12:$C$18,1)+1)-INDEX($E$12:$E$18,MATCH(I293,$C$12:$C$18,1)))))</f>
        <v>0.95328294935603353</v>
      </c>
      <c r="L293">
        <f t="shared" si="27"/>
        <v>0.15833302517251105</v>
      </c>
      <c r="M293" cm="1">
        <f t="array" ref="M293">EXP(INDEX($F$12:$F$18,MATCH(I293,$C$12:$C$18,1))+((I293-INDEX($C$12:$C$18,MATCH(I293,$C$12:$C$18,1)))/(INDEX($C$12:$C$18,MATCH(I293,$C$12:$C$18,1)+1)-INDEX($C$12:$C$18,MATCH(I293,$C$12:$C$18,1)))*(INDEX($F$12:$F$18,MATCH(I293,$C$12:$C$18,1)+1)-INDEX($F$12:$F$18,MATCH(I293,$C$12:$C$18,1)))))</f>
        <v>0.88140977966876699</v>
      </c>
      <c r="N293">
        <f t="shared" si="28"/>
        <v>0.11691164007166131</v>
      </c>
      <c r="O293" cm="1">
        <f t="array" ref="O293">EXP(INDEX($G$12:$G$18,MATCH(I293,$C$12:$C$18,1))+((I293-INDEX($C$12:$C$18,MATCH(I293,$C$12:$C$18,1)))/(INDEX($C$12:$C$18,MATCH(I293,$C$12:$C$18,1)+1)-INDEX($C$12:$C$18,MATCH(I293,$C$12:$C$18,1)))*(INDEX($G$12:$G$18,MATCH(I293,$C$12:$C$18,1)+1)-INDEX($G$12:$G$18,MATCH(I293,$C$12:$C$18,1)))))</f>
        <v>0.91100307511125245</v>
      </c>
    </row>
    <row r="294" spans="9:15" x14ac:dyDescent="0.35">
      <c r="I294">
        <v>292</v>
      </c>
      <c r="J294">
        <f t="shared" si="26"/>
        <v>6.0065526594150515E-2</v>
      </c>
      <c r="K294" cm="1">
        <f t="array" ref="K294">EXP(INDEX($E$12:$E$18,MATCH(I294,$C$12:$C$18,1))+((I294-INDEX($C$12:$C$18,MATCH(I294,$C$12:$C$18,1)))/(INDEX($C$12:$C$18,MATCH(I294,$C$12:$C$18,1)+1)-INDEX($C$12:$C$18,MATCH(I294,$C$12:$C$18,1)))*(INDEX($E$12:$E$18,MATCH(I294,$C$12:$C$18,1)+1)-INDEX($E$12:$E$18,MATCH(I294,$C$12:$C$18,1)))))</f>
        <v>0.9530838238984134</v>
      </c>
      <c r="L294">
        <f t="shared" si="27"/>
        <v>0.15832421816619344</v>
      </c>
      <c r="M294" cm="1">
        <f t="array" ref="M294">EXP(INDEX($F$12:$F$18,MATCH(I294,$C$12:$C$18,1))+((I294-INDEX($C$12:$C$18,MATCH(I294,$C$12:$C$18,1)))/(INDEX($C$12:$C$18,MATCH(I294,$C$12:$C$18,1)+1)-INDEX($C$12:$C$18,MATCH(I294,$C$12:$C$18,1)))*(INDEX($F$12:$F$18,MATCH(I294,$C$12:$C$18,1)+1)-INDEX($F$12:$F$18,MATCH(I294,$C$12:$C$18,1)))))</f>
        <v>0.88103372401540392</v>
      </c>
      <c r="N294">
        <f t="shared" si="28"/>
        <v>0.1169313027784295</v>
      </c>
      <c r="O294" cm="1">
        <f t="array" ref="O294">EXP(INDEX($G$12:$G$18,MATCH(I294,$C$12:$C$18,1))+((I294-INDEX($C$12:$C$18,MATCH(I294,$C$12:$C$18,1)))/(INDEX($C$12:$C$18,MATCH(I294,$C$12:$C$18,1)+1)-INDEX($C$12:$C$18,MATCH(I294,$C$12:$C$18,1)))*(INDEX($G$12:$G$18,MATCH(I294,$C$12:$C$18,1)+1)-INDEX($G$12:$G$18,MATCH(I294,$C$12:$C$18,1)))))</f>
        <v>0.91069699668539683</v>
      </c>
    </row>
    <row r="295" spans="9:15" x14ac:dyDescent="0.35">
      <c r="I295">
        <v>293</v>
      </c>
      <c r="J295">
        <f t="shared" si="26"/>
        <v>6.0120765706540583E-2</v>
      </c>
      <c r="K295" cm="1">
        <f t="array" ref="K295">EXP(INDEX($E$12:$E$18,MATCH(I295,$C$12:$C$18,1))+((I295-INDEX($C$12:$C$18,MATCH(I295,$C$12:$C$18,1)))/(INDEX($C$12:$C$18,MATCH(I295,$C$12:$C$18,1)+1)-INDEX($C$12:$C$18,MATCH(I295,$C$12:$C$18,1)))*(INDEX($E$12:$E$18,MATCH(I295,$C$12:$C$18,1)+1)-INDEX($E$12:$E$18,MATCH(I295,$C$12:$C$18,1)))))</f>
        <v>0.95288474003489487</v>
      </c>
      <c r="L295">
        <f t="shared" si="27"/>
        <v>0.15831547127596002</v>
      </c>
      <c r="M295" cm="1">
        <f t="array" ref="M295">EXP(INDEX($F$12:$F$18,MATCH(I295,$C$12:$C$18,1))+((I295-INDEX($C$12:$C$18,MATCH(I295,$C$12:$C$18,1)))/(INDEX($C$12:$C$18,MATCH(I295,$C$12:$C$18,1)+1)-INDEX($C$12:$C$18,MATCH(I295,$C$12:$C$18,1)))*(INDEX($F$12:$F$18,MATCH(I295,$C$12:$C$18,1)+1)-INDEX($F$12:$F$18,MATCH(I295,$C$12:$C$18,1)))))</f>
        <v>0.88065782880711152</v>
      </c>
      <c r="N295">
        <f t="shared" si="28"/>
        <v>0.11695083126876919</v>
      </c>
      <c r="O295" cm="1">
        <f t="array" ref="O295">EXP(INDEX($G$12:$G$18,MATCH(I295,$C$12:$C$18,1))+((I295-INDEX($C$12:$C$18,MATCH(I295,$C$12:$C$18,1)))/(INDEX($C$12:$C$18,MATCH(I295,$C$12:$C$18,1)+1)-INDEX($C$12:$C$18,MATCH(I295,$C$12:$C$18,1)))*(INDEX($G$12:$G$18,MATCH(I295,$C$12:$C$18,1)+1)-INDEX($G$12:$G$18,MATCH(I295,$C$12:$C$18,1)))))</f>
        <v>0.91039102109564063</v>
      </c>
    </row>
    <row r="296" spans="9:15" x14ac:dyDescent="0.35">
      <c r="I296">
        <v>294</v>
      </c>
      <c r="J296">
        <f t="shared" si="26"/>
        <v>6.0175629042655832E-2</v>
      </c>
      <c r="K296" cm="1">
        <f t="array" ref="K296">EXP(INDEX($E$12:$E$18,MATCH(I296,$C$12:$C$18,1))+((I296-INDEX($C$12:$C$18,MATCH(I296,$C$12:$C$18,1)))/(INDEX($C$12:$C$18,MATCH(I296,$C$12:$C$18,1)+1)-INDEX($C$12:$C$18,MATCH(I296,$C$12:$C$18,1)))*(INDEX($E$12:$E$18,MATCH(I296,$C$12:$C$18,1)+1)-INDEX($E$12:$E$18,MATCH(I296,$C$12:$C$18,1)))))</f>
        <v>0.95268569775678968</v>
      </c>
      <c r="L296">
        <f t="shared" si="27"/>
        <v>0.15830678388838115</v>
      </c>
      <c r="M296" cm="1">
        <f t="array" ref="M296">EXP(INDEX($F$12:$F$18,MATCH(I296,$C$12:$C$18,1))+((I296-INDEX($C$12:$C$18,MATCH(I296,$C$12:$C$18,1)))/(INDEX($C$12:$C$18,MATCH(I296,$C$12:$C$18,1)+1)-INDEX($C$12:$C$18,MATCH(I296,$C$12:$C$18,1)))*(INDEX($F$12:$F$18,MATCH(I296,$C$12:$C$18,1)+1)-INDEX($F$12:$F$18,MATCH(I296,$C$12:$C$18,1)))))</f>
        <v>0.88028209397543555</v>
      </c>
      <c r="N296">
        <f t="shared" si="28"/>
        <v>0.11697022691223574</v>
      </c>
      <c r="O296" cm="1">
        <f t="array" ref="O296">EXP(INDEX($G$12:$G$18,MATCH(I296,$C$12:$C$18,1))+((I296-INDEX($C$12:$C$18,MATCH(I296,$C$12:$C$18,1)))/(INDEX($C$12:$C$18,MATCH(I296,$C$12:$C$18,1)+1)-INDEX($C$12:$C$18,MATCH(I296,$C$12:$C$18,1)))*(INDEX($G$12:$G$18,MATCH(I296,$C$12:$C$18,1)+1)-INDEX($G$12:$G$18,MATCH(I296,$C$12:$C$18,1)))))</f>
        <v>0.91008514830743303</v>
      </c>
    </row>
    <row r="297" spans="9:15" x14ac:dyDescent="0.35">
      <c r="I297">
        <v>295</v>
      </c>
      <c r="J297">
        <f t="shared" si="26"/>
        <v>6.0230120423950005E-2</v>
      </c>
      <c r="K297" cm="1">
        <f t="array" ref="K297">EXP(INDEX($E$12:$E$18,MATCH(I297,$C$12:$C$18,1))+((I297-INDEX($C$12:$C$18,MATCH(I297,$C$12:$C$18,1)))/(INDEX($C$12:$C$18,MATCH(I297,$C$12:$C$18,1)+1)-INDEX($C$12:$C$18,MATCH(I297,$C$12:$C$18,1)))*(INDEX($E$12:$E$18,MATCH(I297,$C$12:$C$18,1)+1)-INDEX($E$12:$E$18,MATCH(I297,$C$12:$C$18,1)))))</f>
        <v>0.95248669705541122</v>
      </c>
      <c r="L297">
        <f t="shared" si="27"/>
        <v>0.15829815539834521</v>
      </c>
      <c r="M297" cm="1">
        <f t="array" ref="M297">EXP(INDEX($F$12:$F$18,MATCH(I297,$C$12:$C$18,1))+((I297-INDEX($C$12:$C$18,MATCH(I297,$C$12:$C$18,1)))/(INDEX($C$12:$C$18,MATCH(I297,$C$12:$C$18,1)+1)-INDEX($C$12:$C$18,MATCH(I297,$C$12:$C$18,1)))*(INDEX($F$12:$F$18,MATCH(I297,$C$12:$C$18,1)+1)-INDEX($F$12:$F$18,MATCH(I297,$C$12:$C$18,1)))))</f>
        <v>0.87990651945195097</v>
      </c>
      <c r="N297">
        <f t="shared" si="28"/>
        <v>0.11698949105981453</v>
      </c>
      <c r="O297" cm="1">
        <f t="array" ref="O297">EXP(INDEX($G$12:$G$18,MATCH(I297,$C$12:$C$18,1))+((I297-INDEX($C$12:$C$18,MATCH(I297,$C$12:$C$18,1)))/(INDEX($C$12:$C$18,MATCH(I297,$C$12:$C$18,1)+1)-INDEX($C$12:$C$18,MATCH(I297,$C$12:$C$18,1)))*(INDEX($G$12:$G$18,MATCH(I297,$C$12:$C$18,1)+1)-INDEX($G$12:$G$18,MATCH(I297,$C$12:$C$18,1)))))</f>
        <v>0.90977937828623467</v>
      </c>
    </row>
    <row r="298" spans="9:15" x14ac:dyDescent="0.35">
      <c r="I298">
        <v>296</v>
      </c>
      <c r="J298">
        <f t="shared" si="26"/>
        <v>6.0284243620235343E-2</v>
      </c>
      <c r="K298" cm="1">
        <f t="array" ref="K298">EXP(INDEX($E$12:$E$18,MATCH(I298,$C$12:$C$18,1))+((I298-INDEX($C$12:$C$18,MATCH(I298,$C$12:$C$18,1)))/(INDEX($C$12:$C$18,MATCH(I298,$C$12:$C$18,1)+1)-INDEX($C$12:$C$18,MATCH(I298,$C$12:$C$18,1)))*(INDEX($E$12:$E$18,MATCH(I298,$C$12:$C$18,1)+1)-INDEX($E$12:$E$18,MATCH(I298,$C$12:$C$18,1)))))</f>
        <v>0.95228773792207488</v>
      </c>
      <c r="L298">
        <f t="shared" si="27"/>
        <v>0.15828958520891767</v>
      </c>
      <c r="M298" cm="1">
        <f t="array" ref="M298">EXP(INDEX($F$12:$F$18,MATCH(I298,$C$12:$C$18,1))+((I298-INDEX($C$12:$C$18,MATCH(I298,$C$12:$C$18,1)))/(INDEX($C$12:$C$18,MATCH(I298,$C$12:$C$18,1)+1)-INDEX($C$12:$C$18,MATCH(I298,$C$12:$C$18,1)))*(INDEX($F$12:$F$18,MATCH(I298,$C$12:$C$18,1)+1)-INDEX($F$12:$F$18,MATCH(I298,$C$12:$C$18,1)))))</f>
        <v>0.87953110516826183</v>
      </c>
      <c r="N298">
        <f t="shared" si="28"/>
        <v>0.11700862504423398</v>
      </c>
      <c r="O298" cm="1">
        <f t="array" ref="O298">EXP(INDEX($G$12:$G$18,MATCH(I298,$C$12:$C$18,1))+((I298-INDEX($C$12:$C$18,MATCH(I298,$C$12:$C$18,1)))/(INDEX($C$12:$C$18,MATCH(I298,$C$12:$C$18,1)+1)-INDEX($C$12:$C$18,MATCH(I298,$C$12:$C$18,1)))*(INDEX($G$12:$G$18,MATCH(I298,$C$12:$C$18,1)+1)-INDEX($G$12:$G$18,MATCH(I298,$C$12:$C$18,1)))))</f>
        <v>0.90947371099751806</v>
      </c>
    </row>
    <row r="299" spans="9:15" x14ac:dyDescent="0.35">
      <c r="I299">
        <v>297</v>
      </c>
      <c r="J299">
        <f t="shared" si="26"/>
        <v>6.0338002350552415E-2</v>
      </c>
      <c r="K299" cm="1">
        <f t="array" ref="K299">EXP(INDEX($E$12:$E$18,MATCH(I299,$C$12:$C$18,1))+((I299-INDEX($C$12:$C$18,MATCH(I299,$C$12:$C$18,1)))/(INDEX($C$12:$C$18,MATCH(I299,$C$12:$C$18,1)+1)-INDEX($C$12:$C$18,MATCH(I299,$C$12:$C$18,1)))*(INDEX($E$12:$E$18,MATCH(I299,$C$12:$C$18,1)+1)-INDEX($E$12:$E$18,MATCH(I299,$C$12:$C$18,1)))))</f>
        <v>0.95208882034809772</v>
      </c>
      <c r="L299">
        <f t="shared" si="27"/>
        <v>0.1582810727312034</v>
      </c>
      <c r="M299" cm="1">
        <f t="array" ref="M299">EXP(INDEX($F$12:$F$18,MATCH(I299,$C$12:$C$18,1))+((I299-INDEX($C$12:$C$18,MATCH(I299,$C$12:$C$18,1)))/(INDEX($C$12:$C$18,MATCH(I299,$C$12:$C$18,1)+1)-INDEX($C$12:$C$18,MATCH(I299,$C$12:$C$18,1)))*(INDEX($F$12:$F$18,MATCH(I299,$C$12:$C$18,1)+1)-INDEX($F$12:$F$18,MATCH(I299,$C$12:$C$18,1)))))</f>
        <v>0.87915585105600147</v>
      </c>
      <c r="N299">
        <f t="shared" si="28"/>
        <v>0.11702763018027336</v>
      </c>
      <c r="O299" cm="1">
        <f t="array" ref="O299">EXP(INDEX($G$12:$G$18,MATCH(I299,$C$12:$C$18,1))+((I299-INDEX($C$12:$C$18,MATCH(I299,$C$12:$C$18,1)))/(INDEX($C$12:$C$18,MATCH(I299,$C$12:$C$18,1)+1)-INDEX($C$12:$C$18,MATCH(I299,$C$12:$C$18,1)))*(INDEX($G$12:$G$18,MATCH(I299,$C$12:$C$18,1)+1)-INDEX($G$12:$G$18,MATCH(I299,$C$12:$C$18,1)))))</f>
        <v>0.90916814640676724</v>
      </c>
    </row>
    <row r="300" spans="9:15" x14ac:dyDescent="0.35">
      <c r="I300">
        <v>298</v>
      </c>
      <c r="J300">
        <f t="shared" si="26"/>
        <v>6.0391400284021818E-2</v>
      </c>
      <c r="K300" cm="1">
        <f t="array" ref="K300">EXP(INDEX($E$12:$E$18,MATCH(I300,$C$12:$C$18,1))+((I300-INDEX($C$12:$C$18,MATCH(I300,$C$12:$C$18,1)))/(INDEX($C$12:$C$18,MATCH(I300,$C$12:$C$18,1)+1)-INDEX($C$12:$C$18,MATCH(I300,$C$12:$C$18,1)))*(INDEX($E$12:$E$18,MATCH(I300,$C$12:$C$18,1)+1)-INDEX($E$12:$E$18,MATCH(I300,$C$12:$C$18,1)))))</f>
        <v>0.95188994432479856</v>
      </c>
      <c r="L300">
        <f t="shared" si="27"/>
        <v>0.15827261738421219</v>
      </c>
      <c r="M300" cm="1">
        <f t="array" ref="M300">EXP(INDEX($F$12:$F$18,MATCH(I300,$C$12:$C$18,1))+((I300-INDEX($C$12:$C$18,MATCH(I300,$C$12:$C$18,1)))/(INDEX($C$12:$C$18,MATCH(I300,$C$12:$C$18,1)+1)-INDEX($C$12:$C$18,MATCH(I300,$C$12:$C$18,1)))*(INDEX($F$12:$F$18,MATCH(I300,$C$12:$C$18,1)+1)-INDEX($F$12:$F$18,MATCH(I300,$C$12:$C$18,1)))))</f>
        <v>0.87878075704683223</v>
      </c>
      <c r="N300">
        <f t="shared" si="28"/>
        <v>0.11704650776506433</v>
      </c>
      <c r="O300" cm="1">
        <f t="array" ref="O300">EXP(INDEX($G$12:$G$18,MATCH(I300,$C$12:$C$18,1))+((I300-INDEX($C$12:$C$18,MATCH(I300,$C$12:$C$18,1)))/(INDEX($C$12:$C$18,MATCH(I300,$C$12:$C$18,1)+1)-INDEX($C$12:$C$18,MATCH(I300,$C$12:$C$18,1)))*(INDEX($G$12:$G$18,MATCH(I300,$C$12:$C$18,1)+1)-INDEX($G$12:$G$18,MATCH(I300,$C$12:$C$18,1)))))</f>
        <v>0.9088626844794776</v>
      </c>
    </row>
    <row r="301" spans="9:15" x14ac:dyDescent="0.35">
      <c r="I301">
        <v>299</v>
      </c>
      <c r="J301">
        <f t="shared" si="26"/>
        <v>6.0444441040678663E-2</v>
      </c>
      <c r="K301" cm="1">
        <f t="array" ref="K301">EXP(INDEX($E$12:$E$18,MATCH(I301,$C$12:$C$18,1))+((I301-INDEX($C$12:$C$18,MATCH(I301,$C$12:$C$18,1)))/(INDEX($C$12:$C$18,MATCH(I301,$C$12:$C$18,1)+1)-INDEX($C$12:$C$18,MATCH(I301,$C$12:$C$18,1)))*(INDEX($E$12:$E$18,MATCH(I301,$C$12:$C$18,1)+1)-INDEX($E$12:$E$18,MATCH(I301,$C$12:$C$18,1)))))</f>
        <v>0.95169110984349825</v>
      </c>
      <c r="L301">
        <f t="shared" si="27"/>
        <v>0.15826421859472575</v>
      </c>
      <c r="M301" cm="1">
        <f t="array" ref="M301">EXP(INDEX($F$12:$F$18,MATCH(I301,$C$12:$C$18,1))+((I301-INDEX($C$12:$C$18,MATCH(I301,$C$12:$C$18,1)))/(INDEX($C$12:$C$18,MATCH(I301,$C$12:$C$18,1)+1)-INDEX($C$12:$C$18,MATCH(I301,$C$12:$C$18,1)))*(INDEX($F$12:$F$18,MATCH(I301,$C$12:$C$18,1)+1)-INDEX($F$12:$F$18,MATCH(I301,$C$12:$C$18,1)))))</f>
        <v>0.87840582307244597</v>
      </c>
      <c r="N301">
        <f t="shared" si="28"/>
        <v>0.11706525907838498</v>
      </c>
      <c r="O301" cm="1">
        <f t="array" ref="O301">EXP(INDEX($G$12:$G$18,MATCH(I301,$C$12:$C$18,1))+((I301-INDEX($C$12:$C$18,MATCH(I301,$C$12:$C$18,1)))/(INDEX($C$12:$C$18,MATCH(I301,$C$12:$C$18,1)+1)-INDEX($C$12:$C$18,MATCH(I301,$C$12:$C$18,1)))*(INDEX($G$12:$G$18,MATCH(I301,$C$12:$C$18,1)+1)-INDEX($G$12:$G$18,MATCH(I301,$C$12:$C$18,1)))))</f>
        <v>0.90855732518115651</v>
      </c>
    </row>
    <row r="302" spans="9:15" x14ac:dyDescent="0.35">
      <c r="I302">
        <v>300</v>
      </c>
      <c r="J302">
        <f t="shared" si="26"/>
        <v>6.0497128192291152E-2</v>
      </c>
      <c r="K302" cm="1">
        <f t="array" ref="K302">EXP(INDEX($E$12:$E$18,MATCH(I302,$C$12:$C$18,1))+((I302-INDEX($C$12:$C$18,MATCH(I302,$C$12:$C$18,1)))/(INDEX($C$12:$C$18,MATCH(I302,$C$12:$C$18,1)+1)-INDEX($C$12:$C$18,MATCH(I302,$C$12:$C$18,1)))*(INDEX($E$12:$E$18,MATCH(I302,$C$12:$C$18,1)+1)-INDEX($E$12:$E$18,MATCH(I302,$C$12:$C$18,1)))))</f>
        <v>0.95149231689551927</v>
      </c>
      <c r="L302">
        <f t="shared" si="27"/>
        <v>0.15825587579716924</v>
      </c>
      <c r="M302" cm="1">
        <f t="array" ref="M302">EXP(INDEX($F$12:$F$18,MATCH(I302,$C$12:$C$18,1))+((I302-INDEX($C$12:$C$18,MATCH(I302,$C$12:$C$18,1)))/(INDEX($C$12:$C$18,MATCH(I302,$C$12:$C$18,1)+1)-INDEX($C$12:$C$18,MATCH(I302,$C$12:$C$18,1)))*(INDEX($F$12:$F$18,MATCH(I302,$C$12:$C$18,1)+1)-INDEX($F$12:$F$18,MATCH(I302,$C$12:$C$18,1)))))</f>
        <v>0.87803104906456331</v>
      </c>
      <c r="N302">
        <f t="shared" si="28"/>
        <v>0.11708388538295028</v>
      </c>
      <c r="O302" cm="1">
        <f t="array" ref="O302">EXP(INDEX($G$12:$G$18,MATCH(I302,$C$12:$C$18,1))+((I302-INDEX($C$12:$C$18,MATCH(I302,$C$12:$C$18,1)))/(INDEX($C$12:$C$18,MATCH(I302,$C$12:$C$18,1)+1)-INDEX($C$12:$C$18,MATCH(I302,$C$12:$C$18,1)))*(INDEX($G$12:$G$18,MATCH(I302,$C$12:$C$18,1)+1)-INDEX($G$12:$G$18,MATCH(I302,$C$12:$C$18,1)))))</f>
        <v>0.90825206847732254</v>
      </c>
    </row>
    <row r="303" spans="9:15" x14ac:dyDescent="0.35">
      <c r="I303">
        <v>301</v>
      </c>
      <c r="J303">
        <f t="shared" si="26"/>
        <v>6.0549465263162038E-2</v>
      </c>
      <c r="K303" cm="1">
        <f t="array" ref="K303">EXP(INDEX($E$12:$E$18,MATCH(I303,$C$12:$C$18,1))+((I303-INDEX($C$12:$C$18,MATCH(I303,$C$12:$C$18,1)))/(INDEX($C$12:$C$18,MATCH(I303,$C$12:$C$18,1)+1)-INDEX($C$12:$C$18,MATCH(I303,$C$12:$C$18,1)))*(INDEX($E$12:$E$18,MATCH(I303,$C$12:$C$18,1)+1)-INDEX($E$12:$E$18,MATCH(I303,$C$12:$C$18,1)))))</f>
        <v>0.95129356547218602</v>
      </c>
      <c r="L303">
        <f t="shared" si="27"/>
        <v>0.15824758843348369</v>
      </c>
      <c r="M303" cm="1">
        <f t="array" ref="M303">EXP(INDEX($F$12:$F$18,MATCH(I303,$C$12:$C$18,1))+((I303-INDEX($C$12:$C$18,MATCH(I303,$C$12:$C$18,1)))/(INDEX($C$12:$C$18,MATCH(I303,$C$12:$C$18,1)+1)-INDEX($C$12:$C$18,MATCH(I303,$C$12:$C$18,1)))*(INDEX($F$12:$F$18,MATCH(I303,$C$12:$C$18,1)+1)-INDEX($F$12:$F$18,MATCH(I303,$C$12:$C$18,1)))))</f>
        <v>0.87765643495493406</v>
      </c>
      <c r="N303">
        <f t="shared" si="28"/>
        <v>0.11710238792469443</v>
      </c>
      <c r="O303" cm="1">
        <f t="array" ref="O303">EXP(INDEX($G$12:$G$18,MATCH(I303,$C$12:$C$18,1))+((I303-INDEX($C$12:$C$18,MATCH(I303,$C$12:$C$18,1)))/(INDEX($C$12:$C$18,MATCH(I303,$C$12:$C$18,1)+1)-INDEX($C$12:$C$18,MATCH(I303,$C$12:$C$18,1)))*(INDEX($G$12:$G$18,MATCH(I303,$C$12:$C$18,1)+1)-INDEX($G$12:$G$18,MATCH(I303,$C$12:$C$18,1)))))</f>
        <v>0.90794691433350627</v>
      </c>
    </row>
    <row r="304" spans="9:15" x14ac:dyDescent="0.35">
      <c r="I304">
        <v>302</v>
      </c>
      <c r="J304">
        <f t="shared" si="26"/>
        <v>6.060145573091457E-2</v>
      </c>
      <c r="K304" cm="1">
        <f t="array" ref="K304">EXP(INDEX($E$12:$E$18,MATCH(I304,$C$12:$C$18,1))+((I304-INDEX($C$12:$C$18,MATCH(I304,$C$12:$C$18,1)))/(INDEX($C$12:$C$18,MATCH(I304,$C$12:$C$18,1)+1)-INDEX($C$12:$C$18,MATCH(I304,$C$12:$C$18,1)))*(INDEX($E$12:$E$18,MATCH(I304,$C$12:$C$18,1)+1)-INDEX($E$12:$E$18,MATCH(I304,$C$12:$C$18,1)))))</f>
        <v>0.95109485556482465</v>
      </c>
      <c r="L304">
        <f t="shared" si="27"/>
        <v>0.15823935595300118</v>
      </c>
      <c r="M304" cm="1">
        <f t="array" ref="M304">EXP(INDEX($F$12:$F$18,MATCH(I304,$C$12:$C$18,1))+((I304-INDEX($C$12:$C$18,MATCH(I304,$C$12:$C$18,1)))/(INDEX($C$12:$C$18,MATCH(I304,$C$12:$C$18,1)+1)-INDEX($C$12:$C$18,MATCH(I304,$C$12:$C$18,1)))*(INDEX($F$12:$F$18,MATCH(I304,$C$12:$C$18,1)+1)-INDEX($F$12:$F$18,MATCH(I304,$C$12:$C$18,1)))))</f>
        <v>0.87728198067533747</v>
      </c>
      <c r="N304">
        <f t="shared" si="28"/>
        <v>0.11712076793304968</v>
      </c>
      <c r="O304" cm="1">
        <f t="array" ref="O304">EXP(INDEX($G$12:$G$18,MATCH(I304,$C$12:$C$18,1))+((I304-INDEX($C$12:$C$18,MATCH(I304,$C$12:$C$18,1)))/(INDEX($C$12:$C$18,MATCH(I304,$C$12:$C$18,1)+1)-INDEX($C$12:$C$18,MATCH(I304,$C$12:$C$18,1)))*(INDEX($G$12:$G$18,MATCH(I304,$C$12:$C$18,1)+1)-INDEX($G$12:$G$18,MATCH(I304,$C$12:$C$18,1)))))</f>
        <v>0.90764186271524938</v>
      </c>
    </row>
    <row r="305" spans="9:15" x14ac:dyDescent="0.35">
      <c r="I305">
        <v>303</v>
      </c>
      <c r="J305">
        <f t="shared" si="26"/>
        <v>6.0653103027262852E-2</v>
      </c>
      <c r="K305" cm="1">
        <f t="array" ref="K305">EXP(INDEX($E$12:$E$18,MATCH(I305,$C$12:$C$18,1))+((I305-INDEX($C$12:$C$18,MATCH(I305,$C$12:$C$18,1)))/(INDEX($C$12:$C$18,MATCH(I305,$C$12:$C$18,1)+1)-INDEX($C$12:$C$18,MATCH(I305,$C$12:$C$18,1)))*(INDEX($E$12:$E$18,MATCH(I305,$C$12:$C$18,1)+1)-INDEX($E$12:$E$18,MATCH(I305,$C$12:$C$18,1)))))</f>
        <v>0.9508961871647631</v>
      </c>
      <c r="L305">
        <f t="shared" si="27"/>
        <v>0.15823117781232382</v>
      </c>
      <c r="M305" cm="1">
        <f t="array" ref="M305">EXP(INDEX($F$12:$F$18,MATCH(I305,$C$12:$C$18,1))+((I305-INDEX($C$12:$C$18,MATCH(I305,$C$12:$C$18,1)))/(INDEX($C$12:$C$18,MATCH(I305,$C$12:$C$18,1)+1)-INDEX($C$12:$C$18,MATCH(I305,$C$12:$C$18,1)))*(INDEX($F$12:$F$18,MATCH(I305,$C$12:$C$18,1)+1)-INDEX($F$12:$F$18,MATCH(I305,$C$12:$C$18,1)))))</f>
        <v>0.87690768615758152</v>
      </c>
      <c r="N305">
        <f t="shared" si="28"/>
        <v>0.11713902662121756</v>
      </c>
      <c r="O305" cm="1">
        <f t="array" ref="O305">EXP(INDEX($G$12:$G$18,MATCH(I305,$C$12:$C$18,1))+((I305-INDEX($C$12:$C$18,MATCH(I305,$C$12:$C$18,1)))/(INDEX($C$12:$C$18,MATCH(I305,$C$12:$C$18,1)+1)-INDEX($C$12:$C$18,MATCH(I305,$C$12:$C$18,1)))*(INDEX($G$12:$G$18,MATCH(I305,$C$12:$C$18,1)+1)-INDEX($G$12:$G$18,MATCH(I305,$C$12:$C$18,1)))))</f>
        <v>0.90733691358810564</v>
      </c>
    </row>
    <row r="306" spans="9:15" x14ac:dyDescent="0.35">
      <c r="I306">
        <v>304</v>
      </c>
      <c r="J306">
        <f t="shared" si="26"/>
        <v>6.0704410538766615E-2</v>
      </c>
      <c r="K306" cm="1">
        <f t="array" ref="K306">EXP(INDEX($E$12:$E$18,MATCH(I306,$C$12:$C$18,1))+((I306-INDEX($C$12:$C$18,MATCH(I306,$C$12:$C$18,1)))/(INDEX($C$12:$C$18,MATCH(I306,$C$12:$C$18,1)+1)-INDEX($C$12:$C$18,MATCH(I306,$C$12:$C$18,1)))*(INDEX($E$12:$E$18,MATCH(I306,$C$12:$C$18,1)+1)-INDEX($E$12:$E$18,MATCH(I306,$C$12:$C$18,1)))))</f>
        <v>0.9506975602633313</v>
      </c>
      <c r="L306">
        <f t="shared" si="27"/>
        <v>0.15822305347520377</v>
      </c>
      <c r="M306" cm="1">
        <f t="array" ref="M306">EXP(INDEX($F$12:$F$18,MATCH(I306,$C$12:$C$18,1))+((I306-INDEX($C$12:$C$18,MATCH(I306,$C$12:$C$18,1)))/(INDEX($C$12:$C$18,MATCH(I306,$C$12:$C$18,1)+1)-INDEX($C$12:$C$18,MATCH(I306,$C$12:$C$18,1)))*(INDEX($F$12:$F$18,MATCH(I306,$C$12:$C$18,1)+1)-INDEX($F$12:$F$18,MATCH(I306,$C$12:$C$18,1)))))</f>
        <v>0.8765335513335033</v>
      </c>
      <c r="N306">
        <f t="shared" si="28"/>
        <v>0.11715716518643719</v>
      </c>
      <c r="O306" cm="1">
        <f t="array" ref="O306">EXP(INDEX($G$12:$G$18,MATCH(I306,$C$12:$C$18,1))+((I306-INDEX($C$12:$C$18,MATCH(I306,$C$12:$C$18,1)))/(INDEX($C$12:$C$18,MATCH(I306,$C$12:$C$18,1)+1)-INDEX($C$12:$C$18,MATCH(I306,$C$12:$C$18,1)))*(INDEX($G$12:$G$18,MATCH(I306,$C$12:$C$18,1)+1)-INDEX($G$12:$G$18,MATCH(I306,$C$12:$C$18,1)))))</f>
        <v>0.90703206691763982</v>
      </c>
    </row>
    <row r="307" spans="9:15" x14ac:dyDescent="0.35">
      <c r="I307">
        <v>305</v>
      </c>
      <c r="J307">
        <f t="shared" si="26"/>
        <v>6.0755381607572163E-2</v>
      </c>
      <c r="K307" cm="1">
        <f t="array" ref="K307">EXP(INDEX($E$12:$E$18,MATCH(I307,$C$12:$C$18,1))+((I307-INDEX($C$12:$C$18,MATCH(I307,$C$12:$C$18,1)))/(INDEX($C$12:$C$18,MATCH(I307,$C$12:$C$18,1)+1)-INDEX($C$12:$C$18,MATCH(I307,$C$12:$C$18,1)))*(INDEX($E$12:$E$18,MATCH(I307,$C$12:$C$18,1)+1)-INDEX($E$12:$E$18,MATCH(I307,$C$12:$C$18,1)))))</f>
        <v>0.95049897485186063</v>
      </c>
      <c r="L307">
        <f t="shared" si="27"/>
        <v>0.15821498241242526</v>
      </c>
      <c r="M307" cm="1">
        <f t="array" ref="M307">EXP(INDEX($F$12:$F$18,MATCH(I307,$C$12:$C$18,1))+((I307-INDEX($C$12:$C$18,MATCH(I307,$C$12:$C$18,1)))/(INDEX($C$12:$C$18,MATCH(I307,$C$12:$C$18,1)+1)-INDEX($C$12:$C$18,MATCH(I307,$C$12:$C$18,1)))*(INDEX($F$12:$F$18,MATCH(I307,$C$12:$C$18,1)+1)-INDEX($F$12:$F$18,MATCH(I307,$C$12:$C$18,1)))))</f>
        <v>0.87615957613496942</v>
      </c>
      <c r="N307">
        <f t="shared" si="28"/>
        <v>0.11717518481024536</v>
      </c>
      <c r="O307" cm="1">
        <f t="array" ref="O307">EXP(INDEX($G$12:$G$18,MATCH(I307,$C$12:$C$18,1))+((I307-INDEX($C$12:$C$18,MATCH(I307,$C$12:$C$18,1)))/(INDEX($C$12:$C$18,MATCH(I307,$C$12:$C$18,1)+1)-INDEX($C$12:$C$18,MATCH(I307,$C$12:$C$18,1)))*(INDEX($G$12:$G$18,MATCH(I307,$C$12:$C$18,1)+1)-INDEX($G$12:$G$18,MATCH(I307,$C$12:$C$18,1)))))</f>
        <v>0.9067273226694289</v>
      </c>
    </row>
    <row r="308" spans="9:15" x14ac:dyDescent="0.35">
      <c r="I308">
        <v>306</v>
      </c>
      <c r="J308">
        <f t="shared" si="26"/>
        <v>6.0806019532136955E-2</v>
      </c>
      <c r="K308" cm="1">
        <f t="array" ref="K308">EXP(INDEX($E$12:$E$18,MATCH(I308,$C$12:$C$18,1))+((I308-INDEX($C$12:$C$18,MATCH(I308,$C$12:$C$18,1)))/(INDEX($C$12:$C$18,MATCH(I308,$C$12:$C$18,1)+1)-INDEX($C$12:$C$18,MATCH(I308,$C$12:$C$18,1)))*(INDEX($E$12:$E$18,MATCH(I308,$C$12:$C$18,1)+1)-INDEX($E$12:$E$18,MATCH(I308,$C$12:$C$18,1)))))</f>
        <v>0.95030043092168481</v>
      </c>
      <c r="L308">
        <f t="shared" si="27"/>
        <v>0.15820696410169111</v>
      </c>
      <c r="M308" cm="1">
        <f t="array" ref="M308">EXP(INDEX($F$12:$F$18,MATCH(I308,$C$12:$C$18,1))+((I308-INDEX($C$12:$C$18,MATCH(I308,$C$12:$C$18,1)))/(INDEX($C$12:$C$18,MATCH(I308,$C$12:$C$18,1)+1)-INDEX($C$12:$C$18,MATCH(I308,$C$12:$C$18,1)))*(INDEX($F$12:$F$18,MATCH(I308,$C$12:$C$18,1)+1)-INDEX($F$12:$F$18,MATCH(I308,$C$12:$C$18,1)))))</f>
        <v>0.87578576049387502</v>
      </c>
      <c r="N308">
        <f t="shared" si="28"/>
        <v>0.1171930866587346</v>
      </c>
      <c r="O308" cm="1">
        <f t="array" ref="O308">EXP(INDEX($G$12:$G$18,MATCH(I308,$C$12:$C$18,1))+((I308-INDEX($C$12:$C$18,MATCH(I308,$C$12:$C$18,1)))/(INDEX($C$12:$C$18,MATCH(I308,$C$12:$C$18,1)+1)-INDEX($C$12:$C$18,MATCH(I308,$C$12:$C$18,1)))*(INDEX($G$12:$G$18,MATCH(I308,$C$12:$C$18,1)+1)-INDEX($G$12:$G$18,MATCH(I308,$C$12:$C$18,1)))))</f>
        <v>0.90642268080906085</v>
      </c>
    </row>
    <row r="309" spans="9:15" x14ac:dyDescent="0.35">
      <c r="I309">
        <v>307</v>
      </c>
      <c r="J309">
        <f t="shared" si="26"/>
        <v>6.0856327567942521E-2</v>
      </c>
      <c r="K309" cm="1">
        <f t="array" ref="K309">EXP(INDEX($E$12:$E$18,MATCH(I309,$C$12:$C$18,1))+((I309-INDEX($C$12:$C$18,MATCH(I309,$C$12:$C$18,1)))/(INDEX($C$12:$C$18,MATCH(I309,$C$12:$C$18,1)+1)-INDEX($C$12:$C$18,MATCH(I309,$C$12:$C$18,1)))*(INDEX($E$12:$E$18,MATCH(I309,$C$12:$C$18,1)+1)-INDEX($E$12:$E$18,MATCH(I309,$C$12:$C$18,1)))))</f>
        <v>0.95010192846413877</v>
      </c>
      <c r="L309">
        <f t="shared" si="27"/>
        <v>0.158198998027509</v>
      </c>
      <c r="M309" cm="1">
        <f t="array" ref="M309">EXP(INDEX($F$12:$F$18,MATCH(I309,$C$12:$C$18,1))+((I309-INDEX($C$12:$C$18,MATCH(I309,$C$12:$C$18,1)))/(INDEX($C$12:$C$18,MATCH(I309,$C$12:$C$18,1)+1)-INDEX($C$12:$C$18,MATCH(I309,$C$12:$C$18,1)))*(INDEX($F$12:$F$18,MATCH(I309,$C$12:$C$18,1)+1)-INDEX($F$12:$F$18,MATCH(I309,$C$12:$C$18,1)))))</f>
        <v>0.87541210434214456</v>
      </c>
      <c r="N309">
        <f t="shared" si="28"/>
        <v>0.11721087188280374</v>
      </c>
      <c r="O309" cm="1">
        <f t="array" ref="O309">EXP(INDEX($G$12:$G$18,MATCH(I309,$C$12:$C$18,1))+((I309-INDEX($C$12:$C$18,MATCH(I309,$C$12:$C$18,1)))/(INDEX($C$12:$C$18,MATCH(I309,$C$12:$C$18,1)+1)-INDEX($C$12:$C$18,MATCH(I309,$C$12:$C$18,1)))*(INDEX($G$12:$G$18,MATCH(I309,$C$12:$C$18,1)+1)-INDEX($G$12:$G$18,MATCH(I309,$C$12:$C$18,1)))))</f>
        <v>0.90611814130213553</v>
      </c>
    </row>
    <row r="310" spans="9:15" x14ac:dyDescent="0.35">
      <c r="I310">
        <v>308</v>
      </c>
      <c r="J310">
        <f t="shared" si="26"/>
        <v>6.0906308928190794E-2</v>
      </c>
      <c r="K310" cm="1">
        <f t="array" ref="K310">EXP(INDEX($E$12:$E$18,MATCH(I310,$C$12:$C$18,1))+((I310-INDEX($C$12:$C$18,MATCH(I310,$C$12:$C$18,1)))/(INDEX($C$12:$C$18,MATCH(I310,$C$12:$C$18,1)+1)-INDEX($C$12:$C$18,MATCH(I310,$C$12:$C$18,1)))*(INDEX($E$12:$E$18,MATCH(I310,$C$12:$C$18,1)+1)-INDEX($E$12:$E$18,MATCH(I310,$C$12:$C$18,1)))))</f>
        <v>0.94990346747055976</v>
      </c>
      <c r="L310">
        <f t="shared" si="27"/>
        <v>0.15819108368108142</v>
      </c>
      <c r="M310" cm="1">
        <f t="array" ref="M310">EXP(INDEX($F$12:$F$18,MATCH(I310,$C$12:$C$18,1))+((I310-INDEX($C$12:$C$18,MATCH(I310,$C$12:$C$18,1)))/(INDEX($C$12:$C$18,MATCH(I310,$C$12:$C$18,1)+1)-INDEX($C$12:$C$18,MATCH(I310,$C$12:$C$18,1)))*(INDEX($F$12:$F$18,MATCH(I310,$C$12:$C$18,1)+1)-INDEX($F$12:$F$18,MATCH(I310,$C$12:$C$18,1)))))</f>
        <v>0.87503860761173147</v>
      </c>
      <c r="N310">
        <f t="shared" si="28"/>
        <v>0.11722854161840494</v>
      </c>
      <c r="O310" cm="1">
        <f t="array" ref="O310">EXP(INDEX($G$12:$G$18,MATCH(I310,$C$12:$C$18,1))+((I310-INDEX($C$12:$C$18,MATCH(I310,$C$12:$C$18,1)))/(INDEX($C$12:$C$18,MATCH(I310,$C$12:$C$18,1)+1)-INDEX($C$12:$C$18,MATCH(I310,$C$12:$C$18,1)))*(INDEX($G$12:$G$18,MATCH(I310,$C$12:$C$18,1)+1)-INDEX($G$12:$G$18,MATCH(I310,$C$12:$C$18,1)))))</f>
        <v>0.90581370411426421</v>
      </c>
    </row>
    <row r="311" spans="9:15" x14ac:dyDescent="0.35">
      <c r="I311">
        <v>309</v>
      </c>
      <c r="J311">
        <f t="shared" si="26"/>
        <v>6.0955966784489286E-2</v>
      </c>
      <c r="K311" cm="1">
        <f t="array" ref="K311">EXP(INDEX($E$12:$E$18,MATCH(I311,$C$12:$C$18,1))+((I311-INDEX($C$12:$C$18,MATCH(I311,$C$12:$C$18,1)))/(INDEX($C$12:$C$18,MATCH(I311,$C$12:$C$18,1)+1)-INDEX($C$12:$C$18,MATCH(I311,$C$12:$C$18,1)))*(INDEX($E$12:$E$18,MATCH(I311,$C$12:$C$18,1)+1)-INDEX($E$12:$E$18,MATCH(I311,$C$12:$C$18,1)))))</f>
        <v>0.94970504793228649</v>
      </c>
      <c r="L311">
        <f t="shared" si="27"/>
        <v>0.15818322056019699</v>
      </c>
      <c r="M311" cm="1">
        <f t="array" ref="M311">EXP(INDEX($F$12:$F$18,MATCH(I311,$C$12:$C$18,1))+((I311-INDEX($C$12:$C$18,MATCH(I311,$C$12:$C$18,1)))/(INDEX($C$12:$C$18,MATCH(I311,$C$12:$C$18,1)+1)-INDEX($C$12:$C$18,MATCH(I311,$C$12:$C$18,1)))*(INDEX($F$12:$F$18,MATCH(I311,$C$12:$C$18,1)+1)-INDEX($F$12:$F$18,MATCH(I311,$C$12:$C$18,1)))))</f>
        <v>0.87466527023461837</v>
      </c>
      <c r="N311">
        <f t="shared" si="28"/>
        <v>0.11724609698678543</v>
      </c>
      <c r="O311" cm="1">
        <f t="array" ref="O311">EXP(INDEX($G$12:$G$18,MATCH(I311,$C$12:$C$18,1))+((I311-INDEX($C$12:$C$18,MATCH(I311,$C$12:$C$18,1)))/(INDEX($C$12:$C$18,MATCH(I311,$C$12:$C$18,1)+1)-INDEX($C$12:$C$18,MATCH(I311,$C$12:$C$18,1)))*(INDEX($G$12:$G$18,MATCH(I311,$C$12:$C$18,1)+1)-INDEX($G$12:$G$18,MATCH(I311,$C$12:$C$18,1)))))</f>
        <v>0.90550936921106984</v>
      </c>
    </row>
    <row r="312" spans="9:15" x14ac:dyDescent="0.35">
      <c r="I312">
        <v>310</v>
      </c>
      <c r="J312">
        <f t="shared" si="26"/>
        <v>6.1005304267521328E-2</v>
      </c>
      <c r="K312" cm="1">
        <f t="array" ref="K312">EXP(INDEX($E$12:$E$18,MATCH(I312,$C$12:$C$18,1))+((I312-INDEX($C$12:$C$18,MATCH(I312,$C$12:$C$18,1)))/(INDEX($C$12:$C$18,MATCH(I312,$C$12:$C$18,1)+1)-INDEX($C$12:$C$18,MATCH(I312,$C$12:$C$18,1)))*(INDEX($E$12:$E$18,MATCH(I312,$C$12:$C$18,1)+1)-INDEX($E$12:$E$18,MATCH(I312,$C$12:$C$18,1)))))</f>
        <v>0.94950666984065968</v>
      </c>
      <c r="L312">
        <f t="shared" si="27"/>
        <v>0.15817540816912462</v>
      </c>
      <c r="M312" cm="1">
        <f t="array" ref="M312">EXP(INDEX($F$12:$F$18,MATCH(I312,$C$12:$C$18,1))+((I312-INDEX($C$12:$C$18,MATCH(I312,$C$12:$C$18,1)))/(INDEX($C$12:$C$18,MATCH(I312,$C$12:$C$18,1)+1)-INDEX($C$12:$C$18,MATCH(I312,$C$12:$C$18,1)))*(INDEX($F$12:$F$18,MATCH(I312,$C$12:$C$18,1)+1)-INDEX($F$12:$F$18,MATCH(I312,$C$12:$C$18,1)))))</f>
        <v>0.87429209214281678</v>
      </c>
      <c r="N312">
        <f t="shared" si="28"/>
        <v>0.11726353909472467</v>
      </c>
      <c r="O312" cm="1">
        <f t="array" ref="O312">EXP(INDEX($G$12:$G$18,MATCH(I312,$C$12:$C$18,1))+((I312-INDEX($C$12:$C$18,MATCH(I312,$C$12:$C$18,1)))/(INDEX($C$12:$C$18,MATCH(I312,$C$12:$C$18,1)+1)-INDEX($C$12:$C$18,MATCH(I312,$C$12:$C$18,1)))*(INDEX($G$12:$G$18,MATCH(I312,$C$12:$C$18,1)+1)-INDEX($G$12:$G$18,MATCH(I312,$C$12:$C$18,1)))))</f>
        <v>0.90520513655818691</v>
      </c>
    </row>
    <row r="313" spans="9:15" x14ac:dyDescent="0.35">
      <c r="I313">
        <v>311</v>
      </c>
      <c r="J313">
        <f t="shared" si="26"/>
        <v>6.1054324467704396E-2</v>
      </c>
      <c r="K313" cm="1">
        <f t="array" ref="K313">EXP(INDEX($E$12:$E$18,MATCH(I313,$C$12:$C$18,1))+((I313-INDEX($C$12:$C$18,MATCH(I313,$C$12:$C$18,1)))/(INDEX($C$12:$C$18,MATCH(I313,$C$12:$C$18,1)+1)-INDEX($C$12:$C$18,MATCH(I313,$C$12:$C$18,1)))*(INDEX($E$12:$E$18,MATCH(I313,$C$12:$C$18,1)+1)-INDEX($E$12:$E$18,MATCH(I313,$C$12:$C$18,1)))))</f>
        <v>0.94930833318702168</v>
      </c>
      <c r="L313">
        <f t="shared" si="27"/>
        <v>0.15816764601850936</v>
      </c>
      <c r="M313" cm="1">
        <f t="array" ref="M313">EXP(INDEX($F$12:$F$18,MATCH(I313,$C$12:$C$18,1))+((I313-INDEX($C$12:$C$18,MATCH(I313,$C$12:$C$18,1)))/(INDEX($C$12:$C$18,MATCH(I313,$C$12:$C$18,1)+1)-INDEX($C$12:$C$18,MATCH(I313,$C$12:$C$18,1)))*(INDEX($F$12:$F$18,MATCH(I313,$C$12:$C$18,1)+1)-INDEX($F$12:$F$18,MATCH(I313,$C$12:$C$18,1)))))</f>
        <v>0.87391907326836715</v>
      </c>
      <c r="N313">
        <f t="shared" si="28"/>
        <v>0.11728086903476723</v>
      </c>
      <c r="O313" cm="1">
        <f t="array" ref="O313">EXP(INDEX($G$12:$G$18,MATCH(I313,$C$12:$C$18,1))+((I313-INDEX($C$12:$C$18,MATCH(I313,$C$12:$C$18,1)))/(INDEX($C$12:$C$18,MATCH(I313,$C$12:$C$18,1)+1)-INDEX($C$12:$C$18,MATCH(I313,$C$12:$C$18,1)))*(INDEX($G$12:$G$18,MATCH(I313,$C$12:$C$18,1)+1)-INDEX($G$12:$G$18,MATCH(I313,$C$12:$C$18,1)))))</f>
        <v>0.90490100612126134</v>
      </c>
    </row>
    <row r="314" spans="9:15" x14ac:dyDescent="0.35">
      <c r="I314">
        <v>312</v>
      </c>
      <c r="J314">
        <f t="shared" si="26"/>
        <v>6.110303043583485E-2</v>
      </c>
      <c r="K314" cm="1">
        <f t="array" ref="K314">EXP(INDEX($E$12:$E$18,MATCH(I314,$C$12:$C$18,1))+((I314-INDEX($C$12:$C$18,MATCH(I314,$C$12:$C$18,1)))/(INDEX($C$12:$C$18,MATCH(I314,$C$12:$C$18,1)+1)-INDEX($C$12:$C$18,MATCH(I314,$C$12:$C$18,1)))*(INDEX($E$12:$E$18,MATCH(I314,$C$12:$C$18,1)+1)-INDEX($E$12:$E$18,MATCH(I314,$C$12:$C$18,1)))))</f>
        <v>0.94911003796271698</v>
      </c>
      <c r="L314">
        <f t="shared" si="27"/>
        <v>0.15815993362526995</v>
      </c>
      <c r="M314" cm="1">
        <f t="array" ref="M314">EXP(INDEX($F$12:$F$18,MATCH(I314,$C$12:$C$18,1))+((I314-INDEX($C$12:$C$18,MATCH(I314,$C$12:$C$18,1)))/(INDEX($C$12:$C$18,MATCH(I314,$C$12:$C$18,1)+1)-INDEX($C$12:$C$18,MATCH(I314,$C$12:$C$18,1)))*(INDEX($F$12:$F$18,MATCH(I314,$C$12:$C$18,1)+1)-INDEX($F$12:$F$18,MATCH(I314,$C$12:$C$18,1)))))</f>
        <v>0.87354621354333895</v>
      </c>
      <c r="N314">
        <f t="shared" si="28"/>
        <v>0.11729808788545046</v>
      </c>
      <c r="O314" cm="1">
        <f t="array" ref="O314">EXP(INDEX($G$12:$G$18,MATCH(I314,$C$12:$C$18,1))+((I314-INDEX($C$12:$C$18,MATCH(I314,$C$12:$C$18,1)))/(INDEX($C$12:$C$18,MATCH(I314,$C$12:$C$18,1)+1)-INDEX($C$12:$C$18,MATCH(I314,$C$12:$C$18,1)))*(INDEX($G$12:$G$18,MATCH(I314,$C$12:$C$18,1)+1)-INDEX($G$12:$G$18,MATCH(I314,$C$12:$C$18,1)))))</f>
        <v>0.90459697786595072</v>
      </c>
    </row>
    <row r="315" spans="9:15" x14ac:dyDescent="0.35">
      <c r="I315">
        <v>313</v>
      </c>
      <c r="J315">
        <f t="shared" si="26"/>
        <v>6.11514251837217E-2</v>
      </c>
      <c r="K315" cm="1">
        <f t="array" ref="K315">EXP(INDEX($E$12:$E$18,MATCH(I315,$C$12:$C$18,1))+((I315-INDEX($C$12:$C$18,MATCH(I315,$C$12:$C$18,1)))/(INDEX($C$12:$C$18,MATCH(I315,$C$12:$C$18,1)+1)-INDEX($C$12:$C$18,MATCH(I315,$C$12:$C$18,1)))*(INDEX($E$12:$E$18,MATCH(I315,$C$12:$C$18,1)+1)-INDEX($E$12:$E$18,MATCH(I315,$C$12:$C$18,1)))))</f>
        <v>0.9489117841590915</v>
      </c>
      <c r="L315">
        <f t="shared" si="27"/>
        <v>0.15815227051249844</v>
      </c>
      <c r="M315" cm="1">
        <f t="array" ref="M315">EXP(INDEX($F$12:$F$18,MATCH(I315,$C$12:$C$18,1))+((I315-INDEX($C$12:$C$18,MATCH(I315,$C$12:$C$18,1)))/(INDEX($C$12:$C$18,MATCH(I315,$C$12:$C$18,1)+1)-INDEX($C$12:$C$18,MATCH(I315,$C$12:$C$18,1)))*(INDEX($F$12:$F$18,MATCH(I315,$C$12:$C$18,1)+1)-INDEX($F$12:$F$18,MATCH(I315,$C$12:$C$18,1)))))</f>
        <v>0.87317351289983081</v>
      </c>
      <c r="N315">
        <f t="shared" si="28"/>
        <v>0.11731519671152879</v>
      </c>
      <c r="O315" cm="1">
        <f t="array" ref="O315">EXP(INDEX($G$12:$G$18,MATCH(I315,$C$12:$C$18,1))+((I315-INDEX($C$12:$C$18,MATCH(I315,$C$12:$C$18,1)))/(INDEX($C$12:$C$18,MATCH(I315,$C$12:$C$18,1)+1)-INDEX($C$12:$C$18,MATCH(I315,$C$12:$C$18,1)))*(INDEX($G$12:$G$18,MATCH(I315,$C$12:$C$18,1)+1)-INDEX($G$12:$G$18,MATCH(I315,$C$12:$C$18,1)))))</f>
        <v>0.90429305175792396</v>
      </c>
    </row>
    <row r="316" spans="9:15" x14ac:dyDescent="0.35">
      <c r="I316">
        <v>314</v>
      </c>
      <c r="J316">
        <f t="shared" si="26"/>
        <v>6.1199511684806744E-2</v>
      </c>
      <c r="K316" cm="1">
        <f t="array" ref="K316">EXP(INDEX($E$12:$E$18,MATCH(I316,$C$12:$C$18,1))+((I316-INDEX($C$12:$C$18,MATCH(I316,$C$12:$C$18,1)))/(INDEX($C$12:$C$18,MATCH(I316,$C$12:$C$18,1)+1)-INDEX($C$12:$C$18,MATCH(I316,$C$12:$C$18,1)))*(INDEX($E$12:$E$18,MATCH(I316,$C$12:$C$18,1)+1)-INDEX($E$12:$E$18,MATCH(I316,$C$12:$C$18,1)))))</f>
        <v>0.94871357176749316</v>
      </c>
      <c r="L316">
        <f t="shared" si="27"/>
        <v>0.15814465620936236</v>
      </c>
      <c r="M316" cm="1">
        <f t="array" ref="M316">EXP(INDEX($F$12:$F$18,MATCH(I316,$C$12:$C$18,1))+((I316-INDEX($C$12:$C$18,MATCH(I316,$C$12:$C$18,1)))/(INDEX($C$12:$C$18,MATCH(I316,$C$12:$C$18,1)+1)-INDEX($C$12:$C$18,MATCH(I316,$C$12:$C$18,1)))*(INDEX($F$12:$F$18,MATCH(I316,$C$12:$C$18,1)+1)-INDEX($F$12:$F$18,MATCH(I316,$C$12:$C$18,1)))))</f>
        <v>0.87280097126997025</v>
      </c>
      <c r="N316">
        <f t="shared" si="28"/>
        <v>0.11733219656419255</v>
      </c>
      <c r="O316" cm="1">
        <f t="array" ref="O316">EXP(INDEX($G$12:$G$18,MATCH(I316,$C$12:$C$18,1))+((I316-INDEX($C$12:$C$18,MATCH(I316,$C$12:$C$18,1)))/(INDEX($C$12:$C$18,MATCH(I316,$C$12:$C$18,1)+1)-INDEX($C$12:$C$18,MATCH(I316,$C$12:$C$18,1)))*(INDEX($G$12:$G$18,MATCH(I316,$C$12:$C$18,1)+1)-INDEX($G$12:$G$18,MATCH(I316,$C$12:$C$18,1)))))</f>
        <v>0.90398922776286184</v>
      </c>
    </row>
    <row r="317" spans="9:15" x14ac:dyDescent="0.35">
      <c r="I317">
        <v>315</v>
      </c>
      <c r="J317">
        <f t="shared" si="26"/>
        <v>6.1247292874773769E-2</v>
      </c>
      <c r="K317" cm="1">
        <f t="array" ref="K317">EXP(INDEX($E$12:$E$18,MATCH(I317,$C$12:$C$18,1))+((I317-INDEX($C$12:$C$18,MATCH(I317,$C$12:$C$18,1)))/(INDEX($C$12:$C$18,MATCH(I317,$C$12:$C$18,1)+1)-INDEX($C$12:$C$18,MATCH(I317,$C$12:$C$18,1)))*(INDEX($E$12:$E$18,MATCH(I317,$C$12:$C$18,1)+1)-INDEX($E$12:$E$18,MATCH(I317,$C$12:$C$18,1)))))</f>
        <v>0.94851540077927166</v>
      </c>
      <c r="L317">
        <f t="shared" si="27"/>
        <v>0.15813709025100814</v>
      </c>
      <c r="M317" cm="1">
        <f t="array" ref="M317">EXP(INDEX($F$12:$F$18,MATCH(I317,$C$12:$C$18,1))+((I317-INDEX($C$12:$C$18,MATCH(I317,$C$12:$C$18,1)))/(INDEX($C$12:$C$18,MATCH(I317,$C$12:$C$18,1)+1)-INDEX($C$12:$C$18,MATCH(I317,$C$12:$C$18,1)))*(INDEX($F$12:$F$18,MATCH(I317,$C$12:$C$18,1)+1)-INDEX($F$12:$F$18,MATCH(I317,$C$12:$C$18,1)))))</f>
        <v>0.87242858858591354</v>
      </c>
      <c r="N317">
        <f t="shared" si="28"/>
        <v>0.11734908848128389</v>
      </c>
      <c r="O317" cm="1">
        <f t="array" ref="O317">EXP(INDEX($G$12:$G$18,MATCH(I317,$C$12:$C$18,1))+((I317-INDEX($C$12:$C$18,MATCH(I317,$C$12:$C$18,1)))/(INDEX($C$12:$C$18,MATCH(I317,$C$12:$C$18,1)+1)-INDEX($C$12:$C$18,MATCH(I317,$C$12:$C$18,1)))*(INDEX($G$12:$G$18,MATCH(I317,$C$12:$C$18,1)+1)-INDEX($G$12:$G$18,MATCH(I317,$C$12:$C$18,1)))))</f>
        <v>0.90368550584645635</v>
      </c>
    </row>
    <row r="318" spans="9:15" x14ac:dyDescent="0.35">
      <c r="I318">
        <v>316</v>
      </c>
      <c r="J318">
        <f t="shared" si="26"/>
        <v>6.1294771652146092E-2</v>
      </c>
      <c r="K318" cm="1">
        <f t="array" ref="K318">EXP(INDEX($E$12:$E$18,MATCH(I318,$C$12:$C$18,1))+((I318-INDEX($C$12:$C$18,MATCH(I318,$C$12:$C$18,1)))/(INDEX($C$12:$C$18,MATCH(I318,$C$12:$C$18,1)+1)-INDEX($C$12:$C$18,MATCH(I318,$C$12:$C$18,1)))*(INDEX($E$12:$E$18,MATCH(I318,$C$12:$C$18,1)+1)-INDEX($E$12:$E$18,MATCH(I318,$C$12:$C$18,1)))))</f>
        <v>0.94831727118577847</v>
      </c>
      <c r="L318">
        <f t="shared" si="27"/>
        <v>0.15812957217846627</v>
      </c>
      <c r="M318" cm="1">
        <f t="array" ref="M318">EXP(INDEX($F$12:$F$18,MATCH(I318,$C$12:$C$18,1))+((I318-INDEX($C$12:$C$18,MATCH(I318,$C$12:$C$18,1)))/(INDEX($C$12:$C$18,MATCH(I318,$C$12:$C$18,1)+1)-INDEX($C$12:$C$18,MATCH(I318,$C$12:$C$18,1)))*(INDEX($F$12:$F$18,MATCH(I318,$C$12:$C$18,1)+1)-INDEX($F$12:$F$18,MATCH(I318,$C$12:$C$18,1)))))</f>
        <v>0.87205636477984616</v>
      </c>
      <c r="N318">
        <f t="shared" si="28"/>
        <v>0.11736587348750746</v>
      </c>
      <c r="O318" cm="1">
        <f t="array" ref="O318">EXP(INDEX($G$12:$G$18,MATCH(I318,$C$12:$C$18,1))+((I318-INDEX($C$12:$C$18,MATCH(I318,$C$12:$C$18,1)))/(INDEX($C$12:$C$18,MATCH(I318,$C$12:$C$18,1)+1)-INDEX($C$12:$C$18,MATCH(I318,$C$12:$C$18,1)))*(INDEX($G$12:$G$18,MATCH(I318,$C$12:$C$18,1)+1)-INDEX($G$12:$G$18,MATCH(I318,$C$12:$C$18,1)))))</f>
        <v>0.90338188597441127</v>
      </c>
    </row>
    <row r="319" spans="9:15" x14ac:dyDescent="0.35">
      <c r="I319">
        <v>317</v>
      </c>
      <c r="J319">
        <f t="shared" si="26"/>
        <v>6.1341950878872502E-2</v>
      </c>
      <c r="K319" cm="1">
        <f t="array" ref="K319">EXP(INDEX($E$12:$E$18,MATCH(I319,$C$12:$C$18,1))+((I319-INDEX($C$12:$C$18,MATCH(I319,$C$12:$C$18,1)))/(INDEX($C$12:$C$18,MATCH(I319,$C$12:$C$18,1)+1)-INDEX($C$12:$C$18,MATCH(I319,$C$12:$C$18,1)))*(INDEX($E$12:$E$18,MATCH(I319,$C$12:$C$18,1)+1)-INDEX($E$12:$E$18,MATCH(I319,$C$12:$C$18,1)))))</f>
        <v>0.94811918297836695</v>
      </c>
      <c r="L319">
        <f t="shared" si="27"/>
        <v>0.15812210153855874</v>
      </c>
      <c r="M319" cm="1">
        <f t="array" ref="M319">EXP(INDEX($F$12:$F$18,MATCH(I319,$C$12:$C$18,1))+((I319-INDEX($C$12:$C$18,MATCH(I319,$C$12:$C$18,1)))/(INDEX($C$12:$C$18,MATCH(I319,$C$12:$C$18,1)+1)-INDEX($C$12:$C$18,MATCH(I319,$C$12:$C$18,1)))*(INDEX($F$12:$F$18,MATCH(I319,$C$12:$C$18,1)+1)-INDEX($F$12:$F$18,MATCH(I319,$C$12:$C$18,1)))))</f>
        <v>0.87168429978398243</v>
      </c>
      <c r="N319">
        <f t="shared" si="28"/>
        <v>0.1173825525946382</v>
      </c>
      <c r="O319" cm="1">
        <f t="array" ref="O319">EXP(INDEX($G$12:$G$18,MATCH(I319,$C$12:$C$18,1))+((I319-INDEX($C$12:$C$18,MATCH(I319,$C$12:$C$18,1)))/(INDEX($C$12:$C$18,MATCH(I319,$C$12:$C$18,1)+1)-INDEX($C$12:$C$18,MATCH(I319,$C$12:$C$18,1)))*(INDEX($G$12:$G$18,MATCH(I319,$C$12:$C$18,1)+1)-INDEX($G$12:$G$18,MATCH(I319,$C$12:$C$18,1)))))</f>
        <v>0.90307836811244169</v>
      </c>
    </row>
    <row r="320" spans="9:15" x14ac:dyDescent="0.35">
      <c r="I320">
        <v>318</v>
      </c>
      <c r="J320">
        <f t="shared" si="26"/>
        <v>6.1388833380902605E-2</v>
      </c>
      <c r="K320" cm="1">
        <f t="array" ref="K320">EXP(INDEX($E$12:$E$18,MATCH(I320,$C$12:$C$18,1))+((I320-INDEX($C$12:$C$18,MATCH(I320,$C$12:$C$18,1)))/(INDEX($C$12:$C$18,MATCH(I320,$C$12:$C$18,1)+1)-INDEX($C$12:$C$18,MATCH(I320,$C$12:$C$18,1)))*(INDEX($E$12:$E$18,MATCH(I320,$C$12:$C$18,1)+1)-INDEX($E$12:$E$18,MATCH(I320,$C$12:$C$18,1)))))</f>
        <v>0.94792113614839213</v>
      </c>
      <c r="L320">
        <f t="shared" si="27"/>
        <v>0.15811467788380804</v>
      </c>
      <c r="M320" cm="1">
        <f t="array" ref="M320">EXP(INDEX($F$12:$F$18,MATCH(I320,$C$12:$C$18,1))+((I320-INDEX($C$12:$C$18,MATCH(I320,$C$12:$C$18,1)))/(INDEX($C$12:$C$18,MATCH(I320,$C$12:$C$18,1)+1)-INDEX($C$12:$C$18,MATCH(I320,$C$12:$C$18,1)))*(INDEX($F$12:$F$18,MATCH(I320,$C$12:$C$18,1)+1)-INDEX($F$12:$F$18,MATCH(I320,$C$12:$C$18,1)))))</f>
        <v>0.87131239353056544</v>
      </c>
      <c r="N320">
        <f t="shared" si="28"/>
        <v>0.11739912680172419</v>
      </c>
      <c r="O320" cm="1">
        <f t="array" ref="O320">EXP(INDEX($G$12:$G$18,MATCH(I320,$C$12:$C$18,1))+((I320-INDEX($C$12:$C$18,MATCH(I320,$C$12:$C$18,1)))/(INDEX($C$12:$C$18,MATCH(I320,$C$12:$C$18,1)+1)-INDEX($C$12:$C$18,MATCH(I320,$C$12:$C$18,1)))*(INDEX($G$12:$G$18,MATCH(I320,$C$12:$C$18,1)+1)-INDEX($G$12:$G$18,MATCH(I320,$C$12:$C$18,1)))))</f>
        <v>0.90277495222627424</v>
      </c>
    </row>
    <row r="321" spans="9:15" x14ac:dyDescent="0.35">
      <c r="I321">
        <v>319</v>
      </c>
      <c r="J321">
        <f t="shared" si="26"/>
        <v>6.1435421948750624E-2</v>
      </c>
      <c r="K321" cm="1">
        <f t="array" ref="K321">EXP(INDEX($E$12:$E$18,MATCH(I321,$C$12:$C$18,1))+((I321-INDEX($C$12:$C$18,MATCH(I321,$C$12:$C$18,1)))/(INDEX($C$12:$C$18,MATCH(I321,$C$12:$C$18,1)+1)-INDEX($C$12:$C$18,MATCH(I321,$C$12:$C$18,1)))*(INDEX($E$12:$E$18,MATCH(I321,$C$12:$C$18,1)+1)-INDEX($E$12:$E$18,MATCH(I321,$C$12:$C$18,1)))))</f>
        <v>0.94772313068721104</v>
      </c>
      <c r="L321">
        <f t="shared" si="27"/>
        <v>0.15810730077234708</v>
      </c>
      <c r="M321" cm="1">
        <f t="array" ref="M321">EXP(INDEX($F$12:$F$18,MATCH(I321,$C$12:$C$18,1))+((I321-INDEX($C$12:$C$18,MATCH(I321,$C$12:$C$18,1)))/(INDEX($C$12:$C$18,MATCH(I321,$C$12:$C$18,1)+1)-INDEX($C$12:$C$18,MATCH(I321,$C$12:$C$18,1)))*(INDEX($F$12:$F$18,MATCH(I321,$C$12:$C$18,1)+1)-INDEX($F$12:$F$18,MATCH(I321,$C$12:$C$18,1)))))</f>
        <v>0.8709406459518676</v>
      </c>
      <c r="N321">
        <f t="shared" si="28"/>
        <v>0.11741559709528601</v>
      </c>
      <c r="O321" cm="1">
        <f t="array" ref="O321">EXP(INDEX($G$12:$G$18,MATCH(I321,$C$12:$C$18,1))+((I321-INDEX($C$12:$C$18,MATCH(I321,$C$12:$C$18,1)))/(INDEX($C$12:$C$18,MATCH(I321,$C$12:$C$18,1)+1)-INDEX($C$12:$C$18,MATCH(I321,$C$12:$C$18,1)))*(INDEX($G$12:$G$18,MATCH(I321,$C$12:$C$18,1)+1)-INDEX($G$12:$G$18,MATCH(I321,$C$12:$C$18,1)))))</f>
        <v>0.90247163828164734</v>
      </c>
    </row>
    <row r="322" spans="9:15" x14ac:dyDescent="0.35">
      <c r="I322">
        <v>320</v>
      </c>
      <c r="J322">
        <f t="shared" si="26"/>
        <v>6.1505000816442605E-2</v>
      </c>
      <c r="K322" cm="1">
        <f t="array" ref="K322">EXP(INDEX($E$12:$E$18,MATCH(I322,$C$12:$C$18,1))+((I322-INDEX($C$12:$C$18,MATCH(I322,$C$12:$C$18,1)))/(INDEX($C$12:$C$18,MATCH(I322,$C$12:$C$18,1)+1)-INDEX($C$12:$C$18,MATCH(I322,$C$12:$C$18,1)))*(INDEX($E$12:$E$18,MATCH(I322,$C$12:$C$18,1)+1)-INDEX($E$12:$E$18,MATCH(I322,$C$12:$C$18,1)))))</f>
        <v>0.94750582669659433</v>
      </c>
      <c r="L322">
        <f t="shared" si="27"/>
        <v>0.15808148404446526</v>
      </c>
      <c r="M322" cm="1">
        <f t="array" ref="M322">EXP(INDEX($F$12:$F$18,MATCH(I322,$C$12:$C$18,1))+((I322-INDEX($C$12:$C$18,MATCH(I322,$C$12:$C$18,1)))/(INDEX($C$12:$C$18,MATCH(I322,$C$12:$C$18,1)+1)-INDEX($C$12:$C$18,MATCH(I322,$C$12:$C$18,1)))*(INDEX($F$12:$F$18,MATCH(I322,$C$12:$C$18,1)+1)-INDEX($F$12:$F$18,MATCH(I322,$C$12:$C$18,1)))))</f>
        <v>0.87058316611261111</v>
      </c>
      <c r="N322">
        <f t="shared" si="28"/>
        <v>0.11744592392781163</v>
      </c>
      <c r="O322" cm="1">
        <f t="array" ref="O322">EXP(INDEX($G$12:$G$18,MATCH(I322,$C$12:$C$18,1))+((I322-INDEX($C$12:$C$18,MATCH(I322,$C$12:$C$18,1)))/(INDEX($C$12:$C$18,MATCH(I322,$C$12:$C$18,1)+1)-INDEX($C$12:$C$18,MATCH(I322,$C$12:$C$18,1)))*(INDEX($G$12:$G$18,MATCH(I322,$C$12:$C$18,1)+1)-INDEX($G$12:$G$18,MATCH(I322,$C$12:$C$18,1)))))</f>
        <v>0.90215738517164967</v>
      </c>
    </row>
    <row r="323" spans="9:15" x14ac:dyDescent="0.35">
      <c r="I323">
        <v>321</v>
      </c>
      <c r="J323">
        <f t="shared" si="26"/>
        <v>6.1574146170940064E-2</v>
      </c>
      <c r="K323" cm="1">
        <f t="array" ref="K323">EXP(INDEX($E$12:$E$18,MATCH(I323,$C$12:$C$18,1))+((I323-INDEX($C$12:$C$18,MATCH(I323,$C$12:$C$18,1)))/(INDEX($C$12:$C$18,MATCH(I323,$C$12:$C$18,1)+1)-INDEX($C$12:$C$18,MATCH(I323,$C$12:$C$18,1)))*(INDEX($E$12:$E$18,MATCH(I323,$C$12:$C$18,1)+1)-INDEX($E$12:$E$18,MATCH(I323,$C$12:$C$18,1)))))</f>
        <v>0.94728857253173682</v>
      </c>
      <c r="L323">
        <f t="shared" si="27"/>
        <v>0.15805582816847069</v>
      </c>
      <c r="M323" cm="1">
        <f t="array" ref="M323">EXP(INDEX($F$12:$F$18,MATCH(I323,$C$12:$C$18,1))+((I323-INDEX($C$12:$C$18,MATCH(I323,$C$12:$C$18,1)))/(INDEX($C$12:$C$18,MATCH(I323,$C$12:$C$18,1)+1)-INDEX($C$12:$C$18,MATCH(I323,$C$12:$C$18,1)))*(INDEX($F$12:$F$18,MATCH(I323,$C$12:$C$18,1)+1)-INDEX($F$12:$F$18,MATCH(I323,$C$12:$C$18,1)))))</f>
        <v>0.8702258330018785</v>
      </c>
      <c r="N323">
        <f t="shared" si="28"/>
        <v>0.1174760618081095</v>
      </c>
      <c r="O323" cm="1">
        <f t="array" ref="O323">EXP(INDEX($G$12:$G$18,MATCH(I323,$C$12:$C$18,1))+((I323-INDEX($C$12:$C$18,MATCH(I323,$C$12:$C$18,1)))/(INDEX($C$12:$C$18,MATCH(I323,$C$12:$C$18,1)+1)-INDEX($C$12:$C$18,MATCH(I323,$C$12:$C$18,1)))*(INDEX($G$12:$G$18,MATCH(I323,$C$12:$C$18,1)+1)-INDEX($G$12:$G$18,MATCH(I323,$C$12:$C$18,1)))))</f>
        <v>0.90184324148893269</v>
      </c>
    </row>
    <row r="324" spans="9:15" x14ac:dyDescent="0.35">
      <c r="I324">
        <v>322</v>
      </c>
      <c r="J324">
        <f t="shared" ref="J324:J387" si="29">-LN(K324)*(365/I324)</f>
        <v>6.1642862051186138E-2</v>
      </c>
      <c r="K324" cm="1">
        <f t="array" ref="K324">EXP(INDEX($E$12:$E$18,MATCH(I324,$C$12:$C$18,1))+((I324-INDEX($C$12:$C$18,MATCH(I324,$C$12:$C$18,1)))/(INDEX($C$12:$C$18,MATCH(I324,$C$12:$C$18,1)+1)-INDEX($C$12:$C$18,MATCH(I324,$C$12:$C$18,1)))*(INDEX($E$12:$E$18,MATCH(I324,$C$12:$C$18,1)+1)-INDEX($E$12:$E$18,MATCH(I324,$C$12:$C$18,1)))))</f>
        <v>0.94707136818121362</v>
      </c>
      <c r="L324">
        <f t="shared" ref="L324:L387" si="30">-LN(M324)*(365/I324)</f>
        <v>0.15803033164574301</v>
      </c>
      <c r="M324" cm="1">
        <f t="array" ref="M324">EXP(INDEX($F$12:$F$18,MATCH(I324,$C$12:$C$18,1))+((I324-INDEX($C$12:$C$18,MATCH(I324,$C$12:$C$18,1)))/(INDEX($C$12:$C$18,MATCH(I324,$C$12:$C$18,1)+1)-INDEX($C$12:$C$18,MATCH(I324,$C$12:$C$18,1)))*(INDEX($F$12:$F$18,MATCH(I324,$C$12:$C$18,1)+1)-INDEX($F$12:$F$18,MATCH(I324,$C$12:$C$18,1)))))</f>
        <v>0.86986864655944496</v>
      </c>
      <c r="N324">
        <f t="shared" ref="N324:N387" si="31">-LN(O324)*(365/I324)</f>
        <v>0.11750601249660451</v>
      </c>
      <c r="O324" cm="1">
        <f t="array" ref="O324">EXP(INDEX($G$12:$G$18,MATCH(I324,$C$12:$C$18,1))+((I324-INDEX($C$12:$C$18,MATCH(I324,$C$12:$C$18,1)))/(INDEX($C$12:$C$18,MATCH(I324,$C$12:$C$18,1)+1)-INDEX($C$12:$C$18,MATCH(I324,$C$12:$C$18,1)))*(INDEX($G$12:$G$18,MATCH(I324,$C$12:$C$18,1)+1)-INDEX($G$12:$G$18,MATCH(I324,$C$12:$C$18,1)))))</f>
        <v>0.90152920719539198</v>
      </c>
    </row>
    <row r="325" spans="9:15" x14ac:dyDescent="0.35">
      <c r="I325">
        <v>323</v>
      </c>
      <c r="J325">
        <f t="shared" si="29"/>
        <v>6.1711152446105637E-2</v>
      </c>
      <c r="K325" cm="1">
        <f t="array" ref="K325">EXP(INDEX($E$12:$E$18,MATCH(I325,$C$12:$C$18,1))+((I325-INDEX($C$12:$C$18,MATCH(I325,$C$12:$C$18,1)))/(INDEX($C$12:$C$18,MATCH(I325,$C$12:$C$18,1)+1)-INDEX($C$12:$C$18,MATCH(I325,$C$12:$C$18,1)))*(INDEX($E$12:$E$18,MATCH(I325,$C$12:$C$18,1)+1)-INDEX($E$12:$E$18,MATCH(I325,$C$12:$C$18,1)))))</f>
        <v>0.94685421363360289</v>
      </c>
      <c r="L325">
        <f t="shared" si="30"/>
        <v>0.15800499299622112</v>
      </c>
      <c r="M325" cm="1">
        <f t="array" ref="M325">EXP(INDEX($F$12:$F$18,MATCH(I325,$C$12:$C$18,1))+((I325-INDEX($C$12:$C$18,MATCH(I325,$C$12:$C$18,1)))/(INDEX($C$12:$C$18,MATCH(I325,$C$12:$C$18,1)+1)-INDEX($C$12:$C$18,MATCH(I325,$C$12:$C$18,1)))*(INDEX($F$12:$F$18,MATCH(I325,$C$12:$C$18,1)+1)-INDEX($F$12:$F$18,MATCH(I325,$C$12:$C$18,1)))))</f>
        <v>0.86951160672510985</v>
      </c>
      <c r="N325">
        <f t="shared" si="31"/>
        <v>0.11753577773191981</v>
      </c>
      <c r="O325" cm="1">
        <f t="array" ref="O325">EXP(INDEX($G$12:$G$18,MATCH(I325,$C$12:$C$18,1))+((I325-INDEX($C$12:$C$18,MATCH(I325,$C$12:$C$18,1)))/(INDEX($C$12:$C$18,MATCH(I325,$C$12:$C$18,1)+1)-INDEX($C$12:$C$18,MATCH(I325,$C$12:$C$18,1)))*(INDEX($G$12:$G$18,MATCH(I325,$C$12:$C$18,1)+1)-INDEX($G$12:$G$18,MATCH(I325,$C$12:$C$18,1)))))</f>
        <v>0.90121528225293701</v>
      </c>
    </row>
    <row r="326" spans="9:15" x14ac:dyDescent="0.35">
      <c r="I326">
        <v>324</v>
      </c>
      <c r="J326">
        <f t="shared" si="29"/>
        <v>6.1779021295377372E-2</v>
      </c>
      <c r="K326" cm="1">
        <f t="array" ref="K326">EXP(INDEX($E$12:$E$18,MATCH(I326,$C$12:$C$18,1))+((I326-INDEX($C$12:$C$18,MATCH(I326,$C$12:$C$18,1)))/(INDEX($C$12:$C$18,MATCH(I326,$C$12:$C$18,1)+1)-INDEX($C$12:$C$18,MATCH(I326,$C$12:$C$18,1)))*(INDEX($E$12:$E$18,MATCH(I326,$C$12:$C$18,1)+1)-INDEX($E$12:$E$18,MATCH(I326,$C$12:$C$18,1)))))</f>
        <v>0.94663710887748542</v>
      </c>
      <c r="L326">
        <f t="shared" si="30"/>
        <v>0.15797981075811612</v>
      </c>
      <c r="M326" cm="1">
        <f t="array" ref="M326">EXP(INDEX($F$12:$F$18,MATCH(I326,$C$12:$C$18,1))+((I326-INDEX($C$12:$C$18,MATCH(I326,$C$12:$C$18,1)))/(INDEX($C$12:$C$18,MATCH(I326,$C$12:$C$18,1)+1)-INDEX($C$12:$C$18,MATCH(I326,$C$12:$C$18,1)))*(INDEX($F$12:$F$18,MATCH(I326,$C$12:$C$18,1)+1)-INDEX($F$12:$F$18,MATCH(I326,$C$12:$C$18,1)))))</f>
        <v>0.86915471343869755</v>
      </c>
      <c r="N326">
        <f t="shared" si="31"/>
        <v>0.11756535923121464</v>
      </c>
      <c r="O326" cm="1">
        <f t="array" ref="O326">EXP(INDEX($G$12:$G$18,MATCH(I326,$C$12:$C$18,1))+((I326-INDEX($C$12:$C$18,MATCH(I326,$C$12:$C$18,1)))/(INDEX($C$12:$C$18,MATCH(I326,$C$12:$C$18,1)+1)-INDEX($C$12:$C$18,MATCH(I326,$C$12:$C$18,1)))*(INDEX($G$12:$G$18,MATCH(I326,$C$12:$C$18,1)+1)-INDEX($G$12:$G$18,MATCH(I326,$C$12:$C$18,1)))))</f>
        <v>0.90090146662349013</v>
      </c>
    </row>
    <row r="327" spans="9:15" x14ac:dyDescent="0.35">
      <c r="I327">
        <v>325</v>
      </c>
      <c r="J327">
        <f t="shared" si="29"/>
        <v>6.1846472490192109E-2</v>
      </c>
      <c r="K327" cm="1">
        <f t="array" ref="K327">EXP(INDEX($E$12:$E$18,MATCH(I327,$C$12:$C$18,1))+((I327-INDEX($C$12:$C$18,MATCH(I327,$C$12:$C$18,1)))/(INDEX($C$12:$C$18,MATCH(I327,$C$12:$C$18,1)+1)-INDEX($C$12:$C$18,MATCH(I327,$C$12:$C$18,1)))*(INDEX($E$12:$E$18,MATCH(I327,$C$12:$C$18,1)+1)-INDEX($E$12:$E$18,MATCH(I327,$C$12:$C$18,1)))))</f>
        <v>0.94642005390144435</v>
      </c>
      <c r="L327">
        <f t="shared" si="30"/>
        <v>0.15795478348763006</v>
      </c>
      <c r="M327" cm="1">
        <f t="array" ref="M327">EXP(INDEX($F$12:$F$18,MATCH(I327,$C$12:$C$18,1))+((I327-INDEX($C$12:$C$18,MATCH(I327,$C$12:$C$18,1)))/(INDEX($C$12:$C$18,MATCH(I327,$C$12:$C$18,1)+1)-INDEX($C$12:$C$18,MATCH(I327,$C$12:$C$18,1)))*(INDEX($F$12:$F$18,MATCH(I327,$C$12:$C$18,1)+1)-INDEX($F$12:$F$18,MATCH(I327,$C$12:$C$18,1)))))</f>
        <v>0.86879796664005726</v>
      </c>
      <c r="N327">
        <f t="shared" si="31"/>
        <v>0.11759475869051396</v>
      </c>
      <c r="O327" cm="1">
        <f t="array" ref="O327">EXP(INDEX($G$12:$G$18,MATCH(I327,$C$12:$C$18,1))+((I327-INDEX($C$12:$C$18,MATCH(I327,$C$12:$C$18,1)))/(INDEX($C$12:$C$18,MATCH(I327,$C$12:$C$18,1)+1)-INDEX($C$12:$C$18,MATCH(I327,$C$12:$C$18,1)))*(INDEX($G$12:$G$18,MATCH(I327,$C$12:$C$18,1)+1)-INDEX($G$12:$G$18,MATCH(I327,$C$12:$C$18,1)))))</f>
        <v>0.9005877602689869</v>
      </c>
    </row>
    <row r="328" spans="9:15" x14ac:dyDescent="0.35">
      <c r="I328">
        <v>326</v>
      </c>
      <c r="J328">
        <f t="shared" si="29"/>
        <v>6.1913509873995611E-2</v>
      </c>
      <c r="K328" cm="1">
        <f t="array" ref="K328">EXP(INDEX($E$12:$E$18,MATCH(I328,$C$12:$C$18,1))+((I328-INDEX($C$12:$C$18,MATCH(I328,$C$12:$C$18,1)))/(INDEX($C$12:$C$18,MATCH(I328,$C$12:$C$18,1)+1)-INDEX($C$12:$C$18,MATCH(I328,$C$12:$C$18,1)))*(INDEX($E$12:$E$18,MATCH(I328,$C$12:$C$18,1)+1)-INDEX($E$12:$E$18,MATCH(I328,$C$12:$C$18,1)))))</f>
        <v>0.94620304869406568</v>
      </c>
      <c r="L328">
        <f t="shared" si="30"/>
        <v>0.15792990975868088</v>
      </c>
      <c r="M328" cm="1">
        <f t="array" ref="M328">EXP(INDEX($F$12:$F$18,MATCH(I328,$C$12:$C$18,1))+((I328-INDEX($C$12:$C$18,MATCH(I328,$C$12:$C$18,1)))/(INDEX($C$12:$C$18,MATCH(I328,$C$12:$C$18,1)+1)-INDEX($C$12:$C$18,MATCH(I328,$C$12:$C$18,1)))*(INDEX($F$12:$F$18,MATCH(I328,$C$12:$C$18,1)+1)-INDEX($F$12:$F$18,MATCH(I328,$C$12:$C$18,1)))))</f>
        <v>0.86844136626906243</v>
      </c>
      <c r="N328">
        <f t="shared" si="31"/>
        <v>0.1176239777850321</v>
      </c>
      <c r="O328" cm="1">
        <f t="array" ref="O328">EXP(INDEX($G$12:$G$18,MATCH(I328,$C$12:$C$18,1))+((I328-INDEX($C$12:$C$18,MATCH(I328,$C$12:$C$18,1)))/(INDEX($C$12:$C$18,MATCH(I328,$C$12:$C$18,1)+1)-INDEX($C$12:$C$18,MATCH(I328,$C$12:$C$18,1)))*(INDEX($G$12:$G$18,MATCH(I328,$C$12:$C$18,1)+1)-INDEX($G$12:$G$18,MATCH(I328,$C$12:$C$18,1)))))</f>
        <v>0.90027416315137654</v>
      </c>
    </row>
    <row r="329" spans="9:15" x14ac:dyDescent="0.35">
      <c r="I329">
        <v>327</v>
      </c>
      <c r="J329">
        <f t="shared" si="29"/>
        <v>6.1980137243219373E-2</v>
      </c>
      <c r="K329" cm="1">
        <f t="array" ref="K329">EXP(INDEX($E$12:$E$18,MATCH(I329,$C$12:$C$18,1))+((I329-INDEX($C$12:$C$18,MATCH(I329,$C$12:$C$18,1)))/(INDEX($C$12:$C$18,MATCH(I329,$C$12:$C$18,1)+1)-INDEX($C$12:$C$18,MATCH(I329,$C$12:$C$18,1)))*(INDEX($E$12:$E$18,MATCH(I329,$C$12:$C$18,1)+1)-INDEX($E$12:$E$18,MATCH(I329,$C$12:$C$18,1)))))</f>
        <v>0.94598609324393779</v>
      </c>
      <c r="L329">
        <f t="shared" si="30"/>
        <v>0.15790518816263047</v>
      </c>
      <c r="M329" cm="1">
        <f t="array" ref="M329">EXP(INDEX($F$12:$F$18,MATCH(I329,$C$12:$C$18,1))+((I329-INDEX($C$12:$C$18,MATCH(I329,$C$12:$C$18,1)))/(INDEX($C$12:$C$18,MATCH(I329,$C$12:$C$18,1)+1)-INDEX($C$12:$C$18,MATCH(I329,$C$12:$C$18,1)))*(INDEX($F$12:$F$18,MATCH(I329,$C$12:$C$18,1)+1)-INDEX($F$12:$F$18,MATCH(I329,$C$12:$C$18,1)))))</f>
        <v>0.86808491226561157</v>
      </c>
      <c r="N329">
        <f t="shared" si="31"/>
        <v>0.11765301816949224</v>
      </c>
      <c r="O329" cm="1">
        <f t="array" ref="O329">EXP(INDEX($G$12:$G$18,MATCH(I329,$C$12:$C$18,1))+((I329-INDEX($C$12:$C$18,MATCH(I329,$C$12:$C$18,1)))/(INDEX($C$12:$C$18,MATCH(I329,$C$12:$C$18,1)+1)-INDEX($C$12:$C$18,MATCH(I329,$C$12:$C$18,1)))*(INDEX($G$12:$G$18,MATCH(I329,$C$12:$C$18,1)+1)-INDEX($G$12:$G$18,MATCH(I329,$C$12:$C$18,1)))))</f>
        <v>0.89996067523262091</v>
      </c>
    </row>
    <row r="330" spans="9:15" x14ac:dyDescent="0.35">
      <c r="I330">
        <v>328</v>
      </c>
      <c r="J330">
        <f t="shared" si="29"/>
        <v>6.2046358347996752E-2</v>
      </c>
      <c r="K330" cm="1">
        <f t="array" ref="K330">EXP(INDEX($E$12:$E$18,MATCH(I330,$C$12:$C$18,1))+((I330-INDEX($C$12:$C$18,MATCH(I330,$C$12:$C$18,1)))/(INDEX($C$12:$C$18,MATCH(I330,$C$12:$C$18,1)+1)-INDEX($C$12:$C$18,MATCH(I330,$C$12:$C$18,1)))*(INDEX($E$12:$E$18,MATCH(I330,$C$12:$C$18,1)+1)-INDEX($E$12:$E$18,MATCH(I330,$C$12:$C$18,1)))))</f>
        <v>0.94576918753965178</v>
      </c>
      <c r="L330">
        <f t="shared" si="30"/>
        <v>0.15788061730801925</v>
      </c>
      <c r="M330" cm="1">
        <f t="array" ref="M330">EXP(INDEX($F$12:$F$18,MATCH(I330,$C$12:$C$18,1))+((I330-INDEX($C$12:$C$18,MATCH(I330,$C$12:$C$18,1)))/(INDEX($C$12:$C$18,MATCH(I330,$C$12:$C$18,1)+1)-INDEX($C$12:$C$18,MATCH(I330,$C$12:$C$18,1)))*(INDEX($F$12:$F$18,MATCH(I330,$C$12:$C$18,1)+1)-INDEX($F$12:$F$18,MATCH(I330,$C$12:$C$18,1)))))</f>
        <v>0.86772860456962786</v>
      </c>
      <c r="N330">
        <f t="shared" si="31"/>
        <v>0.11768188147843725</v>
      </c>
      <c r="O330" cm="1">
        <f t="array" ref="O330">EXP(INDEX($G$12:$G$18,MATCH(I330,$C$12:$C$18,1))+((I330-INDEX($C$12:$C$18,MATCH(I330,$C$12:$C$18,1)))/(INDEX($C$12:$C$18,MATCH(I330,$C$12:$C$18,1)+1)-INDEX($C$12:$C$18,MATCH(I330,$C$12:$C$18,1)))*(INDEX($G$12:$G$18,MATCH(I330,$C$12:$C$18,1)+1)-INDEX($G$12:$G$18,MATCH(I330,$C$12:$C$18,1)))))</f>
        <v>0.89964729647469577</v>
      </c>
    </row>
    <row r="331" spans="9:15" x14ac:dyDescent="0.35">
      <c r="I331">
        <v>329</v>
      </c>
      <c r="J331">
        <f t="shared" si="29"/>
        <v>6.2112176892866459E-2</v>
      </c>
      <c r="K331" cm="1">
        <f t="array" ref="K331">EXP(INDEX($E$12:$E$18,MATCH(I331,$C$12:$C$18,1))+((I331-INDEX($C$12:$C$18,MATCH(I331,$C$12:$C$18,1)))/(INDEX($C$12:$C$18,MATCH(I331,$C$12:$C$18,1)+1)-INDEX($C$12:$C$18,MATCH(I331,$C$12:$C$18,1)))*(INDEX($E$12:$E$18,MATCH(I331,$C$12:$C$18,1)+1)-INDEX($E$12:$E$18,MATCH(I331,$C$12:$C$18,1)))))</f>
        <v>0.94555233156980167</v>
      </c>
      <c r="L331">
        <f t="shared" si="30"/>
        <v>0.15785619582030541</v>
      </c>
      <c r="M331" cm="1">
        <f t="array" ref="M331">EXP(INDEX($F$12:$F$18,MATCH(I331,$C$12:$C$18,1))+((I331-INDEX($C$12:$C$18,MATCH(I331,$C$12:$C$18,1)))/(INDEX($C$12:$C$18,MATCH(I331,$C$12:$C$18,1)+1)-INDEX($C$12:$C$18,MATCH(I331,$C$12:$C$18,1)))*(INDEX($F$12:$F$18,MATCH(I331,$C$12:$C$18,1)+1)-INDEX($F$12:$F$18,MATCH(I331,$C$12:$C$18,1)))))</f>
        <v>0.86737244312105888</v>
      </c>
      <c r="N331">
        <f t="shared" si="31"/>
        <v>0.11771056932653765</v>
      </c>
      <c r="O331" cm="1">
        <f t="array" ref="O331">EXP(INDEX($G$12:$G$18,MATCH(I331,$C$12:$C$18,1))+((I331-INDEX($C$12:$C$18,MATCH(I331,$C$12:$C$18,1)))/(INDEX($C$12:$C$18,MATCH(I331,$C$12:$C$18,1)+1)-INDEX($C$12:$C$18,MATCH(I331,$C$12:$C$18,1)))*(INDEX($G$12:$G$18,MATCH(I331,$C$12:$C$18,1)+1)-INDEX($G$12:$G$18,MATCH(I331,$C$12:$C$18,1)))))</f>
        <v>0.89933402683958963</v>
      </c>
    </row>
    <row r="332" spans="9:15" x14ac:dyDescent="0.35">
      <c r="I332">
        <v>330</v>
      </c>
      <c r="J332">
        <f t="shared" si="29"/>
        <v>6.2177596537464311E-2</v>
      </c>
      <c r="K332" cm="1">
        <f t="array" ref="K332">EXP(INDEX($E$12:$E$18,MATCH(I332,$C$12:$C$18,1))+((I332-INDEX($C$12:$C$18,MATCH(I332,$C$12:$C$18,1)))/(INDEX($C$12:$C$18,MATCH(I332,$C$12:$C$18,1)+1)-INDEX($C$12:$C$18,MATCH(I332,$C$12:$C$18,1)))*(INDEX($E$12:$E$18,MATCH(I332,$C$12:$C$18,1)+1)-INDEX($E$12:$E$18,MATCH(I332,$C$12:$C$18,1)))))</f>
        <v>0.94533552532298359</v>
      </c>
      <c r="L332">
        <f t="shared" si="30"/>
        <v>0.15783192234160812</v>
      </c>
      <c r="M332" cm="1">
        <f t="array" ref="M332">EXP(INDEX($F$12:$F$18,MATCH(I332,$C$12:$C$18,1))+((I332-INDEX($C$12:$C$18,MATCH(I332,$C$12:$C$18,1)))/(INDEX($C$12:$C$18,MATCH(I332,$C$12:$C$18,1)+1)-INDEX($C$12:$C$18,MATCH(I332,$C$12:$C$18,1)))*(INDEX($F$12:$F$18,MATCH(I332,$C$12:$C$18,1)+1)-INDEX($F$12:$F$18,MATCH(I332,$C$12:$C$18,1)))))</f>
        <v>0.86701642785987698</v>
      </c>
      <c r="N332">
        <f t="shared" si="31"/>
        <v>0.11773908330889188</v>
      </c>
      <c r="O332" cm="1">
        <f t="array" ref="O332">EXP(INDEX($G$12:$G$18,MATCH(I332,$C$12:$C$18,1))+((I332-INDEX($C$12:$C$18,MATCH(I332,$C$12:$C$18,1)))/(INDEX($C$12:$C$18,MATCH(I332,$C$12:$C$18,1)+1)-INDEX($C$12:$C$18,MATCH(I332,$C$12:$C$18,1)))*(INDEX($G$12:$G$18,MATCH(I332,$C$12:$C$18,1)+1)-INDEX($G$12:$G$18,MATCH(I332,$C$12:$C$18,1)))))</f>
        <v>0.89902086628930455</v>
      </c>
    </row>
    <row r="333" spans="9:15" x14ac:dyDescent="0.35">
      <c r="I333">
        <v>331</v>
      </c>
      <c r="J333">
        <f t="shared" si="29"/>
        <v>6.2242620897200576E-2</v>
      </c>
      <c r="K333" cm="1">
        <f t="array" ref="K333">EXP(INDEX($E$12:$E$18,MATCH(I333,$C$12:$C$18,1))+((I333-INDEX($C$12:$C$18,MATCH(I333,$C$12:$C$18,1)))/(INDEX($C$12:$C$18,MATCH(I333,$C$12:$C$18,1)+1)-INDEX($C$12:$C$18,MATCH(I333,$C$12:$C$18,1)))*(INDEX($E$12:$E$18,MATCH(I333,$C$12:$C$18,1)+1)-INDEX($E$12:$E$18,MATCH(I333,$C$12:$C$18,1)))))</f>
        <v>0.94511876878779655</v>
      </c>
      <c r="L333">
        <f t="shared" si="30"/>
        <v>0.15780779553045576</v>
      </c>
      <c r="M333" cm="1">
        <f t="array" ref="M333">EXP(INDEX($F$12:$F$18,MATCH(I333,$C$12:$C$18,1))+((I333-INDEX($C$12:$C$18,MATCH(I333,$C$12:$C$18,1)))/(INDEX($C$12:$C$18,MATCH(I333,$C$12:$C$18,1)+1)-INDEX($C$12:$C$18,MATCH(I333,$C$12:$C$18,1)))*(INDEX($F$12:$F$18,MATCH(I333,$C$12:$C$18,1)+1)-INDEX($F$12:$F$18,MATCH(I333,$C$12:$C$18,1)))))</f>
        <v>0.86666055872607928</v>
      </c>
      <c r="N333">
        <f t="shared" si="31"/>
        <v>0.11776742500132271</v>
      </c>
      <c r="O333" cm="1">
        <f t="array" ref="O333">EXP(INDEX($G$12:$G$18,MATCH(I333,$C$12:$C$18,1))+((I333-INDEX($C$12:$C$18,MATCH(I333,$C$12:$C$18,1)))/(INDEX($C$12:$C$18,MATCH(I333,$C$12:$C$18,1)+1)-INDEX($C$12:$C$18,MATCH(I333,$C$12:$C$18,1)))*(INDEX($G$12:$G$18,MATCH(I333,$C$12:$C$18,1)+1)-INDEX($G$12:$G$18,MATCH(I333,$C$12:$C$18,1)))))</f>
        <v>0.89870781478585549</v>
      </c>
    </row>
    <row r="334" spans="9:15" x14ac:dyDescent="0.35">
      <c r="I334">
        <v>332</v>
      </c>
      <c r="J334">
        <f t="shared" si="29"/>
        <v>6.2307253543926445E-2</v>
      </c>
      <c r="K334" cm="1">
        <f t="array" ref="K334">EXP(INDEX($E$12:$E$18,MATCH(I334,$C$12:$C$18,1))+((I334-INDEX($C$12:$C$18,MATCH(I334,$C$12:$C$18,1)))/(INDEX($C$12:$C$18,MATCH(I334,$C$12:$C$18,1)+1)-INDEX($C$12:$C$18,MATCH(I334,$C$12:$C$18,1)))*(INDEX($E$12:$E$18,MATCH(I334,$C$12:$C$18,1)+1)-INDEX($E$12:$E$18,MATCH(I334,$C$12:$C$18,1)))))</f>
        <v>0.9449020619528421</v>
      </c>
      <c r="L334">
        <f t="shared" si="30"/>
        <v>0.15778381406153918</v>
      </c>
      <c r="M334" cm="1">
        <f t="array" ref="M334">EXP(INDEX($F$12:$F$18,MATCH(I334,$C$12:$C$18,1))+((I334-INDEX($C$12:$C$18,MATCH(I334,$C$12:$C$18,1)))/(INDEX($C$12:$C$18,MATCH(I334,$C$12:$C$18,1)+1)-INDEX($C$12:$C$18,MATCH(I334,$C$12:$C$18,1)))*(INDEX($F$12:$F$18,MATCH(I334,$C$12:$C$18,1)+1)-INDEX($F$12:$F$18,MATCH(I334,$C$12:$C$18,1)))))</f>
        <v>0.86630483565968741</v>
      </c>
      <c r="N334">
        <f t="shared" si="31"/>
        <v>0.11779559596066647</v>
      </c>
      <c r="O334" cm="1">
        <f t="array" ref="O334">EXP(INDEX($G$12:$G$18,MATCH(I334,$C$12:$C$18,1))+((I334-INDEX($C$12:$C$18,MATCH(I334,$C$12:$C$18,1)))/(INDEX($C$12:$C$18,MATCH(I334,$C$12:$C$18,1)+1)-INDEX($C$12:$C$18,MATCH(I334,$C$12:$C$18,1)))*(INDEX($G$12:$G$18,MATCH(I334,$C$12:$C$18,1)+1)-INDEX($G$12:$G$18,MATCH(I334,$C$12:$C$18,1)))))</f>
        <v>0.89839487229127102</v>
      </c>
    </row>
    <row r="335" spans="9:15" x14ac:dyDescent="0.35">
      <c r="I335">
        <v>333</v>
      </c>
      <c r="J335">
        <f t="shared" si="29"/>
        <v>6.2371498006587825E-2</v>
      </c>
      <c r="K335" cm="1">
        <f t="array" ref="K335">EXP(INDEX($E$12:$E$18,MATCH(I335,$C$12:$C$18,1))+((I335-INDEX($C$12:$C$18,MATCH(I335,$C$12:$C$18,1)))/(INDEX($C$12:$C$18,MATCH(I335,$C$12:$C$18,1)+1)-INDEX($C$12:$C$18,MATCH(I335,$C$12:$C$18,1)))*(INDEX($E$12:$E$18,MATCH(I335,$C$12:$C$18,1)+1)-INDEX($E$12:$E$18,MATCH(I335,$C$12:$C$18,1)))))</f>
        <v>0.94468540480672458</v>
      </c>
      <c r="L335">
        <f t="shared" si="30"/>
        <v>0.15775997662546914</v>
      </c>
      <c r="M335" cm="1">
        <f t="array" ref="M335">EXP(INDEX($F$12:$F$18,MATCH(I335,$C$12:$C$18,1))+((I335-INDEX($C$12:$C$18,MATCH(I335,$C$12:$C$18,1)))/(INDEX($C$12:$C$18,MATCH(I335,$C$12:$C$18,1)+1)-INDEX($C$12:$C$18,MATCH(I335,$C$12:$C$18,1)))*(INDEX($F$12:$F$18,MATCH(I335,$C$12:$C$18,1)+1)-INDEX($F$12:$F$18,MATCH(I335,$C$12:$C$18,1)))))</f>
        <v>0.86594925860074745</v>
      </c>
      <c r="N335">
        <f t="shared" si="31"/>
        <v>0.11782359772505929</v>
      </c>
      <c r="O335" cm="1">
        <f t="array" ref="O335">EXP(INDEX($G$12:$G$18,MATCH(I335,$C$12:$C$18,1))+((I335-INDEX($C$12:$C$18,MATCH(I335,$C$12:$C$18,1)))/(INDEX($C$12:$C$18,MATCH(I335,$C$12:$C$18,1)+1)-INDEX($C$12:$C$18,MATCH(I335,$C$12:$C$18,1)))*(INDEX($G$12:$G$18,MATCH(I335,$C$12:$C$18,1)+1)-INDEX($G$12:$G$18,MATCH(I335,$C$12:$C$18,1)))))</f>
        <v>0.89808203876759263</v>
      </c>
    </row>
    <row r="336" spans="9:15" x14ac:dyDescent="0.35">
      <c r="I336">
        <v>334</v>
      </c>
      <c r="J336">
        <f t="shared" si="29"/>
        <v>6.2435357771867941E-2</v>
      </c>
      <c r="K336" cm="1">
        <f t="array" ref="K336">EXP(INDEX($E$12:$E$18,MATCH(I336,$C$12:$C$18,1))+((I336-INDEX($C$12:$C$18,MATCH(I336,$C$12:$C$18,1)))/(INDEX($C$12:$C$18,MATCH(I336,$C$12:$C$18,1)+1)-INDEX($C$12:$C$18,MATCH(I336,$C$12:$C$18,1)))*(INDEX($E$12:$E$18,MATCH(I336,$C$12:$C$18,1)+1)-INDEX($E$12:$E$18,MATCH(I336,$C$12:$C$18,1)))))</f>
        <v>0.94446879733805078</v>
      </c>
      <c r="L336">
        <f t="shared" si="30"/>
        <v>0.15773628192853714</v>
      </c>
      <c r="M336" cm="1">
        <f t="array" ref="M336">EXP(INDEX($F$12:$F$18,MATCH(I336,$C$12:$C$18,1))+((I336-INDEX($C$12:$C$18,MATCH(I336,$C$12:$C$18,1)))/(INDEX($C$12:$C$18,MATCH(I336,$C$12:$C$18,1)+1)-INDEX($C$12:$C$18,MATCH(I336,$C$12:$C$18,1)))*(INDEX($F$12:$F$18,MATCH(I336,$C$12:$C$18,1)+1)-INDEX($F$12:$F$18,MATCH(I336,$C$12:$C$18,1)))))</f>
        <v>0.86559382748933045</v>
      </c>
      <c r="N336">
        <f t="shared" si="31"/>
        <v>0.11785143181421617</v>
      </c>
      <c r="O336" cm="1">
        <f t="array" ref="O336">EXP(INDEX($G$12:$G$18,MATCH(I336,$C$12:$C$18,1))+((I336-INDEX($C$12:$C$18,MATCH(I336,$C$12:$C$18,1)))/(INDEX($C$12:$C$18,MATCH(I336,$C$12:$C$18,1)+1)-INDEX($C$12:$C$18,MATCH(I336,$C$12:$C$18,1)))*(INDEX($G$12:$G$18,MATCH(I336,$C$12:$C$18,1)+1)-INDEX($G$12:$G$18,MATCH(I336,$C$12:$C$18,1)))))</f>
        <v>0.89776931417687522</v>
      </c>
    </row>
    <row r="337" spans="9:15" x14ac:dyDescent="0.35">
      <c r="I337">
        <v>335</v>
      </c>
      <c r="J337">
        <f t="shared" si="29"/>
        <v>6.2498836284818109E-2</v>
      </c>
      <c r="K337" cm="1">
        <f t="array" ref="K337">EXP(INDEX($E$12:$E$18,MATCH(I337,$C$12:$C$18,1))+((I337-INDEX($C$12:$C$18,MATCH(I337,$C$12:$C$18,1)))/(INDEX($C$12:$C$18,MATCH(I337,$C$12:$C$18,1)+1)-INDEX($C$12:$C$18,MATCH(I337,$C$12:$C$18,1)))*(INDEX($E$12:$E$18,MATCH(I337,$C$12:$C$18,1)+1)-INDEX($E$12:$E$18,MATCH(I337,$C$12:$C$18,1)))))</f>
        <v>0.94425223953543003</v>
      </c>
      <c r="L337">
        <f t="shared" si="30"/>
        <v>0.15771272869248232</v>
      </c>
      <c r="M337" cm="1">
        <f t="array" ref="M337">EXP(INDEX($F$12:$F$18,MATCH(I337,$C$12:$C$18,1))+((I337-INDEX($C$12:$C$18,MATCH(I337,$C$12:$C$18,1)))/(INDEX($C$12:$C$18,MATCH(I337,$C$12:$C$18,1)+1)-INDEX($C$12:$C$18,MATCH(I337,$C$12:$C$18,1)))*(INDEX($F$12:$F$18,MATCH(I337,$C$12:$C$18,1)+1)-INDEX($F$12:$F$18,MATCH(I337,$C$12:$C$18,1)))))</f>
        <v>0.86523854226553187</v>
      </c>
      <c r="N337">
        <f t="shared" si="31"/>
        <v>0.11787909972970644</v>
      </c>
      <c r="O337" cm="1">
        <f t="array" ref="O337">EXP(INDEX($G$12:$G$18,MATCH(I337,$C$12:$C$18,1))+((I337-INDEX($C$12:$C$18,MATCH(I337,$C$12:$C$18,1)))/(INDEX($C$12:$C$18,MATCH(I337,$C$12:$C$18,1)+1)-INDEX($C$12:$C$18,MATCH(I337,$C$12:$C$18,1)))*(INDEX($G$12:$G$18,MATCH(I337,$C$12:$C$18,1)+1)-INDEX($G$12:$G$18,MATCH(I337,$C$12:$C$18,1)))))</f>
        <v>0.89745669848118681</v>
      </c>
    </row>
    <row r="338" spans="9:15" x14ac:dyDescent="0.35">
      <c r="I338">
        <v>336</v>
      </c>
      <c r="J338">
        <f t="shared" si="29"/>
        <v>6.2561936949476885E-2</v>
      </c>
      <c r="K338" cm="1">
        <f t="array" ref="K338">EXP(INDEX($E$12:$E$18,MATCH(I338,$C$12:$C$18,1))+((I338-INDEX($C$12:$C$18,MATCH(I338,$C$12:$C$18,1)))/(INDEX($C$12:$C$18,MATCH(I338,$C$12:$C$18,1)+1)-INDEX($C$12:$C$18,MATCH(I338,$C$12:$C$18,1)))*(INDEX($E$12:$E$18,MATCH(I338,$C$12:$C$18,1)+1)-INDEX($E$12:$E$18,MATCH(I338,$C$12:$C$18,1)))))</f>
        <v>0.94403573138747443</v>
      </c>
      <c r="L338">
        <f t="shared" si="30"/>
        <v>0.1576893156542612</v>
      </c>
      <c r="M338" cm="1">
        <f t="array" ref="M338">EXP(INDEX($F$12:$F$18,MATCH(I338,$C$12:$C$18,1))+((I338-INDEX($C$12:$C$18,MATCH(I338,$C$12:$C$18,1)))/(INDEX($C$12:$C$18,MATCH(I338,$C$12:$C$18,1)+1)-INDEX($C$12:$C$18,MATCH(I338,$C$12:$C$18,1)))*(INDEX($F$12:$F$18,MATCH(I338,$C$12:$C$18,1)+1)-INDEX($F$12:$F$18,MATCH(I338,$C$12:$C$18,1)))))</f>
        <v>0.86488340286947163</v>
      </c>
      <c r="N338">
        <f t="shared" si="31"/>
        <v>0.11790660295522354</v>
      </c>
      <c r="O338" cm="1">
        <f t="array" ref="O338">EXP(INDEX($G$12:$G$18,MATCH(I338,$C$12:$C$18,1))+((I338-INDEX($C$12:$C$18,MATCH(I338,$C$12:$C$18,1)))/(INDEX($C$12:$C$18,MATCH(I338,$C$12:$C$18,1)+1)-INDEX($C$12:$C$18,MATCH(I338,$C$12:$C$18,1)))*(INDEX($G$12:$G$18,MATCH(I338,$C$12:$C$18,1)+1)-INDEX($G$12:$G$18,MATCH(I338,$C$12:$C$18,1)))))</f>
        <v>0.89714419164260861</v>
      </c>
    </row>
    <row r="339" spans="9:15" x14ac:dyDescent="0.35">
      <c r="I339">
        <v>337</v>
      </c>
      <c r="J339">
        <f t="shared" si="29"/>
        <v>6.2624663129478911E-2</v>
      </c>
      <c r="K339" cm="1">
        <f t="array" ref="K339">EXP(INDEX($E$12:$E$18,MATCH(I339,$C$12:$C$18,1))+((I339-INDEX($C$12:$C$18,MATCH(I339,$C$12:$C$18,1)))/(INDEX($C$12:$C$18,MATCH(I339,$C$12:$C$18,1)+1)-INDEX($C$12:$C$18,MATCH(I339,$C$12:$C$18,1)))*(INDEX($E$12:$E$18,MATCH(I339,$C$12:$C$18,1)+1)-INDEX($E$12:$E$18,MATCH(I339,$C$12:$C$18,1)))))</f>
        <v>0.94381927288279865</v>
      </c>
      <c r="L339">
        <f t="shared" si="30"/>
        <v>0.15766604156582176</v>
      </c>
      <c r="M339" cm="1">
        <f t="array" ref="M339">EXP(INDEX($F$12:$F$18,MATCH(I339,$C$12:$C$18,1))+((I339-INDEX($C$12:$C$18,MATCH(I339,$C$12:$C$18,1)))/(INDEX($C$12:$C$18,MATCH(I339,$C$12:$C$18,1)+1)-INDEX($C$12:$C$18,MATCH(I339,$C$12:$C$18,1)))*(INDEX($F$12:$F$18,MATCH(I339,$C$12:$C$18,1)+1)-INDEX($F$12:$F$18,MATCH(I339,$C$12:$C$18,1)))))</f>
        <v>0.86452840924129448</v>
      </c>
      <c r="N339">
        <f t="shared" si="31"/>
        <v>0.11793394295685039</v>
      </c>
      <c r="O339" cm="1">
        <f t="array" ref="O339">EXP(INDEX($G$12:$G$18,MATCH(I339,$C$12:$C$18,1))+((I339-INDEX($C$12:$C$18,MATCH(I339,$C$12:$C$18,1)))/(INDEX($C$12:$C$18,MATCH(I339,$C$12:$C$18,1)+1)-INDEX($C$12:$C$18,MATCH(I339,$C$12:$C$18,1)))*(INDEX($G$12:$G$18,MATCH(I339,$C$12:$C$18,1)+1)-INDEX($G$12:$G$18,MATCH(I339,$C$12:$C$18,1)))))</f>
        <v>0.89683179362323506</v>
      </c>
    </row>
    <row r="340" spans="9:15" x14ac:dyDescent="0.35">
      <c r="I340">
        <v>338</v>
      </c>
      <c r="J340">
        <f t="shared" si="29"/>
        <v>6.2687018148652449E-2</v>
      </c>
      <c r="K340" cm="1">
        <f t="array" ref="K340">EXP(INDEX($E$12:$E$18,MATCH(I340,$C$12:$C$18,1))+((I340-INDEX($C$12:$C$18,MATCH(I340,$C$12:$C$18,1)))/(INDEX($C$12:$C$18,MATCH(I340,$C$12:$C$18,1)+1)-INDEX($C$12:$C$18,MATCH(I340,$C$12:$C$18,1)))*(INDEX($E$12:$E$18,MATCH(I340,$C$12:$C$18,1)+1)-INDEX($E$12:$E$18,MATCH(I340,$C$12:$C$18,1)))))</f>
        <v>0.94360286401002003</v>
      </c>
      <c r="L340">
        <f t="shared" si="30"/>
        <v>0.15764290519388194</v>
      </c>
      <c r="M340" cm="1">
        <f t="array" ref="M340">EXP(INDEX($F$12:$F$18,MATCH(I340,$C$12:$C$18,1))+((I340-INDEX($C$12:$C$18,MATCH(I340,$C$12:$C$18,1)))/(INDEX($C$12:$C$18,MATCH(I340,$C$12:$C$18,1)+1)-INDEX($C$12:$C$18,MATCH(I340,$C$12:$C$18,1)))*(INDEX($F$12:$F$18,MATCH(I340,$C$12:$C$18,1)+1)-INDEX($F$12:$F$18,MATCH(I340,$C$12:$C$18,1)))))</f>
        <v>0.86417356132116963</v>
      </c>
      <c r="N340">
        <f t="shared" si="31"/>
        <v>0.11796112118331972</v>
      </c>
      <c r="O340" cm="1">
        <f t="array" ref="O340">EXP(INDEX($G$12:$G$18,MATCH(I340,$C$12:$C$18,1))+((I340-INDEX($C$12:$C$18,MATCH(I340,$C$12:$C$18,1)))/(INDEX($C$12:$C$18,MATCH(I340,$C$12:$C$18,1)+1)-INDEX($C$12:$C$18,MATCH(I340,$C$12:$C$18,1)))*(INDEX($G$12:$G$18,MATCH(I340,$C$12:$C$18,1)+1)-INDEX($G$12:$G$18,MATCH(I340,$C$12:$C$18,1)))))</f>
        <v>0.8965195043851738</v>
      </c>
    </row>
    <row r="341" spans="9:15" x14ac:dyDescent="0.35">
      <c r="I341">
        <v>339</v>
      </c>
      <c r="J341">
        <f t="shared" si="29"/>
        <v>6.2749005291606805E-2</v>
      </c>
      <c r="K341" cm="1">
        <f t="array" ref="K341">EXP(INDEX($E$12:$E$18,MATCH(I341,$C$12:$C$18,1))+((I341-INDEX($C$12:$C$18,MATCH(I341,$C$12:$C$18,1)))/(INDEX($C$12:$C$18,MATCH(I341,$C$12:$C$18,1)+1)-INDEX($C$12:$C$18,MATCH(I341,$C$12:$C$18,1)))*(INDEX($E$12:$E$18,MATCH(I341,$C$12:$C$18,1)+1)-INDEX($E$12:$E$18,MATCH(I341,$C$12:$C$18,1)))))</f>
        <v>0.9433865047577582</v>
      </c>
      <c r="L341">
        <f t="shared" si="30"/>
        <v>0.15761990531971171</v>
      </c>
      <c r="M341" cm="1">
        <f t="array" ref="M341">EXP(INDEX($F$12:$F$18,MATCH(I341,$C$12:$C$18,1))+((I341-INDEX($C$12:$C$18,MATCH(I341,$C$12:$C$18,1)))/(INDEX($C$12:$C$18,MATCH(I341,$C$12:$C$18,1)+1)-INDEX($C$12:$C$18,MATCH(I341,$C$12:$C$18,1)))*(INDEX($F$12:$F$18,MATCH(I341,$C$12:$C$18,1)+1)-INDEX($F$12:$F$18,MATCH(I341,$C$12:$C$18,1)))))</f>
        <v>0.86381885904929068</v>
      </c>
      <c r="N341">
        <f t="shared" si="31"/>
        <v>0.11798813906626993</v>
      </c>
      <c r="O341" cm="1">
        <f t="array" ref="O341">EXP(INDEX($G$12:$G$18,MATCH(I341,$C$12:$C$18,1))+((I341-INDEX($C$12:$C$18,MATCH(I341,$C$12:$C$18,1)))/(INDEX($C$12:$C$18,MATCH(I341,$C$12:$C$18,1)+1)-INDEX($C$12:$C$18,MATCH(I341,$C$12:$C$18,1)))*(INDEX($G$12:$G$18,MATCH(I341,$C$12:$C$18,1)+1)-INDEX($G$12:$G$18,MATCH(I341,$C$12:$C$18,1)))))</f>
        <v>0.8962073238905458</v>
      </c>
    </row>
    <row r="342" spans="9:15" x14ac:dyDescent="0.35">
      <c r="I342">
        <v>340</v>
      </c>
      <c r="J342">
        <f t="shared" si="29"/>
        <v>6.2810627804308447E-2</v>
      </c>
      <c r="K342" cm="1">
        <f t="array" ref="K342">EXP(INDEX($E$12:$E$18,MATCH(I342,$C$12:$C$18,1))+((I342-INDEX($C$12:$C$18,MATCH(I342,$C$12:$C$18,1)))/(INDEX($C$12:$C$18,MATCH(I342,$C$12:$C$18,1)+1)-INDEX($C$12:$C$18,MATCH(I342,$C$12:$C$18,1)))*(INDEX($E$12:$E$18,MATCH(I342,$C$12:$C$18,1)+1)-INDEX($E$12:$E$18,MATCH(I342,$C$12:$C$18,1)))))</f>
        <v>0.94317019511463585</v>
      </c>
      <c r="L342">
        <f t="shared" si="30"/>
        <v>0.15759704073891903</v>
      </c>
      <c r="M342" cm="1">
        <f t="array" ref="M342">EXP(INDEX($F$12:$F$18,MATCH(I342,$C$12:$C$18,1))+((I342-INDEX($C$12:$C$18,MATCH(I342,$C$12:$C$18,1)))/(INDEX($C$12:$C$18,MATCH(I342,$C$12:$C$18,1)+1)-INDEX($C$12:$C$18,MATCH(I342,$C$12:$C$18,1)))*(INDEX($F$12:$F$18,MATCH(I342,$C$12:$C$18,1)+1)-INDEX($F$12:$F$18,MATCH(I342,$C$12:$C$18,1)))))</f>
        <v>0.86346430236587601</v>
      </c>
      <c r="N342">
        <f t="shared" si="31"/>
        <v>0.11801499802049702</v>
      </c>
      <c r="O342" cm="1">
        <f t="array" ref="O342">EXP(INDEX($G$12:$G$18,MATCH(I342,$C$12:$C$18,1))+((I342-INDEX($C$12:$C$18,MATCH(I342,$C$12:$C$18,1)))/(INDEX($C$12:$C$18,MATCH(I342,$C$12:$C$18,1)+1)-INDEX($C$12:$C$18,MATCH(I342,$C$12:$C$18,1)))*(INDEX($G$12:$G$18,MATCH(I342,$C$12:$C$18,1)+1)-INDEX($G$12:$G$18,MATCH(I342,$C$12:$C$18,1)))))</f>
        <v>0.89589525210148491</v>
      </c>
    </row>
    <row r="343" spans="9:15" x14ac:dyDescent="0.35">
      <c r="I343">
        <v>341</v>
      </c>
      <c r="J343">
        <f t="shared" si="29"/>
        <v>6.2871888894648148E-2</v>
      </c>
      <c r="K343" cm="1">
        <f t="array" ref="K343">EXP(INDEX($E$12:$E$18,MATCH(I343,$C$12:$C$18,1))+((I343-INDEX($C$12:$C$18,MATCH(I343,$C$12:$C$18,1)))/(INDEX($C$12:$C$18,MATCH(I343,$C$12:$C$18,1)+1)-INDEX($C$12:$C$18,MATCH(I343,$C$12:$C$18,1)))*(INDEX($E$12:$E$18,MATCH(I343,$C$12:$C$18,1)+1)-INDEX($E$12:$E$18,MATCH(I343,$C$12:$C$18,1)))))</f>
        <v>0.94295393506927805</v>
      </c>
      <c r="L343">
        <f t="shared" si="30"/>
        <v>0.15757431026123939</v>
      </c>
      <c r="M343" cm="1">
        <f t="array" ref="M343">EXP(INDEX($F$12:$F$18,MATCH(I343,$C$12:$C$18,1))+((I343-INDEX($C$12:$C$18,MATCH(I343,$C$12:$C$18,1)))/(INDEX($C$12:$C$18,MATCH(I343,$C$12:$C$18,1)+1)-INDEX($C$12:$C$18,MATCH(I343,$C$12:$C$18,1)))*(INDEX($F$12:$F$18,MATCH(I343,$C$12:$C$18,1)+1)-INDEX($F$12:$F$18,MATCH(I343,$C$12:$C$18,1)))))</f>
        <v>0.86310989121116855</v>
      </c>
      <c r="N343">
        <f t="shared" si="31"/>
        <v>0.11804169944420068</v>
      </c>
      <c r="O343" cm="1">
        <f t="array" ref="O343">EXP(INDEX($G$12:$G$18,MATCH(I343,$C$12:$C$18,1))+((I343-INDEX($C$12:$C$18,MATCH(I343,$C$12:$C$18,1)))/(INDEX($C$12:$C$18,MATCH(I343,$C$12:$C$18,1)+1)-INDEX($C$12:$C$18,MATCH(I343,$C$12:$C$18,1)))*(INDEX($G$12:$G$18,MATCH(I343,$C$12:$C$18,1)+1)-INDEX($G$12:$G$18,MATCH(I343,$C$12:$C$18,1)))))</f>
        <v>0.8955832889801385</v>
      </c>
    </row>
    <row r="344" spans="9:15" x14ac:dyDescent="0.35">
      <c r="I344">
        <v>342</v>
      </c>
      <c r="J344">
        <f t="shared" si="29"/>
        <v>6.2932791732997678E-2</v>
      </c>
      <c r="K344" cm="1">
        <f t="array" ref="K344">EXP(INDEX($E$12:$E$18,MATCH(I344,$C$12:$C$18,1))+((I344-INDEX($C$12:$C$18,MATCH(I344,$C$12:$C$18,1)))/(INDEX($C$12:$C$18,MATCH(I344,$C$12:$C$18,1)+1)-INDEX($C$12:$C$18,MATCH(I344,$C$12:$C$18,1)))*(INDEX($E$12:$E$18,MATCH(I344,$C$12:$C$18,1)+1)-INDEX($E$12:$E$18,MATCH(I344,$C$12:$C$18,1)))))</f>
        <v>0.94273772461031236</v>
      </c>
      <c r="L344">
        <f t="shared" si="30"/>
        <v>0.15755171271032992</v>
      </c>
      <c r="M344" cm="1">
        <f t="array" ref="M344">EXP(INDEX($F$12:$F$18,MATCH(I344,$C$12:$C$18,1))+((I344-INDEX($C$12:$C$18,MATCH(I344,$C$12:$C$18,1)))/(INDEX($C$12:$C$18,MATCH(I344,$C$12:$C$18,1)+1)-INDEX($C$12:$C$18,MATCH(I344,$C$12:$C$18,1)))*(INDEX($F$12:$F$18,MATCH(I344,$C$12:$C$18,1)+1)-INDEX($F$12:$F$18,MATCH(I344,$C$12:$C$18,1)))))</f>
        <v>0.8627556255254355</v>
      </c>
      <c r="N344">
        <f t="shared" si="31"/>
        <v>0.11806824471922776</v>
      </c>
      <c r="O344" cm="1">
        <f t="array" ref="O344">EXP(INDEX($G$12:$G$18,MATCH(I344,$C$12:$C$18,1))+((I344-INDEX($C$12:$C$18,MATCH(I344,$C$12:$C$18,1)))/(INDEX($C$12:$C$18,MATCH(I344,$C$12:$C$18,1)+1)-INDEX($C$12:$C$18,MATCH(I344,$C$12:$C$18,1)))*(INDEX($G$12:$G$18,MATCH(I344,$C$12:$C$18,1)+1)-INDEX($G$12:$G$18,MATCH(I344,$C$12:$C$18,1)))))</f>
        <v>0.89527143448866686</v>
      </c>
    </row>
    <row r="345" spans="9:15" x14ac:dyDescent="0.35">
      <c r="I345">
        <v>343</v>
      </c>
      <c r="J345">
        <f t="shared" si="29"/>
        <v>6.2993339452756106E-2</v>
      </c>
      <c r="K345" cm="1">
        <f t="array" ref="K345">EXP(INDEX($E$12:$E$18,MATCH(I345,$C$12:$C$18,1))+((I345-INDEX($C$12:$C$18,MATCH(I345,$C$12:$C$18,1)))/(INDEX($C$12:$C$18,MATCH(I345,$C$12:$C$18,1)+1)-INDEX($C$12:$C$18,MATCH(I345,$C$12:$C$18,1)))*(INDEX($E$12:$E$18,MATCH(I345,$C$12:$C$18,1)+1)-INDEX($E$12:$E$18,MATCH(I345,$C$12:$C$18,1)))))</f>
        <v>0.9425215637263693</v>
      </c>
      <c r="L345">
        <f t="shared" si="30"/>
        <v>0.15752924692356551</v>
      </c>
      <c r="M345" cm="1">
        <f t="array" ref="M345">EXP(INDEX($F$12:$F$18,MATCH(I345,$C$12:$C$18,1))+((I345-INDEX($C$12:$C$18,MATCH(I345,$C$12:$C$18,1)))/(INDEX($C$12:$C$18,MATCH(I345,$C$12:$C$18,1)+1)-INDEX($C$12:$C$18,MATCH(I345,$C$12:$C$18,1)))*(INDEX($F$12:$F$18,MATCH(I345,$C$12:$C$18,1)+1)-INDEX($F$12:$F$18,MATCH(I345,$C$12:$C$18,1)))))</f>
        <v>0.86240150524896897</v>
      </c>
      <c r="N345">
        <f t="shared" si="31"/>
        <v>0.11809463521131014</v>
      </c>
      <c r="O345" cm="1">
        <f t="array" ref="O345">EXP(INDEX($G$12:$G$18,MATCH(I345,$C$12:$C$18,1))+((I345-INDEX($C$12:$C$18,MATCH(I345,$C$12:$C$18,1)))/(INDEX($C$12:$C$18,MATCH(I345,$C$12:$C$18,1)+1)-INDEX($C$12:$C$18,MATCH(I345,$C$12:$C$18,1)))*(INDEX($G$12:$G$18,MATCH(I345,$C$12:$C$18,1)+1)-INDEX($G$12:$G$18,MATCH(I345,$C$12:$C$18,1)))))</f>
        <v>0.89495968858924357</v>
      </c>
    </row>
    <row r="346" spans="9:15" x14ac:dyDescent="0.35">
      <c r="I346">
        <v>344</v>
      </c>
      <c r="J346">
        <f t="shared" si="29"/>
        <v>6.3053535150888088E-2</v>
      </c>
      <c r="K346" cm="1">
        <f t="array" ref="K346">EXP(INDEX($E$12:$E$18,MATCH(I346,$C$12:$C$18,1))+((I346-INDEX($C$12:$C$18,MATCH(I346,$C$12:$C$18,1)))/(INDEX($C$12:$C$18,MATCH(I346,$C$12:$C$18,1)+1)-INDEX($C$12:$C$18,MATCH(I346,$C$12:$C$18,1)))*(INDEX($E$12:$E$18,MATCH(I346,$C$12:$C$18,1)+1)-INDEX($E$12:$E$18,MATCH(I346,$C$12:$C$18,1)))))</f>
        <v>0.94230545240608166</v>
      </c>
      <c r="L346">
        <f t="shared" si="30"/>
        <v>0.15750691175184056</v>
      </c>
      <c r="M346" cm="1">
        <f t="array" ref="M346">EXP(INDEX($F$12:$F$18,MATCH(I346,$C$12:$C$18,1))+((I346-INDEX($C$12:$C$18,MATCH(I346,$C$12:$C$18,1)))/(INDEX($C$12:$C$18,MATCH(I346,$C$12:$C$18,1)+1)-INDEX($C$12:$C$18,MATCH(I346,$C$12:$C$18,1)))*(INDEX($F$12:$F$18,MATCH(I346,$C$12:$C$18,1)+1)-INDEX($F$12:$F$18,MATCH(I346,$C$12:$C$18,1)))))</f>
        <v>0.86204753032208514</v>
      </c>
      <c r="N346">
        <f t="shared" si="31"/>
        <v>0.11812087227029885</v>
      </c>
      <c r="O346" cm="1">
        <f t="array" ref="O346">EXP(INDEX($G$12:$G$18,MATCH(I346,$C$12:$C$18,1))+((I346-INDEX($C$12:$C$18,MATCH(I346,$C$12:$C$18,1)))/(INDEX($C$12:$C$18,MATCH(I346,$C$12:$C$18,1)+1)-INDEX($C$12:$C$18,MATCH(I346,$C$12:$C$18,1)))*(INDEX($G$12:$G$18,MATCH(I346,$C$12:$C$18,1)+1)-INDEX($G$12:$G$18,MATCH(I346,$C$12:$C$18,1)))))</f>
        <v>0.89464805124405555</v>
      </c>
    </row>
    <row r="347" spans="9:15" x14ac:dyDescent="0.35">
      <c r="I347">
        <v>345</v>
      </c>
      <c r="J347">
        <f t="shared" si="29"/>
        <v>6.3113381888451184E-2</v>
      </c>
      <c r="K347" cm="1">
        <f t="array" ref="K347">EXP(INDEX($E$12:$E$18,MATCH(I347,$C$12:$C$18,1))+((I347-INDEX($C$12:$C$18,MATCH(I347,$C$12:$C$18,1)))/(INDEX($C$12:$C$18,MATCH(I347,$C$12:$C$18,1)+1)-INDEX($C$12:$C$18,MATCH(I347,$C$12:$C$18,1)))*(INDEX($E$12:$E$18,MATCH(I347,$C$12:$C$18,1)+1)-INDEX($E$12:$E$18,MATCH(I347,$C$12:$C$18,1)))))</f>
        <v>0.94208939063808494</v>
      </c>
      <c r="L347">
        <f t="shared" si="30"/>
        <v>0.15748470605937209</v>
      </c>
      <c r="M347" cm="1">
        <f t="array" ref="M347">EXP(INDEX($F$12:$F$18,MATCH(I347,$C$12:$C$18,1))+((I347-INDEX($C$12:$C$18,MATCH(I347,$C$12:$C$18,1)))/(INDEX($C$12:$C$18,MATCH(I347,$C$12:$C$18,1)+1)-INDEX($C$12:$C$18,MATCH(I347,$C$12:$C$18,1)))*(INDEX($F$12:$F$18,MATCH(I347,$C$12:$C$18,1)+1)-INDEX($F$12:$F$18,MATCH(I347,$C$12:$C$18,1)))))</f>
        <v>0.86169370068512485</v>
      </c>
      <c r="N347">
        <f t="shared" si="31"/>
        <v>0.11814695723039499</v>
      </c>
      <c r="O347" cm="1">
        <f t="array" ref="O347">EXP(INDEX($G$12:$G$18,MATCH(I347,$C$12:$C$18,1))+((I347-INDEX($C$12:$C$18,MATCH(I347,$C$12:$C$18,1)))/(INDEX($C$12:$C$18,MATCH(I347,$C$12:$C$18,1)+1)-INDEX($C$12:$C$18,MATCH(I347,$C$12:$C$18,1)))*(INDEX($G$12:$G$18,MATCH(I347,$C$12:$C$18,1)+1)-INDEX($G$12:$G$18,MATCH(I347,$C$12:$C$18,1)))))</f>
        <v>0.89433652241530248</v>
      </c>
    </row>
    <row r="348" spans="9:15" x14ac:dyDescent="0.35">
      <c r="I348">
        <v>346</v>
      </c>
      <c r="J348">
        <f t="shared" si="29"/>
        <v>6.3172882691115151E-2</v>
      </c>
      <c r="K348" cm="1">
        <f t="array" ref="K348">EXP(INDEX($E$12:$E$18,MATCH(I348,$C$12:$C$18,1))+((I348-INDEX($C$12:$C$18,MATCH(I348,$C$12:$C$18,1)))/(INDEX($C$12:$C$18,MATCH(I348,$C$12:$C$18,1)+1)-INDEX($C$12:$C$18,MATCH(I348,$C$12:$C$18,1)))*(INDEX($E$12:$E$18,MATCH(I348,$C$12:$C$18,1)+1)-INDEX($E$12:$E$18,MATCH(I348,$C$12:$C$18,1)))))</f>
        <v>0.94187337841101726</v>
      </c>
      <c r="L348">
        <f t="shared" si="30"/>
        <v>0.15746262872350736</v>
      </c>
      <c r="M348" cm="1">
        <f t="array" ref="M348">EXP(INDEX($F$12:$F$18,MATCH(I348,$C$12:$C$18,1))+((I348-INDEX($C$12:$C$18,MATCH(I348,$C$12:$C$18,1)))/(INDEX($C$12:$C$18,MATCH(I348,$C$12:$C$18,1)+1)-INDEX($C$12:$C$18,MATCH(I348,$C$12:$C$18,1)))*(INDEX($F$12:$F$18,MATCH(I348,$C$12:$C$18,1)+1)-INDEX($F$12:$F$18,MATCH(I348,$C$12:$C$18,1)))))</f>
        <v>0.86134001627845369</v>
      </c>
      <c r="N348">
        <f t="shared" si="31"/>
        <v>0.11817289141037503</v>
      </c>
      <c r="O348" cm="1">
        <f t="array" ref="O348">EXP(INDEX($G$12:$G$18,MATCH(I348,$C$12:$C$18,1))+((I348-INDEX($C$12:$C$18,MATCH(I348,$C$12:$C$18,1)))/(INDEX($C$12:$C$18,MATCH(I348,$C$12:$C$18,1)+1)-INDEX($C$12:$C$18,MATCH(I348,$C$12:$C$18,1)))*(INDEX($G$12:$G$18,MATCH(I348,$C$12:$C$18,1)+1)-INDEX($G$12:$G$18,MATCH(I348,$C$12:$C$18,1)))))</f>
        <v>0.89402510206519747</v>
      </c>
    </row>
    <row r="349" spans="9:15" x14ac:dyDescent="0.35">
      <c r="I349">
        <v>347</v>
      </c>
      <c r="J349">
        <f t="shared" si="29"/>
        <v>6.323204054967145E-2</v>
      </c>
      <c r="K349" cm="1">
        <f t="array" ref="K349">EXP(INDEX($E$12:$E$18,MATCH(I349,$C$12:$C$18,1))+((I349-INDEX($C$12:$C$18,MATCH(I349,$C$12:$C$18,1)))/(INDEX($C$12:$C$18,MATCH(I349,$C$12:$C$18,1)+1)-INDEX($C$12:$C$18,MATCH(I349,$C$12:$C$18,1)))*(INDEX($E$12:$E$18,MATCH(I349,$C$12:$C$18,1)+1)-INDEX($E$12:$E$18,MATCH(I349,$C$12:$C$18,1)))))</f>
        <v>0.94165741571351946</v>
      </c>
      <c r="L349">
        <f t="shared" si="30"/>
        <v>0.1574406786345352</v>
      </c>
      <c r="M349" cm="1">
        <f t="array" ref="M349">EXP(INDEX($F$12:$F$18,MATCH(I349,$C$12:$C$18,1))+((I349-INDEX($C$12:$C$18,MATCH(I349,$C$12:$C$18,1)))/(INDEX($C$12:$C$18,MATCH(I349,$C$12:$C$18,1)+1)-INDEX($C$12:$C$18,MATCH(I349,$C$12:$C$18,1)))*(INDEX($F$12:$F$18,MATCH(I349,$C$12:$C$18,1)+1)-INDEX($F$12:$F$18,MATCH(I349,$C$12:$C$18,1)))))</f>
        <v>0.86098647704246145</v>
      </c>
      <c r="N349">
        <f t="shared" si="31"/>
        <v>0.11819867611381335</v>
      </c>
      <c r="O349" cm="1">
        <f t="array" ref="O349">EXP(INDEX($G$12:$G$18,MATCH(I349,$C$12:$C$18,1))+((I349-INDEX($C$12:$C$18,MATCH(I349,$C$12:$C$18,1)))/(INDEX($C$12:$C$18,MATCH(I349,$C$12:$C$18,1)+1)-INDEX($C$12:$C$18,MATCH(I349,$C$12:$C$18,1)))*(INDEX($G$12:$G$18,MATCH(I349,$C$12:$C$18,1)+1)-INDEX($G$12:$G$18,MATCH(I349,$C$12:$C$18,1)))))</f>
        <v>0.89371379015596686</v>
      </c>
    </row>
    <row r="350" spans="9:15" x14ac:dyDescent="0.35">
      <c r="I350">
        <v>348</v>
      </c>
      <c r="J350">
        <f t="shared" si="29"/>
        <v>6.3290858420534959E-2</v>
      </c>
      <c r="K350" cm="1">
        <f t="array" ref="K350">EXP(INDEX($E$12:$E$18,MATCH(I350,$C$12:$C$18,1))+((I350-INDEX($C$12:$C$18,MATCH(I350,$C$12:$C$18,1)))/(INDEX($C$12:$C$18,MATCH(I350,$C$12:$C$18,1)+1)-INDEX($C$12:$C$18,MATCH(I350,$C$12:$C$18,1)))*(INDEX($E$12:$E$18,MATCH(I350,$C$12:$C$18,1)+1)-INDEX($E$12:$E$18,MATCH(I350,$C$12:$C$18,1)))))</f>
        <v>0.94144150253423475</v>
      </c>
      <c r="L350">
        <f t="shared" si="30"/>
        <v>0.15741885469549963</v>
      </c>
      <c r="M350" cm="1">
        <f t="array" ref="M350">EXP(INDEX($F$12:$F$18,MATCH(I350,$C$12:$C$18,1))+((I350-INDEX($C$12:$C$18,MATCH(I350,$C$12:$C$18,1)))/(INDEX($C$12:$C$18,MATCH(I350,$C$12:$C$18,1)+1)-INDEX($C$12:$C$18,MATCH(I350,$C$12:$C$18,1)))*(INDEX($F$12:$F$18,MATCH(I350,$C$12:$C$18,1)+1)-INDEX($F$12:$F$18,MATCH(I350,$C$12:$C$18,1)))))</f>
        <v>0.86063308291756246</v>
      </c>
      <c r="N350">
        <f t="shared" si="31"/>
        <v>0.1182243126293008</v>
      </c>
      <c r="O350" cm="1">
        <f t="array" ref="O350">EXP(INDEX($G$12:$G$18,MATCH(I350,$C$12:$C$18,1))+((I350-INDEX($C$12:$C$18,MATCH(I350,$C$12:$C$18,1)))/(INDEX($C$12:$C$18,MATCH(I350,$C$12:$C$18,1)+1)-INDEX($C$12:$C$18,MATCH(I350,$C$12:$C$18,1)))*(INDEX($G$12:$G$18,MATCH(I350,$C$12:$C$18,1)+1)-INDEX($G$12:$G$18,MATCH(I350,$C$12:$C$18,1)))))</f>
        <v>0.89340258664985006</v>
      </c>
    </row>
    <row r="351" spans="9:15" x14ac:dyDescent="0.35">
      <c r="I351">
        <v>349</v>
      </c>
      <c r="J351">
        <f t="shared" si="29"/>
        <v>6.334933922623584E-2</v>
      </c>
      <c r="K351" cm="1">
        <f t="array" ref="K351">EXP(INDEX($E$12:$E$18,MATCH(I351,$C$12:$C$18,1))+((I351-INDEX($C$12:$C$18,MATCH(I351,$C$12:$C$18,1)))/(INDEX($C$12:$C$18,MATCH(I351,$C$12:$C$18,1)+1)-INDEX($C$12:$C$18,MATCH(I351,$C$12:$C$18,1)))*(INDEX($E$12:$E$18,MATCH(I351,$C$12:$C$18,1)+1)-INDEX($E$12:$E$18,MATCH(I351,$C$12:$C$18,1)))))</f>
        <v>0.94122563886180921</v>
      </c>
      <c r="L351">
        <f t="shared" si="30"/>
        <v>0.15739715582201735</v>
      </c>
      <c r="M351" cm="1">
        <f t="array" ref="M351">EXP(INDEX($F$12:$F$18,MATCH(I351,$C$12:$C$18,1))+((I351-INDEX($C$12:$C$18,MATCH(I351,$C$12:$C$18,1)))/(INDEX($C$12:$C$18,MATCH(I351,$C$12:$C$18,1)+1)-INDEX($C$12:$C$18,MATCH(I351,$C$12:$C$18,1)))*(INDEX($F$12:$F$18,MATCH(I351,$C$12:$C$18,1)+1)-INDEX($F$12:$F$18,MATCH(I351,$C$12:$C$18,1)))))</f>
        <v>0.86027983384419537</v>
      </c>
      <c r="N351">
        <f t="shared" si="31"/>
        <v>0.11824980223065941</v>
      </c>
      <c r="O351" cm="1">
        <f t="array" ref="O351">EXP(INDEX($G$12:$G$18,MATCH(I351,$C$12:$C$18,1))+((I351-INDEX($C$12:$C$18,MATCH(I351,$C$12:$C$18,1)))/(INDEX($C$12:$C$18,MATCH(I351,$C$12:$C$18,1)+1)-INDEX($C$12:$C$18,MATCH(I351,$C$12:$C$18,1)))*(INDEX($G$12:$G$18,MATCH(I351,$C$12:$C$18,1)+1)-INDEX($G$12:$G$18,MATCH(I351,$C$12:$C$18,1)))))</f>
        <v>0.8930914915090995</v>
      </c>
    </row>
    <row r="352" spans="9:15" x14ac:dyDescent="0.35">
      <c r="I352">
        <v>350</v>
      </c>
      <c r="J352">
        <f t="shared" si="29"/>
        <v>6.3407485855904208E-2</v>
      </c>
      <c r="K352" cm="1">
        <f t="array" ref="K352">EXP(INDEX($E$12:$E$18,MATCH(I352,$C$12:$C$18,1))+((I352-INDEX($C$12:$C$18,MATCH(I352,$C$12:$C$18,1)))/(INDEX($C$12:$C$18,MATCH(I352,$C$12:$C$18,1)+1)-INDEX($C$12:$C$18,MATCH(I352,$C$12:$C$18,1)))*(INDEX($E$12:$E$18,MATCH(I352,$C$12:$C$18,1)+1)-INDEX($E$12:$E$18,MATCH(I352,$C$12:$C$18,1)))))</f>
        <v>0.94100982468489125</v>
      </c>
      <c r="L352">
        <f t="shared" si="30"/>
        <v>0.15737558094209786</v>
      </c>
      <c r="M352" cm="1">
        <f t="array" ref="M352">EXP(INDEX($F$12:$F$18,MATCH(I352,$C$12:$C$18,1))+((I352-INDEX($C$12:$C$18,MATCH(I352,$C$12:$C$18,1)))/(INDEX($C$12:$C$18,MATCH(I352,$C$12:$C$18,1)+1)-INDEX($C$12:$C$18,MATCH(I352,$C$12:$C$18,1)))*(INDEX($F$12:$F$18,MATCH(I352,$C$12:$C$18,1)+1)-INDEX($F$12:$F$18,MATCH(I352,$C$12:$C$18,1)))))</f>
        <v>0.85992672976282347</v>
      </c>
      <c r="N352">
        <f t="shared" si="31"/>
        <v>0.11827514617715314</v>
      </c>
      <c r="O352" cm="1">
        <f t="array" ref="O352">EXP(INDEX($G$12:$G$18,MATCH(I352,$C$12:$C$18,1))+((I352-INDEX($C$12:$C$18,MATCH(I352,$C$12:$C$18,1)))/(INDEX($C$12:$C$18,MATCH(I352,$C$12:$C$18,1)+1)-INDEX($C$12:$C$18,MATCH(I352,$C$12:$C$18,1)))*(INDEX($G$12:$G$18,MATCH(I352,$C$12:$C$18,1)+1)-INDEX($G$12:$G$18,MATCH(I352,$C$12:$C$18,1)))))</f>
        <v>0.89278050469598091</v>
      </c>
    </row>
    <row r="353" spans="9:15" x14ac:dyDescent="0.35">
      <c r="I353">
        <v>351</v>
      </c>
      <c r="J353">
        <f t="shared" si="29"/>
        <v>6.3465301165745405E-2</v>
      </c>
      <c r="K353" cm="1">
        <f t="array" ref="K353">EXP(INDEX($E$12:$E$18,MATCH(I353,$C$12:$C$18,1))+((I353-INDEX($C$12:$C$18,MATCH(I353,$C$12:$C$18,1)))/(INDEX($C$12:$C$18,MATCH(I353,$C$12:$C$18,1)+1)-INDEX($C$12:$C$18,MATCH(I353,$C$12:$C$18,1)))*(INDEX($E$12:$E$18,MATCH(I353,$C$12:$C$18,1)+1)-INDEX($E$12:$E$18,MATCH(I353,$C$12:$C$18,1)))))</f>
        <v>0.94079405999213206</v>
      </c>
      <c r="L353">
        <f t="shared" si="30"/>
        <v>0.15735412899596704</v>
      </c>
      <c r="M353" cm="1">
        <f t="array" ref="M353">EXP(INDEX($F$12:$F$18,MATCH(I353,$C$12:$C$18,1))+((I353-INDEX($C$12:$C$18,MATCH(I353,$C$12:$C$18,1)))/(INDEX($C$12:$C$18,MATCH(I353,$C$12:$C$18,1)+1)-INDEX($C$12:$C$18,MATCH(I353,$C$12:$C$18,1)))*(INDEX($F$12:$F$18,MATCH(I353,$C$12:$C$18,1)+1)-INDEX($F$12:$F$18,MATCH(I353,$C$12:$C$18,1)))))</f>
        <v>0.85957377061393447</v>
      </c>
      <c r="N353">
        <f t="shared" si="31"/>
        <v>0.11830034571369538</v>
      </c>
      <c r="O353" cm="1">
        <f t="array" ref="O353">EXP(INDEX($G$12:$G$18,MATCH(I353,$C$12:$C$18,1))+((I353-INDEX($C$12:$C$18,MATCH(I353,$C$12:$C$18,1)))/(INDEX($C$12:$C$18,MATCH(I353,$C$12:$C$18,1)+1)-INDEX($C$12:$C$18,MATCH(I353,$C$12:$C$18,1)))*(INDEX($G$12:$G$18,MATCH(I353,$C$12:$C$18,1)+1)-INDEX($G$12:$G$18,MATCH(I353,$C$12:$C$18,1)))))</f>
        <v>0.89246962617277303</v>
      </c>
    </row>
    <row r="354" spans="9:15" x14ac:dyDescent="0.35">
      <c r="I354">
        <v>352</v>
      </c>
      <c r="J354">
        <f t="shared" si="29"/>
        <v>6.3522787979507972E-2</v>
      </c>
      <c r="K354" cm="1">
        <f t="array" ref="K354">EXP(INDEX($E$12:$E$18,MATCH(I354,$C$12:$C$18,1))+((I354-INDEX($C$12:$C$18,MATCH(I354,$C$12:$C$18,1)))/(INDEX($C$12:$C$18,MATCH(I354,$C$12:$C$18,1)+1)-INDEX($C$12:$C$18,MATCH(I354,$C$12:$C$18,1)))*(INDEX($E$12:$E$18,MATCH(I354,$C$12:$C$18,1)+1)-INDEX($E$12:$E$18,MATCH(I354,$C$12:$C$18,1)))))</f>
        <v>0.94057834477218538</v>
      </c>
      <c r="L354">
        <f t="shared" si="30"/>
        <v>0.15733279893589369</v>
      </c>
      <c r="M354" cm="1">
        <f t="array" ref="M354">EXP(INDEX($F$12:$F$18,MATCH(I354,$C$12:$C$18,1))+((I354-INDEX($C$12:$C$18,MATCH(I354,$C$12:$C$18,1)))/(INDEX($C$12:$C$18,MATCH(I354,$C$12:$C$18,1)+1)-INDEX($C$12:$C$18,MATCH(I354,$C$12:$C$18,1)))*(INDEX($F$12:$F$18,MATCH(I354,$C$12:$C$18,1)+1)-INDEX($F$12:$F$18,MATCH(I354,$C$12:$C$18,1)))))</f>
        <v>0.85922095633804052</v>
      </c>
      <c r="N354">
        <f t="shared" si="31"/>
        <v>0.11832540207105258</v>
      </c>
      <c r="O354" cm="1">
        <f t="array" ref="O354">EXP(INDEX($G$12:$G$18,MATCH(I354,$C$12:$C$18,1))+((I354-INDEX($C$12:$C$18,MATCH(I354,$C$12:$C$18,1)))/(INDEX($C$12:$C$18,MATCH(I354,$C$12:$C$18,1)+1)-INDEX($C$12:$C$18,MATCH(I354,$C$12:$C$18,1)))*(INDEX($G$12:$G$18,MATCH(I354,$C$12:$C$18,1)+1)-INDEX($G$12:$G$18,MATCH(I354,$C$12:$C$18,1)))))</f>
        <v>0.89215885590176802</v>
      </c>
    </row>
    <row r="355" spans="9:15" x14ac:dyDescent="0.35">
      <c r="I355">
        <v>353</v>
      </c>
      <c r="J355">
        <f t="shared" si="29"/>
        <v>6.3579949088943238E-2</v>
      </c>
      <c r="K355" cm="1">
        <f t="array" ref="K355">EXP(INDEX($E$12:$E$18,MATCH(I355,$C$12:$C$18,1))+((I355-INDEX($C$12:$C$18,MATCH(I355,$C$12:$C$18,1)))/(INDEX($C$12:$C$18,MATCH(I355,$C$12:$C$18,1)+1)-INDEX($C$12:$C$18,MATCH(I355,$C$12:$C$18,1)))*(INDEX($E$12:$E$18,MATCH(I355,$C$12:$C$18,1)+1)-INDEX($E$12:$E$18,MATCH(I355,$C$12:$C$18,1)))))</f>
        <v>0.94036267901370763</v>
      </c>
      <c r="L355">
        <f t="shared" si="30"/>
        <v>0.15731158972601911</v>
      </c>
      <c r="M355" cm="1">
        <f t="array" ref="M355">EXP(INDEX($F$12:$F$18,MATCH(I355,$C$12:$C$18,1))+((I355-INDEX($C$12:$C$18,MATCH(I355,$C$12:$C$18,1)))/(INDEX($C$12:$C$18,MATCH(I355,$C$12:$C$18,1)+1)-INDEX($C$12:$C$18,MATCH(I355,$C$12:$C$18,1)))*(INDEX($F$12:$F$18,MATCH(I355,$C$12:$C$18,1)+1)-INDEX($F$12:$F$18,MATCH(I355,$C$12:$C$18,1)))))</f>
        <v>0.85886828687567796</v>
      </c>
      <c r="N355">
        <f t="shared" si="31"/>
        <v>0.11835031646604531</v>
      </c>
      <c r="O355" cm="1">
        <f t="array" ref="O355">EXP(INDEX($G$12:$G$18,MATCH(I355,$C$12:$C$18,1))+((I355-INDEX($C$12:$C$18,MATCH(I355,$C$12:$C$18,1)))/(INDEX($C$12:$C$18,MATCH(I355,$C$12:$C$18,1)+1)-INDEX($C$12:$C$18,MATCH(I355,$C$12:$C$18,1)))*(INDEX($G$12:$G$18,MATCH(I355,$C$12:$C$18,1)+1)-INDEX($G$12:$G$18,MATCH(I355,$C$12:$C$18,1)))))</f>
        <v>0.8918481938452707</v>
      </c>
    </row>
    <row r="356" spans="9:15" x14ac:dyDescent="0.35">
      <c r="I356">
        <v>354</v>
      </c>
      <c r="J356">
        <f t="shared" si="29"/>
        <v>6.3636787254257449E-2</v>
      </c>
      <c r="K356" cm="1">
        <f t="array" ref="K356">EXP(INDEX($E$12:$E$18,MATCH(I356,$C$12:$C$18,1))+((I356-INDEX($C$12:$C$18,MATCH(I356,$C$12:$C$18,1)))/(INDEX($C$12:$C$18,MATCH(I356,$C$12:$C$18,1)+1)-INDEX($C$12:$C$18,MATCH(I356,$C$12:$C$18,1)))*(INDEX($E$12:$E$18,MATCH(I356,$C$12:$C$18,1)+1)-INDEX($E$12:$E$18,MATCH(I356,$C$12:$C$18,1)))))</f>
        <v>0.94014706270535764</v>
      </c>
      <c r="L356">
        <f t="shared" si="30"/>
        <v>0.15729050034218919</v>
      </c>
      <c r="M356" cm="1">
        <f t="array" ref="M356">EXP(INDEX($F$12:$F$18,MATCH(I356,$C$12:$C$18,1))+((I356-INDEX($C$12:$C$18,MATCH(I356,$C$12:$C$18,1)))/(INDEX($C$12:$C$18,MATCH(I356,$C$12:$C$18,1)+1)-INDEX($C$12:$C$18,MATCH(I356,$C$12:$C$18,1)))*(INDEX($F$12:$F$18,MATCH(I356,$C$12:$C$18,1)+1)-INDEX($F$12:$F$18,MATCH(I356,$C$12:$C$18,1)))))</f>
        <v>0.85851576216740766</v>
      </c>
      <c r="N356">
        <f t="shared" si="31"/>
        <v>0.11837509010174428</v>
      </c>
      <c r="O356" cm="1">
        <f t="array" ref="O356">EXP(INDEX($G$12:$G$18,MATCH(I356,$C$12:$C$18,1))+((I356-INDEX($C$12:$C$18,MATCH(I356,$C$12:$C$18,1)))/(INDEX($C$12:$C$18,MATCH(I356,$C$12:$C$18,1)+1)-INDEX($C$12:$C$18,MATCH(I356,$C$12:$C$18,1)))*(INDEX($G$12:$G$18,MATCH(I356,$C$12:$C$18,1)+1)-INDEX($G$12:$G$18,MATCH(I356,$C$12:$C$18,1)))))</f>
        <v>0.89153763996559943</v>
      </c>
    </row>
    <row r="357" spans="9:15" x14ac:dyDescent="0.35">
      <c r="I357">
        <v>355</v>
      </c>
      <c r="J357">
        <f t="shared" si="29"/>
        <v>6.3693305204555781E-2</v>
      </c>
      <c r="K357" cm="1">
        <f t="array" ref="K357">EXP(INDEX($E$12:$E$18,MATCH(I357,$C$12:$C$18,1))+((I357-INDEX($C$12:$C$18,MATCH(I357,$C$12:$C$18,1)))/(INDEX($C$12:$C$18,MATCH(I357,$C$12:$C$18,1)+1)-INDEX($C$12:$C$18,MATCH(I357,$C$12:$C$18,1)))*(INDEX($E$12:$E$18,MATCH(I357,$C$12:$C$18,1)+1)-INDEX($E$12:$E$18,MATCH(I357,$C$12:$C$18,1)))))</f>
        <v>0.93993149583579705</v>
      </c>
      <c r="L357">
        <f t="shared" si="30"/>
        <v>0.15726952977178912</v>
      </c>
      <c r="M357" cm="1">
        <f t="array" ref="M357">EXP(INDEX($F$12:$F$18,MATCH(I357,$C$12:$C$18,1))+((I357-INDEX($C$12:$C$18,MATCH(I357,$C$12:$C$18,1)))/(INDEX($C$12:$C$18,MATCH(I357,$C$12:$C$18,1)+1)-INDEX($C$12:$C$18,MATCH(I357,$C$12:$C$18,1)))*(INDEX($F$12:$F$18,MATCH(I357,$C$12:$C$18,1)+1)-INDEX($F$12:$F$18,MATCH(I357,$C$12:$C$18,1)))))</f>
        <v>0.85816338215381516</v>
      </c>
      <c r="N357">
        <f t="shared" si="31"/>
        <v>0.1183997241676646</v>
      </c>
      <c r="O357" cm="1">
        <f t="array" ref="O357">EXP(INDEX($G$12:$G$18,MATCH(I357,$C$12:$C$18,1))+((I357-INDEX($C$12:$C$18,MATCH(I357,$C$12:$C$18,1)))/(INDEX($C$12:$C$18,MATCH(I357,$C$12:$C$18,1)+1)-INDEX($C$12:$C$18,MATCH(I357,$C$12:$C$18,1)))*(INDEX($G$12:$G$18,MATCH(I357,$C$12:$C$18,1)+1)-INDEX($G$12:$G$18,MATCH(I357,$C$12:$C$18,1)))))</f>
        <v>0.89122719422508556</v>
      </c>
    </row>
    <row r="358" spans="9:15" x14ac:dyDescent="0.35">
      <c r="I358">
        <v>356</v>
      </c>
      <c r="J358">
        <f t="shared" si="29"/>
        <v>6.3749505638279372E-2</v>
      </c>
      <c r="K358" cm="1">
        <f t="array" ref="K358">EXP(INDEX($E$12:$E$18,MATCH(I358,$C$12:$C$18,1))+((I358-INDEX($C$12:$C$18,MATCH(I358,$C$12:$C$18,1)))/(INDEX($C$12:$C$18,MATCH(I358,$C$12:$C$18,1)+1)-INDEX($C$12:$C$18,MATCH(I358,$C$12:$C$18,1)))*(INDEX($E$12:$E$18,MATCH(I358,$C$12:$C$18,1)+1)-INDEX($E$12:$E$18,MATCH(I358,$C$12:$C$18,1)))))</f>
        <v>0.93971597839369003</v>
      </c>
      <c r="L358">
        <f t="shared" si="30"/>
        <v>0.15724867701358231</v>
      </c>
      <c r="M358" cm="1">
        <f t="array" ref="M358">EXP(INDEX($F$12:$F$18,MATCH(I358,$C$12:$C$18,1))+((I358-INDEX($C$12:$C$18,MATCH(I358,$C$12:$C$18,1)))/(INDEX($C$12:$C$18,MATCH(I358,$C$12:$C$18,1)+1)-INDEX($C$12:$C$18,MATCH(I358,$C$12:$C$18,1)))*(INDEX($F$12:$F$18,MATCH(I358,$C$12:$C$18,1)+1)-INDEX($F$12:$F$18,MATCH(I358,$C$12:$C$18,1)))))</f>
        <v>0.85781114677551007</v>
      </c>
      <c r="N358">
        <f t="shared" si="31"/>
        <v>0.1184242198399561</v>
      </c>
      <c r="O358" cm="1">
        <f t="array" ref="O358">EXP(INDEX($G$12:$G$18,MATCH(I358,$C$12:$C$18,1))+((I358-INDEX($C$12:$C$18,MATCH(I358,$C$12:$C$18,1)))/(INDEX($C$12:$C$18,MATCH(I358,$C$12:$C$18,1)+1)-INDEX($C$12:$C$18,MATCH(I358,$C$12:$C$18,1)))*(INDEX($G$12:$G$18,MATCH(I358,$C$12:$C$18,1)+1)-INDEX($G$12:$G$18,MATCH(I358,$C$12:$C$18,1)))))</f>
        <v>0.89091685658607356</v>
      </c>
    </row>
    <row r="359" spans="9:15" x14ac:dyDescent="0.35">
      <c r="I359">
        <v>357</v>
      </c>
      <c r="J359">
        <f t="shared" si="29"/>
        <v>6.3805391223634836E-2</v>
      </c>
      <c r="K359" cm="1">
        <f t="array" ref="K359">EXP(INDEX($E$12:$E$18,MATCH(I359,$C$12:$C$18,1))+((I359-INDEX($C$12:$C$18,MATCH(I359,$C$12:$C$18,1)))/(INDEX($C$12:$C$18,MATCH(I359,$C$12:$C$18,1)+1)-INDEX($C$12:$C$18,MATCH(I359,$C$12:$C$18,1)))*(INDEX($E$12:$E$18,MATCH(I359,$C$12:$C$18,1)+1)-INDEX($E$12:$E$18,MATCH(I359,$C$12:$C$18,1)))))</f>
        <v>0.93950051036770321</v>
      </c>
      <c r="L359">
        <f t="shared" si="30"/>
        <v>0.15722794107755042</v>
      </c>
      <c r="M359" cm="1">
        <f t="array" ref="M359">EXP(INDEX($F$12:$F$18,MATCH(I359,$C$12:$C$18,1))+((I359-INDEX($C$12:$C$18,MATCH(I359,$C$12:$C$18,1)))/(INDEX($C$12:$C$18,MATCH(I359,$C$12:$C$18,1)+1)-INDEX($C$12:$C$18,MATCH(I359,$C$12:$C$18,1)))*(INDEX($F$12:$F$18,MATCH(I359,$C$12:$C$18,1)+1)-INDEX($F$12:$F$18,MATCH(I359,$C$12:$C$18,1)))))</f>
        <v>0.85745905597312633</v>
      </c>
      <c r="N359">
        <f t="shared" si="31"/>
        <v>0.11844857828159058</v>
      </c>
      <c r="O359" cm="1">
        <f t="array" ref="O359">EXP(INDEX($G$12:$G$18,MATCH(I359,$C$12:$C$18,1))+((I359-INDEX($C$12:$C$18,MATCH(I359,$C$12:$C$18,1)))/(INDEX($C$12:$C$18,MATCH(I359,$C$12:$C$18,1)+1)-INDEX($C$12:$C$18,MATCH(I359,$C$12:$C$18,1)))*(INDEX($G$12:$G$18,MATCH(I359,$C$12:$C$18,1)+1)-INDEX($G$12:$G$18,MATCH(I359,$C$12:$C$18,1)))))</f>
        <v>0.89060662701092086</v>
      </c>
    </row>
    <row r="360" spans="9:15" x14ac:dyDescent="0.35">
      <c r="I360">
        <v>358</v>
      </c>
      <c r="J360">
        <f t="shared" si="29"/>
        <v>6.3860964599016176E-2</v>
      </c>
      <c r="K360" cm="1">
        <f t="array" ref="K360">EXP(INDEX($E$12:$E$18,MATCH(I360,$C$12:$C$18,1))+((I360-INDEX($C$12:$C$18,MATCH(I360,$C$12:$C$18,1)))/(INDEX($C$12:$C$18,MATCH(I360,$C$12:$C$18,1)+1)-INDEX($C$12:$C$18,MATCH(I360,$C$12:$C$18,1)))*(INDEX($E$12:$E$18,MATCH(I360,$C$12:$C$18,1)+1)-INDEX($E$12:$E$18,MATCH(I360,$C$12:$C$18,1)))))</f>
        <v>0.9392850917465061</v>
      </c>
      <c r="L360">
        <f t="shared" si="30"/>
        <v>0.15720732098473642</v>
      </c>
      <c r="M360" cm="1">
        <f t="array" ref="M360">EXP(INDEX($F$12:$F$18,MATCH(I360,$C$12:$C$18,1))+((I360-INDEX($C$12:$C$18,MATCH(I360,$C$12:$C$18,1)))/(INDEX($C$12:$C$18,MATCH(I360,$C$12:$C$18,1)+1)-INDEX($C$12:$C$18,MATCH(I360,$C$12:$C$18,1)))*(INDEX($F$12:$F$18,MATCH(I360,$C$12:$C$18,1)+1)-INDEX($F$12:$F$18,MATCH(I360,$C$12:$C$18,1)))))</f>
        <v>0.85710710968732262</v>
      </c>
      <c r="N360">
        <f t="shared" si="31"/>
        <v>0.11847280064254552</v>
      </c>
      <c r="O360" cm="1">
        <f t="array" ref="O360">EXP(INDEX($G$12:$G$18,MATCH(I360,$C$12:$C$18,1))+((I360-INDEX($C$12:$C$18,MATCH(I360,$C$12:$C$18,1)))/(INDEX($C$12:$C$18,MATCH(I360,$C$12:$C$18,1)+1)-INDEX($C$12:$C$18,MATCH(I360,$C$12:$C$18,1)))*(INDEX($G$12:$G$18,MATCH(I360,$C$12:$C$18,1)+1)-INDEX($G$12:$G$18,MATCH(I360,$C$12:$C$18,1)))))</f>
        <v>0.89029650546199823</v>
      </c>
    </row>
    <row r="361" spans="9:15" x14ac:dyDescent="0.35">
      <c r="I361">
        <v>359</v>
      </c>
      <c r="J361">
        <f t="shared" si="29"/>
        <v>6.3916228373420494E-2</v>
      </c>
      <c r="K361" cm="1">
        <f t="array" ref="K361">EXP(INDEX($E$12:$E$18,MATCH(I361,$C$12:$C$18,1))+((I361-INDEX($C$12:$C$18,MATCH(I361,$C$12:$C$18,1)))/(INDEX($C$12:$C$18,MATCH(I361,$C$12:$C$18,1)+1)-INDEX($C$12:$C$18,MATCH(I361,$C$12:$C$18,1)))*(INDEX($E$12:$E$18,MATCH(I361,$C$12:$C$18,1)+1)-INDEX($E$12:$E$18,MATCH(I361,$C$12:$C$18,1)))))</f>
        <v>0.93906972251877052</v>
      </c>
      <c r="L361">
        <f t="shared" si="30"/>
        <v>0.15718681576709154</v>
      </c>
      <c r="M361" cm="1">
        <f t="array" ref="M361">EXP(INDEX($F$12:$F$18,MATCH(I361,$C$12:$C$18,1))+((I361-INDEX($C$12:$C$18,MATCH(I361,$C$12:$C$18,1)))/(INDEX($C$12:$C$18,MATCH(I361,$C$12:$C$18,1)+1)-INDEX($C$12:$C$18,MATCH(I361,$C$12:$C$18,1)))*(INDEX($F$12:$F$18,MATCH(I361,$C$12:$C$18,1)+1)-INDEX($F$12:$F$18,MATCH(I361,$C$12:$C$18,1)))))</f>
        <v>0.8567553078587814</v>
      </c>
      <c r="N361">
        <f t="shared" si="31"/>
        <v>0.1184968880599855</v>
      </c>
      <c r="O361" cm="1">
        <f t="array" ref="O361">EXP(INDEX($G$12:$G$18,MATCH(I361,$C$12:$C$18,1))+((I361-INDEX($C$12:$C$18,MATCH(I361,$C$12:$C$18,1)))/(INDEX($C$12:$C$18,MATCH(I361,$C$12:$C$18,1)+1)-INDEX($C$12:$C$18,MATCH(I361,$C$12:$C$18,1)))*(INDEX($G$12:$G$18,MATCH(I361,$C$12:$C$18,1)+1)-INDEX($G$12:$G$18,MATCH(I361,$C$12:$C$18,1)))))</f>
        <v>0.88998649190168932</v>
      </c>
    </row>
    <row r="362" spans="9:15" x14ac:dyDescent="0.35">
      <c r="I362">
        <v>360</v>
      </c>
      <c r="J362">
        <f t="shared" si="29"/>
        <v>6.3971185126855845E-2</v>
      </c>
      <c r="K362" cm="1">
        <f t="array" ref="K362">EXP(INDEX($E$12:$E$18,MATCH(I362,$C$12:$C$18,1))+((I362-INDEX($C$12:$C$18,MATCH(I362,$C$12:$C$18,1)))/(INDEX($C$12:$C$18,MATCH(I362,$C$12:$C$18,1)+1)-INDEX($C$12:$C$18,MATCH(I362,$C$12:$C$18,1)))*(INDEX($E$12:$E$18,MATCH(I362,$C$12:$C$18,1)+1)-INDEX($E$12:$E$18,MATCH(I362,$C$12:$C$18,1)))))</f>
        <v>0.93885440267317111</v>
      </c>
      <c r="L362">
        <f t="shared" si="30"/>
        <v>0.15716642446732224</v>
      </c>
      <c r="M362" cm="1">
        <f t="array" ref="M362">EXP(INDEX($F$12:$F$18,MATCH(I362,$C$12:$C$18,1))+((I362-INDEX($C$12:$C$18,MATCH(I362,$C$12:$C$18,1)))/(INDEX($C$12:$C$18,MATCH(I362,$C$12:$C$18,1)+1)-INDEX($C$12:$C$18,MATCH(I362,$C$12:$C$18,1)))*(INDEX($F$12:$F$18,MATCH(I362,$C$12:$C$18,1)+1)-INDEX($F$12:$F$18,MATCH(I362,$C$12:$C$18,1)))))</f>
        <v>0.85640365042821021</v>
      </c>
      <c r="N362">
        <f t="shared" si="31"/>
        <v>0.11852084165843957</v>
      </c>
      <c r="O362" cm="1">
        <f t="array" ref="O362">EXP(INDEX($G$12:$G$18,MATCH(I362,$C$12:$C$18,1))+((I362-INDEX($C$12:$C$18,MATCH(I362,$C$12:$C$18,1)))/(INDEX($C$12:$C$18,MATCH(I362,$C$12:$C$18,1)+1)-INDEX($C$12:$C$18,MATCH(I362,$C$12:$C$18,1)))*(INDEX($G$12:$G$18,MATCH(I362,$C$12:$C$18,1)+1)-INDEX($G$12:$G$18,MATCH(I362,$C$12:$C$18,1)))))</f>
        <v>0.88967658629239121</v>
      </c>
    </row>
    <row r="363" spans="9:15" x14ac:dyDescent="0.35">
      <c r="I363">
        <v>361</v>
      </c>
      <c r="J363">
        <f t="shared" si="29"/>
        <v>6.4025837410743136E-2</v>
      </c>
      <c r="K363" cm="1">
        <f t="array" ref="K363">EXP(INDEX($E$12:$E$18,MATCH(I363,$C$12:$C$18,1))+((I363-INDEX($C$12:$C$18,MATCH(I363,$C$12:$C$18,1)))/(INDEX($C$12:$C$18,MATCH(I363,$C$12:$C$18,1)+1)-INDEX($C$12:$C$18,MATCH(I363,$C$12:$C$18,1)))*(INDEX($E$12:$E$18,MATCH(I363,$C$12:$C$18,1)+1)-INDEX($E$12:$E$18,MATCH(I363,$C$12:$C$18,1)))))</f>
        <v>0.93863913219838491</v>
      </c>
      <c r="L363">
        <f t="shared" si="30"/>
        <v>0.15714614613874286</v>
      </c>
      <c r="M363" cm="1">
        <f t="array" ref="M363">EXP(INDEX($F$12:$F$18,MATCH(I363,$C$12:$C$18,1))+((I363-INDEX($C$12:$C$18,MATCH(I363,$C$12:$C$18,1)))/(INDEX($C$12:$C$18,MATCH(I363,$C$12:$C$18,1)+1)-INDEX($C$12:$C$18,MATCH(I363,$C$12:$C$18,1)))*(INDEX($F$12:$F$18,MATCH(I363,$C$12:$C$18,1)+1)-INDEX($F$12:$F$18,MATCH(I363,$C$12:$C$18,1)))))</f>
        <v>0.85605213733634022</v>
      </c>
      <c r="N363">
        <f t="shared" si="31"/>
        <v>0.118544662549977</v>
      </c>
      <c r="O363" cm="1">
        <f t="array" ref="O363">EXP(INDEX($G$12:$G$18,MATCH(I363,$C$12:$C$18,1))+((I363-INDEX($C$12:$C$18,MATCH(I363,$C$12:$C$18,1)))/(INDEX($C$12:$C$18,MATCH(I363,$C$12:$C$18,1)+1)-INDEX($C$12:$C$18,MATCH(I363,$C$12:$C$18,1)))*(INDEX($G$12:$G$18,MATCH(I363,$C$12:$C$18,1)+1)-INDEX($G$12:$G$18,MATCH(I363,$C$12:$C$18,1)))))</f>
        <v>0.88936678859651375</v>
      </c>
    </row>
    <row r="364" spans="9:15" x14ac:dyDescent="0.35">
      <c r="I364">
        <v>362</v>
      </c>
      <c r="J364">
        <f t="shared" si="29"/>
        <v>6.4080187748310577E-2</v>
      </c>
      <c r="K364" cm="1">
        <f t="array" ref="K364">EXP(INDEX($E$12:$E$18,MATCH(I364,$C$12:$C$18,1))+((I364-INDEX($C$12:$C$18,MATCH(I364,$C$12:$C$18,1)))/(INDEX($C$12:$C$18,MATCH(I364,$C$12:$C$18,1)+1)-INDEX($C$12:$C$18,MATCH(I364,$C$12:$C$18,1)))*(INDEX($E$12:$E$18,MATCH(I364,$C$12:$C$18,1)+1)-INDEX($E$12:$E$18,MATCH(I364,$C$12:$C$18,1)))))</f>
        <v>0.93842391108309176</v>
      </c>
      <c r="L364">
        <f t="shared" si="30"/>
        <v>0.15712597984512805</v>
      </c>
      <c r="M364" cm="1">
        <f t="array" ref="M364">EXP(INDEX($F$12:$F$18,MATCH(I364,$C$12:$C$18,1))+((I364-INDEX($C$12:$C$18,MATCH(I364,$C$12:$C$18,1)))/(INDEX($C$12:$C$18,MATCH(I364,$C$12:$C$18,1)+1)-INDEX($C$12:$C$18,MATCH(I364,$C$12:$C$18,1)))*(INDEX($F$12:$F$18,MATCH(I364,$C$12:$C$18,1)+1)-INDEX($F$12:$F$18,MATCH(I364,$C$12:$C$18,1)))))</f>
        <v>0.8557007685239274</v>
      </c>
      <c r="N364">
        <f t="shared" si="31"/>
        <v>0.11856835183437889</v>
      </c>
      <c r="O364" cm="1">
        <f t="array" ref="O364">EXP(INDEX($G$12:$G$18,MATCH(I364,$C$12:$C$18,1))+((I364-INDEX($C$12:$C$18,MATCH(I364,$C$12:$C$18,1)))/(INDEX($C$12:$C$18,MATCH(I364,$C$12:$C$18,1)+1)-INDEX($C$12:$C$18,MATCH(I364,$C$12:$C$18,1)))*(INDEX($G$12:$G$18,MATCH(I364,$C$12:$C$18,1)+1)-INDEX($G$12:$G$18,MATCH(I364,$C$12:$C$18,1)))))</f>
        <v>0.88905709877647998</v>
      </c>
    </row>
    <row r="365" spans="9:15" x14ac:dyDescent="0.35">
      <c r="I365">
        <v>363</v>
      </c>
      <c r="J365">
        <f t="shared" si="29"/>
        <v>6.4134238634982424E-2</v>
      </c>
      <c r="K365" cm="1">
        <f t="array" ref="K365">EXP(INDEX($E$12:$E$18,MATCH(I365,$C$12:$C$18,1))+((I365-INDEX($C$12:$C$18,MATCH(I365,$C$12:$C$18,1)))/(INDEX($C$12:$C$18,MATCH(I365,$C$12:$C$18,1)+1)-INDEX($C$12:$C$18,MATCH(I365,$C$12:$C$18,1)))*(INDEX($E$12:$E$18,MATCH(I365,$C$12:$C$18,1)+1)-INDEX($E$12:$E$18,MATCH(I365,$C$12:$C$18,1)))))</f>
        <v>0.93820873931597382</v>
      </c>
      <c r="L365">
        <f t="shared" si="30"/>
        <v>0.15710592466056897</v>
      </c>
      <c r="M365" cm="1">
        <f t="array" ref="M365">EXP(INDEX($F$12:$F$18,MATCH(I365,$C$12:$C$18,1))+((I365-INDEX($C$12:$C$18,MATCH(I365,$C$12:$C$18,1)))/(INDEX($C$12:$C$18,MATCH(I365,$C$12:$C$18,1)+1)-INDEX($C$12:$C$18,MATCH(I365,$C$12:$C$18,1)))*(INDEX($F$12:$F$18,MATCH(I365,$C$12:$C$18,1)+1)-INDEX($F$12:$F$18,MATCH(I365,$C$12:$C$18,1)))))</f>
        <v>0.85534954393175178</v>
      </c>
      <c r="N365">
        <f t="shared" si="31"/>
        <v>0.11859191059930757</v>
      </c>
      <c r="O365" cm="1">
        <f t="array" ref="O365">EXP(INDEX($G$12:$G$18,MATCH(I365,$C$12:$C$18,1))+((I365-INDEX($C$12:$C$18,MATCH(I365,$C$12:$C$18,1)))/(INDEX($C$12:$C$18,MATCH(I365,$C$12:$C$18,1)+1)-INDEX($C$12:$C$18,MATCH(I365,$C$12:$C$18,1)))*(INDEX($G$12:$G$18,MATCH(I365,$C$12:$C$18,1)+1)-INDEX($G$12:$G$18,MATCH(I365,$C$12:$C$18,1)))))</f>
        <v>0.88874751679472597</v>
      </c>
    </row>
    <row r="366" spans="9:15" x14ac:dyDescent="0.35">
      <c r="I366">
        <v>364</v>
      </c>
      <c r="J366">
        <f t="shared" si="29"/>
        <v>6.4187992538760341E-2</v>
      </c>
      <c r="K366" cm="1">
        <f t="array" ref="K366">EXP(INDEX($E$12:$E$18,MATCH(I366,$C$12:$C$18,1))+((I366-INDEX($C$12:$C$18,MATCH(I366,$C$12:$C$18,1)))/(INDEX($C$12:$C$18,MATCH(I366,$C$12:$C$18,1)+1)-INDEX($C$12:$C$18,MATCH(I366,$C$12:$C$18,1)))*(INDEX($E$12:$E$18,MATCH(I366,$C$12:$C$18,1)+1)-INDEX($E$12:$E$18,MATCH(I366,$C$12:$C$18,1)))))</f>
        <v>0.93799361688571625</v>
      </c>
      <c r="L366">
        <f t="shared" si="30"/>
        <v>0.15708597966933163</v>
      </c>
      <c r="M366" cm="1">
        <f t="array" ref="M366">EXP(INDEX($F$12:$F$18,MATCH(I366,$C$12:$C$18,1))+((I366-INDEX($C$12:$C$18,MATCH(I366,$C$12:$C$18,1)))/(INDEX($C$12:$C$18,MATCH(I366,$C$12:$C$18,1)+1)-INDEX($C$12:$C$18,MATCH(I366,$C$12:$C$18,1)))*(INDEX($F$12:$F$18,MATCH(I366,$C$12:$C$18,1)+1)-INDEX($F$12:$F$18,MATCH(I366,$C$12:$C$18,1)))))</f>
        <v>0.85499846350061781</v>
      </c>
      <c r="N366">
        <f t="shared" si="31"/>
        <v>0.11861533992047273</v>
      </c>
      <c r="O366" cm="1">
        <f t="array" ref="O366">EXP(INDEX($G$12:$G$18,MATCH(I366,$C$12:$C$18,1))+((I366-INDEX($C$12:$C$18,MATCH(I366,$C$12:$C$18,1)))/(INDEX($C$12:$C$18,MATCH(I366,$C$12:$C$18,1)+1)-INDEX($C$12:$C$18,MATCH(I366,$C$12:$C$18,1)))*(INDEX($G$12:$G$18,MATCH(I366,$C$12:$C$18,1)+1)-INDEX($G$12:$G$18,MATCH(I366,$C$12:$C$18,1)))))</f>
        <v>0.88843804261370118</v>
      </c>
    </row>
    <row r="367" spans="9:15" x14ac:dyDescent="0.35">
      <c r="I367">
        <v>365</v>
      </c>
      <c r="J367">
        <f t="shared" si="29"/>
        <v>6.4241451900599794E-2</v>
      </c>
      <c r="K367" cm="1">
        <f t="array" ref="K367">EXP(INDEX($E$12:$E$18,MATCH(I367,$C$12:$C$18,1))+((I367-INDEX($C$12:$C$18,MATCH(I367,$C$12:$C$18,1)))/(INDEX($C$12:$C$18,MATCH(I367,$C$12:$C$18,1)+1)-INDEX($C$12:$C$18,MATCH(I367,$C$12:$C$18,1)))*(INDEX($E$12:$E$18,MATCH(I367,$C$12:$C$18,1)+1)-INDEX($E$12:$E$18,MATCH(I367,$C$12:$C$18,1)))))</f>
        <v>0.93777854378100645</v>
      </c>
      <c r="L367">
        <f t="shared" si="30"/>
        <v>0.1570661439657175</v>
      </c>
      <c r="M367" cm="1">
        <f t="array" ref="M367">EXP(INDEX($F$12:$F$18,MATCH(I367,$C$12:$C$18,1))+((I367-INDEX($C$12:$C$18,MATCH(I367,$C$12:$C$18,1)))/(INDEX($C$12:$C$18,MATCH(I367,$C$12:$C$18,1)+1)-INDEX($C$12:$C$18,MATCH(I367,$C$12:$C$18,1)))*(INDEX($F$12:$F$18,MATCH(I367,$C$12:$C$18,1)+1)-INDEX($F$12:$F$18,MATCH(I367,$C$12:$C$18,1)))))</f>
        <v>0.85464752717135428</v>
      </c>
      <c r="N367">
        <f t="shared" si="31"/>
        <v>0.118638640861796</v>
      </c>
      <c r="O367" cm="1">
        <f t="array" ref="O367">EXP(INDEX($G$12:$G$18,MATCH(I367,$C$12:$C$18,1))+((I367-INDEX($C$12:$C$18,MATCH(I367,$C$12:$C$18,1)))/(INDEX($C$12:$C$18,MATCH(I367,$C$12:$C$18,1)+1)-INDEX($C$12:$C$18,MATCH(I367,$C$12:$C$18,1)))*(INDEX($G$12:$G$18,MATCH(I367,$C$12:$C$18,1)+1)-INDEX($G$12:$G$18,MATCH(I367,$C$12:$C$18,1)))))</f>
        <v>0.88812867619586766</v>
      </c>
    </row>
    <row r="368" spans="9:15" x14ac:dyDescent="0.35">
      <c r="I368">
        <v>366</v>
      </c>
      <c r="J368">
        <f t="shared" si="29"/>
        <v>6.4294619134778908E-2</v>
      </c>
      <c r="K368" cm="1">
        <f t="array" ref="K368">EXP(INDEX($E$12:$E$18,MATCH(I368,$C$12:$C$18,1))+((I368-INDEX($C$12:$C$18,MATCH(I368,$C$12:$C$18,1)))/(INDEX($C$12:$C$18,MATCH(I368,$C$12:$C$18,1)+1)-INDEX($C$12:$C$18,MATCH(I368,$C$12:$C$18,1)))*(INDEX($E$12:$E$18,MATCH(I368,$C$12:$C$18,1)+1)-INDEX($E$12:$E$18,MATCH(I368,$C$12:$C$18,1)))))</f>
        <v>0.93756351999053456</v>
      </c>
      <c r="L368">
        <f t="shared" si="30"/>
        <v>0.15704641665392652</v>
      </c>
      <c r="M368" cm="1">
        <f t="array" ref="M368">EXP(INDEX($F$12:$F$18,MATCH(I368,$C$12:$C$18,1))+((I368-INDEX($C$12:$C$18,MATCH(I368,$C$12:$C$18,1)))/(INDEX($C$12:$C$18,MATCH(I368,$C$12:$C$18,1)+1)-INDEX($C$12:$C$18,MATCH(I368,$C$12:$C$18,1)))*(INDEX($F$12:$F$18,MATCH(I368,$C$12:$C$18,1)+1)-INDEX($F$12:$F$18,MATCH(I368,$C$12:$C$18,1)))))</f>
        <v>0.85429673488481406</v>
      </c>
      <c r="N368">
        <f t="shared" si="31"/>
        <v>0.11866181447557106</v>
      </c>
      <c r="O368" cm="1">
        <f t="array" ref="O368">EXP(INDEX($G$12:$G$18,MATCH(I368,$C$12:$C$18,1))+((I368-INDEX($C$12:$C$18,MATCH(I368,$C$12:$C$18,1)))/(INDEX($C$12:$C$18,MATCH(I368,$C$12:$C$18,1)+1)-INDEX($C$12:$C$18,MATCH(I368,$C$12:$C$18,1)))*(INDEX($G$12:$G$18,MATCH(I368,$C$12:$C$18,1)+1)-INDEX($G$12:$G$18,MATCH(I368,$C$12:$C$18,1)))))</f>
        <v>0.88781941750370086</v>
      </c>
    </row>
    <row r="369" spans="9:15" x14ac:dyDescent="0.35">
      <c r="I369">
        <v>367</v>
      </c>
      <c r="J369">
        <f t="shared" si="29"/>
        <v>6.4347496629262299E-2</v>
      </c>
      <c r="K369" cm="1">
        <f t="array" ref="K369">EXP(INDEX($E$12:$E$18,MATCH(I369,$C$12:$C$18,1))+((I369-INDEX($C$12:$C$18,MATCH(I369,$C$12:$C$18,1)))/(INDEX($C$12:$C$18,MATCH(I369,$C$12:$C$18,1)+1)-INDEX($C$12:$C$18,MATCH(I369,$C$12:$C$18,1)))*(INDEX($E$12:$E$18,MATCH(I369,$C$12:$C$18,1)+1)-INDEX($E$12:$E$18,MATCH(I369,$C$12:$C$18,1)))))</f>
        <v>0.93734854550299318</v>
      </c>
      <c r="L369">
        <f t="shared" si="30"/>
        <v>0.15702679684792176</v>
      </c>
      <c r="M369" cm="1">
        <f t="array" ref="M369">EXP(INDEX($F$12:$F$18,MATCH(I369,$C$12:$C$18,1))+((I369-INDEX($C$12:$C$18,MATCH(I369,$C$12:$C$18,1)))/(INDEX($C$12:$C$18,MATCH(I369,$C$12:$C$18,1)+1)-INDEX($C$12:$C$18,MATCH(I369,$C$12:$C$18,1)))*(INDEX($F$12:$F$18,MATCH(I369,$C$12:$C$18,1)+1)-INDEX($F$12:$F$18,MATCH(I369,$C$12:$C$18,1)))))</f>
        <v>0.85394608658187465</v>
      </c>
      <c r="N369">
        <f t="shared" si="31"/>
        <v>0.11868486180262253</v>
      </c>
      <c r="O369" cm="1">
        <f t="array" ref="O369">EXP(INDEX($G$12:$G$18,MATCH(I369,$C$12:$C$18,1))+((I369-INDEX($C$12:$C$18,MATCH(I369,$C$12:$C$18,1)))/(INDEX($C$12:$C$18,MATCH(I369,$C$12:$C$18,1)+1)-INDEX($C$12:$C$18,MATCH(I369,$C$12:$C$18,1)))*(INDEX($G$12:$G$18,MATCH(I369,$C$12:$C$18,1)+1)-INDEX($G$12:$G$18,MATCH(I369,$C$12:$C$18,1)))))</f>
        <v>0.88751026649968923</v>
      </c>
    </row>
    <row r="370" spans="9:15" x14ac:dyDescent="0.35">
      <c r="I370">
        <v>368</v>
      </c>
      <c r="J370">
        <f t="shared" si="29"/>
        <v>6.4400086746058197E-2</v>
      </c>
      <c r="K370" cm="1">
        <f t="array" ref="K370">EXP(INDEX($E$12:$E$18,MATCH(I370,$C$12:$C$18,1))+((I370-INDEX($C$12:$C$18,MATCH(I370,$C$12:$C$18,1)))/(INDEX($C$12:$C$18,MATCH(I370,$C$12:$C$18,1)+1)-INDEX($C$12:$C$18,MATCH(I370,$C$12:$C$18,1)))*(INDEX($E$12:$E$18,MATCH(I370,$C$12:$C$18,1)+1)-INDEX($E$12:$E$18,MATCH(I370,$C$12:$C$18,1)))))</f>
        <v>0.93713362030707781</v>
      </c>
      <c r="L370">
        <f t="shared" si="30"/>
        <v>0.15700728367129746</v>
      </c>
      <c r="M370" cm="1">
        <f t="array" ref="M370">EXP(INDEX($F$12:$F$18,MATCH(I370,$C$12:$C$18,1))+((I370-INDEX($C$12:$C$18,MATCH(I370,$C$12:$C$18,1)))/(INDEX($C$12:$C$18,MATCH(I370,$C$12:$C$18,1)+1)-INDEX($C$12:$C$18,MATCH(I370,$C$12:$C$18,1)))*(INDEX($F$12:$F$18,MATCH(I370,$C$12:$C$18,1)+1)-INDEX($F$12:$F$18,MATCH(I370,$C$12:$C$18,1)))))</f>
        <v>0.85359558220343745</v>
      </c>
      <c r="N370">
        <f t="shared" si="31"/>
        <v>0.11870778387246181</v>
      </c>
      <c r="O370" cm="1">
        <f t="array" ref="O370">EXP(INDEX($G$12:$G$18,MATCH(I370,$C$12:$C$18,1))+((I370-INDEX($C$12:$C$18,MATCH(I370,$C$12:$C$18,1)))/(INDEX($C$12:$C$18,MATCH(I370,$C$12:$C$18,1)+1)-INDEX($C$12:$C$18,MATCH(I370,$C$12:$C$18,1)))*(INDEX($G$12:$G$18,MATCH(I370,$C$12:$C$18,1)+1)-INDEX($G$12:$G$18,MATCH(I370,$C$12:$C$18,1)))))</f>
        <v>0.88720122314633421</v>
      </c>
    </row>
    <row r="371" spans="9:15" x14ac:dyDescent="0.35">
      <c r="I371">
        <v>369</v>
      </c>
      <c r="J371">
        <f t="shared" si="29"/>
        <v>6.445239182157074E-2</v>
      </c>
      <c r="K371" cm="1">
        <f t="array" ref="K371">EXP(INDEX($E$12:$E$18,MATCH(I371,$C$12:$C$18,1))+((I371-INDEX($C$12:$C$18,MATCH(I371,$C$12:$C$18,1)))/(INDEX($C$12:$C$18,MATCH(I371,$C$12:$C$18,1)+1)-INDEX($C$12:$C$18,MATCH(I371,$C$12:$C$18,1)))*(INDEX($E$12:$E$18,MATCH(I371,$C$12:$C$18,1)+1)-INDEX($E$12:$E$18,MATCH(I371,$C$12:$C$18,1)))))</f>
        <v>0.93691874439148615</v>
      </c>
      <c r="L371">
        <f t="shared" si="30"/>
        <v>0.15698787625714808</v>
      </c>
      <c r="M371" cm="1">
        <f t="array" ref="M371">EXP(INDEX($F$12:$F$18,MATCH(I371,$C$12:$C$18,1))+((I371-INDEX($C$12:$C$18,MATCH(I371,$C$12:$C$18,1)))/(INDEX($C$12:$C$18,MATCH(I371,$C$12:$C$18,1)+1)-INDEX($C$12:$C$18,MATCH(I371,$C$12:$C$18,1)))*(INDEX($F$12:$F$18,MATCH(I371,$C$12:$C$18,1)+1)-INDEX($F$12:$F$18,MATCH(I371,$C$12:$C$18,1)))))</f>
        <v>0.85324522169042838</v>
      </c>
      <c r="N371">
        <f t="shared" si="31"/>
        <v>0.1187305817034401</v>
      </c>
      <c r="O371" cm="1">
        <f t="array" ref="O371">EXP(INDEX($G$12:$G$18,MATCH(I371,$C$12:$C$18,1))+((I371-INDEX($C$12:$C$18,MATCH(I371,$C$12:$C$18,1)))/(INDEX($C$12:$C$18,MATCH(I371,$C$12:$C$18,1)+1)-INDEX($C$12:$C$18,MATCH(I371,$C$12:$C$18,1)))*(INDEX($G$12:$G$18,MATCH(I371,$C$12:$C$18,1)+1)-INDEX($G$12:$G$18,MATCH(I371,$C$12:$C$18,1)))))</f>
        <v>0.88689228740615045</v>
      </c>
    </row>
    <row r="372" spans="9:15" x14ac:dyDescent="0.35">
      <c r="I372">
        <v>370</v>
      </c>
      <c r="J372">
        <f t="shared" si="29"/>
        <v>6.4504414166945245E-2</v>
      </c>
      <c r="K372" cm="1">
        <f t="array" ref="K372">EXP(INDEX($E$12:$E$18,MATCH(I372,$C$12:$C$18,1))+((I372-INDEX($C$12:$C$18,MATCH(I372,$C$12:$C$18,1)))/(INDEX($C$12:$C$18,MATCH(I372,$C$12:$C$18,1)+1)-INDEX($C$12:$C$18,MATCH(I372,$C$12:$C$18,1)))*(INDEX($E$12:$E$18,MATCH(I372,$C$12:$C$18,1)+1)-INDEX($E$12:$E$18,MATCH(I372,$C$12:$C$18,1)))))</f>
        <v>0.9367039177449189</v>
      </c>
      <c r="L372">
        <f t="shared" si="30"/>
        <v>0.15696857374794007</v>
      </c>
      <c r="M372" cm="1">
        <f t="array" ref="M372">EXP(INDEX($F$12:$F$18,MATCH(I372,$C$12:$C$18,1))+((I372-INDEX($C$12:$C$18,MATCH(I372,$C$12:$C$18,1)))/(INDEX($C$12:$C$18,MATCH(I372,$C$12:$C$18,1)+1)-INDEX($C$12:$C$18,MATCH(I372,$C$12:$C$18,1)))*(INDEX($F$12:$F$18,MATCH(I372,$C$12:$C$18,1)+1)-INDEX($F$12:$F$18,MATCH(I372,$C$12:$C$18,1)))))</f>
        <v>0.85289500498379744</v>
      </c>
      <c r="N372">
        <f t="shared" si="31"/>
        <v>0.1187532563028996</v>
      </c>
      <c r="O372" cm="1">
        <f t="array" ref="O372">EXP(INDEX($G$12:$G$18,MATCH(I372,$C$12:$C$18,1))+((I372-INDEX($C$12:$C$18,MATCH(I372,$C$12:$C$18,1)))/(INDEX($C$12:$C$18,MATCH(I372,$C$12:$C$18,1)+1)-INDEX($C$12:$C$18,MATCH(I372,$C$12:$C$18,1)))*(INDEX($G$12:$G$18,MATCH(I372,$C$12:$C$18,1)+1)-INDEX($G$12:$G$18,MATCH(I372,$C$12:$C$18,1)))))</f>
        <v>0.88658345924166548</v>
      </c>
    </row>
    <row r="373" spans="9:15" x14ac:dyDescent="0.35">
      <c r="I373">
        <v>371</v>
      </c>
      <c r="J373">
        <f t="shared" si="29"/>
        <v>6.4556156068409407E-2</v>
      </c>
      <c r="K373" cm="1">
        <f t="array" ref="K373">EXP(INDEX($E$12:$E$18,MATCH(I373,$C$12:$C$18,1))+((I373-INDEX($C$12:$C$18,MATCH(I373,$C$12:$C$18,1)))/(INDEX($C$12:$C$18,MATCH(I373,$C$12:$C$18,1)+1)-INDEX($C$12:$C$18,MATCH(I373,$C$12:$C$18,1)))*(INDEX($E$12:$E$18,MATCH(I373,$C$12:$C$18,1)+1)-INDEX($E$12:$E$18,MATCH(I373,$C$12:$C$18,1)))))</f>
        <v>0.936489140356079</v>
      </c>
      <c r="L373">
        <f t="shared" si="30"/>
        <v>0.15694937529538541</v>
      </c>
      <c r="M373" cm="1">
        <f t="array" ref="M373">EXP(INDEX($F$12:$F$18,MATCH(I373,$C$12:$C$18,1))+((I373-INDEX($C$12:$C$18,MATCH(I373,$C$12:$C$18,1)))/(INDEX($C$12:$C$18,MATCH(I373,$C$12:$C$18,1)+1)-INDEX($C$12:$C$18,MATCH(I373,$C$12:$C$18,1)))*(INDEX($F$12:$F$18,MATCH(I373,$C$12:$C$18,1)+1)-INDEX($F$12:$F$18,MATCH(I373,$C$12:$C$18,1)))))</f>
        <v>0.85254493202451898</v>
      </c>
      <c r="N373">
        <f t="shared" si="31"/>
        <v>0.11877580866732163</v>
      </c>
      <c r="O373" cm="1">
        <f t="array" ref="O373">EXP(INDEX($G$12:$G$18,MATCH(I373,$C$12:$C$18,1))+((I373-INDEX($C$12:$C$18,MATCH(I373,$C$12:$C$18,1)))/(INDEX($C$12:$C$18,MATCH(I373,$C$12:$C$18,1)+1)-INDEX($C$12:$C$18,MATCH(I373,$C$12:$C$18,1)))*(INDEX($G$12:$G$18,MATCH(I373,$C$12:$C$18,1)+1)-INDEX($G$12:$G$18,MATCH(I373,$C$12:$C$18,1)))))</f>
        <v>0.88627473861541994</v>
      </c>
    </row>
    <row r="374" spans="9:15" x14ac:dyDescent="0.35">
      <c r="I374">
        <v>372</v>
      </c>
      <c r="J374">
        <f t="shared" si="29"/>
        <v>6.460761978760772E-2</v>
      </c>
      <c r="K374" cm="1">
        <f t="array" ref="K374">EXP(INDEX($E$12:$E$18,MATCH(I374,$C$12:$C$18,1))+((I374-INDEX($C$12:$C$18,MATCH(I374,$C$12:$C$18,1)))/(INDEX($C$12:$C$18,MATCH(I374,$C$12:$C$18,1)+1)-INDEX($C$12:$C$18,MATCH(I374,$C$12:$C$18,1)))*(INDEX($E$12:$E$18,MATCH(I374,$C$12:$C$18,1)+1)-INDEX($E$12:$E$18,MATCH(I374,$C$12:$C$18,1)))))</f>
        <v>0.93627441221367202</v>
      </c>
      <c r="L374">
        <f t="shared" si="30"/>
        <v>0.15693028006031759</v>
      </c>
      <c r="M374" cm="1">
        <f t="array" ref="M374">EXP(INDEX($F$12:$F$18,MATCH(I374,$C$12:$C$18,1))+((I374-INDEX($C$12:$C$18,MATCH(I374,$C$12:$C$18,1)))/(INDEX($C$12:$C$18,MATCH(I374,$C$12:$C$18,1)+1)-INDEX($C$12:$C$18,MATCH(I374,$C$12:$C$18,1)))*(INDEX($F$12:$F$18,MATCH(I374,$C$12:$C$18,1)+1)-INDEX($F$12:$F$18,MATCH(I374,$C$12:$C$18,1)))))</f>
        <v>0.8521950027535915</v>
      </c>
      <c r="N374">
        <f t="shared" si="31"/>
        <v>0.11879823978247256</v>
      </c>
      <c r="O374" cm="1">
        <f t="array" ref="O374">EXP(INDEX($G$12:$G$18,MATCH(I374,$C$12:$C$18,1))+((I374-INDEX($C$12:$C$18,MATCH(I374,$C$12:$C$18,1)))/(INDEX($C$12:$C$18,MATCH(I374,$C$12:$C$18,1)+1)-INDEX($C$12:$C$18,MATCH(I374,$C$12:$C$18,1)))*(INDEX($G$12:$G$18,MATCH(I374,$C$12:$C$18,1)+1)-INDEX($G$12:$G$18,MATCH(I374,$C$12:$C$18,1)))))</f>
        <v>0.88596612548996756</v>
      </c>
    </row>
    <row r="375" spans="9:15" x14ac:dyDescent="0.35">
      <c r="I375">
        <v>373</v>
      </c>
      <c r="J375">
        <f t="shared" si="29"/>
        <v>6.4658807561930862E-2</v>
      </c>
      <c r="K375" cm="1">
        <f t="array" ref="K375">EXP(INDEX($E$12:$E$18,MATCH(I375,$C$12:$C$18,1))+((I375-INDEX($C$12:$C$18,MATCH(I375,$C$12:$C$18,1)))/(INDEX($C$12:$C$18,MATCH(I375,$C$12:$C$18,1)+1)-INDEX($C$12:$C$18,MATCH(I375,$C$12:$C$18,1)))*(INDEX($E$12:$E$18,MATCH(I375,$C$12:$C$18,1)+1)-INDEX($E$12:$E$18,MATCH(I375,$C$12:$C$18,1)))))</f>
        <v>0.93605973330640646</v>
      </c>
      <c r="L375">
        <f t="shared" si="30"/>
        <v>0.15691128721256925</v>
      </c>
      <c r="M375" cm="1">
        <f t="array" ref="M375">EXP(INDEX($F$12:$F$18,MATCH(I375,$C$12:$C$18,1))+((I375-INDEX($C$12:$C$18,MATCH(I375,$C$12:$C$18,1)))/(INDEX($C$12:$C$18,MATCH(I375,$C$12:$C$18,1)+1)-INDEX($C$12:$C$18,MATCH(I375,$C$12:$C$18,1)))*(INDEX($F$12:$F$18,MATCH(I375,$C$12:$C$18,1)+1)-INDEX($F$12:$F$18,MATCH(I375,$C$12:$C$18,1)))))</f>
        <v>0.85184521711203764</v>
      </c>
      <c r="N375">
        <f t="shared" si="31"/>
        <v>0.11882055062354764</v>
      </c>
      <c r="O375" cm="1">
        <f t="array" ref="O375">EXP(INDEX($G$12:$G$18,MATCH(I375,$C$12:$C$18,1))+((I375-INDEX($C$12:$C$18,MATCH(I375,$C$12:$C$18,1)))/(INDEX($C$12:$C$18,MATCH(I375,$C$12:$C$18,1)+1)-INDEX($C$12:$C$18,MATCH(I375,$C$12:$C$18,1)))*(INDEX($G$12:$G$18,MATCH(I375,$C$12:$C$18,1)+1)-INDEX($G$12:$G$18,MATCH(I375,$C$12:$C$18,1)))))</f>
        <v>0.88565761982787505</v>
      </c>
    </row>
    <row r="376" spans="9:15" x14ac:dyDescent="0.35">
      <c r="I376">
        <v>374</v>
      </c>
      <c r="J376">
        <f t="shared" si="29"/>
        <v>6.4709721604840661E-2</v>
      </c>
      <c r="K376" cm="1">
        <f t="array" ref="K376">EXP(INDEX($E$12:$E$18,MATCH(I376,$C$12:$C$18,1))+((I376-INDEX($C$12:$C$18,MATCH(I376,$C$12:$C$18,1)))/(INDEX($C$12:$C$18,MATCH(I376,$C$12:$C$18,1)+1)-INDEX($C$12:$C$18,MATCH(I376,$C$12:$C$18,1)))*(INDEX($E$12:$E$18,MATCH(I376,$C$12:$C$18,1)+1)-INDEX($E$12:$E$18,MATCH(I376,$C$12:$C$18,1)))))</f>
        <v>0.93584510362299289</v>
      </c>
      <c r="L376">
        <f t="shared" si="30"/>
        <v>0.15689239593085169</v>
      </c>
      <c r="M376" cm="1">
        <f t="array" ref="M376">EXP(INDEX($F$12:$F$18,MATCH(I376,$C$12:$C$18,1))+((I376-INDEX($C$12:$C$18,MATCH(I376,$C$12:$C$18,1)))/(INDEX($C$12:$C$18,MATCH(I376,$C$12:$C$18,1)+1)-INDEX($C$12:$C$18,MATCH(I376,$C$12:$C$18,1)))*(INDEX($F$12:$F$18,MATCH(I376,$C$12:$C$18,1)+1)-INDEX($F$12:$F$18,MATCH(I376,$C$12:$C$18,1)))))</f>
        <v>0.85149557504090445</v>
      </c>
      <c r="N376">
        <f t="shared" si="31"/>
        <v>0.11884274215531214</v>
      </c>
      <c r="O376" cm="1">
        <f t="array" ref="O376">EXP(INDEX($G$12:$G$18,MATCH(I376,$C$12:$C$18,1))+((I376-INDEX($C$12:$C$18,MATCH(I376,$C$12:$C$18,1)))/(INDEX($C$12:$C$18,MATCH(I376,$C$12:$C$18,1)+1)-INDEX($C$12:$C$18,MATCH(I376,$C$12:$C$18,1)))*(INDEX($G$12:$G$18,MATCH(I376,$C$12:$C$18,1)+1)-INDEX($G$12:$G$18,MATCH(I376,$C$12:$C$18,1)))))</f>
        <v>0.88534922159172225</v>
      </c>
    </row>
    <row r="377" spans="9:15" x14ac:dyDescent="0.35">
      <c r="I377">
        <v>375</v>
      </c>
      <c r="J377">
        <f t="shared" si="29"/>
        <v>6.4760364106188156E-2</v>
      </c>
      <c r="K377" cm="1">
        <f t="array" ref="K377">EXP(INDEX($E$12:$E$18,MATCH(I377,$C$12:$C$18,1))+((I377-INDEX($C$12:$C$18,MATCH(I377,$C$12:$C$18,1)))/(INDEX($C$12:$C$18,MATCH(I377,$C$12:$C$18,1)+1)-INDEX($C$12:$C$18,MATCH(I377,$C$12:$C$18,1)))*(INDEX($E$12:$E$18,MATCH(I377,$C$12:$C$18,1)+1)-INDEX($E$12:$E$18,MATCH(I377,$C$12:$C$18,1)))))</f>
        <v>0.93563052315214501</v>
      </c>
      <c r="L377">
        <f t="shared" si="30"/>
        <v>0.15687360540263653</v>
      </c>
      <c r="M377" cm="1">
        <f t="array" ref="M377">EXP(INDEX($F$12:$F$18,MATCH(I377,$C$12:$C$18,1))+((I377-INDEX($C$12:$C$18,MATCH(I377,$C$12:$C$18,1)))/(INDEX($C$12:$C$18,MATCH(I377,$C$12:$C$18,1)+1)-INDEX($C$12:$C$18,MATCH(I377,$C$12:$C$18,1)))*(INDEX($F$12:$F$18,MATCH(I377,$C$12:$C$18,1)+1)-INDEX($F$12:$F$18,MATCH(I377,$C$12:$C$18,1)))))</f>
        <v>0.85114607648126317</v>
      </c>
      <c r="N377">
        <f t="shared" si="31"/>
        <v>0.11886481533224051</v>
      </c>
      <c r="O377" cm="1">
        <f t="array" ref="O377">EXP(INDEX($G$12:$G$18,MATCH(I377,$C$12:$C$18,1))+((I377-INDEX($C$12:$C$18,MATCH(I377,$C$12:$C$18,1)))/(INDEX($C$12:$C$18,MATCH(I377,$C$12:$C$18,1)+1)-INDEX($C$12:$C$18,MATCH(I377,$C$12:$C$18,1)))*(INDEX($G$12:$G$18,MATCH(I377,$C$12:$C$18,1)+1)-INDEX($G$12:$G$18,MATCH(I377,$C$12:$C$18,1)))))</f>
        <v>0.88504093074410195</v>
      </c>
    </row>
    <row r="378" spans="9:15" x14ac:dyDescent="0.35">
      <c r="I378">
        <v>376</v>
      </c>
      <c r="J378">
        <f t="shared" si="29"/>
        <v>6.4810737232528448E-2</v>
      </c>
      <c r="K378" cm="1">
        <f t="array" ref="K378">EXP(INDEX($E$12:$E$18,MATCH(I378,$C$12:$C$18,1))+((I378-INDEX($C$12:$C$18,MATCH(I378,$C$12:$C$18,1)))/(INDEX($C$12:$C$18,MATCH(I378,$C$12:$C$18,1)+1)-INDEX($C$12:$C$18,MATCH(I378,$C$12:$C$18,1)))*(INDEX($E$12:$E$18,MATCH(I378,$C$12:$C$18,1)+1)-INDEX($E$12:$E$18,MATCH(I378,$C$12:$C$18,1)))))</f>
        <v>0.93541599188257873</v>
      </c>
      <c r="L378">
        <f t="shared" si="30"/>
        <v>0.15685491482403952</v>
      </c>
      <c r="M378" cm="1">
        <f t="array" ref="M378">EXP(INDEX($F$12:$F$18,MATCH(I378,$C$12:$C$18,1))+((I378-INDEX($C$12:$C$18,MATCH(I378,$C$12:$C$18,1)))/(INDEX($C$12:$C$18,MATCH(I378,$C$12:$C$18,1)+1)-INDEX($C$12:$C$18,MATCH(I378,$C$12:$C$18,1)))*(INDEX($F$12:$F$18,MATCH(I378,$C$12:$C$18,1)+1)-INDEX($F$12:$F$18,MATCH(I378,$C$12:$C$18,1)))))</f>
        <v>0.85079672137420903</v>
      </c>
      <c r="N378">
        <f t="shared" si="31"/>
        <v>0.11888677109865327</v>
      </c>
      <c r="O378" cm="1">
        <f t="array" ref="O378">EXP(INDEX($G$12:$G$18,MATCH(I378,$C$12:$C$18,1))+((I378-INDEX($C$12:$C$18,MATCH(I378,$C$12:$C$18,1)))/(INDEX($C$12:$C$18,MATCH(I378,$C$12:$C$18,1)+1)-INDEX($C$12:$C$18,MATCH(I378,$C$12:$C$18,1)))*(INDEX($G$12:$G$18,MATCH(I378,$C$12:$C$18,1)+1)-INDEX($G$12:$G$18,MATCH(I378,$C$12:$C$18,1)))))</f>
        <v>0.88473274724761997</v>
      </c>
    </row>
    <row r="379" spans="9:15" x14ac:dyDescent="0.35">
      <c r="I379">
        <v>377</v>
      </c>
      <c r="J379">
        <f t="shared" si="29"/>
        <v>6.4860843127429416E-2</v>
      </c>
      <c r="K379" cm="1">
        <f t="array" ref="K379">EXP(INDEX($E$12:$E$18,MATCH(I379,$C$12:$C$18,1))+((I379-INDEX($C$12:$C$18,MATCH(I379,$C$12:$C$18,1)))/(INDEX($C$12:$C$18,MATCH(I379,$C$12:$C$18,1)+1)-INDEX($C$12:$C$18,MATCH(I379,$C$12:$C$18,1)))*(INDEX($E$12:$E$18,MATCH(I379,$C$12:$C$18,1)+1)-INDEX($E$12:$E$18,MATCH(I379,$C$12:$C$18,1)))))</f>
        <v>0.93520150980301253</v>
      </c>
      <c r="L379">
        <f t="shared" si="30"/>
        <v>0.15683632339970577</v>
      </c>
      <c r="M379" cm="1">
        <f t="array" ref="M379">EXP(INDEX($F$12:$F$18,MATCH(I379,$C$12:$C$18,1))+((I379-INDEX($C$12:$C$18,MATCH(I379,$C$12:$C$18,1)))/(INDEX($C$12:$C$18,MATCH(I379,$C$12:$C$18,1)+1)-INDEX($C$12:$C$18,MATCH(I379,$C$12:$C$18,1)))*(INDEX($F$12:$F$18,MATCH(I379,$C$12:$C$18,1)+1)-INDEX($F$12:$F$18,MATCH(I379,$C$12:$C$18,1)))))</f>
        <v>0.85044750966086147</v>
      </c>
      <c r="N379">
        <f t="shared" si="31"/>
        <v>0.11890861038885168</v>
      </c>
      <c r="O379" cm="1">
        <f t="array" ref="O379">EXP(INDEX($G$12:$G$18,MATCH(I379,$C$12:$C$18,1))+((I379-INDEX($C$12:$C$18,MATCH(I379,$C$12:$C$18,1)))/(INDEX($C$12:$C$18,MATCH(I379,$C$12:$C$18,1)+1)-INDEX($C$12:$C$18,MATCH(I379,$C$12:$C$18,1)))*(INDEX($G$12:$G$18,MATCH(I379,$C$12:$C$18,1)+1)-INDEX($G$12:$G$18,MATCH(I379,$C$12:$C$18,1)))))</f>
        <v>0.88442467106489508</v>
      </c>
    </row>
    <row r="380" spans="9:15" x14ac:dyDescent="0.35">
      <c r="I380">
        <v>378</v>
      </c>
      <c r="J380">
        <f t="shared" si="29"/>
        <v>6.4910683911775208E-2</v>
      </c>
      <c r="K380" cm="1">
        <f t="array" ref="K380">EXP(INDEX($E$12:$E$18,MATCH(I380,$C$12:$C$18,1))+((I380-INDEX($C$12:$C$18,MATCH(I380,$C$12:$C$18,1)))/(INDEX($C$12:$C$18,MATCH(I380,$C$12:$C$18,1)+1)-INDEX($C$12:$C$18,MATCH(I380,$C$12:$C$18,1)))*(INDEX($E$12:$E$18,MATCH(I380,$C$12:$C$18,1)+1)-INDEX($E$12:$E$18,MATCH(I380,$C$12:$C$18,1)))))</f>
        <v>0.93498707690216787</v>
      </c>
      <c r="L380">
        <f t="shared" si="30"/>
        <v>0.15681783034269642</v>
      </c>
      <c r="M380" cm="1">
        <f t="array" ref="M380">EXP(INDEX($F$12:$F$18,MATCH(I380,$C$12:$C$18,1))+((I380-INDEX($C$12:$C$18,MATCH(I380,$C$12:$C$18,1)))/(INDEX($C$12:$C$18,MATCH(I380,$C$12:$C$18,1)+1)-INDEX($C$12:$C$18,MATCH(I380,$C$12:$C$18,1)))*(INDEX($F$12:$F$18,MATCH(I380,$C$12:$C$18,1)+1)-INDEX($F$12:$F$18,MATCH(I380,$C$12:$C$18,1)))))</f>
        <v>0.85009844128236434</v>
      </c>
      <c r="N380">
        <f t="shared" si="31"/>
        <v>0.11893033412725014</v>
      </c>
      <c r="O380" cm="1">
        <f t="array" ref="O380">EXP(INDEX($G$12:$G$18,MATCH(I380,$C$12:$C$18,1))+((I380-INDEX($C$12:$C$18,MATCH(I380,$C$12:$C$18,1)))/(INDEX($C$12:$C$18,MATCH(I380,$C$12:$C$18,1)+1)-INDEX($C$12:$C$18,MATCH(I380,$C$12:$C$18,1)))*(INDEX($G$12:$G$18,MATCH(I380,$C$12:$C$18,1)+1)-INDEX($G$12:$G$18,MATCH(I380,$C$12:$C$18,1)))))</f>
        <v>0.8841167021585592</v>
      </c>
    </row>
    <row r="381" spans="9:15" x14ac:dyDescent="0.35">
      <c r="I381">
        <v>379</v>
      </c>
      <c r="J381">
        <f t="shared" si="29"/>
        <v>6.4960261684066475E-2</v>
      </c>
      <c r="K381" cm="1">
        <f t="array" ref="K381">EXP(INDEX($E$12:$E$18,MATCH(I381,$C$12:$C$18,1))+((I381-INDEX($C$12:$C$18,MATCH(I381,$C$12:$C$18,1)))/(INDEX($C$12:$C$18,MATCH(I381,$C$12:$C$18,1)+1)-INDEX($C$12:$C$18,MATCH(I381,$C$12:$C$18,1)))*(INDEX($E$12:$E$18,MATCH(I381,$C$12:$C$18,1)+1)-INDEX($E$12:$E$18,MATCH(I381,$C$12:$C$18,1)))))</f>
        <v>0.93477269316876832</v>
      </c>
      <c r="L381">
        <f t="shared" si="30"/>
        <v>0.15679943487437847</v>
      </c>
      <c r="M381" cm="1">
        <f t="array" ref="M381">EXP(INDEX($F$12:$F$18,MATCH(I381,$C$12:$C$18,1))+((I381-INDEX($C$12:$C$18,MATCH(I381,$C$12:$C$18,1)))/(INDEX($C$12:$C$18,MATCH(I381,$C$12:$C$18,1)+1)-INDEX($C$12:$C$18,MATCH(I381,$C$12:$C$18,1)))*(INDEX($F$12:$F$18,MATCH(I381,$C$12:$C$18,1)+1)-INDEX($F$12:$F$18,MATCH(I381,$C$12:$C$18,1)))))</f>
        <v>0.84974951617988537</v>
      </c>
      <c r="N381">
        <f t="shared" si="31"/>
        <v>0.11895194322850666</v>
      </c>
      <c r="O381" cm="1">
        <f t="array" ref="O381">EXP(INDEX($G$12:$G$18,MATCH(I381,$C$12:$C$18,1))+((I381-INDEX($C$12:$C$18,MATCH(I381,$C$12:$C$18,1)))/(INDEX($C$12:$C$18,MATCH(I381,$C$12:$C$18,1)+1)-INDEX($C$12:$C$18,MATCH(I381,$C$12:$C$18,1)))*(INDEX($G$12:$G$18,MATCH(I381,$C$12:$C$18,1)+1)-INDEX($G$12:$G$18,MATCH(I381,$C$12:$C$18,1)))))</f>
        <v>0.88380884049125719</v>
      </c>
    </row>
    <row r="382" spans="9:15" x14ac:dyDescent="0.35">
      <c r="I382">
        <v>380</v>
      </c>
      <c r="J382">
        <f t="shared" si="29"/>
        <v>6.5009578520714165E-2</v>
      </c>
      <c r="K382" cm="1">
        <f t="array" ref="K382">EXP(INDEX($E$12:$E$18,MATCH(I382,$C$12:$C$18,1))+((I382-INDEX($C$12:$C$18,MATCH(I382,$C$12:$C$18,1)))/(INDEX($C$12:$C$18,MATCH(I382,$C$12:$C$18,1)+1)-INDEX($C$12:$C$18,MATCH(I382,$C$12:$C$18,1)))*(INDEX($E$12:$E$18,MATCH(I382,$C$12:$C$18,1)+1)-INDEX($E$12:$E$18,MATCH(I382,$C$12:$C$18,1)))))</f>
        <v>0.93455835859154024</v>
      </c>
      <c r="L382">
        <f t="shared" si="30"/>
        <v>0.15678113622431464</v>
      </c>
      <c r="M382" cm="1">
        <f t="array" ref="M382">EXP(INDEX($F$12:$F$18,MATCH(I382,$C$12:$C$18,1))+((I382-INDEX($C$12:$C$18,MATCH(I382,$C$12:$C$18,1)))/(INDEX($C$12:$C$18,MATCH(I382,$C$12:$C$18,1)+1)-INDEX($C$12:$C$18,MATCH(I382,$C$12:$C$18,1)))*(INDEX($F$12:$F$18,MATCH(I382,$C$12:$C$18,1)+1)-INDEX($F$12:$F$18,MATCH(I382,$C$12:$C$18,1)))))</f>
        <v>0.84940073429461671</v>
      </c>
      <c r="N382">
        <f t="shared" si="31"/>
        <v>0.11897343859765132</v>
      </c>
      <c r="O382" cm="1">
        <f t="array" ref="O382">EXP(INDEX($G$12:$G$18,MATCH(I382,$C$12:$C$18,1))+((I382-INDEX($C$12:$C$18,MATCH(I382,$C$12:$C$18,1)))/(INDEX($C$12:$C$18,MATCH(I382,$C$12:$C$18,1)+1)-INDEX($C$12:$C$18,MATCH(I382,$C$12:$C$18,1)))*(INDEX($G$12:$G$18,MATCH(I382,$C$12:$C$18,1)+1)-INDEX($G$12:$G$18,MATCH(I382,$C$12:$C$18,1)))))</f>
        <v>0.88350108602564692</v>
      </c>
    </row>
    <row r="383" spans="9:15" x14ac:dyDescent="0.35">
      <c r="I383">
        <v>381</v>
      </c>
      <c r="J383">
        <f t="shared" si="29"/>
        <v>6.5058636476329507E-2</v>
      </c>
      <c r="K383" cm="1">
        <f t="array" ref="K383">EXP(INDEX($E$12:$E$18,MATCH(I383,$C$12:$C$18,1))+((I383-INDEX($C$12:$C$18,MATCH(I383,$C$12:$C$18,1)))/(INDEX($C$12:$C$18,MATCH(I383,$C$12:$C$18,1)+1)-INDEX($C$12:$C$18,MATCH(I383,$C$12:$C$18,1)))*(INDEX($E$12:$E$18,MATCH(I383,$C$12:$C$18,1)+1)-INDEX($E$12:$E$18,MATCH(I383,$C$12:$C$18,1)))))</f>
        <v>0.93434407315921275</v>
      </c>
      <c r="L383">
        <f t="shared" si="30"/>
        <v>0.15676293363015689</v>
      </c>
      <c r="M383" cm="1">
        <f t="array" ref="M383">EXP(INDEX($F$12:$F$18,MATCH(I383,$C$12:$C$18,1))+((I383-INDEX($C$12:$C$18,MATCH(I383,$C$12:$C$18,1)))/(INDEX($C$12:$C$18,MATCH(I383,$C$12:$C$18,1)+1)-INDEX($C$12:$C$18,MATCH(I383,$C$12:$C$18,1)))*(INDEX($F$12:$F$18,MATCH(I383,$C$12:$C$18,1)+1)-INDEX($F$12:$F$18,MATCH(I383,$C$12:$C$18,1)))))</f>
        <v>0.84905209556777417</v>
      </c>
      <c r="N383">
        <f t="shared" si="31"/>
        <v>0.11899482113021248</v>
      </c>
      <c r="O383" cm="1">
        <f t="array" ref="O383">EXP(INDEX($G$12:$G$18,MATCH(I383,$C$12:$C$18,1))+((I383-INDEX($C$12:$C$18,MATCH(I383,$C$12:$C$18,1)))/(INDEX($C$12:$C$18,MATCH(I383,$C$12:$C$18,1)+1)-INDEX($C$12:$C$18,MATCH(I383,$C$12:$C$18,1)))*(INDEX($G$12:$G$18,MATCH(I383,$C$12:$C$18,1)+1)-INDEX($G$12:$G$18,MATCH(I383,$C$12:$C$18,1)))))</f>
        <v>0.88319343872439937</v>
      </c>
    </row>
    <row r="384" spans="9:15" x14ac:dyDescent="0.35">
      <c r="I384">
        <v>382</v>
      </c>
      <c r="J384">
        <f t="shared" si="29"/>
        <v>6.5107437584009664E-2</v>
      </c>
      <c r="K384" cm="1">
        <f t="array" ref="K384">EXP(INDEX($E$12:$E$18,MATCH(I384,$C$12:$C$18,1))+((I384-INDEX($C$12:$C$18,MATCH(I384,$C$12:$C$18,1)))/(INDEX($C$12:$C$18,MATCH(I384,$C$12:$C$18,1)+1)-INDEX($C$12:$C$18,MATCH(I384,$C$12:$C$18,1)))*(INDEX($E$12:$E$18,MATCH(I384,$C$12:$C$18,1)+1)-INDEX($E$12:$E$18,MATCH(I384,$C$12:$C$18,1)))))</f>
        <v>0.93412983686051732</v>
      </c>
      <c r="L384">
        <f t="shared" si="30"/>
        <v>0.15674482633753911</v>
      </c>
      <c r="M384" cm="1">
        <f t="array" ref="M384">EXP(INDEX($F$12:$F$18,MATCH(I384,$C$12:$C$18,1))+((I384-INDEX($C$12:$C$18,MATCH(I384,$C$12:$C$18,1)))/(INDEX($C$12:$C$18,MATCH(I384,$C$12:$C$18,1)+1)-INDEX($C$12:$C$18,MATCH(I384,$C$12:$C$18,1)))*(INDEX($F$12:$F$18,MATCH(I384,$C$12:$C$18,1)+1)-INDEX($F$12:$F$18,MATCH(I384,$C$12:$C$18,1)))))</f>
        <v>0.8487035999405983</v>
      </c>
      <c r="N384">
        <f t="shared" si="31"/>
        <v>0.11901609171234148</v>
      </c>
      <c r="O384" cm="1">
        <f t="array" ref="O384">EXP(INDEX($G$12:$G$18,MATCH(I384,$C$12:$C$18,1))+((I384-INDEX($C$12:$C$18,MATCH(I384,$C$12:$C$18,1)))/(INDEX($C$12:$C$18,MATCH(I384,$C$12:$C$18,1)+1)-INDEX($C$12:$C$18,MATCH(I384,$C$12:$C$18,1)))*(INDEX($G$12:$G$18,MATCH(I384,$C$12:$C$18,1)+1)-INDEX($G$12:$G$18,MATCH(I384,$C$12:$C$18,1)))))</f>
        <v>0.88288589855019828</v>
      </c>
    </row>
    <row r="385" spans="9:15" x14ac:dyDescent="0.35">
      <c r="I385">
        <v>383</v>
      </c>
      <c r="J385">
        <f t="shared" si="29"/>
        <v>6.5155983855618368E-2</v>
      </c>
      <c r="K385" cm="1">
        <f t="array" ref="K385">EXP(INDEX($E$12:$E$18,MATCH(I385,$C$12:$C$18,1))+((I385-INDEX($C$12:$C$18,MATCH(I385,$C$12:$C$18,1)))/(INDEX($C$12:$C$18,MATCH(I385,$C$12:$C$18,1)+1)-INDEX($C$12:$C$18,MATCH(I385,$C$12:$C$18,1)))*(INDEX($E$12:$E$18,MATCH(I385,$C$12:$C$18,1)+1)-INDEX($E$12:$E$18,MATCH(I385,$C$12:$C$18,1)))))</f>
        <v>0.93391564968418805</v>
      </c>
      <c r="L385">
        <f t="shared" si="30"/>
        <v>0.15672681359997423</v>
      </c>
      <c r="M385" cm="1">
        <f t="array" ref="M385">EXP(INDEX($F$12:$F$18,MATCH(I385,$C$12:$C$18,1))+((I385-INDEX($C$12:$C$18,MATCH(I385,$C$12:$C$18,1)))/(INDEX($C$12:$C$18,MATCH(I385,$C$12:$C$18,1)+1)-INDEX($C$12:$C$18,MATCH(I385,$C$12:$C$18,1)))*(INDEX($F$12:$F$18,MATCH(I385,$C$12:$C$18,1)+1)-INDEX($F$12:$F$18,MATCH(I385,$C$12:$C$18,1)))))</f>
        <v>0.8483552473543533</v>
      </c>
      <c r="N385">
        <f t="shared" si="31"/>
        <v>0.11903725122093446</v>
      </c>
      <c r="O385" cm="1">
        <f t="array" ref="O385">EXP(INDEX($G$12:$G$18,MATCH(I385,$C$12:$C$18,1))+((I385-INDEX($C$12:$C$18,MATCH(I385,$C$12:$C$18,1)))/(INDEX($C$12:$C$18,MATCH(I385,$C$12:$C$18,1)+1)-INDEX($C$12:$C$18,MATCH(I385,$C$12:$C$18,1)))*(INDEX($G$12:$G$18,MATCH(I385,$C$12:$C$18,1)+1)-INDEX($G$12:$G$18,MATCH(I385,$C$12:$C$18,1)))))</f>
        <v>0.8825784654657407</v>
      </c>
    </row>
    <row r="386" spans="9:15" x14ac:dyDescent="0.35">
      <c r="I386">
        <v>384</v>
      </c>
      <c r="J386">
        <f t="shared" si="29"/>
        <v>6.5204277282062573E-2</v>
      </c>
      <c r="K386" cm="1">
        <f t="array" ref="K386">EXP(INDEX($E$12:$E$18,MATCH(I386,$C$12:$C$18,1))+((I386-INDEX($C$12:$C$18,MATCH(I386,$C$12:$C$18,1)))/(INDEX($C$12:$C$18,MATCH(I386,$C$12:$C$18,1)+1)-INDEX($C$12:$C$18,MATCH(I386,$C$12:$C$18,1)))*(INDEX($E$12:$E$18,MATCH(I386,$C$12:$C$18,1)+1)-INDEX($E$12:$E$18,MATCH(I386,$C$12:$C$18,1)))))</f>
        <v>0.93370151161896153</v>
      </c>
      <c r="L386">
        <f t="shared" si="30"/>
        <v>0.15670889467875074</v>
      </c>
      <c r="M386" cm="1">
        <f t="array" ref="M386">EXP(INDEX($F$12:$F$18,MATCH(I386,$C$12:$C$18,1))+((I386-INDEX($C$12:$C$18,MATCH(I386,$C$12:$C$18,1)))/(INDEX($C$12:$C$18,MATCH(I386,$C$12:$C$18,1)+1)-INDEX($C$12:$C$18,MATCH(I386,$C$12:$C$18,1)))*(INDEX($F$12:$F$18,MATCH(I386,$C$12:$C$18,1)+1)-INDEX($F$12:$F$18,MATCH(I386,$C$12:$C$18,1)))))</f>
        <v>0.84800703775032782</v>
      </c>
      <c r="N386">
        <f t="shared" si="31"/>
        <v>0.1190583005237536</v>
      </c>
      <c r="O386" cm="1">
        <f t="array" ref="O386">EXP(INDEX($G$12:$G$18,MATCH(I386,$C$12:$C$18,1))+((I386-INDEX($C$12:$C$18,MATCH(I386,$C$12:$C$18,1)))/(INDEX($C$12:$C$18,MATCH(I386,$C$12:$C$18,1)+1)-INDEX($C$12:$C$18,MATCH(I386,$C$12:$C$18,1)))*(INDEX($G$12:$G$18,MATCH(I386,$C$12:$C$18,1)+1)-INDEX($G$12:$G$18,MATCH(I386,$C$12:$C$18,1)))))</f>
        <v>0.88227113943373636</v>
      </c>
    </row>
    <row r="387" spans="9:15" x14ac:dyDescent="0.35">
      <c r="I387">
        <v>385</v>
      </c>
      <c r="J387">
        <f t="shared" si="29"/>
        <v>6.5252319833564151E-2</v>
      </c>
      <c r="K387" cm="1">
        <f t="array" ref="K387">EXP(INDEX($E$12:$E$18,MATCH(I387,$C$12:$C$18,1))+((I387-INDEX($C$12:$C$18,MATCH(I387,$C$12:$C$18,1)))/(INDEX($C$12:$C$18,MATCH(I387,$C$12:$C$18,1)+1)-INDEX($C$12:$C$18,MATCH(I387,$C$12:$C$18,1)))*(INDEX($E$12:$E$18,MATCH(I387,$C$12:$C$18,1)+1)-INDEX($E$12:$E$18,MATCH(I387,$C$12:$C$18,1)))))</f>
        <v>0.9334874226535772</v>
      </c>
      <c r="L387">
        <f t="shared" si="30"/>
        <v>0.15669106884283238</v>
      </c>
      <c r="M387" cm="1">
        <f t="array" ref="M387">EXP(INDEX($F$12:$F$18,MATCH(I387,$C$12:$C$18,1))+((I387-INDEX($C$12:$C$18,MATCH(I387,$C$12:$C$18,1)))/(INDEX($C$12:$C$18,MATCH(I387,$C$12:$C$18,1)+1)-INDEX($C$12:$C$18,MATCH(I387,$C$12:$C$18,1)))*(INDEX($F$12:$F$18,MATCH(I387,$C$12:$C$18,1)+1)-INDEX($F$12:$F$18,MATCH(I387,$C$12:$C$18,1)))))</f>
        <v>0.84765897106983423</v>
      </c>
      <c r="N387">
        <f t="shared" si="31"/>
        <v>0.11907924047954495</v>
      </c>
      <c r="O387" cm="1">
        <f t="array" ref="O387">EXP(INDEX($G$12:$G$18,MATCH(I387,$C$12:$C$18,1))+((I387-INDEX($C$12:$C$18,MATCH(I387,$C$12:$C$18,1)))/(INDEX($C$12:$C$18,MATCH(I387,$C$12:$C$18,1)+1)-INDEX($C$12:$C$18,MATCH(I387,$C$12:$C$18,1)))*(INDEX($G$12:$G$18,MATCH(I387,$C$12:$C$18,1)+1)-INDEX($G$12:$G$18,MATCH(I387,$C$12:$C$18,1)))))</f>
        <v>0.8819639204169083</v>
      </c>
    </row>
    <row r="388" spans="9:15" x14ac:dyDescent="0.35">
      <c r="I388">
        <v>386</v>
      </c>
      <c r="J388">
        <f t="shared" ref="J388:J451" si="32">-LN(K388)*(365/I388)</f>
        <v>6.5300113459928366E-2</v>
      </c>
      <c r="K388" cm="1">
        <f t="array" ref="K388">EXP(INDEX($E$12:$E$18,MATCH(I388,$C$12:$C$18,1))+((I388-INDEX($C$12:$C$18,MATCH(I388,$C$12:$C$18,1)))/(INDEX($C$12:$C$18,MATCH(I388,$C$12:$C$18,1)+1)-INDEX($C$12:$C$18,MATCH(I388,$C$12:$C$18,1)))*(INDEX($E$12:$E$18,MATCH(I388,$C$12:$C$18,1)+1)-INDEX($E$12:$E$18,MATCH(I388,$C$12:$C$18,1)))))</f>
        <v>0.93327338277677696</v>
      </c>
      <c r="L388">
        <f t="shared" ref="L388:L451" si="33">-LN(M388)*(365/I388)</f>
        <v>0.15667333536875813</v>
      </c>
      <c r="M388" cm="1">
        <f t="array" ref="M388">EXP(INDEX($F$12:$F$18,MATCH(I388,$C$12:$C$18,1))+((I388-INDEX($C$12:$C$18,MATCH(I388,$C$12:$C$18,1)))/(INDEX($C$12:$C$18,MATCH(I388,$C$12:$C$18,1)+1)-INDEX($C$12:$C$18,MATCH(I388,$C$12:$C$18,1)))*(INDEX($F$12:$F$18,MATCH(I388,$C$12:$C$18,1)+1)-INDEX($F$12:$F$18,MATCH(I388,$C$12:$C$18,1)))))</f>
        <v>0.84731104725420936</v>
      </c>
      <c r="N388">
        <f t="shared" ref="N388:N451" si="34">-LN(O388)*(365/I388)</f>
        <v>0.11910007193815617</v>
      </c>
      <c r="O388" cm="1">
        <f t="array" ref="O388">EXP(INDEX($G$12:$G$18,MATCH(I388,$C$12:$C$18,1))+((I388-INDEX($C$12:$C$18,MATCH(I388,$C$12:$C$18,1)))/(INDEX($C$12:$C$18,MATCH(I388,$C$12:$C$18,1)+1)-INDEX($C$12:$C$18,MATCH(I388,$C$12:$C$18,1)))*(INDEX($G$12:$G$18,MATCH(I388,$C$12:$C$18,1)+1)-INDEX($G$12:$G$18,MATCH(I388,$C$12:$C$18,1)))))</f>
        <v>0.8816568083779921</v>
      </c>
    </row>
    <row r="389" spans="9:15" x14ac:dyDescent="0.35">
      <c r="I389">
        <v>387</v>
      </c>
      <c r="J389">
        <f t="shared" si="32"/>
        <v>6.534766009080753E-2</v>
      </c>
      <c r="K389" cm="1">
        <f t="array" ref="K389">EXP(INDEX($E$12:$E$18,MATCH(I389,$C$12:$C$18,1))+((I389-INDEX($C$12:$C$18,MATCH(I389,$C$12:$C$18,1)))/(INDEX($C$12:$C$18,MATCH(I389,$C$12:$C$18,1)+1)-INDEX($C$12:$C$18,MATCH(I389,$C$12:$C$18,1)))*(INDEX($E$12:$E$18,MATCH(I389,$C$12:$C$18,1)+1)-INDEX($E$12:$E$18,MATCH(I389,$C$12:$C$18,1)))))</f>
        <v>0.93305939197730514</v>
      </c>
      <c r="L389">
        <f t="shared" si="33"/>
        <v>0.15665569354054484</v>
      </c>
      <c r="M389" cm="1">
        <f t="array" ref="M389">EXP(INDEX($F$12:$F$18,MATCH(I389,$C$12:$C$18,1))+((I389-INDEX($C$12:$C$18,MATCH(I389,$C$12:$C$18,1)))/(INDEX($C$12:$C$18,MATCH(I389,$C$12:$C$18,1)+1)-INDEX($C$12:$C$18,MATCH(I389,$C$12:$C$18,1)))*(INDEX($F$12:$F$18,MATCH(I389,$C$12:$C$18,1)+1)-INDEX($F$12:$F$18,MATCH(I389,$C$12:$C$18,1)))))</f>
        <v>0.84696326624481377</v>
      </c>
      <c r="N389">
        <f t="shared" si="34"/>
        <v>0.11912079574065057</v>
      </c>
      <c r="O389" cm="1">
        <f t="array" ref="O389">EXP(INDEX($G$12:$G$18,MATCH(I389,$C$12:$C$18,1))+((I389-INDEX($C$12:$C$18,MATCH(I389,$C$12:$C$18,1)))/(INDEX($C$12:$C$18,MATCH(I389,$C$12:$C$18,1)+1)-INDEX($C$12:$C$18,MATCH(I389,$C$12:$C$18,1)))*(INDEX($G$12:$G$18,MATCH(I389,$C$12:$C$18,1)+1)-INDEX($G$12:$G$18,MATCH(I389,$C$12:$C$18,1)))))</f>
        <v>0.88134980327973667</v>
      </c>
    </row>
    <row r="390" spans="9:15" x14ac:dyDescent="0.35">
      <c r="I390">
        <v>388</v>
      </c>
      <c r="J390">
        <f t="shared" si="32"/>
        <v>6.539496163596048E-2</v>
      </c>
      <c r="K390" cm="1">
        <f t="array" ref="K390">EXP(INDEX($E$12:$E$18,MATCH(I390,$C$12:$C$18,1))+((I390-INDEX($C$12:$C$18,MATCH(I390,$C$12:$C$18,1)))/(INDEX($C$12:$C$18,MATCH(I390,$C$12:$C$18,1)+1)-INDEX($C$12:$C$18,MATCH(I390,$C$12:$C$18,1)))*(INDEX($E$12:$E$18,MATCH(I390,$C$12:$C$18,1)+1)-INDEX($E$12:$E$18,MATCH(I390,$C$12:$C$18,1)))))</f>
        <v>0.93284545024390886</v>
      </c>
      <c r="L390">
        <f t="shared" si="33"/>
        <v>0.15663814264959017</v>
      </c>
      <c r="M390" cm="1">
        <f t="array" ref="M390">EXP(INDEX($F$12:$F$18,MATCH(I390,$C$12:$C$18,1))+((I390-INDEX($C$12:$C$18,MATCH(I390,$C$12:$C$18,1)))/(INDEX($C$12:$C$18,MATCH(I390,$C$12:$C$18,1)+1)-INDEX($C$12:$C$18,MATCH(I390,$C$12:$C$18,1)))*(INDEX($F$12:$F$18,MATCH(I390,$C$12:$C$18,1)+1)-INDEX($F$12:$F$18,MATCH(I390,$C$12:$C$18,1)))))</f>
        <v>0.84661562798303258</v>
      </c>
      <c r="N390">
        <f t="shared" si="34"/>
        <v>0.11914141271942065</v>
      </c>
      <c r="O390" cm="1">
        <f t="array" ref="O390">EXP(INDEX($G$12:$G$18,MATCH(I390,$C$12:$C$18,1))+((I390-INDEX($C$12:$C$18,MATCH(I390,$C$12:$C$18,1)))/(INDEX($C$12:$C$18,MATCH(I390,$C$12:$C$18,1)+1)-INDEX($C$12:$C$18,MATCH(I390,$C$12:$C$18,1)))*(INDEX($G$12:$G$18,MATCH(I390,$C$12:$C$18,1)+1)-INDEX($G$12:$G$18,MATCH(I390,$C$12:$C$18,1)))))</f>
        <v>0.8810429050849039</v>
      </c>
    </row>
    <row r="391" spans="9:15" x14ac:dyDescent="0.35">
      <c r="I391">
        <v>389</v>
      </c>
      <c r="J391">
        <f t="shared" si="32"/>
        <v>6.5442019985508526E-2</v>
      </c>
      <c r="K391" cm="1">
        <f t="array" ref="K391">EXP(INDEX($E$12:$E$18,MATCH(I391,$C$12:$C$18,1))+((I391-INDEX($C$12:$C$18,MATCH(I391,$C$12:$C$18,1)))/(INDEX($C$12:$C$18,MATCH(I391,$C$12:$C$18,1)+1)-INDEX($C$12:$C$18,MATCH(I391,$C$12:$C$18,1)))*(INDEX($E$12:$E$18,MATCH(I391,$C$12:$C$18,1)+1)-INDEX($E$12:$E$18,MATCH(I391,$C$12:$C$18,1)))))</f>
        <v>0.93263155756533767</v>
      </c>
      <c r="L391">
        <f t="shared" si="33"/>
        <v>0.1566206819945789</v>
      </c>
      <c r="M391" cm="1">
        <f t="array" ref="M391">EXP(INDEX($F$12:$F$18,MATCH(I391,$C$12:$C$18,1))+((I391-INDEX($C$12:$C$18,MATCH(I391,$C$12:$C$18,1)))/(INDEX($C$12:$C$18,MATCH(I391,$C$12:$C$18,1)+1)-INDEX($C$12:$C$18,MATCH(I391,$C$12:$C$18,1)))*(INDEX($F$12:$F$18,MATCH(I391,$C$12:$C$18,1)+1)-INDEX($F$12:$F$18,MATCH(I391,$C$12:$C$18,1)))))</f>
        <v>0.84626813241027432</v>
      </c>
      <c r="N391">
        <f t="shared" si="34"/>
        <v>0.11916192369829989</v>
      </c>
      <c r="O391" cm="1">
        <f t="array" ref="O391">EXP(INDEX($G$12:$G$18,MATCH(I391,$C$12:$C$18,1))+((I391-INDEX($C$12:$C$18,MATCH(I391,$C$12:$C$18,1)))/(INDEX($C$12:$C$18,MATCH(I391,$C$12:$C$18,1)+1)-INDEX($C$12:$C$18,MATCH(I391,$C$12:$C$18,1)))*(INDEX($G$12:$G$18,MATCH(I391,$C$12:$C$18,1)+1)-INDEX($G$12:$G$18,MATCH(I391,$C$12:$C$18,1)))))</f>
        <v>0.88073611375626848</v>
      </c>
    </row>
    <row r="392" spans="9:15" x14ac:dyDescent="0.35">
      <c r="I392">
        <v>390</v>
      </c>
      <c r="J392">
        <f t="shared" si="32"/>
        <v>6.5488837010187206E-2</v>
      </c>
      <c r="K392" cm="1">
        <f t="array" ref="K392">EXP(INDEX($E$12:$E$18,MATCH(I392,$C$12:$C$18,1))+((I392-INDEX($C$12:$C$18,MATCH(I392,$C$12:$C$18,1)))/(INDEX($C$12:$C$18,MATCH(I392,$C$12:$C$18,1)+1)-INDEX($C$12:$C$18,MATCH(I392,$C$12:$C$18,1)))*(INDEX($E$12:$E$18,MATCH(I392,$C$12:$C$18,1)+1)-INDEX($E$12:$E$18,MATCH(I392,$C$12:$C$18,1)))))</f>
        <v>0.93241771393034367</v>
      </c>
      <c r="L392">
        <f t="shared" si="33"/>
        <v>0.1566033108813881</v>
      </c>
      <c r="M392" cm="1">
        <f t="array" ref="M392">EXP(INDEX($F$12:$F$18,MATCH(I392,$C$12:$C$18,1))+((I392-INDEX($C$12:$C$18,MATCH(I392,$C$12:$C$18,1)))/(INDEX($C$12:$C$18,MATCH(I392,$C$12:$C$18,1)+1)-INDEX($C$12:$C$18,MATCH(I392,$C$12:$C$18,1)))*(INDEX($F$12:$F$18,MATCH(I392,$C$12:$C$18,1)+1)-INDEX($F$12:$F$18,MATCH(I392,$C$12:$C$18,1)))))</f>
        <v>0.84592077946797217</v>
      </c>
      <c r="N392">
        <f t="shared" si="34"/>
        <v>0.11918232949267209</v>
      </c>
      <c r="O392" cm="1">
        <f t="array" ref="O392">EXP(INDEX($G$12:$G$18,MATCH(I392,$C$12:$C$18,1))+((I392-INDEX($C$12:$C$18,MATCH(I392,$C$12:$C$18,1)))/(INDEX($C$12:$C$18,MATCH(I392,$C$12:$C$18,1)+1)-INDEX($C$12:$C$18,MATCH(I392,$C$12:$C$18,1)))*(INDEX($G$12:$G$18,MATCH(I392,$C$12:$C$18,1)+1)-INDEX($G$12:$G$18,MATCH(I392,$C$12:$C$18,1)))))</f>
        <v>0.88042942925661805</v>
      </c>
    </row>
    <row r="393" spans="9:15" x14ac:dyDescent="0.35">
      <c r="I393">
        <v>391</v>
      </c>
      <c r="J393">
        <f t="shared" si="32"/>
        <v>6.5535414561593744E-2</v>
      </c>
      <c r="K393" cm="1">
        <f t="array" ref="K393">EXP(INDEX($E$12:$E$18,MATCH(I393,$C$12:$C$18,1))+((I393-INDEX($C$12:$C$18,MATCH(I393,$C$12:$C$18,1)))/(INDEX($C$12:$C$18,MATCH(I393,$C$12:$C$18,1)+1)-INDEX($C$12:$C$18,MATCH(I393,$C$12:$C$18,1)))*(INDEX($E$12:$E$18,MATCH(I393,$C$12:$C$18,1)+1)-INDEX($E$12:$E$18,MATCH(I393,$C$12:$C$18,1)))))</f>
        <v>0.93220391932768187</v>
      </c>
      <c r="L393">
        <f t="shared" si="33"/>
        <v>0.15658602862299625</v>
      </c>
      <c r="M393" cm="1">
        <f t="array" ref="M393">EXP(INDEX($F$12:$F$18,MATCH(I393,$C$12:$C$18,1))+((I393-INDEX($C$12:$C$18,MATCH(I393,$C$12:$C$18,1)))/(INDEX($C$12:$C$18,MATCH(I393,$C$12:$C$18,1)+1)-INDEX($C$12:$C$18,MATCH(I393,$C$12:$C$18,1)))*(INDEX($F$12:$F$18,MATCH(I393,$C$12:$C$18,1)+1)-INDEX($F$12:$F$18,MATCH(I393,$C$12:$C$18,1)))))</f>
        <v>0.84557356909758297</v>
      </c>
      <c r="N393">
        <f t="shared" si="34"/>
        <v>0.11920263090957957</v>
      </c>
      <c r="O393" cm="1">
        <f t="array" ref="O393">EXP(INDEX($G$12:$G$18,MATCH(I393,$C$12:$C$18,1))+((I393-INDEX($C$12:$C$18,MATCH(I393,$C$12:$C$18,1)))/(INDEX($C$12:$C$18,MATCH(I393,$C$12:$C$18,1)+1)-INDEX($C$12:$C$18,MATCH(I393,$C$12:$C$18,1)))*(INDEX($G$12:$G$18,MATCH(I393,$C$12:$C$18,1)+1)-INDEX($G$12:$G$18,MATCH(I393,$C$12:$C$18,1)))))</f>
        <v>0.88012285154875325</v>
      </c>
    </row>
    <row r="394" spans="9:15" x14ac:dyDescent="0.35">
      <c r="I394">
        <v>392</v>
      </c>
      <c r="J394">
        <f t="shared" si="32"/>
        <v>6.5581754472431891E-2</v>
      </c>
      <c r="K394" cm="1">
        <f t="array" ref="K394">EXP(INDEX($E$12:$E$18,MATCH(I394,$C$12:$C$18,1))+((I394-INDEX($C$12:$C$18,MATCH(I394,$C$12:$C$18,1)))/(INDEX($C$12:$C$18,MATCH(I394,$C$12:$C$18,1)+1)-INDEX($C$12:$C$18,MATCH(I394,$C$12:$C$18,1)))*(INDEX($E$12:$E$18,MATCH(I394,$C$12:$C$18,1)+1)-INDEX($E$12:$E$18,MATCH(I394,$C$12:$C$18,1)))))</f>
        <v>0.93199017374610948</v>
      </c>
      <c r="L394">
        <f t="shared" si="33"/>
        <v>0.15656883453939213</v>
      </c>
      <c r="M394" cm="1">
        <f t="array" ref="M394">EXP(INDEX($F$12:$F$18,MATCH(I394,$C$12:$C$18,1))+((I394-INDEX($C$12:$C$18,MATCH(I394,$C$12:$C$18,1)))/(INDEX($C$12:$C$18,MATCH(I394,$C$12:$C$18,1)+1)-INDEX($C$12:$C$18,MATCH(I394,$C$12:$C$18,1)))*(INDEX($F$12:$F$18,MATCH(I394,$C$12:$C$18,1)+1)-INDEX($F$12:$F$18,MATCH(I394,$C$12:$C$18,1)))))</f>
        <v>0.84522650124058774</v>
      </c>
      <c r="N394">
        <f t="shared" si="34"/>
        <v>0.11922282874782918</v>
      </c>
      <c r="O394" cm="1">
        <f t="array" ref="O394">EXP(INDEX($G$12:$G$18,MATCH(I394,$C$12:$C$18,1))+((I394-INDEX($C$12:$C$18,MATCH(I394,$C$12:$C$18,1)))/(INDEX($C$12:$C$18,MATCH(I394,$C$12:$C$18,1)+1)-INDEX($C$12:$C$18,MATCH(I394,$C$12:$C$18,1)))*(INDEX($G$12:$G$18,MATCH(I394,$C$12:$C$18,1)+1)-INDEX($G$12:$G$18,MATCH(I394,$C$12:$C$18,1)))))</f>
        <v>0.87981638059548795</v>
      </c>
    </row>
    <row r="395" spans="9:15" x14ac:dyDescent="0.35">
      <c r="I395">
        <v>393</v>
      </c>
      <c r="J395">
        <f t="shared" si="32"/>
        <v>6.5627858556751822E-2</v>
      </c>
      <c r="K395" cm="1">
        <f t="array" ref="K395">EXP(INDEX($E$12:$E$18,MATCH(I395,$C$12:$C$18,1))+((I395-INDEX($C$12:$C$18,MATCH(I395,$C$12:$C$18,1)))/(INDEX($C$12:$C$18,MATCH(I395,$C$12:$C$18,1)+1)-INDEX($C$12:$C$18,MATCH(I395,$C$12:$C$18,1)))*(INDEX($E$12:$E$18,MATCH(I395,$C$12:$C$18,1)+1)-INDEX($E$12:$E$18,MATCH(I395,$C$12:$C$18,1)))))</f>
        <v>0.93177647717438639</v>
      </c>
      <c r="L395">
        <f t="shared" si="33"/>
        <v>0.1565517279574857</v>
      </c>
      <c r="M395" cm="1">
        <f t="array" ref="M395">EXP(INDEX($F$12:$F$18,MATCH(I395,$C$12:$C$18,1))+((I395-INDEX($C$12:$C$18,MATCH(I395,$C$12:$C$18,1)))/(INDEX($C$12:$C$18,MATCH(I395,$C$12:$C$18,1)+1)-INDEX($C$12:$C$18,MATCH(I395,$C$12:$C$18,1)))*(INDEX($F$12:$F$18,MATCH(I395,$C$12:$C$18,1)+1)-INDEX($F$12:$F$18,MATCH(I395,$C$12:$C$18,1)))))</f>
        <v>0.84487957583849149</v>
      </c>
      <c r="N395">
        <f t="shared" si="34"/>
        <v>0.11924292379809801</v>
      </c>
      <c r="O395" cm="1">
        <f t="array" ref="O395">EXP(INDEX($G$12:$G$18,MATCH(I395,$C$12:$C$18,1))+((I395-INDEX($C$12:$C$18,MATCH(I395,$C$12:$C$18,1)))/(INDEX($C$12:$C$18,MATCH(I395,$C$12:$C$18,1)+1)-INDEX($C$12:$C$18,MATCH(I395,$C$12:$C$18,1)))*(INDEX($G$12:$G$18,MATCH(I395,$C$12:$C$18,1)+1)-INDEX($G$12:$G$18,MATCH(I395,$C$12:$C$18,1)))))</f>
        <v>0.87951001635964843</v>
      </c>
    </row>
    <row r="396" spans="9:15" x14ac:dyDescent="0.35">
      <c r="I396">
        <v>394</v>
      </c>
      <c r="J396">
        <f t="shared" si="32"/>
        <v>6.5673728610186888E-2</v>
      </c>
      <c r="K396" cm="1">
        <f t="array" ref="K396">EXP(INDEX($E$12:$E$18,MATCH(I396,$C$12:$C$18,1))+((I396-INDEX($C$12:$C$18,MATCH(I396,$C$12:$C$18,1)))/(INDEX($C$12:$C$18,MATCH(I396,$C$12:$C$18,1)+1)-INDEX($C$12:$C$18,MATCH(I396,$C$12:$C$18,1)))*(INDEX($E$12:$E$18,MATCH(I396,$C$12:$C$18,1)+1)-INDEX($E$12:$E$18,MATCH(I396,$C$12:$C$18,1)))))</f>
        <v>0.93156282960127512</v>
      </c>
      <c r="L396">
        <f t="shared" si="33"/>
        <v>0.15653470821102056</v>
      </c>
      <c r="M396" cm="1">
        <f t="array" ref="M396">EXP(INDEX($F$12:$F$18,MATCH(I396,$C$12:$C$18,1))+((I396-INDEX($C$12:$C$18,MATCH(I396,$C$12:$C$18,1)))/(INDEX($C$12:$C$18,MATCH(I396,$C$12:$C$18,1)+1)-INDEX($C$12:$C$18,MATCH(I396,$C$12:$C$18,1)))*(INDEX($F$12:$F$18,MATCH(I396,$C$12:$C$18,1)+1)-INDEX($F$12:$F$18,MATCH(I396,$C$12:$C$18,1)))))</f>
        <v>0.84453279283282312</v>
      </c>
      <c r="N396">
        <f t="shared" si="34"/>
        <v>0.11926291684303553</v>
      </c>
      <c r="O396" cm="1">
        <f t="array" ref="O396">EXP(INDEX($G$12:$G$18,MATCH(I396,$C$12:$C$18,1))+((I396-INDEX($C$12:$C$18,MATCH(I396,$C$12:$C$18,1)))/(INDEX($C$12:$C$18,MATCH(I396,$C$12:$C$18,1)+1)-INDEX($C$12:$C$18,MATCH(I396,$C$12:$C$18,1)))*(INDEX($G$12:$G$18,MATCH(I396,$C$12:$C$18,1)+1)-INDEX($G$12:$G$18,MATCH(I396,$C$12:$C$18,1)))))</f>
        <v>0.87920375880407431</v>
      </c>
    </row>
    <row r="397" spans="9:15" x14ac:dyDescent="0.35">
      <c r="I397">
        <v>395</v>
      </c>
      <c r="J397">
        <f t="shared" si="32"/>
        <v>6.5719366410186858E-2</v>
      </c>
      <c r="K397" cm="1">
        <f t="array" ref="K397">EXP(INDEX($E$12:$E$18,MATCH(I397,$C$12:$C$18,1))+((I397-INDEX($C$12:$C$18,MATCH(I397,$C$12:$C$18,1)))/(INDEX($C$12:$C$18,MATCH(I397,$C$12:$C$18,1)+1)-INDEX($C$12:$C$18,MATCH(I397,$C$12:$C$18,1)))*(INDEX($E$12:$E$18,MATCH(I397,$C$12:$C$18,1)+1)-INDEX($E$12:$E$18,MATCH(I397,$C$12:$C$18,1)))))</f>
        <v>0.93134923101554079</v>
      </c>
      <c r="L397">
        <f t="shared" si="33"/>
        <v>0.15651777464048672</v>
      </c>
      <c r="M397" cm="1">
        <f t="array" ref="M397">EXP(INDEX($F$12:$F$18,MATCH(I397,$C$12:$C$18,1))+((I397-INDEX($C$12:$C$18,MATCH(I397,$C$12:$C$18,1)))/(INDEX($C$12:$C$18,MATCH(I397,$C$12:$C$18,1)+1)-INDEX($C$12:$C$18,MATCH(I397,$C$12:$C$18,1)))*(INDEX($F$12:$F$18,MATCH(I397,$C$12:$C$18,1)+1)-INDEX($F$12:$F$18,MATCH(I397,$C$12:$C$18,1)))))</f>
        <v>0.84418615216513593</v>
      </c>
      <c r="N397">
        <f t="shared" si="34"/>
        <v>0.11928280865736576</v>
      </c>
      <c r="O397" cm="1">
        <f t="array" ref="O397">EXP(INDEX($G$12:$G$18,MATCH(I397,$C$12:$C$18,1))+((I397-INDEX($C$12:$C$18,MATCH(I397,$C$12:$C$18,1)))/(INDEX($C$12:$C$18,MATCH(I397,$C$12:$C$18,1)+1)-INDEX($C$12:$C$18,MATCH(I397,$C$12:$C$18,1)))*(INDEX($G$12:$G$18,MATCH(I397,$C$12:$C$18,1)+1)-INDEX($G$12:$G$18,MATCH(I397,$C$12:$C$18,1)))))</f>
        <v>0.87889760789161808</v>
      </c>
    </row>
    <row r="398" spans="9:15" x14ac:dyDescent="0.35">
      <c r="I398">
        <v>396</v>
      </c>
      <c r="J398">
        <f t="shared" si="32"/>
        <v>6.5764773716247407E-2</v>
      </c>
      <c r="K398" cm="1">
        <f t="array" ref="K398">EXP(INDEX($E$12:$E$18,MATCH(I398,$C$12:$C$18,1))+((I398-INDEX($C$12:$C$18,MATCH(I398,$C$12:$C$18,1)))/(INDEX($C$12:$C$18,MATCH(I398,$C$12:$C$18,1)+1)-INDEX($C$12:$C$18,MATCH(I398,$C$12:$C$18,1)))*(INDEX($E$12:$E$18,MATCH(I398,$C$12:$C$18,1)+1)-INDEX($E$12:$E$18,MATCH(I398,$C$12:$C$18,1)))))</f>
        <v>0.93113568140595104</v>
      </c>
      <c r="L398">
        <f t="shared" si="33"/>
        <v>0.15650092659303644</v>
      </c>
      <c r="M398" cm="1">
        <f t="array" ref="M398">EXP(INDEX($F$12:$F$18,MATCH(I398,$C$12:$C$18,1))+((I398-INDEX($C$12:$C$18,MATCH(I398,$C$12:$C$18,1)))/(INDEX($C$12:$C$18,MATCH(I398,$C$12:$C$18,1)+1)-INDEX($C$12:$C$18,MATCH(I398,$C$12:$C$18,1)))*(INDEX($F$12:$F$18,MATCH(I398,$C$12:$C$18,1)+1)-INDEX($F$12:$F$18,MATCH(I398,$C$12:$C$18,1)))))</f>
        <v>0.84383965377700665</v>
      </c>
      <c r="N398">
        <f t="shared" si="34"/>
        <v>0.11930260000798712</v>
      </c>
      <c r="O398" cm="1">
        <f t="array" ref="O398">EXP(INDEX($G$12:$G$18,MATCH(I398,$C$12:$C$18,1))+((I398-INDEX($C$12:$C$18,MATCH(I398,$C$12:$C$18,1)))/(INDEX($C$12:$C$18,MATCH(I398,$C$12:$C$18,1)+1)-INDEX($C$12:$C$18,MATCH(I398,$C$12:$C$18,1)))*(INDEX($G$12:$G$18,MATCH(I398,$C$12:$C$18,1)+1)-INDEX($G$12:$G$18,MATCH(I398,$C$12:$C$18,1)))))</f>
        <v>0.87859156358514523</v>
      </c>
    </row>
    <row r="399" spans="9:15" x14ac:dyDescent="0.35">
      <c r="I399">
        <v>397</v>
      </c>
      <c r="J399">
        <f t="shared" si="32"/>
        <v>6.580995227013639E-2</v>
      </c>
      <c r="K399" cm="1">
        <f t="array" ref="K399">EXP(INDEX($E$12:$E$18,MATCH(I399,$C$12:$C$18,1))+((I399-INDEX($C$12:$C$18,MATCH(I399,$C$12:$C$18,1)))/(INDEX($C$12:$C$18,MATCH(I399,$C$12:$C$18,1)+1)-INDEX($C$12:$C$18,MATCH(I399,$C$12:$C$18,1)))*(INDEX($E$12:$E$18,MATCH(I399,$C$12:$C$18,1)+1)-INDEX($E$12:$E$18,MATCH(I399,$C$12:$C$18,1)))))</f>
        <v>0.93092218076127609</v>
      </c>
      <c r="L399">
        <f t="shared" si="33"/>
        <v>0.15648416342239949</v>
      </c>
      <c r="M399" cm="1">
        <f t="array" ref="M399">EXP(INDEX($F$12:$F$18,MATCH(I399,$C$12:$C$18,1))+((I399-INDEX($C$12:$C$18,MATCH(I399,$C$12:$C$18,1)))/(INDEX($C$12:$C$18,MATCH(I399,$C$12:$C$18,1)+1)-INDEX($C$12:$C$18,MATCH(I399,$C$12:$C$18,1)))*(INDEX($F$12:$F$18,MATCH(I399,$C$12:$C$18,1)+1)-INDEX($F$12:$F$18,MATCH(I399,$C$12:$C$18,1)))))</f>
        <v>0.84349329761003644</v>
      </c>
      <c r="N399">
        <f t="shared" si="34"/>
        <v>0.11932229165407146</v>
      </c>
      <c r="O399" cm="1">
        <f t="array" ref="O399">EXP(INDEX($G$12:$G$18,MATCH(I399,$C$12:$C$18,1))+((I399-INDEX($C$12:$C$18,MATCH(I399,$C$12:$C$18,1)))/(INDEX($C$12:$C$18,MATCH(I399,$C$12:$C$18,1)+1)-INDEX($C$12:$C$18,MATCH(I399,$C$12:$C$18,1)))*(INDEX($G$12:$G$18,MATCH(I399,$C$12:$C$18,1)+1)-INDEX($G$12:$G$18,MATCH(I399,$C$12:$C$18,1)))))</f>
        <v>0.87828562584753389</v>
      </c>
    </row>
    <row r="400" spans="9:15" x14ac:dyDescent="0.35">
      <c r="I400">
        <v>398</v>
      </c>
      <c r="J400">
        <f t="shared" si="32"/>
        <v>6.5854903796116332E-2</v>
      </c>
      <c r="K400" cm="1">
        <f t="array" ref="K400">EXP(INDEX($E$12:$E$18,MATCH(I400,$C$12:$C$18,1))+((I400-INDEX($C$12:$C$18,MATCH(I400,$C$12:$C$18,1)))/(INDEX($C$12:$C$18,MATCH(I400,$C$12:$C$18,1)+1)-INDEX($C$12:$C$18,MATCH(I400,$C$12:$C$18,1)))*(INDEX($E$12:$E$18,MATCH(I400,$C$12:$C$18,1)+1)-INDEX($E$12:$E$18,MATCH(I400,$C$12:$C$18,1)))))</f>
        <v>0.93070872907028879</v>
      </c>
      <c r="L400">
        <f t="shared" si="33"/>
        <v>0.15646748448880099</v>
      </c>
      <c r="M400" cm="1">
        <f t="array" ref="M400">EXP(INDEX($F$12:$F$18,MATCH(I400,$C$12:$C$18,1))+((I400-INDEX($C$12:$C$18,MATCH(I400,$C$12:$C$18,1)))/(INDEX($C$12:$C$18,MATCH(I400,$C$12:$C$18,1)+1)-INDEX($C$12:$C$18,MATCH(I400,$C$12:$C$18,1)))*(INDEX($F$12:$F$18,MATCH(I400,$C$12:$C$18,1)+1)-INDEX($F$12:$F$18,MATCH(I400,$C$12:$C$18,1)))))</f>
        <v>0.84314708360585011</v>
      </c>
      <c r="N400">
        <f t="shared" si="34"/>
        <v>0.11934188434716046</v>
      </c>
      <c r="O400" cm="1">
        <f t="array" ref="O400">EXP(INDEX($G$12:$G$18,MATCH(I400,$C$12:$C$18,1))+((I400-INDEX($C$12:$C$18,MATCH(I400,$C$12:$C$18,1)))/(INDEX($C$12:$C$18,MATCH(I400,$C$12:$C$18,1)+1)-INDEX($C$12:$C$18,MATCH(I400,$C$12:$C$18,1)))*(INDEX($G$12:$G$18,MATCH(I400,$C$12:$C$18,1)+1)-INDEX($G$12:$G$18,MATCH(I400,$C$12:$C$18,1)))))</f>
        <v>0.8779797946416753</v>
      </c>
    </row>
    <row r="401" spans="9:15" x14ac:dyDescent="0.35">
      <c r="I401">
        <v>399</v>
      </c>
      <c r="J401">
        <f t="shared" si="32"/>
        <v>6.5899630001164083E-2</v>
      </c>
      <c r="K401" cm="1">
        <f t="array" ref="K401">EXP(INDEX($E$12:$E$18,MATCH(I401,$C$12:$C$18,1))+((I401-INDEX($C$12:$C$18,MATCH(I401,$C$12:$C$18,1)))/(INDEX($C$12:$C$18,MATCH(I401,$C$12:$C$18,1)+1)-INDEX($C$12:$C$18,MATCH(I401,$C$12:$C$18,1)))*(INDEX($E$12:$E$18,MATCH(I401,$C$12:$C$18,1)+1)-INDEX($E$12:$E$18,MATCH(I401,$C$12:$C$18,1)))))</f>
        <v>0.93049532632176446</v>
      </c>
      <c r="L401">
        <f t="shared" si="33"/>
        <v>0.15645088915887967</v>
      </c>
      <c r="M401" cm="1">
        <f t="array" ref="M401">EXP(INDEX($F$12:$F$18,MATCH(I401,$C$12:$C$18,1))+((I401-INDEX($C$12:$C$18,MATCH(I401,$C$12:$C$18,1)))/(INDEX($C$12:$C$18,MATCH(I401,$C$12:$C$18,1)+1)-INDEX($C$12:$C$18,MATCH(I401,$C$12:$C$18,1)))*(INDEX($F$12:$F$18,MATCH(I401,$C$12:$C$18,1)+1)-INDEX($F$12:$F$18,MATCH(I401,$C$12:$C$18,1)))))</f>
        <v>0.84280101170609667</v>
      </c>
      <c r="N401">
        <f t="shared" si="34"/>
        <v>0.11936137883126145</v>
      </c>
      <c r="O401" cm="1">
        <f t="array" ref="O401">EXP(INDEX($G$12:$G$18,MATCH(I401,$C$12:$C$18,1))+((I401-INDEX($C$12:$C$18,MATCH(I401,$C$12:$C$18,1)))/(INDEX($C$12:$C$18,MATCH(I401,$C$12:$C$18,1)+1)-INDEX($C$12:$C$18,MATCH(I401,$C$12:$C$18,1)))*(INDEX($G$12:$G$18,MATCH(I401,$C$12:$C$18,1)+1)-INDEX($G$12:$G$18,MATCH(I401,$C$12:$C$18,1)))))</f>
        <v>0.87767406993047381</v>
      </c>
    </row>
    <row r="402" spans="9:15" x14ac:dyDescent="0.35">
      <c r="I402">
        <v>400</v>
      </c>
      <c r="J402">
        <f t="shared" si="32"/>
        <v>6.5944132575186595E-2</v>
      </c>
      <c r="K402" cm="1">
        <f t="array" ref="K402">EXP(INDEX($E$12:$E$18,MATCH(I402,$C$12:$C$18,1))+((I402-INDEX($C$12:$C$18,MATCH(I402,$C$12:$C$18,1)))/(INDEX($C$12:$C$18,MATCH(I402,$C$12:$C$18,1)+1)-INDEX($C$12:$C$18,MATCH(I402,$C$12:$C$18,1)))*(INDEX($E$12:$E$18,MATCH(I402,$C$12:$C$18,1)+1)-INDEX($E$12:$E$18,MATCH(I402,$C$12:$C$18,1)))))</f>
        <v>0.93028197250448108</v>
      </c>
      <c r="L402">
        <f t="shared" si="33"/>
        <v>0.15643437680560793</v>
      </c>
      <c r="M402" cm="1">
        <f t="array" ref="M402">EXP(INDEX($F$12:$F$18,MATCH(I402,$C$12:$C$18,1))+((I402-INDEX($C$12:$C$18,MATCH(I402,$C$12:$C$18,1)))/(INDEX($C$12:$C$18,MATCH(I402,$C$12:$C$18,1)+1)-INDEX($C$12:$C$18,MATCH(I402,$C$12:$C$18,1)))*(INDEX($F$12:$F$18,MATCH(I402,$C$12:$C$18,1)+1)-INDEX($F$12:$F$18,MATCH(I402,$C$12:$C$18,1)))))</f>
        <v>0.84245508185244899</v>
      </c>
      <c r="N402">
        <f t="shared" si="34"/>
        <v>0.11938077584294193</v>
      </c>
      <c r="O402" cm="1">
        <f t="array" ref="O402">EXP(INDEX($G$12:$G$18,MATCH(I402,$C$12:$C$18,1))+((I402-INDEX($C$12:$C$18,MATCH(I402,$C$12:$C$18,1)))/(INDEX($C$12:$C$18,MATCH(I402,$C$12:$C$18,1)+1)-INDEX($C$12:$C$18,MATCH(I402,$C$12:$C$18,1)))*(INDEX($G$12:$G$18,MATCH(I402,$C$12:$C$18,1)+1)-INDEX($G$12:$G$18,MATCH(I402,$C$12:$C$18,1)))))</f>
        <v>0.87736845167684641</v>
      </c>
    </row>
    <row r="403" spans="9:15" x14ac:dyDescent="0.35">
      <c r="I403">
        <v>401</v>
      </c>
      <c r="J403">
        <f t="shared" si="32"/>
        <v>6.5988413191233941E-2</v>
      </c>
      <c r="K403" cm="1">
        <f t="array" ref="K403">EXP(INDEX($E$12:$E$18,MATCH(I403,$C$12:$C$18,1))+((I403-INDEX($C$12:$C$18,MATCH(I403,$C$12:$C$18,1)))/(INDEX($C$12:$C$18,MATCH(I403,$C$12:$C$18,1)+1)-INDEX($C$12:$C$18,MATCH(I403,$C$12:$C$18,1)))*(INDEX($E$12:$E$18,MATCH(I403,$C$12:$C$18,1)+1)-INDEX($E$12:$E$18,MATCH(I403,$C$12:$C$18,1)))))</f>
        <v>0.93006866760721918</v>
      </c>
      <c r="L403">
        <f t="shared" si="33"/>
        <v>0.15641794680821278</v>
      </c>
      <c r="M403" cm="1">
        <f t="array" ref="M403">EXP(INDEX($F$12:$F$18,MATCH(I403,$C$12:$C$18,1))+((I403-INDEX($C$12:$C$18,MATCH(I403,$C$12:$C$18,1)))/(INDEX($C$12:$C$18,MATCH(I403,$C$12:$C$18,1)+1)-INDEX($C$12:$C$18,MATCH(I403,$C$12:$C$18,1)))*(INDEX($F$12:$F$18,MATCH(I403,$C$12:$C$18,1)+1)-INDEX($F$12:$F$18,MATCH(I403,$C$12:$C$18,1)))))</f>
        <v>0.84210929398660395</v>
      </c>
      <c r="N403">
        <f t="shared" si="34"/>
        <v>0.11940007611142206</v>
      </c>
      <c r="O403" cm="1">
        <f t="array" ref="O403">EXP(INDEX($G$12:$G$18,MATCH(I403,$C$12:$C$18,1))+((I403-INDEX($C$12:$C$18,MATCH(I403,$C$12:$C$18,1)))/(INDEX($C$12:$C$18,MATCH(I403,$C$12:$C$18,1)+1)-INDEX($C$12:$C$18,MATCH(I403,$C$12:$C$18,1)))*(INDEX($G$12:$G$18,MATCH(I403,$C$12:$C$18,1)+1)-INDEX($G$12:$G$18,MATCH(I403,$C$12:$C$18,1)))))</f>
        <v>0.87706293984372308</v>
      </c>
    </row>
    <row r="404" spans="9:15" x14ac:dyDescent="0.35">
      <c r="I404">
        <v>402</v>
      </c>
      <c r="J404">
        <f t="shared" si="32"/>
        <v>6.6032473505708802E-2</v>
      </c>
      <c r="K404" cm="1">
        <f t="array" ref="K404">EXP(INDEX($E$12:$E$18,MATCH(I404,$C$12:$C$18,1))+((I404-INDEX($C$12:$C$18,MATCH(I404,$C$12:$C$18,1)))/(INDEX($C$12:$C$18,MATCH(I404,$C$12:$C$18,1)+1)-INDEX($C$12:$C$18,MATCH(I404,$C$12:$C$18,1)))*(INDEX($E$12:$E$18,MATCH(I404,$C$12:$C$18,1)+1)-INDEX($E$12:$E$18,MATCH(I404,$C$12:$C$18,1)))))</f>
        <v>0.92985541161876195</v>
      </c>
      <c r="L404">
        <f t="shared" si="33"/>
        <v>0.15640159855209829</v>
      </c>
      <c r="M404" cm="1">
        <f t="array" ref="M404">EXP(INDEX($F$12:$F$18,MATCH(I404,$C$12:$C$18,1))+((I404-INDEX($C$12:$C$18,MATCH(I404,$C$12:$C$18,1)))/(INDEX($C$12:$C$18,MATCH(I404,$C$12:$C$18,1)+1)-INDEX($C$12:$C$18,MATCH(I404,$C$12:$C$18,1)))*(INDEX($F$12:$F$18,MATCH(I404,$C$12:$C$18,1)+1)-INDEX($F$12:$F$18,MATCH(I404,$C$12:$C$18,1)))))</f>
        <v>0.84176364805028214</v>
      </c>
      <c r="N404">
        <f t="shared" si="34"/>
        <v>0.11941928035866589</v>
      </c>
      <c r="O404" cm="1">
        <f t="array" ref="O404">EXP(INDEX($G$12:$G$18,MATCH(I404,$C$12:$C$18,1))+((I404-INDEX($C$12:$C$18,MATCH(I404,$C$12:$C$18,1)))/(INDEX($C$12:$C$18,MATCH(I404,$C$12:$C$18,1)+1)-INDEX($C$12:$C$18,MATCH(I404,$C$12:$C$18,1)))*(INDEX($G$12:$G$18,MATCH(I404,$C$12:$C$18,1)+1)-INDEX($G$12:$G$18,MATCH(I404,$C$12:$C$18,1)))))</f>
        <v>0.8767575343940468</v>
      </c>
    </row>
    <row r="405" spans="9:15" x14ac:dyDescent="0.35">
      <c r="I405">
        <v>403</v>
      </c>
      <c r="J405">
        <f t="shared" si="32"/>
        <v>6.6076315158573429E-2</v>
      </c>
      <c r="K405" cm="1">
        <f t="array" ref="K405">EXP(INDEX($E$12:$E$18,MATCH(I405,$C$12:$C$18,1))+((I405-INDEX($C$12:$C$18,MATCH(I405,$C$12:$C$18,1)))/(INDEX($C$12:$C$18,MATCH(I405,$C$12:$C$18,1)+1)-INDEX($C$12:$C$18,MATCH(I405,$C$12:$C$18,1)))*(INDEX($E$12:$E$18,MATCH(I405,$C$12:$C$18,1)+1)-INDEX($E$12:$E$18,MATCH(I405,$C$12:$C$18,1)))))</f>
        <v>0.92964220452789492</v>
      </c>
      <c r="L405">
        <f t="shared" si="33"/>
        <v>0.15638533142876843</v>
      </c>
      <c r="M405" cm="1">
        <f t="array" ref="M405">EXP(INDEX($F$12:$F$18,MATCH(I405,$C$12:$C$18,1))+((I405-INDEX($C$12:$C$18,MATCH(I405,$C$12:$C$18,1)))/(INDEX($C$12:$C$18,MATCH(I405,$C$12:$C$18,1)+1)-INDEX($C$12:$C$18,MATCH(I405,$C$12:$C$18,1)))*(INDEX($F$12:$F$18,MATCH(I405,$C$12:$C$18,1)+1)-INDEX($F$12:$F$18,MATCH(I405,$C$12:$C$18,1)))))</f>
        <v>0.8414181439852283</v>
      </c>
      <c r="N405">
        <f t="shared" si="34"/>
        <v>0.11943838929947193</v>
      </c>
      <c r="O405" cm="1">
        <f t="array" ref="O405">EXP(INDEX($G$12:$G$18,MATCH(I405,$C$12:$C$18,1))+((I405-INDEX($C$12:$C$18,MATCH(I405,$C$12:$C$18,1)))/(INDEX($C$12:$C$18,MATCH(I405,$C$12:$C$18,1)+1)-INDEX($C$12:$C$18,MATCH(I405,$C$12:$C$18,1)))*(INDEX($G$12:$G$18,MATCH(I405,$C$12:$C$18,1)+1)-INDEX($G$12:$G$18,MATCH(I405,$C$12:$C$18,1)))))</f>
        <v>0.87645223529077321</v>
      </c>
    </row>
    <row r="406" spans="9:15" x14ac:dyDescent="0.35">
      <c r="I406">
        <v>404</v>
      </c>
      <c r="J406">
        <f t="shared" si="32"/>
        <v>6.6119939773552683E-2</v>
      </c>
      <c r="K406" cm="1">
        <f t="array" ref="K406">EXP(INDEX($E$12:$E$18,MATCH(I406,$C$12:$C$18,1))+((I406-INDEX($C$12:$C$18,MATCH(I406,$C$12:$C$18,1)))/(INDEX($C$12:$C$18,MATCH(I406,$C$12:$C$18,1)+1)-INDEX($C$12:$C$18,MATCH(I406,$C$12:$C$18,1)))*(INDEX($E$12:$E$18,MATCH(I406,$C$12:$C$18,1)+1)-INDEX($E$12:$E$18,MATCH(I406,$C$12:$C$18,1)))))</f>
        <v>0.92942904632340628</v>
      </c>
      <c r="L406">
        <f t="shared" si="33"/>
        <v>0.15636914483575212</v>
      </c>
      <c r="M406" cm="1">
        <f t="array" ref="M406">EXP(INDEX($F$12:$F$18,MATCH(I406,$C$12:$C$18,1))+((I406-INDEX($C$12:$C$18,MATCH(I406,$C$12:$C$18,1)))/(INDEX($C$12:$C$18,MATCH(I406,$C$12:$C$18,1)+1)-INDEX($C$12:$C$18,MATCH(I406,$C$12:$C$18,1)))*(INDEX($F$12:$F$18,MATCH(I406,$C$12:$C$18,1)+1)-INDEX($F$12:$F$18,MATCH(I406,$C$12:$C$18,1)))))</f>
        <v>0.84107278173321098</v>
      </c>
      <c r="N406">
        <f t="shared" si="34"/>
        <v>0.11945740364156099</v>
      </c>
      <c r="O406" cm="1">
        <f t="array" ref="O406">EXP(INDEX($G$12:$G$18,MATCH(I406,$C$12:$C$18,1))+((I406-INDEX($C$12:$C$18,MATCH(I406,$C$12:$C$18,1)))/(INDEX($C$12:$C$18,MATCH(I406,$C$12:$C$18,1)+1)-INDEX($C$12:$C$18,MATCH(I406,$C$12:$C$18,1)))*(INDEX($G$12:$G$18,MATCH(I406,$C$12:$C$18,1)+1)-INDEX($G$12:$G$18,MATCH(I406,$C$12:$C$18,1)))))</f>
        <v>0.87614704249687125</v>
      </c>
    </row>
    <row r="407" spans="9:15" x14ac:dyDescent="0.35">
      <c r="I407">
        <v>405</v>
      </c>
      <c r="J407">
        <f t="shared" si="32"/>
        <v>6.6163348958334464E-2</v>
      </c>
      <c r="K407" cm="1">
        <f t="array" ref="K407">EXP(INDEX($E$12:$E$18,MATCH(I407,$C$12:$C$18,1))+((I407-INDEX($C$12:$C$18,MATCH(I407,$C$12:$C$18,1)))/(INDEX($C$12:$C$18,MATCH(I407,$C$12:$C$18,1)+1)-INDEX($C$12:$C$18,MATCH(I407,$C$12:$C$18,1)))*(INDEX($E$12:$E$18,MATCH(I407,$C$12:$C$18,1)+1)-INDEX($E$12:$E$18,MATCH(I407,$C$12:$C$18,1)))))</f>
        <v>0.929215936994087</v>
      </c>
      <c r="L407">
        <f t="shared" si="33"/>
        <v>0.15635303817652849</v>
      </c>
      <c r="M407" cm="1">
        <f t="array" ref="M407">EXP(INDEX($F$12:$F$18,MATCH(I407,$C$12:$C$18,1))+((I407-INDEX($C$12:$C$18,MATCH(I407,$C$12:$C$18,1)))/(INDEX($C$12:$C$18,MATCH(I407,$C$12:$C$18,1)+1)-INDEX($C$12:$C$18,MATCH(I407,$C$12:$C$18,1)))*(INDEX($F$12:$F$18,MATCH(I407,$C$12:$C$18,1)+1)-INDEX($F$12:$F$18,MATCH(I407,$C$12:$C$18,1)))))</f>
        <v>0.84072756123602266</v>
      </c>
      <c r="N407">
        <f t="shared" si="34"/>
        <v>0.11947632408566441</v>
      </c>
      <c r="O407" cm="1">
        <f t="array" ref="O407">EXP(INDEX($G$12:$G$18,MATCH(I407,$C$12:$C$18,1))+((I407-INDEX($C$12:$C$18,MATCH(I407,$C$12:$C$18,1)))/(INDEX($C$12:$C$18,MATCH(I407,$C$12:$C$18,1)+1)-INDEX($C$12:$C$18,MATCH(I407,$C$12:$C$18,1)))*(INDEX($G$12:$G$18,MATCH(I407,$C$12:$C$18,1)+1)-INDEX($G$12:$G$18,MATCH(I407,$C$12:$C$18,1)))))</f>
        <v>0.87584195597532244</v>
      </c>
    </row>
    <row r="408" spans="9:15" x14ac:dyDescent="0.35">
      <c r="I408">
        <v>406</v>
      </c>
      <c r="J408">
        <f t="shared" si="32"/>
        <v>6.6206544304767481E-2</v>
      </c>
      <c r="K408" cm="1">
        <f t="array" ref="K408">EXP(INDEX($E$12:$E$18,MATCH(I408,$C$12:$C$18,1))+((I408-INDEX($C$12:$C$18,MATCH(I408,$C$12:$C$18,1)))/(INDEX($C$12:$C$18,MATCH(I408,$C$12:$C$18,1)+1)-INDEX($C$12:$C$18,MATCH(I408,$C$12:$C$18,1)))*(INDEX($E$12:$E$18,MATCH(I408,$C$12:$C$18,1)+1)-INDEX($E$12:$E$18,MATCH(I408,$C$12:$C$18,1)))))</f>
        <v>0.92900287652873048</v>
      </c>
      <c r="L408">
        <f t="shared" si="33"/>
        <v>0.15633701086045379</v>
      </c>
      <c r="M408" cm="1">
        <f t="array" ref="M408">EXP(INDEX($F$12:$F$18,MATCH(I408,$C$12:$C$18,1))+((I408-INDEX($C$12:$C$18,MATCH(I408,$C$12:$C$18,1)))/(INDEX($C$12:$C$18,MATCH(I408,$C$12:$C$18,1)+1)-INDEX($C$12:$C$18,MATCH(I408,$C$12:$C$18,1)))*(INDEX($F$12:$F$18,MATCH(I408,$C$12:$C$18,1)+1)-INDEX($F$12:$F$18,MATCH(I408,$C$12:$C$18,1)))))</f>
        <v>0.84038248243547964</v>
      </c>
      <c r="N408">
        <f t="shared" si="34"/>
        <v>0.11949515132560978</v>
      </c>
      <c r="O408" cm="1">
        <f t="array" ref="O408">EXP(INDEX($G$12:$G$18,MATCH(I408,$C$12:$C$18,1))+((I408-INDEX($C$12:$C$18,MATCH(I408,$C$12:$C$18,1)))/(INDEX($C$12:$C$18,MATCH(I408,$C$12:$C$18,1)+1)-INDEX($C$12:$C$18,MATCH(I408,$C$12:$C$18,1)))*(INDEX($G$12:$G$18,MATCH(I408,$C$12:$C$18,1)+1)-INDEX($G$12:$G$18,MATCH(I408,$C$12:$C$18,1)))))</f>
        <v>0.87553697568912114</v>
      </c>
    </row>
    <row r="409" spans="9:15" x14ac:dyDescent="0.35">
      <c r="I409">
        <v>407</v>
      </c>
      <c r="J409">
        <f t="shared" si="32"/>
        <v>6.6249527389055901E-2</v>
      </c>
      <c r="K409" cm="1">
        <f t="array" ref="K409">EXP(INDEX($E$12:$E$18,MATCH(I409,$C$12:$C$18,1))+((I409-INDEX($C$12:$C$18,MATCH(I409,$C$12:$C$18,1)))/(INDEX($C$12:$C$18,MATCH(I409,$C$12:$C$18,1)+1)-INDEX($C$12:$C$18,MATCH(I409,$C$12:$C$18,1)))*(INDEX($E$12:$E$18,MATCH(I409,$C$12:$C$18,1)+1)-INDEX($E$12:$E$18,MATCH(I409,$C$12:$C$18,1)))))</f>
        <v>0.92878986491613258</v>
      </c>
      <c r="L409">
        <f t="shared" si="33"/>
        <v>0.15632106230268894</v>
      </c>
      <c r="M409" cm="1">
        <f t="array" ref="M409">EXP(INDEX($F$12:$F$18,MATCH(I409,$C$12:$C$18,1))+((I409-INDEX($C$12:$C$18,MATCH(I409,$C$12:$C$18,1)))/(INDEX($C$12:$C$18,MATCH(I409,$C$12:$C$18,1)+1)-INDEX($C$12:$C$18,MATCH(I409,$C$12:$C$18,1)))*(INDEX($F$12:$F$18,MATCH(I409,$C$12:$C$18,1)+1)-INDEX($F$12:$F$18,MATCH(I409,$C$12:$C$18,1)))))</f>
        <v>0.84003754527342234</v>
      </c>
      <c r="N409">
        <f t="shared" si="34"/>
        <v>0.11951388604840545</v>
      </c>
      <c r="O409" cm="1">
        <f t="array" ref="O409">EXP(INDEX($G$12:$G$18,MATCH(I409,$C$12:$C$18,1))+((I409-INDEX($C$12:$C$18,MATCH(I409,$C$12:$C$18,1)))/(INDEX($C$12:$C$18,MATCH(I409,$C$12:$C$18,1)+1)-INDEX($C$12:$C$18,MATCH(I409,$C$12:$C$18,1)))*(INDEX($G$12:$G$18,MATCH(I409,$C$12:$C$18,1)+1)-INDEX($G$12:$G$18,MATCH(I409,$C$12:$C$18,1)))))</f>
        <v>0.87523210160127496</v>
      </c>
    </row>
    <row r="410" spans="9:15" x14ac:dyDescent="0.35">
      <c r="I410">
        <v>408</v>
      </c>
      <c r="J410">
        <f t="shared" si="32"/>
        <v>6.6292299771950794E-2</v>
      </c>
      <c r="K410" cm="1">
        <f t="array" ref="K410">EXP(INDEX($E$12:$E$18,MATCH(I410,$C$12:$C$18,1))+((I410-INDEX($C$12:$C$18,MATCH(I410,$C$12:$C$18,1)))/(INDEX($C$12:$C$18,MATCH(I410,$C$12:$C$18,1)+1)-INDEX($C$12:$C$18,MATCH(I410,$C$12:$C$18,1)))*(INDEX($E$12:$E$18,MATCH(I410,$C$12:$C$18,1)+1)-INDEX($E$12:$E$18,MATCH(I410,$C$12:$C$18,1)))))</f>
        <v>0.92857690214509181</v>
      </c>
      <c r="L410">
        <f t="shared" si="33"/>
        <v>0.15630519192412887</v>
      </c>
      <c r="M410" cm="1">
        <f t="array" ref="M410">EXP(INDEX($F$12:$F$18,MATCH(I410,$C$12:$C$18,1))+((I410-INDEX($C$12:$C$18,MATCH(I410,$C$12:$C$18,1)))/(INDEX($C$12:$C$18,MATCH(I410,$C$12:$C$18,1)+1)-INDEX($C$12:$C$18,MATCH(I410,$C$12:$C$18,1)))*(INDEX($F$12:$F$18,MATCH(I410,$C$12:$C$18,1)+1)-INDEX($F$12:$F$18,MATCH(I410,$C$12:$C$18,1)))))</f>
        <v>0.8396927496917147</v>
      </c>
      <c r="N410">
        <f t="shared" si="34"/>
        <v>0.1195325289343247</v>
      </c>
      <c r="O410" cm="1">
        <f t="array" ref="O410">EXP(INDEX($G$12:$G$18,MATCH(I410,$C$12:$C$18,1))+((I410-INDEX($C$12:$C$18,MATCH(I410,$C$12:$C$18,1)))/(INDEX($C$12:$C$18,MATCH(I410,$C$12:$C$18,1)+1)-INDEX($C$12:$C$18,MATCH(I410,$C$12:$C$18,1)))*(INDEX($G$12:$G$18,MATCH(I410,$C$12:$C$18,1)+1)-INDEX($G$12:$G$18,MATCH(I410,$C$12:$C$18,1)))))</f>
        <v>0.87492733367480402</v>
      </c>
    </row>
    <row r="411" spans="9:15" x14ac:dyDescent="0.35">
      <c r="I411">
        <v>409</v>
      </c>
      <c r="J411">
        <f t="shared" si="32"/>
        <v>6.6334862998939023E-2</v>
      </c>
      <c r="K411" cm="1">
        <f t="array" ref="K411">EXP(INDEX($E$12:$E$18,MATCH(I411,$C$12:$C$18,1))+((I411-INDEX($C$12:$C$18,MATCH(I411,$C$12:$C$18,1)))/(INDEX($C$12:$C$18,MATCH(I411,$C$12:$C$18,1)+1)-INDEX($C$12:$C$18,MATCH(I411,$C$12:$C$18,1)))*(INDEX($E$12:$E$18,MATCH(I411,$C$12:$C$18,1)+1)-INDEX($E$12:$E$18,MATCH(I411,$C$12:$C$18,1)))))</f>
        <v>0.92836398820440935</v>
      </c>
      <c r="L411">
        <f t="shared" si="33"/>
        <v>0.15628939915133194</v>
      </c>
      <c r="M411" cm="1">
        <f t="array" ref="M411">EXP(INDEX($F$12:$F$18,MATCH(I411,$C$12:$C$18,1))+((I411-INDEX($C$12:$C$18,MATCH(I411,$C$12:$C$18,1)))/(INDEX($C$12:$C$18,MATCH(I411,$C$12:$C$18,1)+1)-INDEX($C$12:$C$18,MATCH(I411,$C$12:$C$18,1)))*(INDEX($F$12:$F$18,MATCH(I411,$C$12:$C$18,1)+1)-INDEX($F$12:$F$18,MATCH(I411,$C$12:$C$18,1)))))</f>
        <v>0.83934809563224477</v>
      </c>
      <c r="N411">
        <f t="shared" si="34"/>
        <v>0.11955108065698765</v>
      </c>
      <c r="O411" cm="1">
        <f t="array" ref="O411">EXP(INDEX($G$12:$G$18,MATCH(I411,$C$12:$C$18,1))+((I411-INDEX($C$12:$C$18,MATCH(I411,$C$12:$C$18,1)))/(INDEX($C$12:$C$18,MATCH(I411,$C$12:$C$18,1)+1)-INDEX($C$12:$C$18,MATCH(I411,$C$12:$C$18,1)))*(INDEX($G$12:$G$18,MATCH(I411,$C$12:$C$18,1)+1)-INDEX($G$12:$G$18,MATCH(I411,$C$12:$C$18,1)))))</f>
        <v>0.87462267187274145</v>
      </c>
    </row>
    <row r="412" spans="9:15" x14ac:dyDescent="0.35">
      <c r="I412">
        <v>410</v>
      </c>
      <c r="J412">
        <f t="shared" si="32"/>
        <v>6.6377218600429874E-2</v>
      </c>
      <c r="K412" cm="1">
        <f t="array" ref="K412">EXP(INDEX($E$12:$E$18,MATCH(I412,$C$12:$C$18,1))+((I412-INDEX($C$12:$C$18,MATCH(I412,$C$12:$C$18,1)))/(INDEX($C$12:$C$18,MATCH(I412,$C$12:$C$18,1)+1)-INDEX($C$12:$C$18,MATCH(I412,$C$12:$C$18,1)))*(INDEX($E$12:$E$18,MATCH(I412,$C$12:$C$18,1)+1)-INDEX($E$12:$E$18,MATCH(I412,$C$12:$C$18,1)))))</f>
        <v>0.92815112308288872</v>
      </c>
      <c r="L412">
        <f t="shared" si="33"/>
        <v>0.15627368341645104</v>
      </c>
      <c r="M412" cm="1">
        <f t="array" ref="M412">EXP(INDEX($F$12:$F$18,MATCH(I412,$C$12:$C$18,1))+((I412-INDEX($C$12:$C$18,MATCH(I412,$C$12:$C$18,1)))/(INDEX($C$12:$C$18,MATCH(I412,$C$12:$C$18,1)+1)-INDEX($C$12:$C$18,MATCH(I412,$C$12:$C$18,1)))*(INDEX($F$12:$F$18,MATCH(I412,$C$12:$C$18,1)+1)-INDEX($F$12:$F$18,MATCH(I412,$C$12:$C$18,1)))))</f>
        <v>0.83900358303692446</v>
      </c>
      <c r="N412">
        <f t="shared" si="34"/>
        <v>0.11956954188344243</v>
      </c>
      <c r="O412" cm="1">
        <f t="array" ref="O412">EXP(INDEX($G$12:$G$18,MATCH(I412,$C$12:$C$18,1))+((I412-INDEX($C$12:$C$18,MATCH(I412,$C$12:$C$18,1)))/(INDEX($C$12:$C$18,MATCH(I412,$C$12:$C$18,1)+1)-INDEX($C$12:$C$18,MATCH(I412,$C$12:$C$18,1)))*(INDEX($G$12:$G$18,MATCH(I412,$C$12:$C$18,1)+1)-INDEX($G$12:$G$18,MATCH(I412,$C$12:$C$18,1)))))</f>
        <v>0.87431811615813337</v>
      </c>
    </row>
    <row r="413" spans="9:15" x14ac:dyDescent="0.35">
      <c r="I413">
        <v>411</v>
      </c>
      <c r="J413">
        <f t="shared" si="32"/>
        <v>6.6419368091937714E-2</v>
      </c>
      <c r="K413" cm="1">
        <f t="array" ref="K413">EXP(INDEX($E$12:$E$18,MATCH(I413,$C$12:$C$18,1))+((I413-INDEX($C$12:$C$18,MATCH(I413,$C$12:$C$18,1)))/(INDEX($C$12:$C$18,MATCH(I413,$C$12:$C$18,1)+1)-INDEX($C$12:$C$18,MATCH(I413,$C$12:$C$18,1)))*(INDEX($E$12:$E$18,MATCH(I413,$C$12:$C$18,1)+1)-INDEX($E$12:$E$18,MATCH(I413,$C$12:$C$18,1)))))</f>
        <v>0.92793830676933631</v>
      </c>
      <c r="L413">
        <f t="shared" si="33"/>
        <v>0.15625804415716568</v>
      </c>
      <c r="M413" cm="1">
        <f t="array" ref="M413">EXP(INDEX($F$12:$F$18,MATCH(I413,$C$12:$C$18,1))+((I413-INDEX($C$12:$C$18,MATCH(I413,$C$12:$C$18,1)))/(INDEX($C$12:$C$18,MATCH(I413,$C$12:$C$18,1)+1)-INDEX($C$12:$C$18,MATCH(I413,$C$12:$C$18,1)))*(INDEX($F$12:$F$18,MATCH(I413,$C$12:$C$18,1)+1)-INDEX($F$12:$F$18,MATCH(I413,$C$12:$C$18,1)))))</f>
        <v>0.83865921184768932</v>
      </c>
      <c r="N413">
        <f t="shared" si="34"/>
        <v>0.11958791327424541</v>
      </c>
      <c r="O413" cm="1">
        <f t="array" ref="O413">EXP(INDEX($G$12:$G$18,MATCH(I413,$C$12:$C$18,1))+((I413-INDEX($C$12:$C$18,MATCH(I413,$C$12:$C$18,1)))/(INDEX($C$12:$C$18,MATCH(I413,$C$12:$C$18,1)+1)-INDEX($C$12:$C$18,MATCH(I413,$C$12:$C$18,1)))*(INDEX($G$12:$G$18,MATCH(I413,$C$12:$C$18,1)+1)-INDEX($G$12:$G$18,MATCH(I413,$C$12:$C$18,1)))))</f>
        <v>0.87401366649403855</v>
      </c>
    </row>
    <row r="414" spans="9:15" x14ac:dyDescent="0.35">
      <c r="I414">
        <v>412</v>
      </c>
      <c r="J414">
        <f t="shared" si="32"/>
        <v>6.6461312974263553E-2</v>
      </c>
      <c r="K414" cm="1">
        <f t="array" ref="K414">EXP(INDEX($E$12:$E$18,MATCH(I414,$C$12:$C$18,1))+((I414-INDEX($C$12:$C$18,MATCH(I414,$C$12:$C$18,1)))/(INDEX($C$12:$C$18,MATCH(I414,$C$12:$C$18,1)+1)-INDEX($C$12:$C$18,MATCH(I414,$C$12:$C$18,1)))*(INDEX($E$12:$E$18,MATCH(I414,$C$12:$C$18,1)+1)-INDEX($E$12:$E$18,MATCH(I414,$C$12:$C$18,1)))))</f>
        <v>0.92772553925256074</v>
      </c>
      <c r="L414">
        <f t="shared" si="33"/>
        <v>0.15624248081661482</v>
      </c>
      <c r="M414" cm="1">
        <f t="array" ref="M414">EXP(INDEX($F$12:$F$18,MATCH(I414,$C$12:$C$18,1))+((I414-INDEX($C$12:$C$18,MATCH(I414,$C$12:$C$18,1)))/(INDEX($C$12:$C$18,MATCH(I414,$C$12:$C$18,1)+1)-INDEX($C$12:$C$18,MATCH(I414,$C$12:$C$18,1)))*(INDEX($F$12:$F$18,MATCH(I414,$C$12:$C$18,1)+1)-INDEX($F$12:$F$18,MATCH(I414,$C$12:$C$18,1)))))</f>
        <v>0.83831498200649879</v>
      </c>
      <c r="N414">
        <f t="shared" si="34"/>
        <v>0.11960619548353967</v>
      </c>
      <c r="O414" cm="1">
        <f t="array" ref="O414">EXP(INDEX($G$12:$G$18,MATCH(I414,$C$12:$C$18,1))+((I414-INDEX($C$12:$C$18,MATCH(I414,$C$12:$C$18,1)))/(INDEX($C$12:$C$18,MATCH(I414,$C$12:$C$18,1)+1)-INDEX($C$12:$C$18,MATCH(I414,$C$12:$C$18,1)))*(INDEX($G$12:$G$18,MATCH(I414,$C$12:$C$18,1)+1)-INDEX($G$12:$G$18,MATCH(I414,$C$12:$C$18,1)))))</f>
        <v>0.87370932284352876</v>
      </c>
    </row>
    <row r="415" spans="9:15" x14ac:dyDescent="0.35">
      <c r="I415">
        <v>413</v>
      </c>
      <c r="J415">
        <f t="shared" si="32"/>
        <v>6.6503054733672518E-2</v>
      </c>
      <c r="K415" cm="1">
        <f t="array" ref="K415">EXP(INDEX($E$12:$E$18,MATCH(I415,$C$12:$C$18,1))+((I415-INDEX($C$12:$C$18,MATCH(I415,$C$12:$C$18,1)))/(INDEX($C$12:$C$18,MATCH(I415,$C$12:$C$18,1)+1)-INDEX($C$12:$C$18,MATCH(I415,$C$12:$C$18,1)))*(INDEX($E$12:$E$18,MATCH(I415,$C$12:$C$18,1)+1)-INDEX($E$12:$E$18,MATCH(I415,$C$12:$C$18,1)))))</f>
        <v>0.92751282052137352</v>
      </c>
      <c r="L415">
        <f t="shared" si="33"/>
        <v>0.1562269928433305</v>
      </c>
      <c r="M415" cm="1">
        <f t="array" ref="M415">EXP(INDEX($F$12:$F$18,MATCH(I415,$C$12:$C$18,1))+((I415-INDEX($C$12:$C$18,MATCH(I415,$C$12:$C$18,1)))/(INDEX($C$12:$C$18,MATCH(I415,$C$12:$C$18,1)+1)-INDEX($C$12:$C$18,MATCH(I415,$C$12:$C$18,1)))*(INDEX($F$12:$F$18,MATCH(I415,$C$12:$C$18,1)+1)-INDEX($F$12:$F$18,MATCH(I415,$C$12:$C$18,1)))))</f>
        <v>0.83797089345533637</v>
      </c>
      <c r="N415">
        <f t="shared" si="34"/>
        <v>0.11962438915913272</v>
      </c>
      <c r="O415" cm="1">
        <f t="array" ref="O415">EXP(INDEX($G$12:$G$18,MATCH(I415,$C$12:$C$18,1))+((I415-INDEX($C$12:$C$18,MATCH(I415,$C$12:$C$18,1)))/(INDEX($C$12:$C$18,MATCH(I415,$C$12:$C$18,1)+1)-INDEX($C$12:$C$18,MATCH(I415,$C$12:$C$18,1)))*(INDEX($G$12:$G$18,MATCH(I415,$C$12:$C$18,1)+1)-INDEX($G$12:$G$18,MATCH(I415,$C$12:$C$18,1)))))</f>
        <v>0.87340508516968862</v>
      </c>
    </row>
    <row r="416" spans="9:15" x14ac:dyDescent="0.35">
      <c r="I416">
        <v>414</v>
      </c>
      <c r="J416">
        <f t="shared" si="32"/>
        <v>6.654459484206976E-2</v>
      </c>
      <c r="K416" cm="1">
        <f t="array" ref="K416">EXP(INDEX($E$12:$E$18,MATCH(I416,$C$12:$C$18,1))+((I416-INDEX($C$12:$C$18,MATCH(I416,$C$12:$C$18,1)))/(INDEX($C$12:$C$18,MATCH(I416,$C$12:$C$18,1)+1)-INDEX($C$12:$C$18,MATCH(I416,$C$12:$C$18,1)))*(INDEX($E$12:$E$18,MATCH(I416,$C$12:$C$18,1)+1)-INDEX($E$12:$E$18,MATCH(I416,$C$12:$C$18,1)))))</f>
        <v>0.92730015056458859</v>
      </c>
      <c r="L416">
        <f t="shared" si="33"/>
        <v>0.15621157969117305</v>
      </c>
      <c r="M416" cm="1">
        <f t="array" ref="M416">EXP(INDEX($F$12:$F$18,MATCH(I416,$C$12:$C$18,1))+((I416-INDEX($C$12:$C$18,MATCH(I416,$C$12:$C$18,1)))/(INDEX($C$12:$C$18,MATCH(I416,$C$12:$C$18,1)+1)-INDEX($C$12:$C$18,MATCH(I416,$C$12:$C$18,1)))*(INDEX($F$12:$F$18,MATCH(I416,$C$12:$C$18,1)+1)-INDEX($F$12:$F$18,MATCH(I416,$C$12:$C$18,1)))))</f>
        <v>0.83762694613620925</v>
      </c>
      <c r="N416">
        <f t="shared" si="34"/>
        <v>0.11964249494257309</v>
      </c>
      <c r="O416" cm="1">
        <f t="array" ref="O416">EXP(INDEX($G$12:$G$18,MATCH(I416,$C$12:$C$18,1))+((I416-INDEX($C$12:$C$18,MATCH(I416,$C$12:$C$18,1)))/(INDEX($C$12:$C$18,MATCH(I416,$C$12:$C$18,1)+1)-INDEX($C$12:$C$18,MATCH(I416,$C$12:$C$18,1)))*(INDEX($G$12:$G$18,MATCH(I416,$C$12:$C$18,1)+1)-INDEX($G$12:$G$18,MATCH(I416,$C$12:$C$18,1)))))</f>
        <v>0.87310095343561567</v>
      </c>
    </row>
    <row r="417" spans="9:15" x14ac:dyDescent="0.35">
      <c r="I417">
        <v>415</v>
      </c>
      <c r="J417">
        <f t="shared" si="32"/>
        <v>6.6585934757173657E-2</v>
      </c>
      <c r="K417" cm="1">
        <f t="array" ref="K417">EXP(INDEX($E$12:$E$18,MATCH(I417,$C$12:$C$18,1))+((I417-INDEX($C$12:$C$18,MATCH(I417,$C$12:$C$18,1)))/(INDEX($C$12:$C$18,MATCH(I417,$C$12:$C$18,1)+1)-INDEX($C$12:$C$18,MATCH(I417,$C$12:$C$18,1)))*(INDEX($E$12:$E$18,MATCH(I417,$C$12:$C$18,1)+1)-INDEX($E$12:$E$18,MATCH(I417,$C$12:$C$18,1)))))</f>
        <v>0.92708752937102223</v>
      </c>
      <c r="L417">
        <f t="shared" si="33"/>
        <v>0.15619624081926697</v>
      </c>
      <c r="M417" cm="1">
        <f t="array" ref="M417">EXP(INDEX($F$12:$F$18,MATCH(I417,$C$12:$C$18,1))+((I417-INDEX($C$12:$C$18,MATCH(I417,$C$12:$C$18,1)))/(INDEX($C$12:$C$18,MATCH(I417,$C$12:$C$18,1)+1)-INDEX($C$12:$C$18,MATCH(I417,$C$12:$C$18,1)))*(INDEX($F$12:$F$18,MATCH(I417,$C$12:$C$18,1)+1)-INDEX($F$12:$F$18,MATCH(I417,$C$12:$C$18,1)))))</f>
        <v>0.83728313999114823</v>
      </c>
      <c r="N417">
        <f t="shared" si="34"/>
        <v>0.11966051346922583</v>
      </c>
      <c r="O417" cm="1">
        <f t="array" ref="O417">EXP(INDEX($G$12:$G$18,MATCH(I417,$C$12:$C$18,1))+((I417-INDEX($C$12:$C$18,MATCH(I417,$C$12:$C$18,1)))/(INDEX($C$12:$C$18,MATCH(I417,$C$12:$C$18,1)+1)-INDEX($C$12:$C$18,MATCH(I417,$C$12:$C$18,1)))*(INDEX($G$12:$G$18,MATCH(I417,$C$12:$C$18,1)+1)-INDEX($G$12:$G$18,MATCH(I417,$C$12:$C$18,1)))))</f>
        <v>0.87279692760442007</v>
      </c>
    </row>
    <row r="418" spans="9:15" x14ac:dyDescent="0.35">
      <c r="I418">
        <v>416</v>
      </c>
      <c r="J418">
        <f t="shared" si="32"/>
        <v>6.6627075922685616E-2</v>
      </c>
      <c r="K418" cm="1">
        <f t="array" ref="K418">EXP(INDEX($E$12:$E$18,MATCH(I418,$C$12:$C$18,1))+((I418-INDEX($C$12:$C$18,MATCH(I418,$C$12:$C$18,1)))/(INDEX($C$12:$C$18,MATCH(I418,$C$12:$C$18,1)+1)-INDEX($C$12:$C$18,MATCH(I418,$C$12:$C$18,1)))*(INDEX($E$12:$E$18,MATCH(I418,$C$12:$C$18,1)+1)-INDEX($E$12:$E$18,MATCH(I418,$C$12:$C$18,1)))))</f>
        <v>0.92687495692949373</v>
      </c>
      <c r="L418">
        <f t="shared" si="33"/>
        <v>0.15618097569193751</v>
      </c>
      <c r="M418" cm="1">
        <f t="array" ref="M418">EXP(INDEX($F$12:$F$18,MATCH(I418,$C$12:$C$18,1))+((I418-INDEX($C$12:$C$18,MATCH(I418,$C$12:$C$18,1)))/(INDEX($C$12:$C$18,MATCH(I418,$C$12:$C$18,1)+1)-INDEX($C$12:$C$18,MATCH(I418,$C$12:$C$18,1)))*(INDEX($F$12:$F$18,MATCH(I418,$C$12:$C$18,1)+1)-INDEX($F$12:$F$18,MATCH(I418,$C$12:$C$18,1)))))</f>
        <v>0.836939474962208</v>
      </c>
      <c r="N418">
        <f t="shared" si="34"/>
        <v>0.11967844536834657</v>
      </c>
      <c r="O418" cm="1">
        <f t="array" ref="O418">EXP(INDEX($G$12:$G$18,MATCH(I418,$C$12:$C$18,1))+((I418-INDEX($C$12:$C$18,MATCH(I418,$C$12:$C$18,1)))/(INDEX($C$12:$C$18,MATCH(I418,$C$12:$C$18,1)+1)-INDEX($C$12:$C$18,MATCH(I418,$C$12:$C$18,1)))*(INDEX($G$12:$G$18,MATCH(I418,$C$12:$C$18,1)+1)-INDEX($G$12:$G$18,MATCH(I418,$C$12:$C$18,1)))))</f>
        <v>0.8724930076392251</v>
      </c>
    </row>
    <row r="419" spans="9:15" x14ac:dyDescent="0.35">
      <c r="I419">
        <v>417</v>
      </c>
      <c r="J419">
        <f t="shared" si="32"/>
        <v>6.666801976845893E-2</v>
      </c>
      <c r="K419" cm="1">
        <f t="array" ref="K419">EXP(INDEX($E$12:$E$18,MATCH(I419,$C$12:$C$18,1))+((I419-INDEX($C$12:$C$18,MATCH(I419,$C$12:$C$18,1)))/(INDEX($C$12:$C$18,MATCH(I419,$C$12:$C$18,1)+1)-INDEX($C$12:$C$18,MATCH(I419,$C$12:$C$18,1)))*(INDEX($E$12:$E$18,MATCH(I419,$C$12:$C$18,1)+1)-INDEX($E$12:$E$18,MATCH(I419,$C$12:$C$18,1)))))</f>
        <v>0.92666243322882458</v>
      </c>
      <c r="L419">
        <f t="shared" si="33"/>
        <v>0.1561657837786479</v>
      </c>
      <c r="M419" cm="1">
        <f t="array" ref="M419">EXP(INDEX($F$12:$F$18,MATCH(I419,$C$12:$C$18,1))+((I419-INDEX($C$12:$C$18,MATCH(I419,$C$12:$C$18,1)))/(INDEX($C$12:$C$18,MATCH(I419,$C$12:$C$18,1)+1)-INDEX($C$12:$C$18,MATCH(I419,$C$12:$C$18,1)))*(INDEX($F$12:$F$18,MATCH(I419,$C$12:$C$18,1)+1)-INDEX($F$12:$F$18,MATCH(I419,$C$12:$C$18,1)))))</f>
        <v>0.83659595099146722</v>
      </c>
      <c r="N419">
        <f t="shared" si="34"/>
        <v>0.11969629126315505</v>
      </c>
      <c r="O419" cm="1">
        <f t="array" ref="O419">EXP(INDEX($G$12:$G$18,MATCH(I419,$C$12:$C$18,1))+((I419-INDEX($C$12:$C$18,MATCH(I419,$C$12:$C$18,1)))/(INDEX($C$12:$C$18,MATCH(I419,$C$12:$C$18,1)+1)-INDEX($C$12:$C$18,MATCH(I419,$C$12:$C$18,1)))*(INDEX($G$12:$G$18,MATCH(I419,$C$12:$C$18,1)+1)-INDEX($G$12:$G$18,MATCH(I419,$C$12:$C$18,1)))))</f>
        <v>0.87218919350316659</v>
      </c>
    </row>
    <row r="420" spans="9:15" x14ac:dyDescent="0.35">
      <c r="I420">
        <v>418</v>
      </c>
      <c r="J420">
        <f t="shared" si="32"/>
        <v>6.6708767710664002E-2</v>
      </c>
      <c r="K420" cm="1">
        <f t="array" ref="K420">EXP(INDEX($E$12:$E$18,MATCH(I420,$C$12:$C$18,1))+((I420-INDEX($C$12:$C$18,MATCH(I420,$C$12:$C$18,1)))/(INDEX($C$12:$C$18,MATCH(I420,$C$12:$C$18,1)+1)-INDEX($C$12:$C$18,MATCH(I420,$C$12:$C$18,1)))*(INDEX($E$12:$E$18,MATCH(I420,$C$12:$C$18,1)+1)-INDEX($E$12:$E$18,MATCH(I420,$C$12:$C$18,1)))))</f>
        <v>0.92644995825783893</v>
      </c>
      <c r="L420">
        <f t="shared" si="33"/>
        <v>0.1561506645539387</v>
      </c>
      <c r="M420" cm="1">
        <f t="array" ref="M420">EXP(INDEX($F$12:$F$18,MATCH(I420,$C$12:$C$18,1))+((I420-INDEX($C$12:$C$18,MATCH(I420,$C$12:$C$18,1)))/(INDEX($C$12:$C$18,MATCH(I420,$C$12:$C$18,1)+1)-INDEX($C$12:$C$18,MATCH(I420,$C$12:$C$18,1)))*(INDEX($F$12:$F$18,MATCH(I420,$C$12:$C$18,1)+1)-INDEX($F$12:$F$18,MATCH(I420,$C$12:$C$18,1)))))</f>
        <v>0.8362525680210281</v>
      </c>
      <c r="N420">
        <f t="shared" si="34"/>
        <v>0.11971405177090697</v>
      </c>
      <c r="O420" cm="1">
        <f t="array" ref="O420">EXP(INDEX($G$12:$G$18,MATCH(I420,$C$12:$C$18,1))+((I420-INDEX($C$12:$C$18,MATCH(I420,$C$12:$C$18,1)))/(INDEX($C$12:$C$18,MATCH(I420,$C$12:$C$18,1)+1)-INDEX($C$12:$C$18,MATCH(I420,$C$12:$C$18,1)))*(INDEX($G$12:$G$18,MATCH(I420,$C$12:$C$18,1)+1)-INDEX($G$12:$G$18,MATCH(I420,$C$12:$C$18,1)))))</f>
        <v>0.87188548515939357</v>
      </c>
    </row>
    <row r="421" spans="9:15" x14ac:dyDescent="0.35">
      <c r="I421">
        <v>419</v>
      </c>
      <c r="J421">
        <f t="shared" si="32"/>
        <v>6.6749321151951591E-2</v>
      </c>
      <c r="K421" cm="1">
        <f t="array" ref="K421">EXP(INDEX($E$12:$E$18,MATCH(I421,$C$12:$C$18,1))+((I421-INDEX($C$12:$C$18,MATCH(I421,$C$12:$C$18,1)))/(INDEX($C$12:$C$18,MATCH(I421,$C$12:$C$18,1)+1)-INDEX($C$12:$C$18,MATCH(I421,$C$12:$C$18,1)))*(INDEX($E$12:$E$18,MATCH(I421,$C$12:$C$18,1)+1)-INDEX($E$12:$E$18,MATCH(I421,$C$12:$C$18,1)))))</f>
        <v>0.92623753200536363</v>
      </c>
      <c r="L421">
        <f t="shared" si="33"/>
        <v>0.15613561749736643</v>
      </c>
      <c r="M421" cm="1">
        <f t="array" ref="M421">EXP(INDEX($F$12:$F$18,MATCH(I421,$C$12:$C$18,1))+((I421-INDEX($C$12:$C$18,MATCH(I421,$C$12:$C$18,1)))/(INDEX($C$12:$C$18,MATCH(I421,$C$12:$C$18,1)+1)-INDEX($C$12:$C$18,MATCH(I421,$C$12:$C$18,1)))*(INDEX($F$12:$F$18,MATCH(I421,$C$12:$C$18,1)+1)-INDEX($F$12:$F$18,MATCH(I421,$C$12:$C$18,1)))))</f>
        <v>0.83590932599301682</v>
      </c>
      <c r="N421">
        <f t="shared" si="34"/>
        <v>0.11973172750296554</v>
      </c>
      <c r="O421" cm="1">
        <f t="array" ref="O421">EXP(INDEX($G$12:$G$18,MATCH(I421,$C$12:$C$18,1))+((I421-INDEX($C$12:$C$18,MATCH(I421,$C$12:$C$18,1)))/(INDEX($C$12:$C$18,MATCH(I421,$C$12:$C$18,1)+1)-INDEX($C$12:$C$18,MATCH(I421,$C$12:$C$18,1)))*(INDEX($G$12:$G$18,MATCH(I421,$C$12:$C$18,1)+1)-INDEX($G$12:$G$18,MATCH(I421,$C$12:$C$18,1)))))</f>
        <v>0.87158188257106761</v>
      </c>
    </row>
    <row r="422" spans="9:15" x14ac:dyDescent="0.35">
      <c r="I422">
        <v>420</v>
      </c>
      <c r="J422">
        <f t="shared" si="32"/>
        <v>6.6789681481613988E-2</v>
      </c>
      <c r="K422" cm="1">
        <f t="array" ref="K422">EXP(INDEX($E$12:$E$18,MATCH(I422,$C$12:$C$18,1))+((I422-INDEX($C$12:$C$18,MATCH(I422,$C$12:$C$18,1)))/(INDEX($C$12:$C$18,MATCH(I422,$C$12:$C$18,1)+1)-INDEX($C$12:$C$18,MATCH(I422,$C$12:$C$18,1)))*(INDEX($E$12:$E$18,MATCH(I422,$C$12:$C$18,1)+1)-INDEX($E$12:$E$18,MATCH(I422,$C$12:$C$18,1)))))</f>
        <v>0.92602515446022793</v>
      </c>
      <c r="L422">
        <f t="shared" si="33"/>
        <v>0.15612064209344453</v>
      </c>
      <c r="M422" cm="1">
        <f t="array" ref="M422">EXP(INDEX($F$12:$F$18,MATCH(I422,$C$12:$C$18,1))+((I422-INDEX($C$12:$C$18,MATCH(I422,$C$12:$C$18,1)))/(INDEX($C$12:$C$18,MATCH(I422,$C$12:$C$18,1)+1)-INDEX($C$12:$C$18,MATCH(I422,$C$12:$C$18,1)))*(INDEX($F$12:$F$18,MATCH(I422,$C$12:$C$18,1)+1)-INDEX($F$12:$F$18,MATCH(I422,$C$12:$C$18,1)))))</f>
        <v>0.83556622484958309</v>
      </c>
      <c r="N422">
        <f t="shared" si="34"/>
        <v>0.11974931906487146</v>
      </c>
      <c r="O422" cm="1">
        <f t="array" ref="O422">EXP(INDEX($G$12:$G$18,MATCH(I422,$C$12:$C$18,1))+((I422-INDEX($C$12:$C$18,MATCH(I422,$C$12:$C$18,1)))/(INDEX($C$12:$C$18,MATCH(I422,$C$12:$C$18,1)+1)-INDEX($C$12:$C$18,MATCH(I422,$C$12:$C$18,1)))*(INDEX($G$12:$G$18,MATCH(I422,$C$12:$C$18,1)+1)-INDEX($G$12:$G$18,MATCH(I422,$C$12:$C$18,1)))))</f>
        <v>0.87127838570136318</v>
      </c>
    </row>
    <row r="423" spans="9:15" x14ac:dyDescent="0.35">
      <c r="I423">
        <v>421</v>
      </c>
      <c r="J423">
        <f t="shared" si="32"/>
        <v>6.6829850075743588E-2</v>
      </c>
      <c r="K423" cm="1">
        <f t="array" ref="K423">EXP(INDEX($E$12:$E$18,MATCH(I423,$C$12:$C$18,1))+((I423-INDEX($C$12:$C$18,MATCH(I423,$C$12:$C$18,1)))/(INDEX($C$12:$C$18,MATCH(I423,$C$12:$C$18,1)+1)-INDEX($C$12:$C$18,MATCH(I423,$C$12:$C$18,1)))*(INDEX($E$12:$E$18,MATCH(I423,$C$12:$C$18,1)+1)-INDEX($E$12:$E$18,MATCH(I423,$C$12:$C$18,1)))))</f>
        <v>0.92581282561126366</v>
      </c>
      <c r="L423">
        <f t="shared" si="33"/>
        <v>0.15610573783158413</v>
      </c>
      <c r="M423" cm="1">
        <f t="array" ref="M423">EXP(INDEX($F$12:$F$18,MATCH(I423,$C$12:$C$18,1))+((I423-INDEX($C$12:$C$18,MATCH(I423,$C$12:$C$18,1)))/(INDEX($C$12:$C$18,MATCH(I423,$C$12:$C$18,1)+1)-INDEX($C$12:$C$18,MATCH(I423,$C$12:$C$18,1)))*(INDEX($F$12:$F$18,MATCH(I423,$C$12:$C$18,1)+1)-INDEX($F$12:$F$18,MATCH(I423,$C$12:$C$18,1)))))</f>
        <v>0.83522326453290041</v>
      </c>
      <c r="N423">
        <f t="shared" si="34"/>
        <v>0.11976682705641205</v>
      </c>
      <c r="O423" cm="1">
        <f t="array" ref="O423">EXP(INDEX($G$12:$G$18,MATCH(I423,$C$12:$C$18,1))+((I423-INDEX($C$12:$C$18,MATCH(I423,$C$12:$C$18,1)))/(INDEX($C$12:$C$18,MATCH(I423,$C$12:$C$18,1)+1)-INDEX($C$12:$C$18,MATCH(I423,$C$12:$C$18,1)))*(INDEX($G$12:$G$18,MATCH(I423,$C$12:$C$18,1)+1)-INDEX($G$12:$G$18,MATCH(I423,$C$12:$C$18,1)))))</f>
        <v>0.8709749945134676</v>
      </c>
    </row>
    <row r="424" spans="9:15" x14ac:dyDescent="0.35">
      <c r="I424">
        <v>422</v>
      </c>
      <c r="J424">
        <f t="shared" si="32"/>
        <v>6.6869828297389133E-2</v>
      </c>
      <c r="K424" cm="1">
        <f t="array" ref="K424">EXP(INDEX($E$12:$E$18,MATCH(I424,$C$12:$C$18,1))+((I424-INDEX($C$12:$C$18,MATCH(I424,$C$12:$C$18,1)))/(INDEX($C$12:$C$18,MATCH(I424,$C$12:$C$18,1)+1)-INDEX($C$12:$C$18,MATCH(I424,$C$12:$C$18,1)))*(INDEX($E$12:$E$18,MATCH(I424,$C$12:$C$18,1)+1)-INDEX($E$12:$E$18,MATCH(I424,$C$12:$C$18,1)))))</f>
        <v>0.9256005454473053</v>
      </c>
      <c r="L424">
        <f t="shared" si="33"/>
        <v>0.15609090420603577</v>
      </c>
      <c r="M424" cm="1">
        <f t="array" ref="M424">EXP(INDEX($F$12:$F$18,MATCH(I424,$C$12:$C$18,1))+((I424-INDEX($C$12:$C$18,MATCH(I424,$C$12:$C$18,1)))/(INDEX($C$12:$C$18,MATCH(I424,$C$12:$C$18,1)+1)-INDEX($C$12:$C$18,MATCH(I424,$C$12:$C$18,1)))*(INDEX($F$12:$F$18,MATCH(I424,$C$12:$C$18,1)+1)-INDEX($F$12:$F$18,MATCH(I424,$C$12:$C$18,1)))))</f>
        <v>0.83488044498516623</v>
      </c>
      <c r="N424">
        <f t="shared" si="34"/>
        <v>0.11978425207168943</v>
      </c>
      <c r="O424" cm="1">
        <f t="array" ref="O424">EXP(INDEX($G$12:$G$18,MATCH(I424,$C$12:$C$18,1))+((I424-INDEX($C$12:$C$18,MATCH(I424,$C$12:$C$18,1)))/(INDEX($C$12:$C$18,MATCH(I424,$C$12:$C$18,1)+1)-INDEX($C$12:$C$18,MATCH(I424,$C$12:$C$18,1)))*(INDEX($G$12:$G$18,MATCH(I424,$C$12:$C$18,1)+1)-INDEX($G$12:$G$18,MATCH(I424,$C$12:$C$18,1)))))</f>
        <v>0.87067170897058099</v>
      </c>
    </row>
    <row r="425" spans="9:15" x14ac:dyDescent="0.35">
      <c r="I425">
        <v>423</v>
      </c>
      <c r="J425">
        <f t="shared" si="32"/>
        <v>6.6909617496710053E-2</v>
      </c>
      <c r="K425" cm="1">
        <f t="array" ref="K425">EXP(INDEX($E$12:$E$18,MATCH(I425,$C$12:$C$18,1))+((I425-INDEX($C$12:$C$18,MATCH(I425,$C$12:$C$18,1)))/(INDEX($C$12:$C$18,MATCH(I425,$C$12:$C$18,1)+1)-INDEX($C$12:$C$18,MATCH(I425,$C$12:$C$18,1)))*(INDEX($E$12:$E$18,MATCH(I425,$C$12:$C$18,1)+1)-INDEX($E$12:$E$18,MATCH(I425,$C$12:$C$18,1)))))</f>
        <v>0.9253883139571899</v>
      </c>
      <c r="L425">
        <f t="shared" si="33"/>
        <v>0.15607614071583278</v>
      </c>
      <c r="M425" cm="1">
        <f t="array" ref="M425">EXP(INDEX($F$12:$F$18,MATCH(I425,$C$12:$C$18,1))+((I425-INDEX($C$12:$C$18,MATCH(I425,$C$12:$C$18,1)))/(INDEX($C$12:$C$18,MATCH(I425,$C$12:$C$18,1)+1)-INDEX($C$12:$C$18,MATCH(I425,$C$12:$C$18,1)))*(INDEX($F$12:$F$18,MATCH(I425,$C$12:$C$18,1)+1)-INDEX($F$12:$F$18,MATCH(I425,$C$12:$C$18,1)))))</f>
        <v>0.83453776614860153</v>
      </c>
      <c r="N425">
        <f t="shared" si="34"/>
        <v>0.11980159469918775</v>
      </c>
      <c r="O425" cm="1">
        <f t="array" ref="O425">EXP(INDEX($G$12:$G$18,MATCH(I425,$C$12:$C$18,1))+((I425-INDEX($C$12:$C$18,MATCH(I425,$C$12:$C$18,1)))/(INDEX($C$12:$C$18,MATCH(I425,$C$12:$C$18,1)+1)-INDEX($C$12:$C$18,MATCH(I425,$C$12:$C$18,1)))*(INDEX($G$12:$G$18,MATCH(I425,$C$12:$C$18,1)+1)-INDEX($G$12:$G$18,MATCH(I425,$C$12:$C$18,1)))))</f>
        <v>0.87036852903591633</v>
      </c>
    </row>
    <row r="426" spans="9:15" x14ac:dyDescent="0.35">
      <c r="I426">
        <v>424</v>
      </c>
      <c r="J426">
        <f t="shared" si="32"/>
        <v>6.6949219011128602E-2</v>
      </c>
      <c r="K426" cm="1">
        <f t="array" ref="K426">EXP(INDEX($E$12:$E$18,MATCH(I426,$C$12:$C$18,1))+((I426-INDEX($C$12:$C$18,MATCH(I426,$C$12:$C$18,1)))/(INDEX($C$12:$C$18,MATCH(I426,$C$12:$C$18,1)+1)-INDEX($C$12:$C$18,MATCH(I426,$C$12:$C$18,1)))*(INDEX($E$12:$E$18,MATCH(I426,$C$12:$C$18,1)+1)-INDEX($E$12:$E$18,MATCH(I426,$C$12:$C$18,1)))))</f>
        <v>0.92517613112975683</v>
      </c>
      <c r="L426">
        <f t="shared" si="33"/>
        <v>0.15606144686473444</v>
      </c>
      <c r="M426" cm="1">
        <f t="array" ref="M426">EXP(INDEX($F$12:$F$18,MATCH(I426,$C$12:$C$18,1))+((I426-INDEX($C$12:$C$18,MATCH(I426,$C$12:$C$18,1)))/(INDEX($C$12:$C$18,MATCH(I426,$C$12:$C$18,1)+1)-INDEX($C$12:$C$18,MATCH(I426,$C$12:$C$18,1)))*(INDEX($F$12:$F$18,MATCH(I426,$C$12:$C$18,1)+1)-INDEX($F$12:$F$18,MATCH(I426,$C$12:$C$18,1)))))</f>
        <v>0.83419522796545109</v>
      </c>
      <c r="N426">
        <f t="shared" si="34"/>
        <v>0.11981885552183934</v>
      </c>
      <c r="O426" cm="1">
        <f t="array" ref="O426">EXP(INDEX($G$12:$G$18,MATCH(I426,$C$12:$C$18,1))+((I426-INDEX($C$12:$C$18,MATCH(I426,$C$12:$C$18,1)))/(INDEX($C$12:$C$18,MATCH(I426,$C$12:$C$18,1)+1)-INDEX($C$12:$C$18,MATCH(I426,$C$12:$C$18,1)))*(INDEX($G$12:$G$18,MATCH(I426,$C$12:$C$18,1)+1)-INDEX($G$12:$G$18,MATCH(I426,$C$12:$C$18,1)))))</f>
        <v>0.87006545467269936</v>
      </c>
    </row>
    <row r="427" spans="9:15" x14ac:dyDescent="0.35">
      <c r="I427">
        <v>425</v>
      </c>
      <c r="J427">
        <f t="shared" si="32"/>
        <v>6.6988634165479233E-2</v>
      </c>
      <c r="K427" cm="1">
        <f t="array" ref="K427">EXP(INDEX($E$12:$E$18,MATCH(I427,$C$12:$C$18,1))+((I427-INDEX($C$12:$C$18,MATCH(I427,$C$12:$C$18,1)))/(INDEX($C$12:$C$18,MATCH(I427,$C$12:$C$18,1)+1)-INDEX($C$12:$C$18,MATCH(I427,$C$12:$C$18,1)))*(INDEX($E$12:$E$18,MATCH(I427,$C$12:$C$18,1)+1)-INDEX($E$12:$E$18,MATCH(I427,$C$12:$C$18,1)))))</f>
        <v>0.92496399695384834</v>
      </c>
      <c r="L427">
        <f t="shared" si="33"/>
        <v>0.15604682216117077</v>
      </c>
      <c r="M427" cm="1">
        <f t="array" ref="M427">EXP(INDEX($F$12:$F$18,MATCH(I427,$C$12:$C$18,1))+((I427-INDEX($C$12:$C$18,MATCH(I427,$C$12:$C$18,1)))/(INDEX($C$12:$C$18,MATCH(I427,$C$12:$C$18,1)+1)-INDEX($C$12:$C$18,MATCH(I427,$C$12:$C$18,1)))*(INDEX($F$12:$F$18,MATCH(I427,$C$12:$C$18,1)+1)-INDEX($F$12:$F$18,MATCH(I427,$C$12:$C$18,1)))))</f>
        <v>0.83385283037798319</v>
      </c>
      <c r="N427">
        <f t="shared" si="34"/>
        <v>0.11983603511709026</v>
      </c>
      <c r="O427" cm="1">
        <f t="array" ref="O427">EXP(INDEX($G$12:$G$18,MATCH(I427,$C$12:$C$18,1))+((I427-INDEX($C$12:$C$18,MATCH(I427,$C$12:$C$18,1)))/(INDEX($C$12:$C$18,MATCH(I427,$C$12:$C$18,1)+1)-INDEX($C$12:$C$18,MATCH(I427,$C$12:$C$18,1)))*(INDEX($G$12:$G$18,MATCH(I427,$C$12:$C$18,1)+1)-INDEX($G$12:$G$18,MATCH(I427,$C$12:$C$18,1)))))</f>
        <v>0.8697624858441686</v>
      </c>
    </row>
    <row r="428" spans="9:15" x14ac:dyDescent="0.35">
      <c r="I428">
        <v>426</v>
      </c>
      <c r="J428">
        <f t="shared" si="32"/>
        <v>6.7027864272156901E-2</v>
      </c>
      <c r="K428" cm="1">
        <f t="array" ref="K428">EXP(INDEX($E$12:$E$18,MATCH(I428,$C$12:$C$18,1))+((I428-INDEX($C$12:$C$18,MATCH(I428,$C$12:$C$18,1)))/(INDEX($C$12:$C$18,MATCH(I428,$C$12:$C$18,1)+1)-INDEX($C$12:$C$18,MATCH(I428,$C$12:$C$18,1)))*(INDEX($E$12:$E$18,MATCH(I428,$C$12:$C$18,1)+1)-INDEX($E$12:$E$18,MATCH(I428,$C$12:$C$18,1)))))</f>
        <v>0.92475191141830904</v>
      </c>
      <c r="L428">
        <f t="shared" si="33"/>
        <v>0.15603226611818735</v>
      </c>
      <c r="M428" cm="1">
        <f t="array" ref="M428">EXP(INDEX($F$12:$F$18,MATCH(I428,$C$12:$C$18,1))+((I428-INDEX($C$12:$C$18,MATCH(I428,$C$12:$C$18,1)))/(INDEX($C$12:$C$18,MATCH(I428,$C$12:$C$18,1)+1)-INDEX($C$12:$C$18,MATCH(I428,$C$12:$C$18,1)))*(INDEX($F$12:$F$18,MATCH(I428,$C$12:$C$18,1)+1)-INDEX($F$12:$F$18,MATCH(I428,$C$12:$C$18,1)))))</f>
        <v>0.83351057332848999</v>
      </c>
      <c r="N428">
        <f t="shared" si="34"/>
        <v>0.11985313405696432</v>
      </c>
      <c r="O428" cm="1">
        <f t="array" ref="O428">EXP(INDEX($G$12:$G$18,MATCH(I428,$C$12:$C$18,1))+((I428-INDEX($C$12:$C$18,MATCH(I428,$C$12:$C$18,1)))/(INDEX($C$12:$C$18,MATCH(I428,$C$12:$C$18,1)+1)-INDEX($C$12:$C$18,MATCH(I428,$C$12:$C$18,1)))*(INDEX($G$12:$G$18,MATCH(I428,$C$12:$C$18,1)+1)-INDEX($G$12:$G$18,MATCH(I428,$C$12:$C$18,1)))))</f>
        <v>0.86945962251357556</v>
      </c>
    </row>
    <row r="429" spans="9:15" x14ac:dyDescent="0.35">
      <c r="I429">
        <v>427</v>
      </c>
      <c r="J429">
        <f t="shared" si="32"/>
        <v>6.7066910631262272E-2</v>
      </c>
      <c r="K429" cm="1">
        <f t="array" ref="K429">EXP(INDEX($E$12:$E$18,MATCH(I429,$C$12:$C$18,1))+((I429-INDEX($C$12:$C$18,MATCH(I429,$C$12:$C$18,1)))/(INDEX($C$12:$C$18,MATCH(I429,$C$12:$C$18,1)+1)-INDEX($C$12:$C$18,MATCH(I429,$C$12:$C$18,1)))*(INDEX($E$12:$E$18,MATCH(I429,$C$12:$C$18,1)+1)-INDEX($E$12:$E$18,MATCH(I429,$C$12:$C$18,1)))))</f>
        <v>0.92453987451198616</v>
      </c>
      <c r="L429">
        <f t="shared" si="33"/>
        <v>0.156017778253391</v>
      </c>
      <c r="M429" cm="1">
        <f t="array" ref="M429">EXP(INDEX($F$12:$F$18,MATCH(I429,$C$12:$C$18,1))+((I429-INDEX($C$12:$C$18,MATCH(I429,$C$12:$C$18,1)))/(INDEX($C$12:$C$18,MATCH(I429,$C$12:$C$18,1)+1)-INDEX($C$12:$C$18,MATCH(I429,$C$12:$C$18,1)))*(INDEX($F$12:$F$18,MATCH(I429,$C$12:$C$18,1)+1)-INDEX($F$12:$F$18,MATCH(I429,$C$12:$C$18,1)))))</f>
        <v>0.83316845675928752</v>
      </c>
      <c r="N429">
        <f t="shared" si="34"/>
        <v>0.11987015290812715</v>
      </c>
      <c r="O429" cm="1">
        <f t="array" ref="O429">EXP(INDEX($G$12:$G$18,MATCH(I429,$C$12:$C$18,1))+((I429-INDEX($C$12:$C$18,MATCH(I429,$C$12:$C$18,1)))/(INDEX($C$12:$C$18,MATCH(I429,$C$12:$C$18,1)+1)-INDEX($C$12:$C$18,MATCH(I429,$C$12:$C$18,1)))*(INDEX($G$12:$G$18,MATCH(I429,$C$12:$C$18,1)+1)-INDEX($G$12:$G$18,MATCH(I429,$C$12:$C$18,1)))))</f>
        <v>0.86915686464418418</v>
      </c>
    </row>
    <row r="430" spans="9:15" x14ac:dyDescent="0.35">
      <c r="I430">
        <v>428</v>
      </c>
      <c r="J430">
        <f t="shared" si="32"/>
        <v>6.7105774530745732E-2</v>
      </c>
      <c r="K430" cm="1">
        <f t="array" ref="K430">EXP(INDEX($E$12:$E$18,MATCH(I430,$C$12:$C$18,1))+((I430-INDEX($C$12:$C$18,MATCH(I430,$C$12:$C$18,1)))/(INDEX($C$12:$C$18,MATCH(I430,$C$12:$C$18,1)+1)-INDEX($C$12:$C$18,MATCH(I430,$C$12:$C$18,1)))*(INDEX($E$12:$E$18,MATCH(I430,$C$12:$C$18,1)+1)-INDEX($E$12:$E$18,MATCH(I430,$C$12:$C$18,1)))))</f>
        <v>0.92432788622372941</v>
      </c>
      <c r="L430">
        <f t="shared" si="33"/>
        <v>0.15600335808889751</v>
      </c>
      <c r="M430" cm="1">
        <f t="array" ref="M430">EXP(INDEX($F$12:$F$18,MATCH(I430,$C$12:$C$18,1))+((I430-INDEX($C$12:$C$18,MATCH(I430,$C$12:$C$18,1)))/(INDEX($C$12:$C$18,MATCH(I430,$C$12:$C$18,1)+1)-INDEX($C$12:$C$18,MATCH(I430,$C$12:$C$18,1)))*(INDEX($F$12:$F$18,MATCH(I430,$C$12:$C$18,1)+1)-INDEX($F$12:$F$18,MATCH(I430,$C$12:$C$18,1)))))</f>
        <v>0.83282648061271514</v>
      </c>
      <c r="N430">
        <f t="shared" si="34"/>
        <v>0.11988709223194803</v>
      </c>
      <c r="O430" cm="1">
        <f t="array" ref="O430">EXP(INDEX($G$12:$G$18,MATCH(I430,$C$12:$C$18,1))+((I430-INDEX($C$12:$C$18,MATCH(I430,$C$12:$C$18,1)))/(INDEX($C$12:$C$18,MATCH(I430,$C$12:$C$18,1)+1)-INDEX($C$12:$C$18,MATCH(I430,$C$12:$C$18,1)))*(INDEX($G$12:$G$18,MATCH(I430,$C$12:$C$18,1)+1)-INDEX($G$12:$G$18,MATCH(I430,$C$12:$C$18,1)))))</f>
        <v>0.86885421219927161</v>
      </c>
    </row>
    <row r="431" spans="9:15" x14ac:dyDescent="0.35">
      <c r="I431">
        <v>429</v>
      </c>
      <c r="J431">
        <f t="shared" si="32"/>
        <v>6.7144457246548536E-2</v>
      </c>
      <c r="K431" cm="1">
        <f t="array" ref="K431">EXP(INDEX($E$12:$E$18,MATCH(I431,$C$12:$C$18,1))+((I431-INDEX($C$12:$C$18,MATCH(I431,$C$12:$C$18,1)))/(INDEX($C$12:$C$18,MATCH(I431,$C$12:$C$18,1)+1)-INDEX($C$12:$C$18,MATCH(I431,$C$12:$C$18,1)))*(INDEX($E$12:$E$18,MATCH(I431,$C$12:$C$18,1)+1)-INDEX($E$12:$E$18,MATCH(I431,$C$12:$C$18,1)))))</f>
        <v>0.92411594654239126</v>
      </c>
      <c r="L431">
        <f t="shared" si="33"/>
        <v>0.15598900515127814</v>
      </c>
      <c r="M431" cm="1">
        <f t="array" ref="M431">EXP(INDEX($F$12:$F$18,MATCH(I431,$C$12:$C$18,1))+((I431-INDEX($C$12:$C$18,MATCH(I431,$C$12:$C$18,1)))/(INDEX($C$12:$C$18,MATCH(I431,$C$12:$C$18,1)+1)-INDEX($C$12:$C$18,MATCH(I431,$C$12:$C$18,1)))*(INDEX($F$12:$F$18,MATCH(I431,$C$12:$C$18,1)+1)-INDEX($F$12:$F$18,MATCH(I431,$C$12:$C$18,1)))))</f>
        <v>0.83248464483113593</v>
      </c>
      <c r="N431">
        <f t="shared" si="34"/>
        <v>0.1199039525845622</v>
      </c>
      <c r="O431" cm="1">
        <f t="array" ref="O431">EXP(INDEX($G$12:$G$18,MATCH(I431,$C$12:$C$18,1))+((I431-INDEX($C$12:$C$18,MATCH(I431,$C$12:$C$18,1)))/(INDEX($C$12:$C$18,MATCH(I431,$C$12:$C$18,1)+1)-INDEX($C$12:$C$18,MATCH(I431,$C$12:$C$18,1)))*(INDEX($G$12:$G$18,MATCH(I431,$C$12:$C$18,1)+1)-INDEX($G$12:$G$18,MATCH(I431,$C$12:$C$18,1)))))</f>
        <v>0.86855166514212756</v>
      </c>
    </row>
    <row r="432" spans="9:15" x14ac:dyDescent="0.35">
      <c r="I432">
        <v>430</v>
      </c>
      <c r="J432">
        <f t="shared" si="32"/>
        <v>6.7182960042742976E-2</v>
      </c>
      <c r="K432" cm="1">
        <f t="array" ref="K432">EXP(INDEX($E$12:$E$18,MATCH(I432,$C$12:$C$18,1))+((I432-INDEX($C$12:$C$18,MATCH(I432,$C$12:$C$18,1)))/(INDEX($C$12:$C$18,MATCH(I432,$C$12:$C$18,1)+1)-INDEX($C$12:$C$18,MATCH(I432,$C$12:$C$18,1)))*(INDEX($E$12:$E$18,MATCH(I432,$C$12:$C$18,1)+1)-INDEX($E$12:$E$18,MATCH(I432,$C$12:$C$18,1)))))</f>
        <v>0.92390405545682652</v>
      </c>
      <c r="L432">
        <f t="shared" si="33"/>
        <v>0.15597471897150814</v>
      </c>
      <c r="M432" cm="1">
        <f t="array" ref="M432">EXP(INDEX($F$12:$F$18,MATCH(I432,$C$12:$C$18,1))+((I432-INDEX($C$12:$C$18,MATCH(I432,$C$12:$C$18,1)))/(INDEX($C$12:$C$18,MATCH(I432,$C$12:$C$18,1)+1)-INDEX($C$12:$C$18,MATCH(I432,$C$12:$C$18,1)))*(INDEX($F$12:$F$18,MATCH(I432,$C$12:$C$18,1)+1)-INDEX($F$12:$F$18,MATCH(I432,$C$12:$C$18,1)))))</f>
        <v>0.83214294935693689</v>
      </c>
      <c r="N432">
        <f t="shared" si="34"/>
        <v>0.1199207345169318</v>
      </c>
      <c r="O432" cm="1">
        <f t="array" ref="O432">EXP(INDEX($G$12:$G$18,MATCH(I432,$C$12:$C$18,1))+((I432-INDEX($C$12:$C$18,MATCH(I432,$C$12:$C$18,1)))/(INDEX($C$12:$C$18,MATCH(I432,$C$12:$C$18,1)+1)-INDEX($C$12:$C$18,MATCH(I432,$C$12:$C$18,1)))*(INDEX($G$12:$G$18,MATCH(I432,$C$12:$C$18,1)+1)-INDEX($G$12:$G$18,MATCH(I432,$C$12:$C$18,1)))))</f>
        <v>0.86824922343605437</v>
      </c>
    </row>
    <row r="433" spans="9:15" x14ac:dyDescent="0.35">
      <c r="I433">
        <v>431</v>
      </c>
      <c r="J433">
        <f t="shared" si="32"/>
        <v>6.7221284171669796E-2</v>
      </c>
      <c r="K433" cm="1">
        <f t="array" ref="K433">EXP(INDEX($E$12:$E$18,MATCH(I433,$C$12:$C$18,1))+((I433-INDEX($C$12:$C$18,MATCH(I433,$C$12:$C$18,1)))/(INDEX($C$12:$C$18,MATCH(I433,$C$12:$C$18,1)+1)-INDEX($C$12:$C$18,MATCH(I433,$C$12:$C$18,1)))*(INDEX($E$12:$E$18,MATCH(I433,$C$12:$C$18,1)+1)-INDEX($E$12:$E$18,MATCH(I433,$C$12:$C$18,1)))))</f>
        <v>0.92369221295589254</v>
      </c>
      <c r="L433">
        <f t="shared" si="33"/>
        <v>0.15596049908491572</v>
      </c>
      <c r="M433" cm="1">
        <f t="array" ref="M433">EXP(INDEX($F$12:$F$18,MATCH(I433,$C$12:$C$18,1))+((I433-INDEX($C$12:$C$18,MATCH(I433,$C$12:$C$18,1)))/(INDEX($C$12:$C$18,MATCH(I433,$C$12:$C$18,1)+1)-INDEX($C$12:$C$18,MATCH(I433,$C$12:$C$18,1)))*(INDEX($F$12:$F$18,MATCH(I433,$C$12:$C$18,1)+1)-INDEX($F$12:$F$18,MATCH(I433,$C$12:$C$18,1)))))</f>
        <v>0.8318013941325284</v>
      </c>
      <c r="N433">
        <f t="shared" si="34"/>
        <v>0.11993743857490523</v>
      </c>
      <c r="O433" cm="1">
        <f t="array" ref="O433">EXP(INDEX($G$12:$G$18,MATCH(I433,$C$12:$C$18,1))+((I433-INDEX($C$12:$C$18,MATCH(I433,$C$12:$C$18,1)))/(INDEX($C$12:$C$18,MATCH(I433,$C$12:$C$18,1)+1)-INDEX($C$12:$C$18,MATCH(I433,$C$12:$C$18,1)))*(INDEX($G$12:$G$18,MATCH(I433,$C$12:$C$18,1)+1)-INDEX($G$12:$G$18,MATCH(I433,$C$12:$C$18,1)))))</f>
        <v>0.86794688704436751</v>
      </c>
    </row>
    <row r="434" spans="9:15" x14ac:dyDescent="0.35">
      <c r="I434">
        <v>432</v>
      </c>
      <c r="J434">
        <f t="shared" si="32"/>
        <v>6.725943087407367E-2</v>
      </c>
      <c r="K434" cm="1">
        <f t="array" ref="K434">EXP(INDEX($E$12:$E$18,MATCH(I434,$C$12:$C$18,1))+((I434-INDEX($C$12:$C$18,MATCH(I434,$C$12:$C$18,1)))/(INDEX($C$12:$C$18,MATCH(I434,$C$12:$C$18,1)+1)-INDEX($C$12:$C$18,MATCH(I434,$C$12:$C$18,1)))*(INDEX($E$12:$E$18,MATCH(I434,$C$12:$C$18,1)+1)-INDEX($E$12:$E$18,MATCH(I434,$C$12:$C$18,1)))))</f>
        <v>0.92348041902844957</v>
      </c>
      <c r="L434">
        <f t="shared" si="33"/>
        <v>0.15594634503113156</v>
      </c>
      <c r="M434" cm="1">
        <f t="array" ref="M434">EXP(INDEX($F$12:$F$18,MATCH(I434,$C$12:$C$18,1))+((I434-INDEX($C$12:$C$18,MATCH(I434,$C$12:$C$18,1)))/(INDEX($C$12:$C$18,MATCH(I434,$C$12:$C$18,1)+1)-INDEX($C$12:$C$18,MATCH(I434,$C$12:$C$18,1)))*(INDEX($F$12:$F$18,MATCH(I434,$C$12:$C$18,1)+1)-INDEX($F$12:$F$18,MATCH(I434,$C$12:$C$18,1)))))</f>
        <v>0.83145997910034464</v>
      </c>
      <c r="N434">
        <f t="shared" si="34"/>
        <v>0.11995406529927682</v>
      </c>
      <c r="O434" cm="1">
        <f t="array" ref="O434">EXP(INDEX($G$12:$G$18,MATCH(I434,$C$12:$C$18,1))+((I434-INDEX($C$12:$C$18,MATCH(I434,$C$12:$C$18,1)))/(INDEX($C$12:$C$18,MATCH(I434,$C$12:$C$18,1)+1)-INDEX($C$12:$C$18,MATCH(I434,$C$12:$C$18,1)))*(INDEX($G$12:$G$18,MATCH(I434,$C$12:$C$18,1)+1)-INDEX($G$12:$G$18,MATCH(I434,$C$12:$C$18,1)))))</f>
        <v>0.86764465593039508</v>
      </c>
    </row>
    <row r="435" spans="9:15" x14ac:dyDescent="0.35">
      <c r="I435">
        <v>433</v>
      </c>
      <c r="J435">
        <f t="shared" si="32"/>
        <v>6.729740137923787E-2</v>
      </c>
      <c r="K435" cm="1">
        <f t="array" ref="K435">EXP(INDEX($E$12:$E$18,MATCH(I435,$C$12:$C$18,1))+((I435-INDEX($C$12:$C$18,MATCH(I435,$C$12:$C$18,1)))/(INDEX($C$12:$C$18,MATCH(I435,$C$12:$C$18,1)+1)-INDEX($C$12:$C$18,MATCH(I435,$C$12:$C$18,1)))*(INDEX($E$12:$E$18,MATCH(I435,$C$12:$C$18,1)+1)-INDEX($E$12:$E$18,MATCH(I435,$C$12:$C$18,1)))))</f>
        <v>0.92326867366335996</v>
      </c>
      <c r="L435">
        <f t="shared" si="33"/>
        <v>0.15593225635403934</v>
      </c>
      <c r="M435" cm="1">
        <f t="array" ref="M435">EXP(INDEX($F$12:$F$18,MATCH(I435,$C$12:$C$18,1))+((I435-INDEX($C$12:$C$18,MATCH(I435,$C$12:$C$18,1)))/(INDEX($C$12:$C$18,MATCH(I435,$C$12:$C$18,1)+1)-INDEX($C$12:$C$18,MATCH(I435,$C$12:$C$18,1)))*(INDEX($F$12:$F$18,MATCH(I435,$C$12:$C$18,1)+1)-INDEX($F$12:$F$18,MATCH(I435,$C$12:$C$18,1)))))</f>
        <v>0.83111870420284317</v>
      </c>
      <c r="N435">
        <f t="shared" si="34"/>
        <v>0.11997061522584535</v>
      </c>
      <c r="O435" cm="1">
        <f t="array" ref="O435">EXP(INDEX($G$12:$G$18,MATCH(I435,$C$12:$C$18,1))+((I435-INDEX($C$12:$C$18,MATCH(I435,$C$12:$C$18,1)))/(INDEX($C$12:$C$18,MATCH(I435,$C$12:$C$18,1)+1)-INDEX($C$12:$C$18,MATCH(I435,$C$12:$C$18,1)))*(INDEX($G$12:$G$18,MATCH(I435,$C$12:$C$18,1)+1)-INDEX($G$12:$G$18,MATCH(I435,$C$12:$C$18,1)))))</f>
        <v>0.86734253005747786</v>
      </c>
    </row>
    <row r="436" spans="9:15" x14ac:dyDescent="0.35">
      <c r="I436">
        <v>434</v>
      </c>
      <c r="J436">
        <f t="shared" si="32"/>
        <v>6.7335196905115538E-2</v>
      </c>
      <c r="K436" cm="1">
        <f t="array" ref="K436">EXP(INDEX($E$12:$E$18,MATCH(I436,$C$12:$C$18,1))+((I436-INDEX($C$12:$C$18,MATCH(I436,$C$12:$C$18,1)))/(INDEX($C$12:$C$18,MATCH(I436,$C$12:$C$18,1)+1)-INDEX($C$12:$C$18,MATCH(I436,$C$12:$C$18,1)))*(INDEX($E$12:$E$18,MATCH(I436,$C$12:$C$18,1)+1)-INDEX($E$12:$E$18,MATCH(I436,$C$12:$C$18,1)))))</f>
        <v>0.92305697684948895</v>
      </c>
      <c r="L436">
        <f t="shared" si="33"/>
        <v>0.1559182326017263</v>
      </c>
      <c r="M436" cm="1">
        <f t="array" ref="M436">EXP(INDEX($F$12:$F$18,MATCH(I436,$C$12:$C$18,1))+((I436-INDEX($C$12:$C$18,MATCH(I436,$C$12:$C$18,1)))/(INDEX($C$12:$C$18,MATCH(I436,$C$12:$C$18,1)+1)-INDEX($C$12:$C$18,MATCH(I436,$C$12:$C$18,1)))*(INDEX($F$12:$F$18,MATCH(I436,$C$12:$C$18,1)+1)-INDEX($F$12:$F$18,MATCH(I436,$C$12:$C$18,1)))))</f>
        <v>0.83077756938250558</v>
      </c>
      <c r="N436">
        <f t="shared" si="34"/>
        <v>0.11998708888547119</v>
      </c>
      <c r="O436" cm="1">
        <f t="array" ref="O436">EXP(INDEX($G$12:$G$18,MATCH(I436,$C$12:$C$18,1))+((I436-INDEX($C$12:$C$18,MATCH(I436,$C$12:$C$18,1)))/(INDEX($C$12:$C$18,MATCH(I436,$C$12:$C$18,1)+1)-INDEX($C$12:$C$18,MATCH(I436,$C$12:$C$18,1)))*(INDEX($G$12:$G$18,MATCH(I436,$C$12:$C$18,1)+1)-INDEX($G$12:$G$18,MATCH(I436,$C$12:$C$18,1)))))</f>
        <v>0.86704050938896937</v>
      </c>
    </row>
    <row r="437" spans="9:15" x14ac:dyDescent="0.35">
      <c r="I437">
        <v>435</v>
      </c>
      <c r="J437">
        <f t="shared" si="32"/>
        <v>6.737281865846044E-2</v>
      </c>
      <c r="K437" cm="1">
        <f t="array" ref="K437">EXP(INDEX($E$12:$E$18,MATCH(I437,$C$12:$C$18,1))+((I437-INDEX($C$12:$C$18,MATCH(I437,$C$12:$C$18,1)))/(INDEX($C$12:$C$18,MATCH(I437,$C$12:$C$18,1)+1)-INDEX($C$12:$C$18,MATCH(I437,$C$12:$C$18,1)))*(INDEX($E$12:$E$18,MATCH(I437,$C$12:$C$18,1)+1)-INDEX($E$12:$E$18,MATCH(I437,$C$12:$C$18,1)))))</f>
        <v>0.92284532857570412</v>
      </c>
      <c r="L437">
        <f t="shared" si="33"/>
        <v>0.15590427332643536</v>
      </c>
      <c r="M437" cm="1">
        <f t="array" ref="M437">EXP(INDEX($F$12:$F$18,MATCH(I437,$C$12:$C$18,1))+((I437-INDEX($C$12:$C$18,MATCH(I437,$C$12:$C$18,1)))/(INDEX($C$12:$C$18,MATCH(I437,$C$12:$C$18,1)+1)-INDEX($C$12:$C$18,MATCH(I437,$C$12:$C$18,1)))*(INDEX($F$12:$F$18,MATCH(I437,$C$12:$C$18,1)+1)-INDEX($F$12:$F$18,MATCH(I437,$C$12:$C$18,1)))))</f>
        <v>0.83043657458183673</v>
      </c>
      <c r="N437">
        <f t="shared" si="34"/>
        <v>0.12000348680413329</v>
      </c>
      <c r="O437" cm="1">
        <f t="array" ref="O437">EXP(INDEX($G$12:$G$18,MATCH(I437,$C$12:$C$18,1))+((I437-INDEX($C$12:$C$18,MATCH(I437,$C$12:$C$18,1)))/(INDEX($C$12:$C$18,MATCH(I437,$C$12:$C$18,1)+1)-INDEX($C$12:$C$18,MATCH(I437,$C$12:$C$18,1)))*(INDEX($G$12:$G$18,MATCH(I437,$C$12:$C$18,1)+1)-INDEX($G$12:$G$18,MATCH(I437,$C$12:$C$18,1)))))</f>
        <v>0.86673859388823604</v>
      </c>
    </row>
    <row r="438" spans="9:15" x14ac:dyDescent="0.35">
      <c r="I438">
        <v>436</v>
      </c>
      <c r="J438">
        <f t="shared" si="32"/>
        <v>6.7410267834955268E-2</v>
      </c>
      <c r="K438" cm="1">
        <f t="array" ref="K438">EXP(INDEX($E$12:$E$18,MATCH(I438,$C$12:$C$18,1))+((I438-INDEX($C$12:$C$18,MATCH(I438,$C$12:$C$18,1)))/(INDEX($C$12:$C$18,MATCH(I438,$C$12:$C$18,1)+1)-INDEX($C$12:$C$18,MATCH(I438,$C$12:$C$18,1)))*(INDEX($E$12:$E$18,MATCH(I438,$C$12:$C$18,1)+1)-INDEX($E$12:$E$18,MATCH(I438,$C$12:$C$18,1)))))</f>
        <v>0.92263372883087558</v>
      </c>
      <c r="L438">
        <f t="shared" si="33"/>
        <v>0.15589037808451733</v>
      </c>
      <c r="M438" cm="1">
        <f t="array" ref="M438">EXP(INDEX($F$12:$F$18,MATCH(I438,$C$12:$C$18,1))+((I438-INDEX($C$12:$C$18,MATCH(I438,$C$12:$C$18,1)))/(INDEX($C$12:$C$18,MATCH(I438,$C$12:$C$18,1)+1)-INDEX($C$12:$C$18,MATCH(I438,$C$12:$C$18,1)))*(INDEX($F$12:$F$18,MATCH(I438,$C$12:$C$18,1)+1)-INDEX($F$12:$F$18,MATCH(I438,$C$12:$C$18,1)))))</f>
        <v>0.83009571974336516</v>
      </c>
      <c r="N438">
        <f t="shared" si="34"/>
        <v>0.12001980950298499</v>
      </c>
      <c r="O438" cm="1">
        <f t="array" ref="O438">EXP(INDEX($G$12:$G$18,MATCH(I438,$C$12:$C$18,1))+((I438-INDEX($C$12:$C$18,MATCH(I438,$C$12:$C$18,1)))/(INDEX($C$12:$C$18,MATCH(I438,$C$12:$C$18,1)+1)-INDEX($C$12:$C$18,MATCH(I438,$C$12:$C$18,1)))*(INDEX($G$12:$G$18,MATCH(I438,$C$12:$C$18,1)+1)-INDEX($G$12:$G$18,MATCH(I438,$C$12:$C$18,1)))))</f>
        <v>0.86643678351865705</v>
      </c>
    </row>
    <row r="439" spans="9:15" x14ac:dyDescent="0.35">
      <c r="I439">
        <v>437</v>
      </c>
      <c r="J439">
        <f t="shared" si="32"/>
        <v>6.7447545619337856E-2</v>
      </c>
      <c r="K439" cm="1">
        <f t="array" ref="K439">EXP(INDEX($E$12:$E$18,MATCH(I439,$C$12:$C$18,1))+((I439-INDEX($C$12:$C$18,MATCH(I439,$C$12:$C$18,1)))/(INDEX($C$12:$C$18,MATCH(I439,$C$12:$C$18,1)+1)-INDEX($C$12:$C$18,MATCH(I439,$C$12:$C$18,1)))*(INDEX($E$12:$E$18,MATCH(I439,$C$12:$C$18,1)+1)-INDEX($E$12:$E$18,MATCH(I439,$C$12:$C$18,1)))))</f>
        <v>0.92242217760387635</v>
      </c>
      <c r="L439">
        <f t="shared" si="33"/>
        <v>0.15587654643638385</v>
      </c>
      <c r="M439" cm="1">
        <f t="array" ref="M439">EXP(INDEX($F$12:$F$18,MATCH(I439,$C$12:$C$18,1))+((I439-INDEX($C$12:$C$18,MATCH(I439,$C$12:$C$18,1)))/(INDEX($C$12:$C$18,MATCH(I439,$C$12:$C$18,1)+1)-INDEX($C$12:$C$18,MATCH(I439,$C$12:$C$18,1)))*(INDEX($F$12:$F$18,MATCH(I439,$C$12:$C$18,1)+1)-INDEX($F$12:$F$18,MATCH(I439,$C$12:$C$18,1)))))</f>
        <v>0.82975500480964304</v>
      </c>
      <c r="N439">
        <f t="shared" si="34"/>
        <v>0.12003605749840944</v>
      </c>
      <c r="O439" cm="1">
        <f t="array" ref="O439">EXP(INDEX($G$12:$G$18,MATCH(I439,$C$12:$C$18,1))+((I439-INDEX($C$12:$C$18,MATCH(I439,$C$12:$C$18,1)))/(INDEX($C$12:$C$18,MATCH(I439,$C$12:$C$18,1)+1)-INDEX($C$12:$C$18,MATCH(I439,$C$12:$C$18,1)))*(INDEX($G$12:$G$18,MATCH(I439,$C$12:$C$18,1)+1)-INDEX($G$12:$G$18,MATCH(I439,$C$12:$C$18,1)))))</f>
        <v>0.86613507824362423</v>
      </c>
    </row>
    <row r="440" spans="9:15" x14ac:dyDescent="0.35">
      <c r="I440">
        <v>438</v>
      </c>
      <c r="J440">
        <f t="shared" si="32"/>
        <v>6.7484653185526988E-2</v>
      </c>
      <c r="K440" cm="1">
        <f t="array" ref="K440">EXP(INDEX($E$12:$E$18,MATCH(I440,$C$12:$C$18,1))+((I440-INDEX($C$12:$C$18,MATCH(I440,$C$12:$C$18,1)))/(INDEX($C$12:$C$18,MATCH(I440,$C$12:$C$18,1)+1)-INDEX($C$12:$C$18,MATCH(I440,$C$12:$C$18,1)))*(INDEX($E$12:$E$18,MATCH(I440,$C$12:$C$18,1)+1)-INDEX($E$12:$E$18,MATCH(I440,$C$12:$C$18,1)))))</f>
        <v>0.92221067488358155</v>
      </c>
      <c r="L440">
        <f t="shared" si="33"/>
        <v>0.15586277794646106</v>
      </c>
      <c r="M440" cm="1">
        <f t="array" ref="M440">EXP(INDEX($F$12:$F$18,MATCH(I440,$C$12:$C$18,1))+((I440-INDEX($C$12:$C$18,MATCH(I440,$C$12:$C$18,1)))/(INDEX($C$12:$C$18,MATCH(I440,$C$12:$C$18,1)+1)-INDEX($C$12:$C$18,MATCH(I440,$C$12:$C$18,1)))*(INDEX($F$12:$F$18,MATCH(I440,$C$12:$C$18,1)+1)-INDEX($F$12:$F$18,MATCH(I440,$C$12:$C$18,1)))))</f>
        <v>0.82941442972324608</v>
      </c>
      <c r="N440">
        <f t="shared" si="34"/>
        <v>0.12005223130207389</v>
      </c>
      <c r="O440" cm="1">
        <f t="array" ref="O440">EXP(INDEX($G$12:$G$18,MATCH(I440,$C$12:$C$18,1))+((I440-INDEX($C$12:$C$18,MATCH(I440,$C$12:$C$18,1)))/(INDEX($C$12:$C$18,MATCH(I440,$C$12:$C$18,1)+1)-INDEX($C$12:$C$18,MATCH(I440,$C$12:$C$18,1)))*(INDEX($G$12:$G$18,MATCH(I440,$C$12:$C$18,1)+1)-INDEX($G$12:$G$18,MATCH(I440,$C$12:$C$18,1)))))</f>
        <v>0.86583347802654231</v>
      </c>
    </row>
    <row r="441" spans="9:15" x14ac:dyDescent="0.35">
      <c r="I441">
        <v>439</v>
      </c>
      <c r="J441">
        <f t="shared" si="32"/>
        <v>6.7521591696744793E-2</v>
      </c>
      <c r="K441" cm="1">
        <f t="array" ref="K441">EXP(INDEX($E$12:$E$18,MATCH(I441,$C$12:$C$18,1))+((I441-INDEX($C$12:$C$18,MATCH(I441,$C$12:$C$18,1)))/(INDEX($C$12:$C$18,MATCH(I441,$C$12:$C$18,1)+1)-INDEX($C$12:$C$18,MATCH(I441,$C$12:$C$18,1)))*(INDEX($E$12:$E$18,MATCH(I441,$C$12:$C$18,1)+1)-INDEX($E$12:$E$18,MATCH(I441,$C$12:$C$18,1)))))</f>
        <v>0.92199922065886919</v>
      </c>
      <c r="L441">
        <f t="shared" si="33"/>
        <v>0.15584907218314376</v>
      </c>
      <c r="M441" cm="1">
        <f t="array" ref="M441">EXP(INDEX($F$12:$F$18,MATCH(I441,$C$12:$C$18,1))+((I441-INDEX($C$12:$C$18,MATCH(I441,$C$12:$C$18,1)))/(INDEX($C$12:$C$18,MATCH(I441,$C$12:$C$18,1)+1)-INDEX($C$12:$C$18,MATCH(I441,$C$12:$C$18,1)))*(INDEX($F$12:$F$18,MATCH(I441,$C$12:$C$18,1)+1)-INDEX($F$12:$F$18,MATCH(I441,$C$12:$C$18,1)))))</f>
        <v>0.82907399442677365</v>
      </c>
      <c r="N441">
        <f t="shared" si="34"/>
        <v>0.12006833142098373</v>
      </c>
      <c r="O441" cm="1">
        <f t="array" ref="O441">EXP(INDEX($G$12:$G$18,MATCH(I441,$C$12:$C$18,1))+((I441-INDEX($C$12:$C$18,MATCH(I441,$C$12:$C$18,1)))/(INDEX($C$12:$C$18,MATCH(I441,$C$12:$C$18,1)+1)-INDEX($C$12:$C$18,MATCH(I441,$C$12:$C$18,1)))*(INDEX($G$12:$G$18,MATCH(I441,$C$12:$C$18,1)+1)-INDEX($G$12:$G$18,MATCH(I441,$C$12:$C$18,1)))))</f>
        <v>0.86553198283082844</v>
      </c>
    </row>
    <row r="442" spans="9:15" x14ac:dyDescent="0.35">
      <c r="I442">
        <v>440</v>
      </c>
      <c r="J442">
        <f t="shared" si="32"/>
        <v>6.75583623056389E-2</v>
      </c>
      <c r="K442" cm="1">
        <f t="array" ref="K442">EXP(INDEX($E$12:$E$18,MATCH(I442,$C$12:$C$18,1))+((I442-INDEX($C$12:$C$18,MATCH(I442,$C$12:$C$18,1)))/(INDEX($C$12:$C$18,MATCH(I442,$C$12:$C$18,1)+1)-INDEX($C$12:$C$18,MATCH(I442,$C$12:$C$18,1)))*(INDEX($E$12:$E$18,MATCH(I442,$C$12:$C$18,1)+1)-INDEX($E$12:$E$18,MATCH(I442,$C$12:$C$18,1)))))</f>
        <v>0.92178781491861961</v>
      </c>
      <c r="L442">
        <f t="shared" si="33"/>
        <v>0.15583542871875064</v>
      </c>
      <c r="M442" cm="1">
        <f t="array" ref="M442">EXP(INDEX($F$12:$F$18,MATCH(I442,$C$12:$C$18,1))+((I442-INDEX($C$12:$C$18,MATCH(I442,$C$12:$C$18,1)))/(INDEX($C$12:$C$18,MATCH(I442,$C$12:$C$18,1)+1)-INDEX($C$12:$C$18,MATCH(I442,$C$12:$C$18,1)))*(INDEX($F$12:$F$18,MATCH(I442,$C$12:$C$18,1)+1)-INDEX($F$12:$F$18,MATCH(I442,$C$12:$C$18,1)))))</f>
        <v>0.82873369886284864</v>
      </c>
      <c r="N442">
        <f t="shared" si="34"/>
        <v>0.12008435835753477</v>
      </c>
      <c r="O442" cm="1">
        <f t="array" ref="O442">EXP(INDEX($G$12:$G$18,MATCH(I442,$C$12:$C$18,1))+((I442-INDEX($C$12:$C$18,MATCH(I442,$C$12:$C$18,1)))/(INDEX($C$12:$C$18,MATCH(I442,$C$12:$C$18,1)+1)-INDEX($C$12:$C$18,MATCH(I442,$C$12:$C$18,1)))*(INDEX($G$12:$G$18,MATCH(I442,$C$12:$C$18,1)+1)-INDEX($G$12:$G$18,MATCH(I442,$C$12:$C$18,1)))))</f>
        <v>0.86523059261991297</v>
      </c>
    </row>
    <row r="443" spans="9:15" x14ac:dyDescent="0.35">
      <c r="I443">
        <v>441</v>
      </c>
      <c r="J443">
        <f t="shared" si="32"/>
        <v>6.7594966154402039E-2</v>
      </c>
      <c r="K443" cm="1">
        <f t="array" ref="K443">EXP(INDEX($E$12:$E$18,MATCH(I443,$C$12:$C$18,1))+((I443-INDEX($C$12:$C$18,MATCH(I443,$C$12:$C$18,1)))/(INDEX($C$12:$C$18,MATCH(I443,$C$12:$C$18,1)+1)-INDEX($C$12:$C$18,MATCH(I443,$C$12:$C$18,1)))*(INDEX($E$12:$E$18,MATCH(I443,$C$12:$C$18,1)+1)-INDEX($E$12:$E$18,MATCH(I443,$C$12:$C$18,1)))))</f>
        <v>0.9215764576517157</v>
      </c>
      <c r="L443">
        <f t="shared" si="33"/>
        <v>0.15582184712947947</v>
      </c>
      <c r="M443" cm="1">
        <f t="array" ref="M443">EXP(INDEX($F$12:$F$18,MATCH(I443,$C$12:$C$18,1))+((I443-INDEX($C$12:$C$18,MATCH(I443,$C$12:$C$18,1)))/(INDEX($C$12:$C$18,MATCH(I443,$C$12:$C$18,1)+1)-INDEX($C$12:$C$18,MATCH(I443,$C$12:$C$18,1)))*(INDEX($F$12:$F$18,MATCH(I443,$C$12:$C$18,1)+1)-INDEX($F$12:$F$18,MATCH(I443,$C$12:$C$18,1)))))</f>
        <v>0.82839354297411738</v>
      </c>
      <c r="N443">
        <f t="shared" si="34"/>
        <v>0.1201003126095663</v>
      </c>
      <c r="O443" cm="1">
        <f t="array" ref="O443">EXP(INDEX($G$12:$G$18,MATCH(I443,$C$12:$C$18,1))+((I443-INDEX($C$12:$C$18,MATCH(I443,$C$12:$C$18,1)))/(INDEX($C$12:$C$18,MATCH(I443,$C$12:$C$18,1)+1)-INDEX($C$12:$C$18,MATCH(I443,$C$12:$C$18,1)))*(INDEX($G$12:$G$18,MATCH(I443,$C$12:$C$18,1)+1)-INDEX($G$12:$G$18,MATCH(I443,$C$12:$C$18,1)))))</f>
        <v>0.86492930735723861</v>
      </c>
    </row>
    <row r="444" spans="9:15" x14ac:dyDescent="0.35">
      <c r="I444">
        <v>442</v>
      </c>
      <c r="J444">
        <f t="shared" si="32"/>
        <v>6.7631404374890181E-2</v>
      </c>
      <c r="K444" cm="1">
        <f t="array" ref="K444">EXP(INDEX($E$12:$E$18,MATCH(I444,$C$12:$C$18,1))+((I444-INDEX($C$12:$C$18,MATCH(I444,$C$12:$C$18,1)))/(INDEX($C$12:$C$18,MATCH(I444,$C$12:$C$18,1)+1)-INDEX($C$12:$C$18,MATCH(I444,$C$12:$C$18,1)))*(INDEX($E$12:$E$18,MATCH(I444,$C$12:$C$18,1)+1)-INDEX($E$12:$E$18,MATCH(I444,$C$12:$C$18,1)))))</f>
        <v>0.92136514884704313</v>
      </c>
      <c r="L444">
        <f t="shared" si="33"/>
        <v>0.1558083269953634</v>
      </c>
      <c r="M444" cm="1">
        <f t="array" ref="M444">EXP(INDEX($F$12:$F$18,MATCH(I444,$C$12:$C$18,1))+((I444-INDEX($C$12:$C$18,MATCH(I444,$C$12:$C$18,1)))/(INDEX($C$12:$C$18,MATCH(I444,$C$12:$C$18,1)+1)-INDEX($C$12:$C$18,MATCH(I444,$C$12:$C$18,1)))*(INDEX($F$12:$F$18,MATCH(I444,$C$12:$C$18,1)+1)-INDEX($F$12:$F$18,MATCH(I444,$C$12:$C$18,1)))))</f>
        <v>0.82805352670324983</v>
      </c>
      <c r="N444">
        <f t="shared" si="34"/>
        <v>0.12011619467041222</v>
      </c>
      <c r="O444" cm="1">
        <f t="array" ref="O444">EXP(INDEX($G$12:$G$18,MATCH(I444,$C$12:$C$18,1))+((I444-INDEX($C$12:$C$18,MATCH(I444,$C$12:$C$18,1)))/(INDEX($C$12:$C$18,MATCH(I444,$C$12:$C$18,1)+1)-INDEX($C$12:$C$18,MATCH(I444,$C$12:$C$18,1)))*(INDEX($G$12:$G$18,MATCH(I444,$C$12:$C$18,1)+1)-INDEX($G$12:$G$18,MATCH(I444,$C$12:$C$18,1)))))</f>
        <v>0.8646281270062609</v>
      </c>
    </row>
    <row r="445" spans="9:15" x14ac:dyDescent="0.35">
      <c r="I445">
        <v>443</v>
      </c>
      <c r="J445">
        <f t="shared" si="32"/>
        <v>6.7667678088739538E-2</v>
      </c>
      <c r="K445" cm="1">
        <f t="array" ref="K445">EXP(INDEX($E$12:$E$18,MATCH(I445,$C$12:$C$18,1))+((I445-INDEX($C$12:$C$18,MATCH(I445,$C$12:$C$18,1)))/(INDEX($C$12:$C$18,MATCH(I445,$C$12:$C$18,1)+1)-INDEX($C$12:$C$18,MATCH(I445,$C$12:$C$18,1)))*(INDEX($E$12:$E$18,MATCH(I445,$C$12:$C$18,1)+1)-INDEX($E$12:$E$18,MATCH(I445,$C$12:$C$18,1)))))</f>
        <v>0.92115388849348989</v>
      </c>
      <c r="L445">
        <f t="shared" si="33"/>
        <v>0.15579486790022753</v>
      </c>
      <c r="M445" cm="1">
        <f t="array" ref="M445">EXP(INDEX($F$12:$F$18,MATCH(I445,$C$12:$C$18,1))+((I445-INDEX($C$12:$C$18,MATCH(I445,$C$12:$C$18,1)))/(INDEX($C$12:$C$18,MATCH(I445,$C$12:$C$18,1)+1)-INDEX($C$12:$C$18,MATCH(I445,$C$12:$C$18,1)))*(INDEX($F$12:$F$18,MATCH(I445,$C$12:$C$18,1)+1)-INDEX($F$12:$F$18,MATCH(I445,$C$12:$C$18,1)))))</f>
        <v>0.8277136499929395</v>
      </c>
      <c r="N445">
        <f t="shared" si="34"/>
        <v>0.12013200502895185</v>
      </c>
      <c r="O445" cm="1">
        <f t="array" ref="O445">EXP(INDEX($G$12:$G$18,MATCH(I445,$C$12:$C$18,1))+((I445-INDEX($C$12:$C$18,MATCH(I445,$C$12:$C$18,1)))/(INDEX($C$12:$C$18,MATCH(I445,$C$12:$C$18,1)+1)-INDEX($C$12:$C$18,MATCH(I445,$C$12:$C$18,1)))*(INDEX($G$12:$G$18,MATCH(I445,$C$12:$C$18,1)+1)-INDEX($G$12:$G$18,MATCH(I445,$C$12:$C$18,1)))))</f>
        <v>0.8643270515304482</v>
      </c>
    </row>
    <row r="446" spans="9:15" x14ac:dyDescent="0.35">
      <c r="I446">
        <v>444</v>
      </c>
      <c r="J446">
        <f t="shared" si="32"/>
        <v>6.7703788407481452E-2</v>
      </c>
      <c r="K446" cm="1">
        <f t="array" ref="K446">EXP(INDEX($E$12:$E$18,MATCH(I446,$C$12:$C$18,1))+((I446-INDEX($C$12:$C$18,MATCH(I446,$C$12:$C$18,1)))/(INDEX($C$12:$C$18,MATCH(I446,$C$12:$C$18,1)+1)-INDEX($C$12:$C$18,MATCH(I446,$C$12:$C$18,1)))*(INDEX($E$12:$E$18,MATCH(I446,$C$12:$C$18,1)+1)-INDEX($E$12:$E$18,MATCH(I446,$C$12:$C$18,1)))))</f>
        <v>0.92094267657994666</v>
      </c>
      <c r="L446">
        <f t="shared" si="33"/>
        <v>0.15578146943164645</v>
      </c>
      <c r="M446" cm="1">
        <f t="array" ref="M446">EXP(INDEX($F$12:$F$18,MATCH(I446,$C$12:$C$18,1))+((I446-INDEX($C$12:$C$18,MATCH(I446,$C$12:$C$18,1)))/(INDEX($C$12:$C$18,MATCH(I446,$C$12:$C$18,1)+1)-INDEX($C$12:$C$18,MATCH(I446,$C$12:$C$18,1)))*(INDEX($F$12:$F$18,MATCH(I446,$C$12:$C$18,1)+1)-INDEX($F$12:$F$18,MATCH(I446,$C$12:$C$18,1)))))</f>
        <v>0.82737391278590333</v>
      </c>
      <c r="N446">
        <f t="shared" si="34"/>
        <v>0.12014774416966023</v>
      </c>
      <c r="O446" cm="1">
        <f t="array" ref="O446">EXP(INDEX($G$12:$G$18,MATCH(I446,$C$12:$C$18,1))+((I446-INDEX($C$12:$C$18,MATCH(I446,$C$12:$C$18,1)))/(INDEX($C$12:$C$18,MATCH(I446,$C$12:$C$18,1)+1)-INDEX($C$12:$C$18,MATCH(I446,$C$12:$C$18,1)))*(INDEX($G$12:$G$18,MATCH(I446,$C$12:$C$18,1)+1)-INDEX($G$12:$G$18,MATCH(I446,$C$12:$C$18,1)))))</f>
        <v>0.86402608089328148</v>
      </c>
    </row>
    <row r="447" spans="9:15" x14ac:dyDescent="0.35">
      <c r="I447">
        <v>445</v>
      </c>
      <c r="J447">
        <f t="shared" si="32"/>
        <v>6.7739736432656072E-2</v>
      </c>
      <c r="K447" cm="1">
        <f t="array" ref="K447">EXP(INDEX($E$12:$E$18,MATCH(I447,$C$12:$C$18,1))+((I447-INDEX($C$12:$C$18,MATCH(I447,$C$12:$C$18,1)))/(INDEX($C$12:$C$18,MATCH(I447,$C$12:$C$18,1)+1)-INDEX($C$12:$C$18,MATCH(I447,$C$12:$C$18,1)))*(INDEX($E$12:$E$18,MATCH(I447,$C$12:$C$18,1)+1)-INDEX($E$12:$E$18,MATCH(I447,$C$12:$C$18,1)))))</f>
        <v>0.92073151309530643</v>
      </c>
      <c r="L447">
        <f t="shared" si="33"/>
        <v>0.15576813118090152</v>
      </c>
      <c r="M447" cm="1">
        <f t="array" ref="M447">EXP(INDEX($F$12:$F$18,MATCH(I447,$C$12:$C$18,1))+((I447-INDEX($C$12:$C$18,MATCH(I447,$C$12:$C$18,1)))/(INDEX($C$12:$C$18,MATCH(I447,$C$12:$C$18,1)+1)-INDEX($C$12:$C$18,MATCH(I447,$C$12:$C$18,1)))*(INDEX($F$12:$F$18,MATCH(I447,$C$12:$C$18,1)+1)-INDEX($F$12:$F$18,MATCH(I447,$C$12:$C$18,1)))))</f>
        <v>0.82703431502488201</v>
      </c>
      <c r="N447">
        <f t="shared" si="34"/>
        <v>0.12016341257265756</v>
      </c>
      <c r="O447" cm="1">
        <f t="array" ref="O447">EXP(INDEX($G$12:$G$18,MATCH(I447,$C$12:$C$18,1))+((I447-INDEX($C$12:$C$18,MATCH(I447,$C$12:$C$18,1)))/(INDEX($C$12:$C$18,MATCH(I447,$C$12:$C$18,1)+1)-INDEX($C$12:$C$18,MATCH(I447,$C$12:$C$18,1)))*(INDEX($G$12:$G$18,MATCH(I447,$C$12:$C$18,1)+1)-INDEX($G$12:$G$18,MATCH(I447,$C$12:$C$18,1)))))</f>
        <v>0.8637252150582545</v>
      </c>
    </row>
    <row r="448" spans="9:15" x14ac:dyDescent="0.35">
      <c r="I448">
        <v>446</v>
      </c>
      <c r="J448">
        <f t="shared" si="32"/>
        <v>6.777552325592405E-2</v>
      </c>
      <c r="K448" cm="1">
        <f t="array" ref="K448">EXP(INDEX($E$12:$E$18,MATCH(I448,$C$12:$C$18,1))+((I448-INDEX($C$12:$C$18,MATCH(I448,$C$12:$C$18,1)))/(INDEX($C$12:$C$18,MATCH(I448,$C$12:$C$18,1)+1)-INDEX($C$12:$C$18,MATCH(I448,$C$12:$C$18,1)))*(INDEX($E$12:$E$18,MATCH(I448,$C$12:$C$18,1)+1)-INDEX($E$12:$E$18,MATCH(I448,$C$12:$C$18,1)))))</f>
        <v>0.92052039802846508</v>
      </c>
      <c r="L448">
        <f t="shared" si="33"/>
        <v>0.15575485274294026</v>
      </c>
      <c r="M448" cm="1">
        <f t="array" ref="M448">EXP(INDEX($F$12:$F$18,MATCH(I448,$C$12:$C$18,1))+((I448-INDEX($C$12:$C$18,MATCH(I448,$C$12:$C$18,1)))/(INDEX($C$12:$C$18,MATCH(I448,$C$12:$C$18,1)+1)-INDEX($C$12:$C$18,MATCH(I448,$C$12:$C$18,1)))*(INDEX($F$12:$F$18,MATCH(I448,$C$12:$C$18,1)+1)-INDEX($F$12:$F$18,MATCH(I448,$C$12:$C$18,1)))))</f>
        <v>0.82669485665263942</v>
      </c>
      <c r="N448">
        <f t="shared" si="34"/>
        <v>0.12017901071375806</v>
      </c>
      <c r="O448" cm="1">
        <f t="array" ref="O448">EXP(INDEX($G$12:$G$18,MATCH(I448,$C$12:$C$18,1))+((I448-INDEX($C$12:$C$18,MATCH(I448,$C$12:$C$18,1)))/(INDEX($C$12:$C$18,MATCH(I448,$C$12:$C$18,1)+1)-INDEX($C$12:$C$18,MATCH(I448,$C$12:$C$18,1)))*(INDEX($G$12:$G$18,MATCH(I448,$C$12:$C$18,1)+1)-INDEX($G$12:$G$18,MATCH(I448,$C$12:$C$18,1)))))</f>
        <v>0.86342445398887369</v>
      </c>
    </row>
    <row r="449" spans="9:15" x14ac:dyDescent="0.35">
      <c r="I449">
        <v>447</v>
      </c>
      <c r="J449">
        <f t="shared" si="32"/>
        <v>6.7811149959177364E-2</v>
      </c>
      <c r="K449" cm="1">
        <f t="array" ref="K449">EXP(INDEX($E$12:$E$18,MATCH(I449,$C$12:$C$18,1))+((I449-INDEX($C$12:$C$18,MATCH(I449,$C$12:$C$18,1)))/(INDEX($C$12:$C$18,MATCH(I449,$C$12:$C$18,1)+1)-INDEX($C$12:$C$18,MATCH(I449,$C$12:$C$18,1)))*(INDEX($E$12:$E$18,MATCH(I449,$C$12:$C$18,1)+1)-INDEX($E$12:$E$18,MATCH(I449,$C$12:$C$18,1)))))</f>
        <v>0.92030933136832083</v>
      </c>
      <c r="L449">
        <f t="shared" si="33"/>
        <v>0.15574163371633457</v>
      </c>
      <c r="M449" cm="1">
        <f t="array" ref="M449">EXP(INDEX($F$12:$F$18,MATCH(I449,$C$12:$C$18,1))+((I449-INDEX($C$12:$C$18,MATCH(I449,$C$12:$C$18,1)))/(INDEX($C$12:$C$18,MATCH(I449,$C$12:$C$18,1)+1)-INDEX($C$12:$C$18,MATCH(I449,$C$12:$C$18,1)))*(INDEX($F$12:$F$18,MATCH(I449,$C$12:$C$18,1)+1)-INDEX($F$12:$F$18,MATCH(I449,$C$12:$C$18,1)))))</f>
        <v>0.82635553761196312</v>
      </c>
      <c r="N449">
        <f t="shared" si="34"/>
        <v>0.12019453906451796</v>
      </c>
      <c r="O449" cm="1">
        <f t="array" ref="O449">EXP(INDEX($G$12:$G$18,MATCH(I449,$C$12:$C$18,1))+((I449-INDEX($C$12:$C$18,MATCH(I449,$C$12:$C$18,1)))/(INDEX($C$12:$C$18,MATCH(I449,$C$12:$C$18,1)+1)-INDEX($C$12:$C$18,MATCH(I449,$C$12:$C$18,1)))*(INDEX($G$12:$G$18,MATCH(I449,$C$12:$C$18,1)+1)-INDEX($G$12:$G$18,MATCH(I449,$C$12:$C$18,1)))))</f>
        <v>0.86312379764865832</v>
      </c>
    </row>
    <row r="450" spans="9:15" x14ac:dyDescent="0.35">
      <c r="I450">
        <v>448</v>
      </c>
      <c r="J450">
        <f t="shared" si="32"/>
        <v>6.7846617614648233E-2</v>
      </c>
      <c r="K450" cm="1">
        <f t="array" ref="K450">EXP(INDEX($E$12:$E$18,MATCH(I450,$C$12:$C$18,1))+((I450-INDEX($C$12:$C$18,MATCH(I450,$C$12:$C$18,1)))/(INDEX($C$12:$C$18,MATCH(I450,$C$12:$C$18,1)+1)-INDEX($C$12:$C$18,MATCH(I450,$C$12:$C$18,1)))*(INDEX($E$12:$E$18,MATCH(I450,$C$12:$C$18,1)+1)-INDEX($E$12:$E$18,MATCH(I450,$C$12:$C$18,1)))))</f>
        <v>0.92009831310377455</v>
      </c>
      <c r="L450">
        <f t="shared" si="33"/>
        <v>0.15572847370324039</v>
      </c>
      <c r="M450" cm="1">
        <f t="array" ref="M450">EXP(INDEX($F$12:$F$18,MATCH(I450,$C$12:$C$18,1))+((I450-INDEX($C$12:$C$18,MATCH(I450,$C$12:$C$18,1)))/(INDEX($C$12:$C$18,MATCH(I450,$C$12:$C$18,1)+1)-INDEX($C$12:$C$18,MATCH(I450,$C$12:$C$18,1)))*(INDEX($F$12:$F$18,MATCH(I450,$C$12:$C$18,1)+1)-INDEX($F$12:$F$18,MATCH(I450,$C$12:$C$18,1)))))</f>
        <v>0.82601635784566418</v>
      </c>
      <c r="N450">
        <f t="shared" si="34"/>
        <v>0.12020999809228353</v>
      </c>
      <c r="O450" cm="1">
        <f t="array" ref="O450">EXP(INDEX($G$12:$G$18,MATCH(I450,$C$12:$C$18,1))+((I450-INDEX($C$12:$C$18,MATCH(I450,$C$12:$C$18,1)))/(INDEX($C$12:$C$18,MATCH(I450,$C$12:$C$18,1)+1)-INDEX($C$12:$C$18,MATCH(I450,$C$12:$C$18,1)))*(INDEX($G$12:$G$18,MATCH(I450,$C$12:$C$18,1)+1)-INDEX($G$12:$G$18,MATCH(I450,$C$12:$C$18,1)))))</f>
        <v>0.86282324600114002</v>
      </c>
    </row>
    <row r="451" spans="9:15" x14ac:dyDescent="0.35">
      <c r="I451">
        <v>449</v>
      </c>
      <c r="J451">
        <f t="shared" si="32"/>
        <v>6.7881927285016921E-2</v>
      </c>
      <c r="K451" cm="1">
        <f t="array" ref="K451">EXP(INDEX($E$12:$E$18,MATCH(I451,$C$12:$C$18,1))+((I451-INDEX($C$12:$C$18,MATCH(I451,$C$12:$C$18,1)))/(INDEX($C$12:$C$18,MATCH(I451,$C$12:$C$18,1)+1)-INDEX($C$12:$C$18,MATCH(I451,$C$12:$C$18,1)))*(INDEX($E$12:$E$18,MATCH(I451,$C$12:$C$18,1)+1)-INDEX($E$12:$E$18,MATCH(I451,$C$12:$C$18,1)))))</f>
        <v>0.91988734322372934</v>
      </c>
      <c r="L451">
        <f t="shared" si="33"/>
        <v>0.15571537230935834</v>
      </c>
      <c r="M451" cm="1">
        <f t="array" ref="M451">EXP(INDEX($F$12:$F$18,MATCH(I451,$C$12:$C$18,1))+((I451-INDEX($C$12:$C$18,MATCH(I451,$C$12:$C$18,1)))/(INDEX($C$12:$C$18,MATCH(I451,$C$12:$C$18,1)+1)-INDEX($C$12:$C$18,MATCH(I451,$C$12:$C$18,1)))*(INDEX($F$12:$F$18,MATCH(I451,$C$12:$C$18,1)+1)-INDEX($F$12:$F$18,MATCH(I451,$C$12:$C$18,1)))))</f>
        <v>0.8256773172965769</v>
      </c>
      <c r="N451">
        <f t="shared" si="34"/>
        <v>0.12022538826023717</v>
      </c>
      <c r="O451" cm="1">
        <f t="array" ref="O451">EXP(INDEX($G$12:$G$18,MATCH(I451,$C$12:$C$18,1))+((I451-INDEX($C$12:$C$18,MATCH(I451,$C$12:$C$18,1)))/(INDEX($C$12:$C$18,MATCH(I451,$C$12:$C$18,1)+1)-INDEX($C$12:$C$18,MATCH(I451,$C$12:$C$18,1)))*(INDEX($G$12:$G$18,MATCH(I451,$C$12:$C$18,1)+1)-INDEX($G$12:$G$18,MATCH(I451,$C$12:$C$18,1)))))</f>
        <v>0.86252279900986351</v>
      </c>
    </row>
    <row r="452" spans="9:15" x14ac:dyDescent="0.35">
      <c r="I452">
        <v>450</v>
      </c>
      <c r="J452">
        <f t="shared" ref="J452:J458" si="35">-LN(K452)*(365/I452)</f>
        <v>6.7917080023517248E-2</v>
      </c>
      <c r="K452" cm="1">
        <f t="array" ref="K452">EXP(INDEX($E$12:$E$18,MATCH(I452,$C$12:$C$18,1))+((I452-INDEX($C$12:$C$18,MATCH(I452,$C$12:$C$18,1)))/(INDEX($C$12:$C$18,MATCH(I452,$C$12:$C$18,1)+1)-INDEX($C$12:$C$18,MATCH(I452,$C$12:$C$18,1)))*(INDEX($E$12:$E$18,MATCH(I452,$C$12:$C$18,1)+1)-INDEX($E$12:$E$18,MATCH(I452,$C$12:$C$18,1)))))</f>
        <v>0.9196764217170913</v>
      </c>
      <c r="L452">
        <f t="shared" ref="L452:L458" si="36">-LN(M452)*(365/I452)</f>
        <v>0.15570232914389343</v>
      </c>
      <c r="M452" cm="1">
        <f t="array" ref="M452">EXP(INDEX($F$12:$F$18,MATCH(I452,$C$12:$C$18,1))+((I452-INDEX($C$12:$C$18,MATCH(I452,$C$12:$C$18,1)))/(INDEX($C$12:$C$18,MATCH(I452,$C$12:$C$18,1)+1)-INDEX($C$12:$C$18,MATCH(I452,$C$12:$C$18,1)))*(INDEX($F$12:$F$18,MATCH(I452,$C$12:$C$18,1)+1)-INDEX($F$12:$F$18,MATCH(I452,$C$12:$C$18,1)))))</f>
        <v>0.82533841590755941</v>
      </c>
      <c r="N452">
        <f t="shared" ref="N452:N458" si="37">-LN(O452)*(365/I452)</f>
        <v>0.1202407100274443</v>
      </c>
      <c r="O452" cm="1">
        <f t="array" ref="O452">EXP(INDEX($G$12:$G$18,MATCH(I452,$C$12:$C$18,1))+((I452-INDEX($C$12:$C$18,MATCH(I452,$C$12:$C$18,1)))/(INDEX($C$12:$C$18,MATCH(I452,$C$12:$C$18,1)+1)-INDEX($C$12:$C$18,MATCH(I452,$C$12:$C$18,1)))*(INDEX($G$12:$G$18,MATCH(I452,$C$12:$C$18,1)+1)-INDEX($G$12:$G$18,MATCH(I452,$C$12:$C$18,1)))))</f>
        <v>0.86222245663838604</v>
      </c>
    </row>
    <row r="453" spans="9:15" x14ac:dyDescent="0.35">
      <c r="I453">
        <v>451</v>
      </c>
      <c r="J453">
        <f t="shared" si="35"/>
        <v>6.7952076874041922E-2</v>
      </c>
      <c r="K453" cm="1">
        <f t="array" ref="K453">EXP(INDEX($E$12:$E$18,MATCH(I453,$C$12:$C$18,1))+((I453-INDEX($C$12:$C$18,MATCH(I453,$C$12:$C$18,1)))/(INDEX($C$12:$C$18,MATCH(I453,$C$12:$C$18,1)+1)-INDEX($C$12:$C$18,MATCH(I453,$C$12:$C$18,1)))*(INDEX($E$12:$E$18,MATCH(I453,$C$12:$C$18,1)+1)-INDEX($E$12:$E$18,MATCH(I453,$C$12:$C$18,1)))))</f>
        <v>0.91946554857276885</v>
      </c>
      <c r="L453">
        <f t="shared" si="36"/>
        <v>0.15568934381951718</v>
      </c>
      <c r="M453" cm="1">
        <f t="array" ref="M453">EXP(INDEX($F$12:$F$18,MATCH(I453,$C$12:$C$18,1))+((I453-INDEX($C$12:$C$18,MATCH(I453,$C$12:$C$18,1)))/(INDEX($C$12:$C$18,MATCH(I453,$C$12:$C$18,1)+1)-INDEX($C$12:$C$18,MATCH(I453,$C$12:$C$18,1)))*(INDEX($F$12:$F$18,MATCH(I453,$C$12:$C$18,1)+1)-INDEX($F$12:$F$18,MATCH(I453,$C$12:$C$18,1)))))</f>
        <v>0.82499965362149286</v>
      </c>
      <c r="N453">
        <f t="shared" si="37"/>
        <v>0.12025596384889885</v>
      </c>
      <c r="O453" cm="1">
        <f t="array" ref="O453">EXP(INDEX($G$12:$G$18,MATCH(I453,$C$12:$C$18,1))+((I453-INDEX($C$12:$C$18,MATCH(I453,$C$12:$C$18,1)))/(INDEX($C$12:$C$18,MATCH(I453,$C$12:$C$18,1)+1)-INDEX($C$12:$C$18,MATCH(I453,$C$12:$C$18,1)))*(INDEX($G$12:$G$18,MATCH(I453,$C$12:$C$18,1)+1)-INDEX($G$12:$G$18,MATCH(I453,$C$12:$C$18,1)))))</f>
        <v>0.86192221885027753</v>
      </c>
    </row>
    <row r="454" spans="9:15" x14ac:dyDescent="0.35">
      <c r="I454">
        <v>452</v>
      </c>
      <c r="J454">
        <f t="shared" si="35"/>
        <v>6.7986918871245736E-2</v>
      </c>
      <c r="K454" cm="1">
        <f t="array" ref="K454">EXP(INDEX($E$12:$E$18,MATCH(I454,$C$12:$C$18,1))+((I454-INDEX($C$12:$C$18,MATCH(I454,$C$12:$C$18,1)))/(INDEX($C$12:$C$18,MATCH(I454,$C$12:$C$18,1)+1)-INDEX($C$12:$C$18,MATCH(I454,$C$12:$C$18,1)))*(INDEX($E$12:$E$18,MATCH(I454,$C$12:$C$18,1)+1)-INDEX($E$12:$E$18,MATCH(I454,$C$12:$C$18,1)))))</f>
        <v>0.91925472377967288</v>
      </c>
      <c r="L454">
        <f t="shared" si="36"/>
        <v>0.15567641595232831</v>
      </c>
      <c r="M454" cm="1">
        <f t="array" ref="M454">EXP(INDEX($F$12:$F$18,MATCH(I454,$C$12:$C$18,1))+((I454-INDEX($C$12:$C$18,MATCH(I454,$C$12:$C$18,1)))/(INDEX($C$12:$C$18,MATCH(I454,$C$12:$C$18,1)+1)-INDEX($C$12:$C$18,MATCH(I454,$C$12:$C$18,1)))*(INDEX($F$12:$F$18,MATCH(I454,$C$12:$C$18,1)+1)-INDEX($F$12:$F$18,MATCH(I454,$C$12:$C$18,1)))))</f>
        <v>0.82466103038128236</v>
      </c>
      <c r="N454">
        <f t="shared" si="37"/>
        <v>0.12027115017556832</v>
      </c>
      <c r="O454" cm="1">
        <f t="array" ref="O454">EXP(INDEX($G$12:$G$18,MATCH(I454,$C$12:$C$18,1))+((I454-INDEX($C$12:$C$18,MATCH(I454,$C$12:$C$18,1)))/(INDEX($C$12:$C$18,MATCH(I454,$C$12:$C$18,1)+1)-INDEX($C$12:$C$18,MATCH(I454,$C$12:$C$18,1)))*(INDEX($G$12:$G$18,MATCH(I454,$C$12:$C$18,1)+1)-INDEX($G$12:$G$18,MATCH(I454,$C$12:$C$18,1)))))</f>
        <v>0.86162208560912046</v>
      </c>
    </row>
    <row r="455" spans="9:15" x14ac:dyDescent="0.35">
      <c r="I455">
        <v>453</v>
      </c>
      <c r="J455">
        <f t="shared" si="35"/>
        <v>6.8021607040647289E-2</v>
      </c>
      <c r="K455" cm="1">
        <f t="array" ref="K455">EXP(INDEX($E$12:$E$18,MATCH(I455,$C$12:$C$18,1))+((I455-INDEX($C$12:$C$18,MATCH(I455,$C$12:$C$18,1)))/(INDEX($C$12:$C$18,MATCH(I455,$C$12:$C$18,1)+1)-INDEX($C$12:$C$18,MATCH(I455,$C$12:$C$18,1)))*(INDEX($E$12:$E$18,MATCH(I455,$C$12:$C$18,1)+1)-INDEX($E$12:$E$18,MATCH(I455,$C$12:$C$18,1)))))</f>
        <v>0.91904394732671701</v>
      </c>
      <c r="L455">
        <f t="shared" si="36"/>
        <v>0.15566354516181594</v>
      </c>
      <c r="M455" cm="1">
        <f t="array" ref="M455">EXP(INDEX($F$12:$F$18,MATCH(I455,$C$12:$C$18,1))+((I455-INDEX($C$12:$C$18,MATCH(I455,$C$12:$C$18,1)))/(INDEX($C$12:$C$18,MATCH(I455,$C$12:$C$18,1)+1)-INDEX($C$12:$C$18,MATCH(I455,$C$12:$C$18,1)))*(INDEX($F$12:$F$18,MATCH(I455,$C$12:$C$18,1)+1)-INDEX($F$12:$F$18,MATCH(I455,$C$12:$C$18,1)))))</f>
        <v>0.82432254612985589</v>
      </c>
      <c r="N455">
        <f t="shared" si="37"/>
        <v>0.12028626945443778</v>
      </c>
      <c r="O455" cm="1">
        <f t="array" ref="O455">EXP(INDEX($G$12:$G$18,MATCH(I455,$C$12:$C$18,1))+((I455-INDEX($C$12:$C$18,MATCH(I455,$C$12:$C$18,1)))/(INDEX($C$12:$C$18,MATCH(I455,$C$12:$C$18,1)+1)-INDEX($C$12:$C$18,MATCH(I455,$C$12:$C$18,1)))*(INDEX($G$12:$G$18,MATCH(I455,$C$12:$C$18,1)+1)-INDEX($G$12:$G$18,MATCH(I455,$C$12:$C$18,1)))))</f>
        <v>0.86132205687851038</v>
      </c>
    </row>
    <row r="456" spans="9:15" x14ac:dyDescent="0.35">
      <c r="I456">
        <v>454</v>
      </c>
      <c r="J456">
        <f t="shared" si="35"/>
        <v>6.805614239872998E-2</v>
      </c>
      <c r="K456" cm="1">
        <f t="array" ref="K456">EXP(INDEX($E$12:$E$18,MATCH(I456,$C$12:$C$18,1))+((I456-INDEX($C$12:$C$18,MATCH(I456,$C$12:$C$18,1)))/(INDEX($C$12:$C$18,MATCH(I456,$C$12:$C$18,1)+1)-INDEX($C$12:$C$18,MATCH(I456,$C$12:$C$18,1)))*(INDEX($E$12:$E$18,MATCH(I456,$C$12:$C$18,1)+1)-INDEX($E$12:$E$18,MATCH(I456,$C$12:$C$18,1)))))</f>
        <v>0.91883321920281713</v>
      </c>
      <c r="L456">
        <f t="shared" si="36"/>
        <v>0.15565073107082114</v>
      </c>
      <c r="M456" cm="1">
        <f t="array" ref="M456">EXP(INDEX($F$12:$F$18,MATCH(I456,$C$12:$C$18,1))+((I456-INDEX($C$12:$C$18,MATCH(I456,$C$12:$C$18,1)))/(INDEX($C$12:$C$18,MATCH(I456,$C$12:$C$18,1)+1)-INDEX($C$12:$C$18,MATCH(I456,$C$12:$C$18,1)))*(INDEX($F$12:$F$18,MATCH(I456,$C$12:$C$18,1)+1)-INDEX($F$12:$F$18,MATCH(I456,$C$12:$C$18,1)))))</f>
        <v>0.82398420081016543</v>
      </c>
      <c r="N456">
        <f t="shared" si="37"/>
        <v>0.12030132212855461</v>
      </c>
      <c r="O456" cm="1">
        <f t="array" ref="O456">EXP(INDEX($G$12:$G$18,MATCH(I456,$C$12:$C$18,1))+((I456-INDEX($C$12:$C$18,MATCH(I456,$C$12:$C$18,1)))/(INDEX($C$12:$C$18,MATCH(I456,$C$12:$C$18,1)+1)-INDEX($C$12:$C$18,MATCH(I456,$C$12:$C$18,1)))*(INDEX($G$12:$G$18,MATCH(I456,$C$12:$C$18,1)+1)-INDEX($G$12:$G$18,MATCH(I456,$C$12:$C$18,1)))))</f>
        <v>0.86102213262205507</v>
      </c>
    </row>
    <row r="457" spans="9:15" x14ac:dyDescent="0.35">
      <c r="I457">
        <v>455</v>
      </c>
      <c r="J457">
        <f t="shared" si="35"/>
        <v>6.809052595304077E-2</v>
      </c>
      <c r="K457" cm="1">
        <f t="array" ref="K457">EXP(INDEX($E$12:$E$18,MATCH(I457,$C$12:$C$18,1))+((I457-INDEX($C$12:$C$18,MATCH(I457,$C$12:$C$18,1)))/(INDEX($C$12:$C$18,MATCH(I457,$C$12:$C$18,1)+1)-INDEX($C$12:$C$18,MATCH(I457,$C$12:$C$18,1)))*(INDEX($E$12:$E$18,MATCH(I457,$C$12:$C$18,1)+1)-INDEX($E$12:$E$18,MATCH(I457,$C$12:$C$18,1)))))</f>
        <v>0.91862253939689209</v>
      </c>
      <c r="L457">
        <f t="shared" si="36"/>
        <v>0.15563797330550105</v>
      </c>
      <c r="M457" cm="1">
        <f t="array" ref="M457">EXP(INDEX($F$12:$F$18,MATCH(I457,$C$12:$C$18,1))+((I457-INDEX($C$12:$C$18,MATCH(I457,$C$12:$C$18,1)))/(INDEX($C$12:$C$18,MATCH(I457,$C$12:$C$18,1)+1)-INDEX($C$12:$C$18,MATCH(I457,$C$12:$C$18,1)))*(INDEX($F$12:$F$18,MATCH(I457,$C$12:$C$18,1)+1)-INDEX($F$12:$F$18,MATCH(I457,$C$12:$C$18,1)))))</f>
        <v>0.82364599436518593</v>
      </c>
      <c r="N457">
        <f t="shared" si="37"/>
        <v>0.12031630863707088</v>
      </c>
      <c r="O457" cm="1">
        <f t="array" ref="O457">EXP(INDEX($G$12:$G$18,MATCH(I457,$C$12:$C$18,1))+((I457-INDEX($C$12:$C$18,MATCH(I457,$C$12:$C$18,1)))/(INDEX($C$12:$C$18,MATCH(I457,$C$12:$C$18,1)+1)-INDEX($C$12:$C$18,MATCH(I457,$C$12:$C$18,1)))*(INDEX($G$12:$G$18,MATCH(I457,$C$12:$C$18,1)+1)-INDEX($G$12:$G$18,MATCH(I457,$C$12:$C$18,1)))))</f>
        <v>0.8607223128033753</v>
      </c>
    </row>
    <row r="458" spans="9:15" x14ac:dyDescent="0.35">
      <c r="I458">
        <v>456</v>
      </c>
      <c r="J458" t="e">
        <f t="shared" si="35"/>
        <v>#REF!</v>
      </c>
      <c r="K458" t="e" cm="1">
        <f t="array" ref="K458">EXP(INDEX($E$12:$E$18,MATCH(I458,$C$12:$C$18,1))+((I458-INDEX($C$12:$C$18,MATCH(I458,$C$12:$C$18,1)))/(INDEX($C$12:$C$18,MATCH(I458,$C$12:$C$18,1)+1)-INDEX($C$12:$C$18,MATCH(I458,$C$12:$C$18,1)))*(INDEX($E$12:$E$18,MATCH(I458,$C$12:$C$18,1)+1)-INDEX($E$12:$E$18,MATCH(I458,$C$12:$C$18,1)))))</f>
        <v>#REF!</v>
      </c>
      <c r="L458" t="e">
        <f t="shared" si="36"/>
        <v>#REF!</v>
      </c>
      <c r="M458" t="e" cm="1">
        <f t="array" ref="M458">EXP(INDEX($F$12:$F$18,MATCH(I458,$C$12:$C$18,1))+((I458-INDEX($C$12:$C$18,MATCH(I458,$C$12:$C$18,1)))/(INDEX($C$12:$C$18,MATCH(I458,$C$12:$C$18,1)+1)-INDEX($C$12:$C$18,MATCH(I458,$C$12:$C$18,1)))*(INDEX($F$12:$F$18,MATCH(I458,$C$12:$C$18,1)+1)-INDEX($F$12:$F$18,MATCH(I458,$C$12:$C$18,1)))))</f>
        <v>#REF!</v>
      </c>
      <c r="N458" t="e">
        <f t="shared" si="37"/>
        <v>#REF!</v>
      </c>
      <c r="O458" t="e" cm="1">
        <f t="array" ref="O458">EXP(INDEX($G$12:$G$18,MATCH(I458,$C$12:$C$18,1))+((I458-INDEX($C$12:$C$18,MATCH(I458,$C$12:$C$18,1)))/(INDEX($C$12:$C$18,MATCH(I458,$C$12:$C$18,1)+1)-INDEX($C$12:$C$18,MATCH(I458,$C$12:$C$18,1)))*(INDEX($G$12:$G$18,MATCH(I458,$C$12:$C$18,1)+1)-INDEX($G$12:$G$18,MATCH(I458,$C$12:$C$18,1)))))</f>
        <v>#REF!</v>
      </c>
    </row>
  </sheetData>
  <mergeCells count="4">
    <mergeCell ref="J1:K1"/>
    <mergeCell ref="L1:M1"/>
    <mergeCell ref="N1:O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Tasas de Interes Curvas</vt:lpstr>
      <vt:lpstr>Castagna2018</vt:lpstr>
      <vt:lpstr>Balance y flujos</vt:lpstr>
      <vt:lpstr>Metrics and Escenarios</vt:lpstr>
      <vt:lpstr>MonteCarloDeltaVE</vt:lpstr>
      <vt:lpstr>GapRisk yield</vt:lpstr>
      <vt:lpstr>GapRisk repricing</vt:lpstr>
      <vt:lpstr>Panel6.1Example Newson 2021</vt:lpstr>
      <vt:lpstr>BasisRisk</vt:lpstr>
      <vt:lpstr>GapRepricingSwapCurva</vt:lpstr>
      <vt:lpstr>GapRepricingSwapIBR1mes</vt:lpstr>
      <vt:lpstr>GapRepricingSwapIBR1mes (fl)</vt:lpstr>
      <vt:lpstr>Swap CF</vt:lpstr>
      <vt:lpstr>curva_ibr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Linking data sas nit 901253313 Carlos Castro-Iragorri</dc:creator>
  <cp:lastModifiedBy>Sergio Antonio Barrera Rodriguez</cp:lastModifiedBy>
  <dcterms:created xsi:type="dcterms:W3CDTF">2024-04-05T15:53:57Z</dcterms:created>
  <dcterms:modified xsi:type="dcterms:W3CDTF">2024-05-22T12:42:30Z</dcterms:modified>
</cp:coreProperties>
</file>