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29\"/>
    </mc:Choice>
  </mc:AlternateContent>
  <bookViews>
    <workbookView xWindow="0" yWindow="0" windowWidth="28800" windowHeight="14235" tabRatio="905" firstSheet="7" activeTab="13"/>
  </bookViews>
  <sheets>
    <sheet name="READ ME" sheetId="65" r:id="rId1"/>
    <sheet name="Weekly Data Input" sheetId="2" r:id="rId2"/>
    <sheet name="InfRatezone" sheetId="75" r:id="rId3"/>
    <sheet name="InfRateTotal" sheetId="73" r:id="rId4"/>
    <sheet name="InfRateZo" sheetId="71" r:id="rId5"/>
    <sheet name="InfRateCI" sheetId="69"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16" r:id="rId15"/>
    <pivotCache cacheId="17" r:id="rId16"/>
  </pivotCaches>
</workbook>
</file>

<file path=xl/calcChain.xml><?xml version="1.0" encoding="utf-8"?>
<calcChain xmlns="http://schemas.openxmlformats.org/spreadsheetml/2006/main">
  <c r="F10" i="5" l="1"/>
  <c r="F9" i="5"/>
  <c r="F7" i="5"/>
  <c r="E12" i="5"/>
  <c r="E9" i="5"/>
  <c r="E8" i="5"/>
  <c r="E7" i="5"/>
  <c r="H7" i="64"/>
  <c r="F70" i="5" l="1"/>
  <c r="M75" i="5"/>
  <c r="F12" i="5" s="1"/>
  <c r="L75" i="5"/>
  <c r="L73" i="5"/>
  <c r="E10" i="5" s="1"/>
  <c r="M73" i="5"/>
  <c r="M72" i="5"/>
  <c r="M71" i="5"/>
  <c r="F8" i="5" s="1"/>
  <c r="M70" i="5"/>
  <c r="M69" i="5"/>
  <c r="F6" i="5" s="1"/>
  <c r="L72" i="5"/>
  <c r="L71" i="5"/>
  <c r="L70" i="5"/>
  <c r="L69" i="5"/>
  <c r="E6" i="5" s="1"/>
  <c r="I5" i="63"/>
  <c r="J5" i="63"/>
  <c r="I8" i="63"/>
  <c r="I7" i="63"/>
  <c r="H8" i="63"/>
  <c r="I9" i="63"/>
  <c r="H9" i="63"/>
  <c r="I6" i="63"/>
  <c r="H7" i="63"/>
  <c r="H5" i="63"/>
  <c r="J8" i="63"/>
  <c r="J9" i="63"/>
  <c r="H6" i="63"/>
  <c r="J6" i="63"/>
  <c r="J7" i="63"/>
  <c r="H11" i="6"/>
  <c r="I9" i="6"/>
  <c r="G8" i="6"/>
  <c r="H8" i="6"/>
  <c r="I9" i="64"/>
  <c r="H8" i="64"/>
  <c r="I6" i="64"/>
  <c r="J7" i="64"/>
  <c r="K7" i="61"/>
  <c r="J7" i="61"/>
  <c r="I10" i="61"/>
  <c r="K10" i="61"/>
  <c r="I8" i="6"/>
  <c r="J6" i="64"/>
  <c r="I7" i="64"/>
  <c r="I9" i="61"/>
  <c r="I11" i="6"/>
  <c r="G10" i="6"/>
  <c r="I7" i="6"/>
  <c r="G7" i="6"/>
  <c r="H6" i="64"/>
  <c r="J9" i="64"/>
  <c r="I8" i="64"/>
  <c r="J6" i="61"/>
  <c r="I8" i="61"/>
  <c r="J9" i="61"/>
  <c r="J10" i="64"/>
  <c r="K8" i="61"/>
  <c r="I10" i="6"/>
  <c r="G9" i="6"/>
  <c r="H7" i="6"/>
  <c r="G11" i="6"/>
  <c r="J8" i="64"/>
  <c r="H9" i="64"/>
  <c r="H10" i="64"/>
  <c r="J8" i="61"/>
  <c r="K9" i="61"/>
  <c r="I6" i="61"/>
  <c r="J10" i="61"/>
  <c r="H9" i="6"/>
  <c r="H10" i="6"/>
  <c r="I10" i="64"/>
  <c r="K6" i="61"/>
  <c r="I7" i="61"/>
  <c r="G75" i="5" l="1"/>
  <c r="F69" i="5"/>
  <c r="F71" i="5"/>
  <c r="G69" i="5"/>
  <c r="F72" i="5"/>
  <c r="G71" i="5"/>
  <c r="F75" i="5"/>
  <c r="G72" i="5"/>
  <c r="G70" i="5"/>
  <c r="H70" i="5" s="1"/>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<sst xmlns="http://schemas.openxmlformats.org/spreadsheetml/2006/main" count="3113" uniqueCount="514">
  <si>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</si>
  <si>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</si>
  <si>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</si>
  <si>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</si>
  <si>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</si>
  <si>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</si>
  <si>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</si>
  <si>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</si>
  <si>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</si>
  <si>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</si>
  <si>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</si>
  <si>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</si>
  <si>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</si>
  <si>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</si>
  <si>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</si>
  <si>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</si>
  <si>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</si>
  <si>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</si>
  <si>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</si>
  <si>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</si>
  <si>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</si>
  <si>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</si>
  <si>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</si>
  <si>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</si>
  <si>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</si>
  <si>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</si>
  <si>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</si>
  <si>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</si>
  <si>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</si>
  <si>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</si>
  <si>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</si>
  <si>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</si>
  <si>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</si>
  <si>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</si>
  <si>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</si>
  <si>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</si>
  <si>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</si>
  <si>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</si>
  <si>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</si>
  <si>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</si>
  <si>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</si>
  <si>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</si>
  <si>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</si>
  <si>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</si>
  <si>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</si>
  <si>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</si>
  <si>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</si>
  <si>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</si>
  <si>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</si>
  <si>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</si>
  <si>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</si>
  <si>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</si>
  <si>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</si>
  <si>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</si>
  <si>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</si>
  <si>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</si>
  <si>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</si>
  <si>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</si>
  <si>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</si>
  <si>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</si>
  <si>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</si>
  <si>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</si>
  <si>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</si>
  <si>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</si>
  <si>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</si>
  <si>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</si>
  <si>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</si>
  <si>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</si>
  <si>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</si>
  <si>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</si>
  <si>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</si>
  <si>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</si>
  <si>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</si>
  <si>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</si>
  <si>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</si>
  <si>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</si>
  <si>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</si>
  <si>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</si>
  <si>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</si>
  <si>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</si>
  <si>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</si>
  <si>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</si>
  <si>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</si>
  <si>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</si>
  <si>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</si>
  <si>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</si>
  <si>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</si>
  <si>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</si>
  <si>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</si>
  <si>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</si>
  <si>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</si>
  <si>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</si>
  <si>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</si>
  <si>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</si>
  <si>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</si>
  <si>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</si>
  <si>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</si>
  <si>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</si>
  <si>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</si>
  <si>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</si>
  <si>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</si>
  <si>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</si>
  <si>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</si>
  <si>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</si>
  <si>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</si>
  <si>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</si>
  <si>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</si>
  <si>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07/23/2015</t>
  </si>
  <si>
    <t>FC-001</t>
  </si>
  <si>
    <t>Magic Carpet</t>
  </si>
  <si>
    <t>LIGHT</t>
  </si>
  <si>
    <t>NO</t>
  </si>
  <si>
    <t>07/20/2015</t>
  </si>
  <si>
    <t>FC-004</t>
  </si>
  <si>
    <t>Bighorn Drive</t>
  </si>
  <si>
    <t>FC-006</t>
  </si>
  <si>
    <t>North Linden</t>
  </si>
  <si>
    <t>07/22/2015</t>
  </si>
  <si>
    <t>FC-011</t>
  </si>
  <si>
    <t>Golden Currant</t>
  </si>
  <si>
    <t>FC-014</t>
  </si>
  <si>
    <t>Fort Collins Vistors Center</t>
  </si>
  <si>
    <t>FC-015</t>
  </si>
  <si>
    <t>Stuart and Dorset</t>
  </si>
  <si>
    <t>FC-019</t>
  </si>
  <si>
    <t>Edora Park</t>
  </si>
  <si>
    <t>07/21/2015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</si>
  <si>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</si>
  <si>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</si>
  <si>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</si>
  <si>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</si>
  <si>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</si>
  <si>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</si>
  <si>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</si>
  <si>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</si>
  <si>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</si>
  <si>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</si>
  <si>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</si>
  <si>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</si>
  <si>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</si>
  <si>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</si>
  <si>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</si>
  <si>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</si>
  <si>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</si>
  <si>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</si>
  <si>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</si>
  <si>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</si>
  <si>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</si>
  <si>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</si>
  <si>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</si>
  <si>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</si>
  <si>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</si>
  <si>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</si>
  <si>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</si>
  <si>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</si>
  <si>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</si>
  <si>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</si>
  <si>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</si>
  <si>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</si>
  <si>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</si>
  <si>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</si>
  <si>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</si>
  <si>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</si>
  <si>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</si>
  <si>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</si>
  <si>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</si>
  <si>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</si>
  <si>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</si>
  <si>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</si>
  <si>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</si>
  <si>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</si>
  <si>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</si>
  <si>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</si>
  <si>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</si>
  <si>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</si>
  <si>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</si>
  <si>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</si>
  <si>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</si>
  <si>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</si>
  <si>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</si>
  <si>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</si>
  <si>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</si>
  <si>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</si>
  <si>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</si>
  <si>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</si>
  <si>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</si>
  <si>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</si>
  <si>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</si>
  <si>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</si>
  <si>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</si>
  <si>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</si>
  <si>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</si>
  <si>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</si>
  <si>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</si>
  <si>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</si>
  <si>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</si>
  <si>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</si>
  <si>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</si>
  <si>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</si>
  <si>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</si>
  <si>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</si>
  <si>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</si>
  <si>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</si>
  <si>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</si>
  <si>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</si>
  <si>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</si>
  <si>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</si>
  <si>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</si>
  <si>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</si>
  <si>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</si>
  <si>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</si>
  <si>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</si>
  <si>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</si>
  <si>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</si>
  <si>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</si>
  <si>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</si>
  <si>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</si>
  <si>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</si>
  <si>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</si>
  <si>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</si>
  <si>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</si>
  <si>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</si>
  <si>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</si>
  <si>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</si>
  <si>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</si>
  <si>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</si>
  <si>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</si>
  <si>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</si>
  <si>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</si>
  <si>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</si>
  <si>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</si>
  <si>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</si>
  <si>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</si>
  <si>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</si>
  <si>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</si>
  <si>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</si>
  <si>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</si>
  <si>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</si>
  <si>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</si>
  <si>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</si>
  <si>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</si>
  <si>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</si>
  <si>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</si>
  <si>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</si>
  <si>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</si>
  <si>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</si>
  <si>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</si>
  <si>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</si>
  <si>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</si>
  <si>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</si>
  <si>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</si>
  <si>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</si>
  <si>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</si>
  <si>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</si>
  <si>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</si>
  <si>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</si>
  <si>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</si>
  <si>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</si>
  <si>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</si>
  <si>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</si>
  <si>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</si>
  <si>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</si>
  <si>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</si>
  <si>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</si>
  <si>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</si>
  <si>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</si>
  <si>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</si>
  <si>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</si>
  <si>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</si>
  <si>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</si>
  <si>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</si>
  <si>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</si>
  <si>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</si>
  <si>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</si>
  <si>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</si>
  <si>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</si>
  <si>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</si>
  <si>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</si>
  <si>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</si>
  <si>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</si>
  <si>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</si>
  <si>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</si>
  <si>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</si>
  <si>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</si>
  <si>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</si>
  <si>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</si>
  <si>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</si>
  <si>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</si>
  <si>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</si>
  <si>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</si>
  <si>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</si>
  <si>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</si>
  <si>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</si>
  <si>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</si>
  <si>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</si>
  <si>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</si>
  <si>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</si>
  <si>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</si>
  <si>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CSU-7729</t>
  </si>
  <si>
    <t>Cx.</t>
  </si>
  <si>
    <t>F</t>
  </si>
  <si>
    <t>CSU-7730</t>
  </si>
  <si>
    <t>CSU-7731</t>
  </si>
  <si>
    <t>CSU-7732</t>
  </si>
  <si>
    <t>CSU-7733</t>
  </si>
  <si>
    <t>CSU-7734</t>
  </si>
  <si>
    <t>CSU-7735</t>
  </si>
  <si>
    <t>CSU-7736</t>
  </si>
  <si>
    <t>CSU-7737</t>
  </si>
  <si>
    <t>CSU-7738</t>
  </si>
  <si>
    <t>CSU-7739</t>
  </si>
  <si>
    <t>CSU-7740</t>
  </si>
  <si>
    <t>CSU-7741</t>
  </si>
  <si>
    <t>CSU-7742</t>
  </si>
  <si>
    <t>CSU-7743</t>
  </si>
  <si>
    <t>CSU-7744</t>
  </si>
  <si>
    <t>CSU-7745</t>
  </si>
  <si>
    <t>CSU-7746</t>
  </si>
  <si>
    <t>CSU-7747</t>
  </si>
  <si>
    <t>CSU-7748</t>
  </si>
  <si>
    <t>CSU-7749</t>
  </si>
  <si>
    <t>CSU-7750</t>
  </si>
  <si>
    <t>CSU-7751</t>
  </si>
  <si>
    <t>CSU-7752</t>
  </si>
  <si>
    <t>CSU-7753</t>
  </si>
  <si>
    <t>CSU-7754</t>
  </si>
  <si>
    <t>CSU-7755</t>
  </si>
  <si>
    <t>CSU-7756</t>
  </si>
  <si>
    <t>CSU-7757</t>
  </si>
  <si>
    <t>CSU-7758</t>
  </si>
  <si>
    <t>CSU-7759</t>
  </si>
  <si>
    <t>CSU-7760</t>
  </si>
  <si>
    <t>CSU-7761</t>
  </si>
  <si>
    <t>CSU-7762</t>
  </si>
  <si>
    <t>CSU-7763</t>
  </si>
  <si>
    <t>CSU-7764</t>
  </si>
  <si>
    <t>FC-040gr</t>
  </si>
  <si>
    <t>GRAVID</t>
  </si>
  <si>
    <t>CSU-7765</t>
  </si>
  <si>
    <t>CSU-7766</t>
  </si>
  <si>
    <t>CSU-7767</t>
  </si>
  <si>
    <t>CSU-7768</t>
  </si>
  <si>
    <t>CSU-7769</t>
  </si>
  <si>
    <t>CSU-7770</t>
  </si>
  <si>
    <t>CSU-7771</t>
  </si>
  <si>
    <t>CSU-7772</t>
  </si>
  <si>
    <t>CSU-7773</t>
  </si>
  <si>
    <t>CSU-7774</t>
  </si>
  <si>
    <t>CSU-7775</t>
  </si>
  <si>
    <t>CSU-7776</t>
  </si>
  <si>
    <t>CSU-7777</t>
  </si>
  <si>
    <t>CSU-7778</t>
  </si>
  <si>
    <t>CSU-7779</t>
  </si>
  <si>
    <t>FC-092gr</t>
  </si>
  <si>
    <t>CSU-7780</t>
  </si>
  <si>
    <t>FC-091gr</t>
  </si>
  <si>
    <t>CSU-7781</t>
  </si>
  <si>
    <t>FC-066gr</t>
  </si>
  <si>
    <t>CSU-7782</t>
  </si>
  <si>
    <t>CSU-7783</t>
  </si>
  <si>
    <t>CSU-7784</t>
  </si>
  <si>
    <t>CSU-7785</t>
  </si>
  <si>
    <t>CSU-7786</t>
  </si>
  <si>
    <t>CSU-7787</t>
  </si>
  <si>
    <t>CSU-7788</t>
  </si>
  <si>
    <t>CSU-7789</t>
  </si>
  <si>
    <t>CSU-7790</t>
  </si>
  <si>
    <t>CSU-7791</t>
  </si>
  <si>
    <t>CSU-7792</t>
  </si>
  <si>
    <t>CSU-7793</t>
  </si>
  <si>
    <t>CSU-7794</t>
  </si>
  <si>
    <t>CSU-7795</t>
  </si>
  <si>
    <t>CSU-7796</t>
  </si>
  <si>
    <t>CSU-7797</t>
  </si>
  <si>
    <t>CSU-7798</t>
  </si>
  <si>
    <t>CSU-7799</t>
  </si>
  <si>
    <t>CSU-7800</t>
  </si>
  <si>
    <t>CSU-7801</t>
  </si>
  <si>
    <t>CSU-7802</t>
  </si>
  <si>
    <t>CSU-7803</t>
  </si>
  <si>
    <t>CSU-7804</t>
  </si>
  <si>
    <t>CSU-7805</t>
  </si>
  <si>
    <t>CSU-7806</t>
  </si>
  <si>
    <t>CSU-7807</t>
  </si>
  <si>
    <t>CSU-7808</t>
  </si>
  <si>
    <t>CSU-7809</t>
  </si>
  <si>
    <t>CSU-7810</t>
  </si>
  <si>
    <t>CSU-7811</t>
  </si>
  <si>
    <t>CSU-7812</t>
  </si>
  <si>
    <t>CSU-7813</t>
  </si>
  <si>
    <t>CSU-7814</t>
  </si>
  <si>
    <t>CSU-7815</t>
  </si>
  <si>
    <t>CSU-7816</t>
  </si>
  <si>
    <t>CSU-7817</t>
  </si>
  <si>
    <t>CSU-7818</t>
  </si>
  <si>
    <t>CSU-7819</t>
  </si>
  <si>
    <t>CSU-7820</t>
  </si>
  <si>
    <t>CSU-7821</t>
  </si>
  <si>
    <t>CSU-7822</t>
  </si>
  <si>
    <t>FC-075gr</t>
  </si>
  <si>
    <t>CSU-7823</t>
  </si>
  <si>
    <t>CSU-7824</t>
  </si>
  <si>
    <t>CSU-7825</t>
  </si>
  <si>
    <t>CSU-7826</t>
  </si>
  <si>
    <t>CSU-7827</t>
  </si>
  <si>
    <t>CSU-7828</t>
  </si>
  <si>
    <t>CSU-7829</t>
  </si>
  <si>
    <t>CSU-7830</t>
  </si>
  <si>
    <t>CSU-7831</t>
  </si>
  <si>
    <t>FC-088gr</t>
  </si>
  <si>
    <t>CSU-7832</t>
  </si>
  <si>
    <t>CSU-7833</t>
  </si>
  <si>
    <t>CSU-7834</t>
  </si>
  <si>
    <t>CSU-7835</t>
  </si>
  <si>
    <t>CSU-7836</t>
  </si>
  <si>
    <t>CSU-7837</t>
  </si>
  <si>
    <t>CSU-7838</t>
  </si>
  <si>
    <t>CSU-7839</t>
  </si>
  <si>
    <t>CSU-7840</t>
  </si>
  <si>
    <t>CSU-7841</t>
  </si>
  <si>
    <t>CSU-7842</t>
  </si>
  <si>
    <t>CSU-7843</t>
  </si>
  <si>
    <t>CSU-7844</t>
  </si>
  <si>
    <t>CSU-7845</t>
  </si>
  <si>
    <t>CSU-7846</t>
  </si>
  <si>
    <t>CSU-7847</t>
  </si>
  <si>
    <t>CSU-7848</t>
  </si>
  <si>
    <t>CSU-7849</t>
  </si>
  <si>
    <t>CSU-7850</t>
  </si>
  <si>
    <t>CSU-7851</t>
  </si>
  <si>
    <t>CSU-7852</t>
  </si>
  <si>
    <t>CSU-7853</t>
  </si>
  <si>
    <t>CSU-7854</t>
  </si>
  <si>
    <t>CSU-7855</t>
  </si>
  <si>
    <t>CSU-7856</t>
  </si>
  <si>
    <t>CSU-7857</t>
  </si>
  <si>
    <t>CSU-7858</t>
  </si>
  <si>
    <t>CSU-7859</t>
  </si>
  <si>
    <t>CSU-7860</t>
  </si>
  <si>
    <t>CSU-7861</t>
  </si>
  <si>
    <t>CSU-7862</t>
  </si>
  <si>
    <t>FC-063gr</t>
  </si>
  <si>
    <t>CSU-7863</t>
  </si>
  <si>
    <t>CSU-7864</t>
  </si>
  <si>
    <t>CSU-7865</t>
  </si>
  <si>
    <t>CSU-7866</t>
  </si>
  <si>
    <t>CSU-7867</t>
  </si>
  <si>
    <t>CSU-7868</t>
  </si>
  <si>
    <t>CSU-7869</t>
  </si>
  <si>
    <t>CSU-7870</t>
  </si>
  <si>
    <t>CSU-7871</t>
  </si>
  <si>
    <t>CSU-7872</t>
  </si>
  <si>
    <t>CSU-7873</t>
  </si>
  <si>
    <t>CSU-7874</t>
  </si>
  <si>
    <t>CSU-7875</t>
  </si>
  <si>
    <t>CSU-7876</t>
  </si>
  <si>
    <t>CSU-7877</t>
  </si>
  <si>
    <t>FC-090gr</t>
  </si>
  <si>
    <t>CSU-7878</t>
  </si>
  <si>
    <t>CSU-7879</t>
  </si>
  <si>
    <t>CSU-7880</t>
  </si>
  <si>
    <t>CSU-7881</t>
  </si>
  <si>
    <t>CSU-7882</t>
  </si>
  <si>
    <t>CSU-7883</t>
  </si>
  <si>
    <t>CSU-7884</t>
  </si>
  <si>
    <t>CSU-7885</t>
  </si>
  <si>
    <t>CSU-7886</t>
  </si>
  <si>
    <t>CSU-7887</t>
  </si>
  <si>
    <t>CSU-7888</t>
  </si>
  <si>
    <t>CSU-7889</t>
  </si>
  <si>
    <t>CSU-7890</t>
  </si>
  <si>
    <t>CSU-7891</t>
  </si>
  <si>
    <t>CSU-7892</t>
  </si>
  <si>
    <t>CSU-7893</t>
  </si>
  <si>
    <t>FC-089gr</t>
  </si>
  <si>
    <t>CSU-7894</t>
  </si>
  <si>
    <t>FC-029gr</t>
  </si>
  <si>
    <t>CSU-7895</t>
  </si>
  <si>
    <t>CSU-7896</t>
  </si>
  <si>
    <t>CSU-7897</t>
  </si>
  <si>
    <t>CSU-7898</t>
  </si>
  <si>
    <t>CSU-7899</t>
  </si>
  <si>
    <t>CSU-7900</t>
  </si>
  <si>
    <t>CSU-7901</t>
  </si>
  <si>
    <t>CSU-7902</t>
  </si>
  <si>
    <t>CSU-7903</t>
  </si>
  <si>
    <t>CSU-7904</t>
  </si>
  <si>
    <t>CSU-7905</t>
  </si>
  <si>
    <t>Positive</t>
  </si>
  <si>
    <t>Negative</t>
  </si>
  <si>
    <t>LV-tars</t>
  </si>
  <si>
    <t>LV-pipi</t>
  </si>
  <si>
    <t>FC-tars</t>
  </si>
  <si>
    <t>SE-tars</t>
  </si>
  <si>
    <t>FC-pipi</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</si>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</sst>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
    <numFmt numFmtId="171" formatCode="0.0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7" fillId="0" borderId="0" xfId="0" applyFont="1" applyAlignment="1">
      <alignment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7" fontId="2"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71"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12.413500000002" createdVersion="5" refreshedVersion="5" minRefreshableVersion="3" recordCount="177">
  <cacheSource type="worksheet">
    <worksheetSource ref="A1:R178"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335" maxValue="17511"/>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15-07-20T00:00:00" maxDate="2015-07-24T00:00:00" count="4">
        <d v="2015-07-20T00:00:00"/>
        <d v="2015-07-21T00:00:00"/>
        <d v="2015-07-22T00:00:00"/>
        <d v="2015-07-23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12.413544791663"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29" maxValue="29" count="1">
        <n v="29"/>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7" maxValue="660"/>
    </cacheField>
    <cacheField name="Cx pipiens" numFmtId="0">
      <sharedItems containsSemiMixedTypes="0" containsString="0" containsNumber="1" containsInteger="1" minValue="0" maxValue="50"/>
    </cacheField>
    <cacheField name="Total CX" numFmtId="0">
      <sharedItems containsSemiMixedTypes="0" containsString="0" containsNumber="1" containsInteger="1" minValue="8" maxValue="670"/>
    </cacheField>
    <cacheField name="Total Females" numFmtId="0">
      <sharedItems containsSemiMixedTypes="0" containsString="0" containsNumber="1" containsInteger="1" minValue="15"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7">
  <r>
    <n v="2015"/>
    <s v="CSU-7729"/>
    <n v="17335"/>
    <x v="0"/>
    <x v="0"/>
    <s v="LC"/>
    <s v="LV"/>
    <s v="LV-095"/>
    <x v="0"/>
    <s v="LIGHT"/>
    <s v="Cx."/>
    <x v="0"/>
    <s v="F"/>
    <n v="0"/>
    <n v="50"/>
    <n v="50"/>
    <n v="0"/>
    <s v="Negative"/>
  </r>
  <r>
    <n v="2015"/>
    <s v="CSU-7730"/>
    <n v="17336"/>
    <x v="0"/>
    <x v="0"/>
    <s v="LC"/>
    <s v="LV"/>
    <s v="LV-095"/>
    <x v="0"/>
    <s v="LIGHT"/>
    <s v="Cx."/>
    <x v="0"/>
    <s v="F"/>
    <n v="0"/>
    <n v="50"/>
    <n v="50"/>
    <n v="0"/>
    <s v="Negative"/>
  </r>
  <r>
    <n v="2015"/>
    <s v="CSU-7731"/>
    <n v="17337"/>
    <x v="0"/>
    <x v="0"/>
    <s v="LC"/>
    <s v="LV"/>
    <s v="LV-095"/>
    <x v="0"/>
    <s v="LIGHT"/>
    <s v="Cx."/>
    <x v="0"/>
    <s v="F"/>
    <n v="0"/>
    <n v="50"/>
    <n v="50"/>
    <n v="0"/>
    <s v="Negative"/>
  </r>
  <r>
    <n v="2015"/>
    <s v="CSU-7732"/>
    <n v="17338"/>
    <x v="0"/>
    <x v="0"/>
    <s v="LC"/>
    <s v="LV"/>
    <s v="LV-095"/>
    <x v="0"/>
    <s v="LIGHT"/>
    <s v="Cx."/>
    <x v="0"/>
    <s v="F"/>
    <n v="0"/>
    <n v="50"/>
    <n v="50"/>
    <n v="0"/>
    <s v="Negative"/>
  </r>
  <r>
    <n v="2015"/>
    <s v="CSU-7733"/>
    <n v="17339"/>
    <x v="0"/>
    <x v="0"/>
    <s v="LC"/>
    <s v="LV"/>
    <s v="LV-095"/>
    <x v="0"/>
    <s v="LIGHT"/>
    <s v="Cx."/>
    <x v="0"/>
    <s v="F"/>
    <n v="0"/>
    <n v="14"/>
    <n v="14"/>
    <n v="0"/>
    <s v="Negative"/>
  </r>
  <r>
    <n v="2015"/>
    <s v="CSU-7734"/>
    <n v="17340"/>
    <x v="0"/>
    <x v="0"/>
    <s v="LC"/>
    <s v="LV"/>
    <s v="LV-095"/>
    <x v="0"/>
    <s v="LIGHT"/>
    <s v="Cx."/>
    <x v="1"/>
    <s v="F"/>
    <n v="0"/>
    <n v="13"/>
    <n v="13"/>
    <n v="0"/>
    <s v="Negative"/>
  </r>
  <r>
    <n v="2015"/>
    <s v="CSU-7735"/>
    <n v="17341"/>
    <x v="0"/>
    <x v="0"/>
    <s v="LC"/>
    <s v="FC"/>
    <s v="FC-053"/>
    <x v="1"/>
    <s v="LIGHT"/>
    <s v="Cx."/>
    <x v="0"/>
    <s v="F"/>
    <n v="0"/>
    <n v="50"/>
    <n v="50"/>
    <n v="0"/>
    <s v="Negative"/>
  </r>
  <r>
    <n v="2015"/>
    <s v="CSU-7736"/>
    <n v="17342"/>
    <x v="0"/>
    <x v="0"/>
    <s v="LC"/>
    <s v="FC"/>
    <s v="FC-053"/>
    <x v="1"/>
    <s v="LIGHT"/>
    <s v="Cx."/>
    <x v="0"/>
    <s v="F"/>
    <n v="0"/>
    <n v="50"/>
    <n v="50"/>
    <n v="0"/>
    <s v="Negative"/>
  </r>
  <r>
    <n v="2015"/>
    <s v="CSU-7737"/>
    <n v="17343"/>
    <x v="0"/>
    <x v="0"/>
    <s v="LC"/>
    <s v="FC"/>
    <s v="FC-053"/>
    <x v="1"/>
    <s v="LIGHT"/>
    <s v="Cx."/>
    <x v="0"/>
    <s v="F"/>
    <n v="0"/>
    <n v="6"/>
    <n v="6"/>
    <n v="0"/>
    <s v="Negative"/>
  </r>
  <r>
    <n v="2015"/>
    <s v="CSU-7738"/>
    <n v="17344"/>
    <x v="0"/>
    <x v="0"/>
    <s v="LC"/>
    <s v="FC"/>
    <s v="FC-053"/>
    <x v="1"/>
    <s v="LIGHT"/>
    <s v="Cx."/>
    <x v="1"/>
    <s v="F"/>
    <n v="0"/>
    <n v="1"/>
    <n v="1"/>
    <n v="0"/>
    <s v="Negative"/>
  </r>
  <r>
    <n v="2015"/>
    <s v="CSU-7739"/>
    <n v="17345"/>
    <x v="0"/>
    <x v="0"/>
    <s v="LC"/>
    <s v="FC"/>
    <s v="FC-004"/>
    <x v="1"/>
    <s v="LIGHT"/>
    <s v="Cx."/>
    <x v="0"/>
    <s v="F"/>
    <n v="0"/>
    <n v="50"/>
    <n v="50"/>
    <n v="0"/>
    <s v="Negative"/>
  </r>
  <r>
    <n v="2015"/>
    <s v="CSU-7740"/>
    <n v="17346"/>
    <x v="0"/>
    <x v="0"/>
    <s v="LC"/>
    <s v="FC"/>
    <s v="FC-004"/>
    <x v="1"/>
    <s v="LIGHT"/>
    <s v="Cx."/>
    <x v="0"/>
    <s v="F"/>
    <n v="0"/>
    <n v="50"/>
    <n v="50"/>
    <n v="0"/>
    <s v="Negative"/>
  </r>
  <r>
    <n v="2015"/>
    <s v="CSU-7741"/>
    <n v="17347"/>
    <x v="0"/>
    <x v="0"/>
    <s v="LC"/>
    <s v="FC"/>
    <s v="FC-004"/>
    <x v="1"/>
    <s v="LIGHT"/>
    <s v="Cx."/>
    <x v="0"/>
    <s v="F"/>
    <n v="0"/>
    <n v="50"/>
    <n v="50"/>
    <n v="0"/>
    <s v="Negative"/>
  </r>
  <r>
    <n v="2015"/>
    <s v="CSU-7742"/>
    <n v="17348"/>
    <x v="0"/>
    <x v="0"/>
    <s v="LC"/>
    <s v="FC"/>
    <s v="FC-004"/>
    <x v="1"/>
    <s v="LIGHT"/>
    <s v="Cx."/>
    <x v="0"/>
    <s v="F"/>
    <n v="0"/>
    <n v="13"/>
    <n v="13"/>
    <n v="0"/>
    <s v="Negative"/>
  </r>
  <r>
    <n v="2015"/>
    <s v="CSU-7743"/>
    <n v="17349"/>
    <x v="0"/>
    <x v="0"/>
    <s v="LC"/>
    <s v="FC"/>
    <s v="FC-004"/>
    <x v="1"/>
    <s v="LIGHT"/>
    <s v="Cx."/>
    <x v="1"/>
    <s v="F"/>
    <n v="0"/>
    <n v="19"/>
    <n v="19"/>
    <n v="0"/>
    <s v="Negative"/>
  </r>
  <r>
    <n v="2015"/>
    <s v="CSU-7744"/>
    <n v="17350"/>
    <x v="0"/>
    <x v="0"/>
    <s v="LC"/>
    <s v="FC"/>
    <s v="FC-014"/>
    <x v="2"/>
    <s v="LIGHT"/>
    <s v="Cx."/>
    <x v="0"/>
    <s v="F"/>
    <n v="0"/>
    <n v="43"/>
    <n v="43"/>
    <n v="0"/>
    <s v="Negative"/>
  </r>
  <r>
    <n v="2015"/>
    <s v="CSU-7745"/>
    <n v="17351"/>
    <x v="0"/>
    <x v="0"/>
    <s v="LC"/>
    <s v="FC"/>
    <s v="FC-067"/>
    <x v="2"/>
    <s v="LIGHT"/>
    <s v="Cx."/>
    <x v="0"/>
    <s v="F"/>
    <n v="0"/>
    <n v="50"/>
    <n v="50"/>
    <n v="0"/>
    <s v="Negative"/>
  </r>
  <r>
    <n v="2015"/>
    <s v="CSU-7746"/>
    <n v="17352"/>
    <x v="0"/>
    <x v="0"/>
    <s v="LC"/>
    <s v="FC"/>
    <s v="FC-067"/>
    <x v="2"/>
    <s v="LIGHT"/>
    <s v="Cx."/>
    <x v="0"/>
    <s v="F"/>
    <n v="0"/>
    <n v="50"/>
    <n v="50"/>
    <n v="0"/>
    <s v="Negative"/>
  </r>
  <r>
    <n v="2015"/>
    <s v="CSU-7747"/>
    <n v="17353"/>
    <x v="0"/>
    <x v="0"/>
    <s v="LC"/>
    <s v="FC"/>
    <s v="FC-067"/>
    <x v="2"/>
    <s v="LIGHT"/>
    <s v="Cx."/>
    <x v="0"/>
    <s v="F"/>
    <n v="0"/>
    <n v="12"/>
    <n v="12"/>
    <n v="0"/>
    <s v="Negative"/>
  </r>
  <r>
    <n v="2015"/>
    <s v="CSU-7748"/>
    <n v="17354"/>
    <x v="0"/>
    <x v="0"/>
    <s v="LC"/>
    <s v="FC"/>
    <s v="FC-067"/>
    <x v="2"/>
    <s v="LIGHT"/>
    <s v="Cx."/>
    <x v="1"/>
    <s v="F"/>
    <n v="0"/>
    <n v="16"/>
    <n v="16"/>
    <n v="0"/>
    <s v="Negative"/>
  </r>
  <r>
    <n v="2015"/>
    <s v="CSU-7749"/>
    <n v="17355"/>
    <x v="0"/>
    <x v="0"/>
    <s v="LC"/>
    <s v="FC"/>
    <s v="FC-038"/>
    <x v="2"/>
    <s v="LIGHT"/>
    <s v="Cx."/>
    <x v="0"/>
    <s v="F"/>
    <n v="0"/>
    <n v="50"/>
    <n v="50"/>
    <n v="0"/>
    <s v="Negative"/>
  </r>
  <r>
    <n v="2015"/>
    <s v="CSU-7750"/>
    <n v="17356"/>
    <x v="0"/>
    <x v="0"/>
    <s v="LC"/>
    <s v="FC"/>
    <s v="FC-038"/>
    <x v="2"/>
    <s v="LIGHT"/>
    <s v="Cx."/>
    <x v="0"/>
    <s v="F"/>
    <n v="0"/>
    <n v="47"/>
    <n v="47"/>
    <n v="0"/>
    <s v="Negative"/>
  </r>
  <r>
    <n v="2015"/>
    <s v="CSU-7751"/>
    <n v="17357"/>
    <x v="0"/>
    <x v="0"/>
    <s v="LC"/>
    <s v="FC"/>
    <s v="FC-038"/>
    <x v="2"/>
    <s v="LIGHT"/>
    <s v="Cx."/>
    <x v="1"/>
    <s v="F"/>
    <n v="0"/>
    <n v="3"/>
    <n v="3"/>
    <n v="0"/>
    <s v="Negative"/>
  </r>
  <r>
    <n v="2015"/>
    <s v="CSU-7752"/>
    <n v="17358"/>
    <x v="0"/>
    <x v="0"/>
    <s v="LC"/>
    <s v="FC"/>
    <s v="FC-034"/>
    <x v="2"/>
    <s v="LIGHT"/>
    <s v="Cx."/>
    <x v="0"/>
    <s v="F"/>
    <n v="0"/>
    <n v="50"/>
    <n v="50"/>
    <n v="0"/>
    <s v="Negative"/>
  </r>
  <r>
    <n v="2015"/>
    <s v="CSU-7753"/>
    <n v="17359"/>
    <x v="0"/>
    <x v="0"/>
    <s v="LC"/>
    <s v="FC"/>
    <s v="FC-034"/>
    <x v="2"/>
    <s v="LIGHT"/>
    <s v="Cx."/>
    <x v="0"/>
    <s v="F"/>
    <n v="0"/>
    <n v="50"/>
    <n v="50"/>
    <n v="0"/>
    <s v="Negative"/>
  </r>
  <r>
    <n v="2015"/>
    <s v="CSU-7754"/>
    <n v="17360"/>
    <x v="0"/>
    <x v="0"/>
    <s v="LC"/>
    <s v="FC"/>
    <s v="FC-034"/>
    <x v="2"/>
    <s v="LIGHT"/>
    <s v="Cx."/>
    <x v="0"/>
    <s v="F"/>
    <n v="0"/>
    <n v="15"/>
    <n v="15"/>
    <n v="0"/>
    <s v="Negative"/>
  </r>
  <r>
    <n v="2015"/>
    <s v="CSU-7755"/>
    <n v="17361"/>
    <x v="0"/>
    <x v="0"/>
    <s v="LC"/>
    <s v="FC"/>
    <s v="FC-034"/>
    <x v="2"/>
    <s v="LIGHT"/>
    <s v="Cx."/>
    <x v="1"/>
    <s v="F"/>
    <n v="0"/>
    <n v="3"/>
    <n v="3"/>
    <n v="0"/>
    <s v="Negative"/>
  </r>
  <r>
    <n v="2015"/>
    <s v="CSU-7756"/>
    <n v="17362"/>
    <x v="0"/>
    <x v="0"/>
    <s v="LC"/>
    <s v="FC"/>
    <s v="FC-069"/>
    <x v="2"/>
    <s v="LIGHT"/>
    <s v="Cx."/>
    <x v="0"/>
    <s v="F"/>
    <n v="0"/>
    <n v="18"/>
    <n v="18"/>
    <n v="0"/>
    <s v="Negative"/>
  </r>
  <r>
    <n v="2015"/>
    <s v="CSU-7757"/>
    <n v="17363"/>
    <x v="0"/>
    <x v="0"/>
    <s v="LC"/>
    <s v="FC"/>
    <s v="FC-069"/>
    <x v="2"/>
    <s v="LIGHT"/>
    <s v="Cx."/>
    <x v="1"/>
    <s v="F"/>
    <n v="0"/>
    <n v="1"/>
    <n v="1"/>
    <n v="0"/>
    <s v="Negative"/>
  </r>
  <r>
    <n v="2015"/>
    <s v="CSU-7758"/>
    <n v="17364"/>
    <x v="0"/>
    <x v="0"/>
    <s v="LC"/>
    <s v="FC"/>
    <s v="FC-040"/>
    <x v="2"/>
    <s v="LIGHT"/>
    <s v="Cx."/>
    <x v="0"/>
    <s v="F"/>
    <n v="0"/>
    <n v="50"/>
    <n v="50"/>
    <n v="0"/>
    <s v="Negative"/>
  </r>
  <r>
    <n v="2015"/>
    <s v="CSU-7759"/>
    <n v="17365"/>
    <x v="0"/>
    <x v="0"/>
    <s v="LC"/>
    <s v="FC"/>
    <s v="FC-040"/>
    <x v="2"/>
    <s v="LIGHT"/>
    <s v="Cx."/>
    <x v="0"/>
    <s v="F"/>
    <n v="0"/>
    <n v="50"/>
    <n v="50"/>
    <n v="0"/>
    <s v="Negative"/>
  </r>
  <r>
    <n v="2015"/>
    <s v="CSU-7760"/>
    <n v="17366"/>
    <x v="0"/>
    <x v="0"/>
    <s v="LC"/>
    <s v="FC"/>
    <s v="FC-040"/>
    <x v="2"/>
    <s v="LIGHT"/>
    <s v="Cx."/>
    <x v="0"/>
    <s v="F"/>
    <n v="0"/>
    <n v="50"/>
    <n v="50"/>
    <n v="0"/>
    <s v="Negative"/>
  </r>
  <r>
    <n v="2015"/>
    <s v="CSU-7761"/>
    <n v="17367"/>
    <x v="0"/>
    <x v="0"/>
    <s v="LC"/>
    <s v="FC"/>
    <s v="FC-040"/>
    <x v="2"/>
    <s v="LIGHT"/>
    <s v="Cx."/>
    <x v="0"/>
    <s v="F"/>
    <n v="0"/>
    <n v="50"/>
    <n v="50"/>
    <n v="0"/>
    <s v="Negative"/>
  </r>
  <r>
    <n v="2015"/>
    <s v="CSU-7762"/>
    <n v="17368"/>
    <x v="0"/>
    <x v="0"/>
    <s v="LC"/>
    <s v="FC"/>
    <s v="FC-040"/>
    <x v="2"/>
    <s v="LIGHT"/>
    <s v="Cx."/>
    <x v="0"/>
    <s v="F"/>
    <n v="0"/>
    <n v="31"/>
    <n v="31"/>
    <n v="0"/>
    <s v="Negative"/>
  </r>
  <r>
    <n v="2015"/>
    <s v="CSU-7763"/>
    <n v="17369"/>
    <x v="0"/>
    <x v="0"/>
    <s v="LC"/>
    <s v="FC"/>
    <s v="FC-040"/>
    <x v="2"/>
    <s v="LIGHT"/>
    <s v="Cx."/>
    <x v="1"/>
    <s v="F"/>
    <n v="0"/>
    <n v="50"/>
    <n v="50"/>
    <n v="0"/>
    <s v="Negative"/>
  </r>
  <r>
    <n v="2015"/>
    <s v="CSU-7764"/>
    <n v="17370"/>
    <x v="0"/>
    <x v="0"/>
    <s v="LC"/>
    <s v="FC"/>
    <s v="FC-040gr"/>
    <x v="2"/>
    <s v="GRAVID"/>
    <s v="Cx."/>
    <x v="0"/>
    <s v="F"/>
    <n v="9"/>
    <n v="0"/>
    <n v="9"/>
    <n v="0"/>
    <s v="Negative"/>
  </r>
  <r>
    <n v="2015"/>
    <s v="CSU-7765"/>
    <n v="17371"/>
    <x v="0"/>
    <x v="0"/>
    <s v="LC"/>
    <s v="FC"/>
    <s v="FC-040gr"/>
    <x v="2"/>
    <s v="GRAVID"/>
    <s v="Cx."/>
    <x v="1"/>
    <s v="F"/>
    <n v="50"/>
    <n v="0"/>
    <n v="50"/>
    <n v="0"/>
    <s v="Negative"/>
  </r>
  <r>
    <n v="2015"/>
    <s v="CSU-7766"/>
    <n v="17372"/>
    <x v="0"/>
    <x v="0"/>
    <s v="LC"/>
    <s v="FC"/>
    <s v="FC-040gr"/>
    <x v="2"/>
    <s v="GRAVID"/>
    <s v="Cx."/>
    <x v="1"/>
    <s v="F"/>
    <n v="50"/>
    <n v="0"/>
    <n v="50"/>
    <n v="0"/>
    <s v="Negative"/>
  </r>
  <r>
    <n v="2015"/>
    <s v="CSU-7767"/>
    <n v="17373"/>
    <x v="0"/>
    <x v="0"/>
    <s v="LC"/>
    <s v="FC"/>
    <s v="FC-040gr"/>
    <x v="2"/>
    <s v="GRAVID"/>
    <s v="Cx."/>
    <x v="1"/>
    <s v="F"/>
    <n v="50"/>
    <n v="0"/>
    <n v="50"/>
    <n v="0"/>
    <s v="Negative"/>
  </r>
  <r>
    <n v="2015"/>
    <s v="CSU-7768"/>
    <n v="17374"/>
    <x v="0"/>
    <x v="0"/>
    <s v="LC"/>
    <s v="FC"/>
    <s v="FC-040gr"/>
    <x v="2"/>
    <s v="GRAVID"/>
    <s v="Cx."/>
    <x v="1"/>
    <s v="F"/>
    <n v="50"/>
    <n v="0"/>
    <n v="50"/>
    <n v="0"/>
    <s v="Negative"/>
  </r>
  <r>
    <n v="2015"/>
    <s v="CSU-7769"/>
    <n v="17375"/>
    <x v="0"/>
    <x v="0"/>
    <s v="LC"/>
    <s v="FC"/>
    <s v="FC-040gr"/>
    <x v="2"/>
    <s v="GRAVID"/>
    <s v="Cx."/>
    <x v="1"/>
    <s v="F"/>
    <n v="50"/>
    <n v="0"/>
    <n v="50"/>
    <n v="0"/>
    <s v="Negative"/>
  </r>
  <r>
    <n v="2015"/>
    <s v="CSU-7770"/>
    <n v="17376"/>
    <x v="0"/>
    <x v="0"/>
    <s v="LC"/>
    <s v="FC"/>
    <s v="FC-040gr"/>
    <x v="2"/>
    <s v="GRAVID"/>
    <s v="Cx."/>
    <x v="1"/>
    <s v="F"/>
    <n v="49"/>
    <n v="0"/>
    <n v="49"/>
    <n v="0"/>
    <s v="Negative"/>
  </r>
  <r>
    <n v="2015"/>
    <s v="CSU-7771"/>
    <n v="17377"/>
    <x v="0"/>
    <x v="0"/>
    <s v="LC"/>
    <s v="LV"/>
    <s v="LV-069"/>
    <x v="0"/>
    <s v="LIGHT"/>
    <s v="Cx."/>
    <x v="0"/>
    <s v="F"/>
    <n v="0"/>
    <n v="50"/>
    <n v="50"/>
    <n v="0"/>
    <s v="Negative"/>
  </r>
  <r>
    <n v="2015"/>
    <s v="CSU-7772"/>
    <n v="17378"/>
    <x v="0"/>
    <x v="0"/>
    <s v="LC"/>
    <s v="LV"/>
    <s v="LV-069"/>
    <x v="0"/>
    <s v="LIGHT"/>
    <s v="Cx."/>
    <x v="0"/>
    <s v="F"/>
    <n v="0"/>
    <n v="50"/>
    <n v="50"/>
    <n v="1"/>
    <s v="Positive"/>
  </r>
  <r>
    <n v="2015"/>
    <s v="CSU-7773"/>
    <n v="17379"/>
    <x v="0"/>
    <x v="0"/>
    <s v="LC"/>
    <s v="LV"/>
    <s v="LV-069"/>
    <x v="0"/>
    <s v="LIGHT"/>
    <s v="Cx."/>
    <x v="0"/>
    <s v="F"/>
    <n v="0"/>
    <n v="50"/>
    <n v="50"/>
    <n v="0"/>
    <s v="Negative"/>
  </r>
  <r>
    <n v="2015"/>
    <s v="CSU-7774"/>
    <n v="17380"/>
    <x v="0"/>
    <x v="0"/>
    <s v="LC"/>
    <s v="LV"/>
    <s v="LV-069"/>
    <x v="0"/>
    <s v="LIGHT"/>
    <s v="Cx."/>
    <x v="0"/>
    <s v="F"/>
    <n v="0"/>
    <n v="50"/>
    <n v="50"/>
    <n v="0"/>
    <s v="Negative"/>
  </r>
  <r>
    <n v="2015"/>
    <s v="CSU-7775"/>
    <n v="17381"/>
    <x v="0"/>
    <x v="0"/>
    <s v="LC"/>
    <s v="LV"/>
    <s v="LV-069"/>
    <x v="0"/>
    <s v="LIGHT"/>
    <s v="Cx."/>
    <x v="0"/>
    <s v="F"/>
    <n v="0"/>
    <n v="50"/>
    <n v="50"/>
    <n v="0"/>
    <s v="Negative"/>
  </r>
  <r>
    <n v="2015"/>
    <s v="CSU-7776"/>
    <n v="17382"/>
    <x v="0"/>
    <x v="0"/>
    <s v="LC"/>
    <s v="LV"/>
    <s v="LV-069"/>
    <x v="0"/>
    <s v="LIGHT"/>
    <s v="Cx."/>
    <x v="0"/>
    <s v="F"/>
    <n v="0"/>
    <n v="50"/>
    <n v="50"/>
    <n v="0"/>
    <s v="Negative"/>
  </r>
  <r>
    <n v="2015"/>
    <s v="CSU-7777"/>
    <n v="17383"/>
    <x v="0"/>
    <x v="0"/>
    <s v="LC"/>
    <s v="LV"/>
    <s v="LV-069"/>
    <x v="0"/>
    <s v="LIGHT"/>
    <s v="Cx."/>
    <x v="0"/>
    <s v="F"/>
    <n v="0"/>
    <n v="27"/>
    <n v="27"/>
    <n v="0"/>
    <s v="Negative"/>
  </r>
  <r>
    <n v="2015"/>
    <s v="CSU-7778"/>
    <n v="17384"/>
    <x v="0"/>
    <x v="0"/>
    <s v="LC"/>
    <s v="LV"/>
    <s v="LV-069"/>
    <x v="0"/>
    <s v="LIGHT"/>
    <s v="Cx."/>
    <x v="1"/>
    <s v="F"/>
    <n v="0"/>
    <n v="14"/>
    <n v="14"/>
    <n v="0"/>
    <s v="Negative"/>
  </r>
  <r>
    <n v="2015"/>
    <s v="CSU-7779"/>
    <n v="17385"/>
    <x v="0"/>
    <x v="0"/>
    <s v="LC"/>
    <s v="FC"/>
    <s v="FC-092gr"/>
    <x v="2"/>
    <s v="GRAVID"/>
    <s v="Cx."/>
    <x v="1"/>
    <s v="F"/>
    <n v="48"/>
    <n v="0"/>
    <n v="48"/>
    <n v="0"/>
    <s v="Negative"/>
  </r>
  <r>
    <n v="2015"/>
    <s v="CSU-7780"/>
    <n v="17386"/>
    <x v="0"/>
    <x v="0"/>
    <s v="LC"/>
    <s v="FC"/>
    <s v="FC-091gr"/>
    <x v="2"/>
    <s v="GRAVID"/>
    <s v="Cx."/>
    <x v="1"/>
    <s v="F"/>
    <n v="10"/>
    <n v="0"/>
    <n v="10"/>
    <n v="0"/>
    <s v="Negative"/>
  </r>
  <r>
    <n v="2015"/>
    <s v="CSU-7781"/>
    <n v="17387"/>
    <x v="0"/>
    <x v="0"/>
    <s v="LC"/>
    <s v="FC"/>
    <s v="FC-066gr"/>
    <x v="2"/>
    <s v="GRAVID"/>
    <s v="Cx."/>
    <x v="1"/>
    <s v="F"/>
    <n v="6"/>
    <n v="0"/>
    <n v="6"/>
    <n v="0"/>
    <s v="Negative"/>
  </r>
  <r>
    <n v="2015"/>
    <s v="CSU-7782"/>
    <n v="17388"/>
    <x v="0"/>
    <x v="0"/>
    <s v="LC"/>
    <s v="FC"/>
    <s v="FC-019"/>
    <x v="2"/>
    <s v="LIGHT"/>
    <s v="Cx."/>
    <x v="0"/>
    <s v="F"/>
    <n v="0"/>
    <n v="25"/>
    <n v="25"/>
    <n v="0"/>
    <s v="Negative"/>
  </r>
  <r>
    <n v="2015"/>
    <s v="CSU-7783"/>
    <n v="17389"/>
    <x v="0"/>
    <x v="0"/>
    <s v="LC"/>
    <s v="FC"/>
    <s v="FC-019"/>
    <x v="2"/>
    <s v="LIGHT"/>
    <s v="Cx."/>
    <x v="1"/>
    <s v="F"/>
    <n v="0"/>
    <n v="16"/>
    <n v="16"/>
    <n v="0"/>
    <s v="Negative"/>
  </r>
  <r>
    <n v="2015"/>
    <s v="CSU-7784"/>
    <n v="17390"/>
    <x v="0"/>
    <x v="0"/>
    <s v="LC"/>
    <s v="FC"/>
    <s v="FC-036"/>
    <x v="3"/>
    <s v="LIGHT"/>
    <s v="Cx."/>
    <x v="0"/>
    <s v="F"/>
    <n v="0"/>
    <n v="50"/>
    <n v="50"/>
    <n v="0"/>
    <s v="Negative"/>
  </r>
  <r>
    <n v="2015"/>
    <s v="CSU-7785"/>
    <n v="17391"/>
    <x v="0"/>
    <x v="0"/>
    <s v="LC"/>
    <s v="FC"/>
    <s v="FC-036"/>
    <x v="3"/>
    <s v="LIGHT"/>
    <s v="Cx."/>
    <x v="0"/>
    <s v="F"/>
    <n v="0"/>
    <n v="50"/>
    <n v="50"/>
    <n v="0"/>
    <s v="Negative"/>
  </r>
  <r>
    <n v="2015"/>
    <s v="CSU-7786"/>
    <n v="17392"/>
    <x v="0"/>
    <x v="0"/>
    <s v="LC"/>
    <s v="FC"/>
    <s v="FC-036"/>
    <x v="3"/>
    <s v="LIGHT"/>
    <s v="Cx."/>
    <x v="0"/>
    <s v="F"/>
    <n v="0"/>
    <n v="50"/>
    <n v="50"/>
    <n v="0"/>
    <s v="Negative"/>
  </r>
  <r>
    <n v="2015"/>
    <s v="CSU-7787"/>
    <n v="17393"/>
    <x v="0"/>
    <x v="0"/>
    <s v="LC"/>
    <s v="FC"/>
    <s v="FC-036"/>
    <x v="3"/>
    <s v="LIGHT"/>
    <s v="Cx."/>
    <x v="0"/>
    <s v="F"/>
    <n v="0"/>
    <n v="50"/>
    <n v="50"/>
    <n v="0"/>
    <s v="Negative"/>
  </r>
  <r>
    <n v="2015"/>
    <s v="CSU-7788"/>
    <n v="17394"/>
    <x v="0"/>
    <x v="0"/>
    <s v="LC"/>
    <s v="FC"/>
    <s v="FC-036"/>
    <x v="3"/>
    <s v="LIGHT"/>
    <s v="Cx."/>
    <x v="0"/>
    <s v="F"/>
    <n v="0"/>
    <n v="14"/>
    <n v="14"/>
    <n v="0"/>
    <s v="Negative"/>
  </r>
  <r>
    <n v="2015"/>
    <s v="CSU-7789"/>
    <n v="17395"/>
    <x v="0"/>
    <x v="0"/>
    <s v="LC"/>
    <s v="FC"/>
    <s v="FC-036"/>
    <x v="3"/>
    <s v="LIGHT"/>
    <s v="Cx."/>
    <x v="1"/>
    <s v="F"/>
    <n v="0"/>
    <n v="44"/>
    <n v="44"/>
    <n v="1"/>
    <s v="Positive"/>
  </r>
  <r>
    <n v="2015"/>
    <s v="CSU-7790"/>
    <n v="17396"/>
    <x v="0"/>
    <x v="0"/>
    <s v="LC"/>
    <s v="FC"/>
    <s v="FC-006"/>
    <x v="2"/>
    <s v="LIGHT"/>
    <s v="Cx."/>
    <x v="0"/>
    <s v="F"/>
    <n v="0"/>
    <n v="50"/>
    <n v="50"/>
    <n v="0"/>
    <s v="Negative"/>
  </r>
  <r>
    <n v="2015"/>
    <s v="CSU-7791"/>
    <n v="17397"/>
    <x v="0"/>
    <x v="0"/>
    <s v="LC"/>
    <s v="FC"/>
    <s v="FC-006"/>
    <x v="2"/>
    <s v="LIGHT"/>
    <s v="Cx."/>
    <x v="0"/>
    <s v="F"/>
    <n v="0"/>
    <n v="50"/>
    <n v="50"/>
    <n v="0"/>
    <s v="Negative"/>
  </r>
  <r>
    <n v="2015"/>
    <s v="CSU-7792"/>
    <n v="17398"/>
    <x v="0"/>
    <x v="0"/>
    <s v="LC"/>
    <s v="FC"/>
    <s v="FC-006"/>
    <x v="2"/>
    <s v="LIGHT"/>
    <s v="Cx."/>
    <x v="0"/>
    <s v="F"/>
    <n v="0"/>
    <n v="35"/>
    <n v="35"/>
    <n v="0"/>
    <s v="Negative"/>
  </r>
  <r>
    <n v="2015"/>
    <s v="CSU-7793"/>
    <n v="17399"/>
    <x v="0"/>
    <x v="0"/>
    <s v="LC"/>
    <s v="FC"/>
    <s v="FC-006"/>
    <x v="2"/>
    <s v="LIGHT"/>
    <s v="Cx."/>
    <x v="1"/>
    <s v="F"/>
    <n v="0"/>
    <n v="1"/>
    <n v="1"/>
    <n v="0"/>
    <s v="Negative"/>
  </r>
  <r>
    <n v="2015"/>
    <s v="CSU-7794"/>
    <n v="17400"/>
    <x v="0"/>
    <x v="0"/>
    <s v="LC"/>
    <s v="FC"/>
    <s v="FC-072"/>
    <x v="2"/>
    <s v="LIGHT"/>
    <s v="Cx."/>
    <x v="0"/>
    <s v="F"/>
    <n v="0"/>
    <n v="50"/>
    <n v="50"/>
    <n v="0"/>
    <s v="Negative"/>
  </r>
  <r>
    <n v="2015"/>
    <s v="CSU-7795"/>
    <n v="17401"/>
    <x v="0"/>
    <x v="0"/>
    <s v="LC"/>
    <s v="FC"/>
    <s v="FC-072"/>
    <x v="2"/>
    <s v="LIGHT"/>
    <s v="Cx."/>
    <x v="0"/>
    <s v="F"/>
    <n v="0"/>
    <n v="46"/>
    <n v="46"/>
    <n v="0"/>
    <s v="Negative"/>
  </r>
  <r>
    <n v="2015"/>
    <s v="CSU-7796"/>
    <n v="17402"/>
    <x v="0"/>
    <x v="0"/>
    <s v="LC"/>
    <s v="FC"/>
    <s v="FC-072"/>
    <x v="2"/>
    <s v="LIGHT"/>
    <s v="Cx."/>
    <x v="1"/>
    <s v="F"/>
    <n v="0"/>
    <n v="3"/>
    <n v="3"/>
    <n v="0"/>
    <s v="Negative"/>
  </r>
  <r>
    <n v="2015"/>
    <s v="CSU-7797"/>
    <n v="17403"/>
    <x v="0"/>
    <x v="0"/>
    <s v="LC"/>
    <s v="FC"/>
    <s v="FC-066"/>
    <x v="2"/>
    <s v="LIGHT"/>
    <s v="Cx."/>
    <x v="0"/>
    <s v="F"/>
    <n v="0"/>
    <n v="46"/>
    <n v="46"/>
    <n v="0"/>
    <s v="Negative"/>
  </r>
  <r>
    <n v="2015"/>
    <s v="CSU-7798"/>
    <n v="17404"/>
    <x v="0"/>
    <x v="0"/>
    <s v="LC"/>
    <s v="FC"/>
    <s v="FC-066"/>
    <x v="2"/>
    <s v="LIGHT"/>
    <s v="Cx."/>
    <x v="1"/>
    <s v="F"/>
    <n v="0"/>
    <n v="1"/>
    <n v="1"/>
    <n v="0"/>
    <s v="Negative"/>
  </r>
  <r>
    <n v="2015"/>
    <s v="CSU-7799"/>
    <n v="17405"/>
    <x v="0"/>
    <x v="0"/>
    <s v="LC"/>
    <s v="FC"/>
    <s v="FC-066"/>
    <x v="2"/>
    <s v="LIGHT"/>
    <s v="Cx."/>
    <x v="1"/>
    <s v="F"/>
    <n v="0"/>
    <n v="1"/>
    <n v="1"/>
    <n v="0"/>
    <s v="Negative"/>
  </r>
  <r>
    <n v="2015"/>
    <s v="CSU-7800"/>
    <n v="17406"/>
    <x v="0"/>
    <x v="1"/>
    <s v="LC"/>
    <s v="LV"/>
    <s v="LV-089"/>
    <x v="0"/>
    <s v="LIGHT"/>
    <s v="Cx."/>
    <x v="0"/>
    <s v="F"/>
    <n v="0"/>
    <n v="50"/>
    <n v="50"/>
    <n v="0"/>
    <s v="Negative"/>
  </r>
  <r>
    <n v="2015"/>
    <s v="CSU-7801"/>
    <n v="17407"/>
    <x v="0"/>
    <x v="1"/>
    <s v="LC"/>
    <s v="LV"/>
    <s v="LV-089"/>
    <x v="0"/>
    <s v="LIGHT"/>
    <s v="Cx."/>
    <x v="0"/>
    <s v="F"/>
    <n v="0"/>
    <n v="50"/>
    <n v="50"/>
    <n v="0"/>
    <s v="Negative"/>
  </r>
  <r>
    <n v="2015"/>
    <s v="CSU-7802"/>
    <n v="17408"/>
    <x v="0"/>
    <x v="1"/>
    <s v="LC"/>
    <s v="LV"/>
    <s v="LV-089"/>
    <x v="0"/>
    <s v="LIGHT"/>
    <s v="Cx."/>
    <x v="0"/>
    <s v="F"/>
    <n v="0"/>
    <n v="50"/>
    <n v="50"/>
    <n v="0"/>
    <s v="Negative"/>
  </r>
  <r>
    <n v="2015"/>
    <s v="CSU-7803"/>
    <n v="17409"/>
    <x v="0"/>
    <x v="1"/>
    <s v="LC"/>
    <s v="LV"/>
    <s v="LV-089"/>
    <x v="0"/>
    <s v="LIGHT"/>
    <s v="Cx."/>
    <x v="0"/>
    <s v="F"/>
    <n v="0"/>
    <n v="50"/>
    <n v="50"/>
    <n v="0"/>
    <s v="Negative"/>
  </r>
  <r>
    <n v="2015"/>
    <s v="CSU-7804"/>
    <n v="17410"/>
    <x v="0"/>
    <x v="1"/>
    <s v="LC"/>
    <s v="LV"/>
    <s v="LV-089"/>
    <x v="0"/>
    <s v="LIGHT"/>
    <s v="Cx."/>
    <x v="0"/>
    <s v="F"/>
    <n v="0"/>
    <n v="50"/>
    <n v="50"/>
    <n v="0"/>
    <s v="Negative"/>
  </r>
  <r>
    <n v="2015"/>
    <s v="CSU-7805"/>
    <n v="17411"/>
    <x v="0"/>
    <x v="1"/>
    <s v="LC"/>
    <s v="LV"/>
    <s v="LV-089"/>
    <x v="0"/>
    <s v="LIGHT"/>
    <s v="Cx."/>
    <x v="0"/>
    <s v="F"/>
    <n v="0"/>
    <n v="24"/>
    <n v="24"/>
    <n v="0"/>
    <s v="Negative"/>
  </r>
  <r>
    <n v="2015"/>
    <s v="CSU-7806"/>
    <n v="17412"/>
    <x v="0"/>
    <x v="1"/>
    <s v="LC"/>
    <s v="LV"/>
    <s v="LV-104"/>
    <x v="0"/>
    <s v="LIGHT"/>
    <s v="Cx."/>
    <x v="0"/>
    <s v="F"/>
    <n v="0"/>
    <n v="50"/>
    <n v="50"/>
    <n v="0"/>
    <s v="Negative"/>
  </r>
  <r>
    <n v="2015"/>
    <s v="CSU-7807"/>
    <n v="17413"/>
    <x v="0"/>
    <x v="1"/>
    <s v="LC"/>
    <s v="LV"/>
    <s v="LV-104"/>
    <x v="0"/>
    <s v="LIGHT"/>
    <s v="Cx."/>
    <x v="0"/>
    <s v="F"/>
    <n v="0"/>
    <n v="50"/>
    <n v="50"/>
    <n v="0"/>
    <s v="Negative"/>
  </r>
  <r>
    <n v="2015"/>
    <s v="CSU-7808"/>
    <n v="17414"/>
    <x v="0"/>
    <x v="1"/>
    <s v="LC"/>
    <s v="LV"/>
    <s v="LV-104"/>
    <x v="0"/>
    <s v="LIGHT"/>
    <s v="Cx."/>
    <x v="0"/>
    <s v="F"/>
    <n v="0"/>
    <n v="6"/>
    <n v="6"/>
    <n v="0"/>
    <s v="Negative"/>
  </r>
  <r>
    <n v="2015"/>
    <s v="CSU-7809"/>
    <n v="17415"/>
    <x v="0"/>
    <x v="1"/>
    <s v="LC"/>
    <s v="LV"/>
    <s v="LV-110"/>
    <x v="0"/>
    <s v="LIGHT"/>
    <s v="Cx."/>
    <x v="0"/>
    <s v="F"/>
    <n v="0"/>
    <n v="50"/>
    <n v="50"/>
    <n v="0"/>
    <s v="Negative"/>
  </r>
  <r>
    <n v="2015"/>
    <s v="CSU-7810"/>
    <n v="17416"/>
    <x v="0"/>
    <x v="1"/>
    <s v="LC"/>
    <s v="LV"/>
    <s v="LV-110"/>
    <x v="0"/>
    <s v="LIGHT"/>
    <s v="Cx."/>
    <x v="0"/>
    <s v="F"/>
    <n v="0"/>
    <n v="4"/>
    <n v="4"/>
    <n v="0"/>
    <s v="Negative"/>
  </r>
  <r>
    <n v="2015"/>
    <s v="CSU-7811"/>
    <n v="17417"/>
    <x v="0"/>
    <x v="1"/>
    <s v="LC"/>
    <s v="FC"/>
    <s v="FC-074"/>
    <x v="1"/>
    <s v="LIGHT"/>
    <s v="Cx."/>
    <x v="0"/>
    <s v="F"/>
    <n v="0"/>
    <n v="50"/>
    <n v="50"/>
    <n v="0"/>
    <s v="Negative"/>
  </r>
  <r>
    <n v="2015"/>
    <s v="CSU-7812"/>
    <n v="17418"/>
    <x v="0"/>
    <x v="1"/>
    <s v="LC"/>
    <s v="FC"/>
    <s v="FC-074"/>
    <x v="1"/>
    <s v="LIGHT"/>
    <s v="Cx."/>
    <x v="0"/>
    <s v="F"/>
    <n v="0"/>
    <n v="50"/>
    <n v="50"/>
    <n v="0"/>
    <s v="Negative"/>
  </r>
  <r>
    <n v="2015"/>
    <s v="CSU-7813"/>
    <n v="17419"/>
    <x v="0"/>
    <x v="1"/>
    <s v="LC"/>
    <s v="FC"/>
    <s v="FC-074"/>
    <x v="1"/>
    <s v="LIGHT"/>
    <s v="Cx."/>
    <x v="0"/>
    <s v="F"/>
    <n v="0"/>
    <n v="50"/>
    <n v="50"/>
    <n v="0"/>
    <s v="Negative"/>
  </r>
  <r>
    <n v="2015"/>
    <s v="CSU-7814"/>
    <n v="17420"/>
    <x v="0"/>
    <x v="1"/>
    <s v="LC"/>
    <s v="FC"/>
    <s v="FC-074"/>
    <x v="1"/>
    <s v="LIGHT"/>
    <s v="Cx."/>
    <x v="0"/>
    <s v="F"/>
    <n v="0"/>
    <n v="1"/>
    <n v="1"/>
    <n v="0"/>
    <s v="Negative"/>
  </r>
  <r>
    <n v="2015"/>
    <s v="CSU-7815"/>
    <n v="17421"/>
    <x v="0"/>
    <x v="1"/>
    <s v="LC"/>
    <s v="FC"/>
    <s v="FC-074"/>
    <x v="1"/>
    <s v="LIGHT"/>
    <s v="Cx."/>
    <x v="1"/>
    <s v="F"/>
    <n v="0"/>
    <n v="2"/>
    <n v="2"/>
    <n v="0"/>
    <s v="Negative"/>
  </r>
  <r>
    <n v="2015"/>
    <s v="CSU-7816"/>
    <n v="17422"/>
    <x v="0"/>
    <x v="1"/>
    <s v="LC"/>
    <s v="FC"/>
    <s v="FC-023"/>
    <x v="1"/>
    <s v="LIGHT"/>
    <s v="Cx."/>
    <x v="0"/>
    <s v="F"/>
    <n v="0"/>
    <n v="50"/>
    <n v="50"/>
    <n v="0"/>
    <s v="Negative"/>
  </r>
  <r>
    <n v="2015"/>
    <s v="CSU-7817"/>
    <n v="17423"/>
    <x v="0"/>
    <x v="1"/>
    <s v="LC"/>
    <s v="FC"/>
    <s v="FC-023"/>
    <x v="1"/>
    <s v="LIGHT"/>
    <s v="Cx."/>
    <x v="0"/>
    <s v="F"/>
    <n v="0"/>
    <n v="25"/>
    <n v="25"/>
    <n v="0"/>
    <s v="Negative"/>
  </r>
  <r>
    <n v="2015"/>
    <s v="CSU-7818"/>
    <n v="17424"/>
    <x v="0"/>
    <x v="1"/>
    <s v="LC"/>
    <s v="FC"/>
    <s v="FC-039"/>
    <x v="1"/>
    <s v="LIGHT"/>
    <s v="Cx."/>
    <x v="0"/>
    <s v="F"/>
    <n v="0"/>
    <n v="49"/>
    <n v="49"/>
    <n v="0"/>
    <s v="Negative"/>
  </r>
  <r>
    <n v="2015"/>
    <s v="CSU-7819"/>
    <n v="17425"/>
    <x v="0"/>
    <x v="1"/>
    <s v="LC"/>
    <s v="FC"/>
    <s v="FC-059"/>
    <x v="1"/>
    <s v="LIGHT"/>
    <s v="Cx."/>
    <x v="0"/>
    <s v="F"/>
    <n v="0"/>
    <n v="50"/>
    <n v="50"/>
    <n v="0"/>
    <s v="Negative"/>
  </r>
  <r>
    <n v="2015"/>
    <s v="CSU-7820"/>
    <n v="17426"/>
    <x v="0"/>
    <x v="1"/>
    <s v="LC"/>
    <s v="FC"/>
    <s v="FC-059"/>
    <x v="1"/>
    <s v="LIGHT"/>
    <s v="Cx."/>
    <x v="0"/>
    <s v="F"/>
    <n v="0"/>
    <n v="41"/>
    <n v="41"/>
    <n v="0"/>
    <s v="Negative"/>
  </r>
  <r>
    <n v="2015"/>
    <s v="CSU-7821"/>
    <n v="17427"/>
    <x v="0"/>
    <x v="1"/>
    <s v="LC"/>
    <s v="FC"/>
    <s v="FC-059"/>
    <x v="1"/>
    <s v="LIGHT"/>
    <s v="Cx."/>
    <x v="1"/>
    <s v="F"/>
    <n v="0"/>
    <n v="14"/>
    <n v="14"/>
    <n v="0"/>
    <s v="Negative"/>
  </r>
  <r>
    <n v="2015"/>
    <s v="CSU-7822"/>
    <n v="17428"/>
    <x v="0"/>
    <x v="1"/>
    <s v="LC"/>
    <s v="FC"/>
    <s v="FC-075gr"/>
    <x v="1"/>
    <s v="GRAVID"/>
    <s v="Cx."/>
    <x v="0"/>
    <s v="F"/>
    <n v="3"/>
    <n v="0"/>
    <n v="3"/>
    <n v="0"/>
    <s v="Negative"/>
  </r>
  <r>
    <n v="2015"/>
    <s v="CSU-7823"/>
    <n v="17429"/>
    <x v="0"/>
    <x v="1"/>
    <s v="LC"/>
    <s v="FC"/>
    <s v="FC-075gr"/>
    <x v="1"/>
    <s v="GRAVID"/>
    <s v="Cx."/>
    <x v="1"/>
    <s v="F"/>
    <n v="50"/>
    <n v="0"/>
    <n v="50"/>
    <n v="0"/>
    <s v="Negative"/>
  </r>
  <r>
    <n v="2015"/>
    <s v="CSU-7824"/>
    <n v="17430"/>
    <x v="0"/>
    <x v="1"/>
    <s v="LC"/>
    <s v="FC"/>
    <s v="FC-075gr"/>
    <x v="1"/>
    <s v="GRAVID"/>
    <s v="Cx."/>
    <x v="1"/>
    <s v="F"/>
    <n v="10"/>
    <n v="0"/>
    <n v="10"/>
    <n v="0"/>
    <s v="Negative"/>
  </r>
  <r>
    <n v="2015"/>
    <s v="CSU-7825"/>
    <n v="17431"/>
    <x v="0"/>
    <x v="1"/>
    <s v="LC"/>
    <s v="FC"/>
    <s v="FC-075"/>
    <x v="1"/>
    <s v="LIGHT"/>
    <s v="Cx."/>
    <x v="0"/>
    <s v="F"/>
    <n v="0"/>
    <n v="50"/>
    <n v="50"/>
    <n v="0"/>
    <s v="Negative"/>
  </r>
  <r>
    <n v="2015"/>
    <s v="CSU-7826"/>
    <n v="17432"/>
    <x v="0"/>
    <x v="1"/>
    <s v="LC"/>
    <s v="FC"/>
    <s v="FC-075"/>
    <x v="1"/>
    <s v="LIGHT"/>
    <s v="Cx."/>
    <x v="0"/>
    <s v="F"/>
    <n v="0"/>
    <n v="12"/>
    <n v="12"/>
    <n v="0"/>
    <s v="Negative"/>
  </r>
  <r>
    <n v="2015"/>
    <s v="CSU-7827"/>
    <n v="17433"/>
    <x v="0"/>
    <x v="1"/>
    <s v="LC"/>
    <s v="FC"/>
    <s v="FC-075"/>
    <x v="1"/>
    <s v="LIGHT"/>
    <s v="Cx."/>
    <x v="1"/>
    <s v="F"/>
    <n v="0"/>
    <n v="2"/>
    <n v="2"/>
    <n v="0"/>
    <s v="Negative"/>
  </r>
  <r>
    <n v="2015"/>
    <s v="CSU-7828"/>
    <n v="17434"/>
    <x v="0"/>
    <x v="1"/>
    <s v="LC"/>
    <s v="FC"/>
    <s v="FC-064"/>
    <x v="1"/>
    <s v="LIGHT"/>
    <s v="Cx."/>
    <x v="0"/>
    <s v="F"/>
    <n v="0"/>
    <n v="50"/>
    <n v="50"/>
    <n v="0"/>
    <s v="Negative"/>
  </r>
  <r>
    <n v="2015"/>
    <s v="CSU-7829"/>
    <n v="17435"/>
    <x v="0"/>
    <x v="1"/>
    <s v="LC"/>
    <s v="FC"/>
    <s v="FC-064"/>
    <x v="1"/>
    <s v="LIGHT"/>
    <s v="Cx."/>
    <x v="0"/>
    <s v="F"/>
    <n v="0"/>
    <n v="49"/>
    <n v="49"/>
    <n v="0"/>
    <s v="Negative"/>
  </r>
  <r>
    <n v="2015"/>
    <s v="CSU-7830"/>
    <n v="17436"/>
    <x v="0"/>
    <x v="1"/>
    <s v="LC"/>
    <s v="FC"/>
    <s v="FC-064"/>
    <x v="1"/>
    <s v="LIGHT"/>
    <s v="Cx."/>
    <x v="1"/>
    <s v="F"/>
    <n v="0"/>
    <n v="11"/>
    <n v="11"/>
    <n v="0"/>
    <s v="Negative"/>
  </r>
  <r>
    <n v="2015"/>
    <s v="CSU-7831"/>
    <n v="17437"/>
    <x v="0"/>
    <x v="1"/>
    <s v="LC"/>
    <s v="FC"/>
    <s v="FC-088gr"/>
    <x v="1"/>
    <s v="GRAVID"/>
    <s v="Cx."/>
    <x v="0"/>
    <s v="F"/>
    <n v="3"/>
    <n v="0"/>
    <n v="3"/>
    <n v="0"/>
    <s v="Negative"/>
  </r>
  <r>
    <n v="2015"/>
    <s v="CSU-7832"/>
    <n v="17438"/>
    <x v="0"/>
    <x v="1"/>
    <s v="LC"/>
    <s v="FC"/>
    <s v="FC-088gr"/>
    <x v="1"/>
    <s v="GRAVID"/>
    <s v="Cx."/>
    <x v="1"/>
    <s v="F"/>
    <n v="50"/>
    <n v="0"/>
    <n v="50"/>
    <n v="0"/>
    <s v="Negative"/>
  </r>
  <r>
    <n v="2015"/>
    <s v="CSU-7833"/>
    <n v="17439"/>
    <x v="0"/>
    <x v="1"/>
    <s v="LC"/>
    <s v="FC"/>
    <s v="FC-088gr"/>
    <x v="1"/>
    <s v="GRAVID"/>
    <s v="Cx."/>
    <x v="1"/>
    <s v="F"/>
    <n v="50"/>
    <n v="0"/>
    <n v="50"/>
    <n v="0"/>
    <s v="Negative"/>
  </r>
  <r>
    <n v="2015"/>
    <s v="CSU-7834"/>
    <n v="17440"/>
    <x v="0"/>
    <x v="1"/>
    <s v="LC"/>
    <s v="FC"/>
    <s v="FC-088gr"/>
    <x v="1"/>
    <s v="GRAVID"/>
    <s v="Cx."/>
    <x v="1"/>
    <s v="F"/>
    <n v="42"/>
    <n v="0"/>
    <n v="42"/>
    <n v="0"/>
    <s v="Negative"/>
  </r>
  <r>
    <n v="2015"/>
    <s v="CSU-7835"/>
    <n v="17441"/>
    <x v="0"/>
    <x v="1"/>
    <s v="LC"/>
    <s v="FC"/>
    <s v="FC-027"/>
    <x v="1"/>
    <s v="LIGHT"/>
    <s v="Cx."/>
    <x v="0"/>
    <s v="F"/>
    <n v="0"/>
    <n v="50"/>
    <n v="50"/>
    <n v="0"/>
    <s v="Negative"/>
  </r>
  <r>
    <n v="2015"/>
    <s v="CSU-7836"/>
    <n v="17442"/>
    <x v="0"/>
    <x v="1"/>
    <s v="LC"/>
    <s v="FC"/>
    <s v="FC-027"/>
    <x v="1"/>
    <s v="LIGHT"/>
    <s v="Cx."/>
    <x v="0"/>
    <s v="F"/>
    <n v="0"/>
    <n v="50"/>
    <n v="50"/>
    <n v="0"/>
    <s v="Negative"/>
  </r>
  <r>
    <n v="2015"/>
    <s v="CSU-7837"/>
    <n v="17443"/>
    <x v="0"/>
    <x v="1"/>
    <s v="LC"/>
    <s v="FC"/>
    <s v="FC-027"/>
    <x v="1"/>
    <s v="LIGHT"/>
    <s v="Cx."/>
    <x v="0"/>
    <s v="F"/>
    <n v="0"/>
    <n v="50"/>
    <n v="50"/>
    <n v="0"/>
    <s v="Negative"/>
  </r>
  <r>
    <n v="2015"/>
    <s v="CSU-7838"/>
    <n v="17444"/>
    <x v="0"/>
    <x v="1"/>
    <s v="LC"/>
    <s v="FC"/>
    <s v="FC-027"/>
    <x v="1"/>
    <s v="LIGHT"/>
    <s v="Cx."/>
    <x v="0"/>
    <s v="F"/>
    <n v="0"/>
    <n v="50"/>
    <n v="50"/>
    <n v="0"/>
    <s v="Negative"/>
  </r>
  <r>
    <n v="2015"/>
    <s v="CSU-7839"/>
    <n v="17445"/>
    <x v="0"/>
    <x v="1"/>
    <s v="LC"/>
    <s v="FC"/>
    <s v="FC-027"/>
    <x v="1"/>
    <s v="LIGHT"/>
    <s v="Cx."/>
    <x v="0"/>
    <s v="F"/>
    <n v="0"/>
    <n v="50"/>
    <n v="50"/>
    <n v="0"/>
    <s v="Negative"/>
  </r>
  <r>
    <n v="2015"/>
    <s v="CSU-7840"/>
    <n v="17446"/>
    <x v="0"/>
    <x v="1"/>
    <s v="LC"/>
    <s v="FC"/>
    <s v="FC-027"/>
    <x v="1"/>
    <s v="LIGHT"/>
    <s v="Cx."/>
    <x v="0"/>
    <s v="F"/>
    <n v="0"/>
    <n v="50"/>
    <n v="50"/>
    <n v="0"/>
    <s v="Negative"/>
  </r>
  <r>
    <n v="2015"/>
    <s v="CSU-7841"/>
    <n v="17447"/>
    <x v="0"/>
    <x v="1"/>
    <s v="LC"/>
    <s v="FC"/>
    <s v="FC-027"/>
    <x v="1"/>
    <s v="LIGHT"/>
    <s v="Cx."/>
    <x v="0"/>
    <s v="F"/>
    <n v="0"/>
    <n v="30"/>
    <n v="30"/>
    <n v="0"/>
    <s v="Negative"/>
  </r>
  <r>
    <n v="2015"/>
    <s v="CSU-7842"/>
    <n v="17448"/>
    <x v="0"/>
    <x v="1"/>
    <s v="LC"/>
    <s v="FC"/>
    <s v="FC-027"/>
    <x v="1"/>
    <s v="LIGHT"/>
    <s v="Cx."/>
    <x v="1"/>
    <s v="F"/>
    <n v="0"/>
    <n v="23"/>
    <n v="23"/>
    <n v="0"/>
    <s v="Negative"/>
  </r>
  <r>
    <n v="2015"/>
    <s v="CSU-7843"/>
    <n v="17449"/>
    <x v="0"/>
    <x v="1"/>
    <s v="LC"/>
    <s v="FC"/>
    <s v="FC-050"/>
    <x v="1"/>
    <s v="LIGHT"/>
    <s v="Cx."/>
    <x v="0"/>
    <s v="F"/>
    <n v="0"/>
    <n v="50"/>
    <n v="50"/>
    <n v="0"/>
    <s v="Negative"/>
  </r>
  <r>
    <n v="2015"/>
    <s v="CSU-7844"/>
    <n v="17450"/>
    <x v="0"/>
    <x v="1"/>
    <s v="LC"/>
    <s v="FC"/>
    <s v="FC-050"/>
    <x v="1"/>
    <s v="LIGHT"/>
    <s v="Cx."/>
    <x v="0"/>
    <s v="F"/>
    <n v="0"/>
    <n v="50"/>
    <n v="50"/>
    <n v="0"/>
    <s v="Negative"/>
  </r>
  <r>
    <n v="2015"/>
    <s v="CSU-7845"/>
    <n v="17451"/>
    <x v="0"/>
    <x v="1"/>
    <s v="LC"/>
    <s v="FC"/>
    <s v="FC-050"/>
    <x v="1"/>
    <s v="LIGHT"/>
    <s v="Cx."/>
    <x v="0"/>
    <s v="F"/>
    <n v="0"/>
    <n v="11"/>
    <n v="11"/>
    <n v="0"/>
    <s v="Negative"/>
  </r>
  <r>
    <n v="2015"/>
    <s v="CSU-7846"/>
    <n v="17452"/>
    <x v="0"/>
    <x v="1"/>
    <s v="LC"/>
    <s v="FC"/>
    <s v="FC-050"/>
    <x v="1"/>
    <s v="LIGHT"/>
    <s v="Cx."/>
    <x v="1"/>
    <s v="F"/>
    <n v="0"/>
    <n v="36"/>
    <n v="36"/>
    <n v="0"/>
    <s v="Negative"/>
  </r>
  <r>
    <n v="2015"/>
    <s v="CSU-7847"/>
    <n v="17453"/>
    <x v="0"/>
    <x v="1"/>
    <s v="LC"/>
    <s v="FC"/>
    <s v="FC-046"/>
    <x v="1"/>
    <s v="LIGHT"/>
    <s v="Cx."/>
    <x v="0"/>
    <s v="F"/>
    <n v="0"/>
    <n v="50"/>
    <n v="50"/>
    <n v="0"/>
    <s v="Negative"/>
  </r>
  <r>
    <n v="2015"/>
    <s v="CSU-7848"/>
    <n v="17454"/>
    <x v="0"/>
    <x v="1"/>
    <s v="LC"/>
    <s v="FC"/>
    <s v="FC-046"/>
    <x v="1"/>
    <s v="LIGHT"/>
    <s v="Cx."/>
    <x v="0"/>
    <s v="F"/>
    <n v="0"/>
    <n v="50"/>
    <n v="50"/>
    <n v="0"/>
    <s v="Negative"/>
  </r>
  <r>
    <n v="2015"/>
    <s v="CSU-7849"/>
    <n v="17455"/>
    <x v="0"/>
    <x v="1"/>
    <s v="LC"/>
    <s v="FC"/>
    <s v="FC-046"/>
    <x v="1"/>
    <s v="LIGHT"/>
    <s v="Cx."/>
    <x v="0"/>
    <s v="F"/>
    <n v="0"/>
    <n v="31"/>
    <n v="31"/>
    <n v="0"/>
    <s v="Negative"/>
  </r>
  <r>
    <n v="2015"/>
    <s v="CSU-7850"/>
    <n v="17456"/>
    <x v="0"/>
    <x v="1"/>
    <s v="LC"/>
    <s v="FC"/>
    <s v="FC-046"/>
    <x v="1"/>
    <s v="LIGHT"/>
    <s v="Cx."/>
    <x v="1"/>
    <s v="F"/>
    <n v="0"/>
    <n v="27"/>
    <n v="27"/>
    <n v="0"/>
    <s v="Negative"/>
  </r>
  <r>
    <n v="2015"/>
    <s v="CSU-7851"/>
    <n v="17457"/>
    <x v="0"/>
    <x v="1"/>
    <s v="LC"/>
    <s v="FC"/>
    <s v="FC-047"/>
    <x v="1"/>
    <s v="LIGHT"/>
    <s v="Cx."/>
    <x v="0"/>
    <s v="F"/>
    <n v="0"/>
    <n v="50"/>
    <n v="50"/>
    <n v="0"/>
    <s v="Negative"/>
  </r>
  <r>
    <n v="2015"/>
    <s v="CSU-7852"/>
    <n v="17458"/>
    <x v="0"/>
    <x v="1"/>
    <s v="LC"/>
    <s v="FC"/>
    <s v="FC-047"/>
    <x v="1"/>
    <s v="LIGHT"/>
    <s v="Cx."/>
    <x v="0"/>
    <s v="F"/>
    <n v="0"/>
    <n v="26"/>
    <n v="26"/>
    <n v="0"/>
    <s v="Negative"/>
  </r>
  <r>
    <n v="2015"/>
    <s v="CSU-7853"/>
    <n v="17459"/>
    <x v="0"/>
    <x v="1"/>
    <s v="LC"/>
    <s v="FC"/>
    <s v="FC-047"/>
    <x v="1"/>
    <s v="LIGHT"/>
    <s v="Cx."/>
    <x v="1"/>
    <s v="F"/>
    <n v="0"/>
    <n v="1"/>
    <n v="1"/>
    <n v="0"/>
    <s v="Negative"/>
  </r>
  <r>
    <n v="2015"/>
    <s v="CSU-7854"/>
    <n v="17460"/>
    <x v="0"/>
    <x v="1"/>
    <s v="LC"/>
    <s v="FC"/>
    <s v="FC-031"/>
    <x v="1"/>
    <s v="LIGHT"/>
    <s v="Cx."/>
    <x v="0"/>
    <s v="F"/>
    <n v="0"/>
    <n v="50"/>
    <n v="50"/>
    <n v="0"/>
    <s v="Negative"/>
  </r>
  <r>
    <n v="2015"/>
    <s v="CSU-7855"/>
    <n v="17461"/>
    <x v="0"/>
    <x v="1"/>
    <s v="LC"/>
    <s v="FC"/>
    <s v="FC-031"/>
    <x v="1"/>
    <s v="LIGHT"/>
    <s v="Cx."/>
    <x v="0"/>
    <s v="F"/>
    <n v="0"/>
    <n v="50"/>
    <n v="50"/>
    <n v="0"/>
    <s v="Negative"/>
  </r>
  <r>
    <n v="2015"/>
    <s v="CSU-7856"/>
    <n v="17462"/>
    <x v="0"/>
    <x v="1"/>
    <s v="LC"/>
    <s v="FC"/>
    <s v="FC-031"/>
    <x v="1"/>
    <s v="LIGHT"/>
    <s v="Cx."/>
    <x v="0"/>
    <s v="F"/>
    <n v="0"/>
    <n v="18"/>
    <n v="18"/>
    <n v="0"/>
    <s v="Negative"/>
  </r>
  <r>
    <n v="2015"/>
    <s v="CSU-7857"/>
    <n v="17463"/>
    <x v="0"/>
    <x v="1"/>
    <s v="LC"/>
    <s v="FC"/>
    <s v="FC-031"/>
    <x v="1"/>
    <s v="LIGHT"/>
    <s v="Cx."/>
    <x v="1"/>
    <s v="F"/>
    <n v="0"/>
    <n v="4"/>
    <n v="4"/>
    <n v="0"/>
    <s v="Negative"/>
  </r>
  <r>
    <n v="2015"/>
    <s v="CSU-7858"/>
    <n v="17464"/>
    <x v="0"/>
    <x v="2"/>
    <s v="LC"/>
    <s v="LV"/>
    <s v="LV-020"/>
    <x v="0"/>
    <s v="LIGHT"/>
    <s v="Cx."/>
    <x v="0"/>
    <s v="F"/>
    <n v="0"/>
    <n v="50"/>
    <n v="50"/>
    <n v="0"/>
    <s v="Negative"/>
  </r>
  <r>
    <n v="2015"/>
    <s v="CSU-7859"/>
    <n v="17465"/>
    <x v="0"/>
    <x v="2"/>
    <s v="LC"/>
    <s v="LV"/>
    <s v="LV-020"/>
    <x v="0"/>
    <s v="LIGHT"/>
    <s v="Cx."/>
    <x v="0"/>
    <s v="F"/>
    <n v="0"/>
    <n v="50"/>
    <n v="50"/>
    <n v="0"/>
    <s v="Negative"/>
  </r>
  <r>
    <n v="2015"/>
    <s v="CSU-7860"/>
    <n v="17466"/>
    <x v="0"/>
    <x v="2"/>
    <s v="LC"/>
    <s v="LV"/>
    <s v="LV-020"/>
    <x v="0"/>
    <s v="LIGHT"/>
    <s v="Cx."/>
    <x v="0"/>
    <s v="F"/>
    <n v="0"/>
    <n v="14"/>
    <n v="14"/>
    <n v="0"/>
    <s v="Negative"/>
  </r>
  <r>
    <n v="2015"/>
    <s v="CSU-7861"/>
    <n v="17467"/>
    <x v="0"/>
    <x v="2"/>
    <s v="LC"/>
    <s v="LV"/>
    <s v="LV-020"/>
    <x v="0"/>
    <s v="LIGHT"/>
    <s v="Cx."/>
    <x v="1"/>
    <s v="F"/>
    <n v="0"/>
    <n v="3"/>
    <n v="3"/>
    <n v="0"/>
    <s v="Negative"/>
  </r>
  <r>
    <n v="2015"/>
    <s v="CSU-7862"/>
    <n v="17468"/>
    <x v="0"/>
    <x v="2"/>
    <s v="LC"/>
    <s v="FC"/>
    <s v="FC-063gr"/>
    <x v="3"/>
    <s v="GRAVID"/>
    <s v="Cx."/>
    <x v="1"/>
    <s v="F"/>
    <n v="17"/>
    <n v="0"/>
    <n v="17"/>
    <n v="0"/>
    <s v="Negative"/>
  </r>
  <r>
    <n v="2015"/>
    <s v="CSU-7863"/>
    <n v="17469"/>
    <x v="0"/>
    <x v="2"/>
    <s v="LC"/>
    <s v="FC"/>
    <s v="FC-058"/>
    <x v="4"/>
    <s v="LIGHT"/>
    <s v="Cx."/>
    <x v="0"/>
    <s v="F"/>
    <n v="0"/>
    <n v="12"/>
    <n v="12"/>
    <n v="0"/>
    <s v="Negative"/>
  </r>
  <r>
    <n v="2015"/>
    <s v="CSU-7864"/>
    <n v="17470"/>
    <x v="0"/>
    <x v="2"/>
    <s v="LC"/>
    <s v="FC"/>
    <s v="FC-058"/>
    <x v="4"/>
    <s v="LIGHT"/>
    <s v="Cx."/>
    <x v="1"/>
    <s v="F"/>
    <n v="0"/>
    <n v="1"/>
    <n v="1"/>
    <n v="0"/>
    <s v="Negative"/>
  </r>
  <r>
    <n v="2015"/>
    <s v="CSU-7865"/>
    <n v="17471"/>
    <x v="0"/>
    <x v="2"/>
    <s v="LC"/>
    <s v="FC"/>
    <s v="FC-049"/>
    <x v="4"/>
    <s v="LIGHT"/>
    <s v="Cx."/>
    <x v="0"/>
    <s v="F"/>
    <n v="0"/>
    <n v="25"/>
    <n v="25"/>
    <n v="0"/>
    <s v="Negative"/>
  </r>
  <r>
    <n v="2015"/>
    <s v="CSU-7866"/>
    <n v="17472"/>
    <x v="0"/>
    <x v="2"/>
    <s v="LC"/>
    <s v="FC"/>
    <s v="FC-049"/>
    <x v="4"/>
    <s v="LIGHT"/>
    <s v="Cx."/>
    <x v="1"/>
    <s v="F"/>
    <n v="0"/>
    <n v="3"/>
    <n v="3"/>
    <n v="0"/>
    <s v="Negative"/>
  </r>
  <r>
    <n v="2015"/>
    <s v="CSU-7867"/>
    <n v="17473"/>
    <x v="0"/>
    <x v="2"/>
    <s v="LC"/>
    <s v="FC"/>
    <s v="FC-015"/>
    <x v="3"/>
    <s v="LIGHT"/>
    <s v="Cx."/>
    <x v="0"/>
    <s v="F"/>
    <n v="0"/>
    <n v="16"/>
    <n v="16"/>
    <n v="0"/>
    <s v="Negative"/>
  </r>
  <r>
    <n v="2015"/>
    <s v="CSU-7868"/>
    <n v="17474"/>
    <x v="0"/>
    <x v="2"/>
    <s v="LC"/>
    <s v="FC"/>
    <s v="FC-015"/>
    <x v="3"/>
    <s v="LIGHT"/>
    <s v="Cx."/>
    <x v="1"/>
    <s v="F"/>
    <n v="0"/>
    <n v="6"/>
    <n v="6"/>
    <n v="0"/>
    <s v="Negative"/>
  </r>
  <r>
    <n v="2015"/>
    <s v="CSU-7869"/>
    <n v="17475"/>
    <x v="0"/>
    <x v="2"/>
    <s v="LC"/>
    <s v="FC"/>
    <s v="FC-063"/>
    <x v="3"/>
    <s v="LIGHT"/>
    <s v="Cx."/>
    <x v="0"/>
    <s v="F"/>
    <n v="0"/>
    <n v="8"/>
    <n v="8"/>
    <n v="0"/>
    <s v="Negative"/>
  </r>
  <r>
    <n v="2015"/>
    <s v="CSU-7870"/>
    <n v="17476"/>
    <x v="0"/>
    <x v="2"/>
    <s v="LC"/>
    <s v="FC"/>
    <s v="FC-041"/>
    <x v="3"/>
    <s v="LIGHT"/>
    <s v="Cx."/>
    <x v="0"/>
    <s v="F"/>
    <n v="0"/>
    <n v="50"/>
    <n v="50"/>
    <n v="0"/>
    <s v="Negative"/>
  </r>
  <r>
    <n v="2015"/>
    <s v="CSU-7871"/>
    <n v="17477"/>
    <x v="0"/>
    <x v="2"/>
    <s v="LC"/>
    <s v="FC"/>
    <s v="FC-041"/>
    <x v="3"/>
    <s v="LIGHT"/>
    <s v="Cx."/>
    <x v="0"/>
    <s v="F"/>
    <n v="0"/>
    <n v="8"/>
    <n v="8"/>
    <n v="0"/>
    <s v="Negative"/>
  </r>
  <r>
    <n v="2015"/>
    <s v="CSU-7872"/>
    <n v="17478"/>
    <x v="0"/>
    <x v="2"/>
    <s v="LC"/>
    <s v="FC"/>
    <s v="FC-041"/>
    <x v="3"/>
    <s v="LIGHT"/>
    <s v="Cx."/>
    <x v="1"/>
    <s v="F"/>
    <n v="0"/>
    <n v="35"/>
    <n v="35"/>
    <n v="0"/>
    <s v="Negative"/>
  </r>
  <r>
    <n v="2015"/>
    <s v="CSU-7873"/>
    <n v="17479"/>
    <x v="0"/>
    <x v="2"/>
    <s v="LC"/>
    <s v="FC"/>
    <s v="FC-011"/>
    <x v="3"/>
    <s v="LIGHT"/>
    <s v="Cx."/>
    <x v="0"/>
    <s v="F"/>
    <n v="0"/>
    <n v="10"/>
    <n v="10"/>
    <n v="0"/>
    <s v="Negative"/>
  </r>
  <r>
    <n v="2015"/>
    <s v="CSU-7874"/>
    <n v="17480"/>
    <x v="0"/>
    <x v="2"/>
    <s v="LC"/>
    <s v="FC"/>
    <s v="FC-011"/>
    <x v="3"/>
    <s v="LIGHT"/>
    <s v="Cx."/>
    <x v="1"/>
    <s v="F"/>
    <n v="0"/>
    <n v="2"/>
    <n v="2"/>
    <n v="0"/>
    <s v="Negative"/>
  </r>
  <r>
    <n v="2015"/>
    <s v="CSU-7875"/>
    <n v="17481"/>
    <x v="0"/>
    <x v="2"/>
    <s v="LC"/>
    <s v="FC"/>
    <s v="FC-073"/>
    <x v="3"/>
    <s v="LIGHT"/>
    <s v="Cx."/>
    <x v="0"/>
    <s v="F"/>
    <n v="0"/>
    <n v="36"/>
    <n v="36"/>
    <n v="0"/>
    <s v="Negative"/>
  </r>
  <r>
    <n v="2015"/>
    <s v="CSU-7876"/>
    <n v="17482"/>
    <x v="0"/>
    <x v="2"/>
    <s v="LC"/>
    <s v="FC"/>
    <s v="FC-073"/>
    <x v="3"/>
    <s v="LIGHT"/>
    <s v="Cx."/>
    <x v="1"/>
    <s v="F"/>
    <n v="0"/>
    <n v="4"/>
    <n v="4"/>
    <n v="0"/>
    <s v="Negative"/>
  </r>
  <r>
    <n v="2015"/>
    <s v="CSU-7877"/>
    <n v="17483"/>
    <x v="0"/>
    <x v="2"/>
    <s v="LC"/>
    <s v="FC"/>
    <s v="FC-090gr"/>
    <x v="3"/>
    <s v="GRAVID"/>
    <s v="Cx."/>
    <x v="1"/>
    <s v="F"/>
    <n v="13"/>
    <n v="0"/>
    <n v="13"/>
    <n v="0"/>
    <s v="Negative"/>
  </r>
  <r>
    <n v="2015"/>
    <s v="CSU-7878"/>
    <n v="17484"/>
    <x v="0"/>
    <x v="2"/>
    <s v="LC"/>
    <s v="FC"/>
    <s v="FC-060"/>
    <x v="3"/>
    <s v="LIGHT"/>
    <s v="Cx."/>
    <x v="0"/>
    <s v="F"/>
    <n v="0"/>
    <n v="17"/>
    <n v="17"/>
    <n v="0"/>
    <s v="Negative"/>
  </r>
  <r>
    <n v="2015"/>
    <s v="CSU-7879"/>
    <n v="17485"/>
    <x v="0"/>
    <x v="2"/>
    <s v="LC"/>
    <s v="FC"/>
    <s v="FC-060"/>
    <x v="3"/>
    <s v="LIGHT"/>
    <s v="Cx."/>
    <x v="1"/>
    <s v="F"/>
    <n v="0"/>
    <n v="3"/>
    <n v="3"/>
    <n v="0"/>
    <s v="Negative"/>
  </r>
  <r>
    <n v="2015"/>
    <s v="CSU-7880"/>
    <n v="17486"/>
    <x v="0"/>
    <x v="2"/>
    <s v="LC"/>
    <s v="FC"/>
    <s v="FC-061"/>
    <x v="3"/>
    <s v="LIGHT"/>
    <s v="Cx."/>
    <x v="0"/>
    <s v="F"/>
    <n v="0"/>
    <n v="34"/>
    <n v="34"/>
    <n v="0"/>
    <s v="Negative"/>
  </r>
  <r>
    <n v="2015"/>
    <s v="CSU-7881"/>
    <n v="17487"/>
    <x v="0"/>
    <x v="2"/>
    <s v="LC"/>
    <s v="FC"/>
    <s v="FC-061"/>
    <x v="3"/>
    <s v="LIGHT"/>
    <s v="Cx."/>
    <x v="1"/>
    <s v="F"/>
    <n v="0"/>
    <n v="8"/>
    <n v="8"/>
    <n v="0"/>
    <s v="Negative"/>
  </r>
  <r>
    <n v="2015"/>
    <s v="CSU-7882"/>
    <n v="17488"/>
    <x v="0"/>
    <x v="2"/>
    <s v="LC"/>
    <s v="FC"/>
    <s v="FC-052"/>
    <x v="3"/>
    <s v="LIGHT"/>
    <s v="Cx."/>
    <x v="0"/>
    <s v="F"/>
    <n v="0"/>
    <n v="12"/>
    <n v="12"/>
    <n v="0"/>
    <s v="Negative"/>
  </r>
  <r>
    <n v="2015"/>
    <s v="CSU-7883"/>
    <n v="17489"/>
    <x v="0"/>
    <x v="2"/>
    <s v="LC"/>
    <s v="FC"/>
    <s v="FC-052"/>
    <x v="3"/>
    <s v="LIGHT"/>
    <s v="Cx."/>
    <x v="1"/>
    <s v="F"/>
    <n v="0"/>
    <n v="1"/>
    <n v="1"/>
    <n v="0"/>
    <s v="Negative"/>
  </r>
  <r>
    <n v="2015"/>
    <s v="CSU-7884"/>
    <n v="17490"/>
    <x v="0"/>
    <x v="3"/>
    <s v="LC"/>
    <s v="FC"/>
    <s v="FC-062"/>
    <x v="4"/>
    <s v="LIGHT"/>
    <s v="Cx."/>
    <x v="0"/>
    <s v="F"/>
    <n v="0"/>
    <n v="15"/>
    <n v="15"/>
    <n v="0"/>
    <s v="Negative"/>
  </r>
  <r>
    <n v="2015"/>
    <s v="CSU-7885"/>
    <n v="17491"/>
    <x v="0"/>
    <x v="3"/>
    <s v="LC"/>
    <s v="FC"/>
    <s v="FC-062"/>
    <x v="4"/>
    <s v="LIGHT"/>
    <s v="Cx."/>
    <x v="1"/>
    <s v="F"/>
    <n v="0"/>
    <n v="3"/>
    <n v="3"/>
    <n v="0"/>
    <s v="Negative"/>
  </r>
  <r>
    <n v="2015"/>
    <s v="CSU-7886"/>
    <n v="17492"/>
    <x v="0"/>
    <x v="3"/>
    <s v="LC"/>
    <s v="FC"/>
    <s v="FC-057"/>
    <x v="4"/>
    <s v="LIGHT"/>
    <s v="Cx."/>
    <x v="0"/>
    <s v="F"/>
    <n v="0"/>
    <n v="21"/>
    <n v="21"/>
    <n v="0"/>
    <s v="Negative"/>
  </r>
  <r>
    <n v="2015"/>
    <s v="CSU-7887"/>
    <n v="17493"/>
    <x v="0"/>
    <x v="3"/>
    <s v="LC"/>
    <s v="FC"/>
    <s v="FC-001"/>
    <x v="4"/>
    <s v="LIGHT"/>
    <s v="Cx."/>
    <x v="0"/>
    <s v="F"/>
    <n v="0"/>
    <n v="47"/>
    <n v="47"/>
    <n v="0"/>
    <s v="Negative"/>
  </r>
  <r>
    <n v="2015"/>
    <s v="CSU-7888"/>
    <n v="17494"/>
    <x v="0"/>
    <x v="3"/>
    <s v="LC"/>
    <s v="FC"/>
    <s v="FC-068"/>
    <x v="4"/>
    <s v="LIGHT"/>
    <s v="Cx."/>
    <x v="0"/>
    <s v="F"/>
    <n v="0"/>
    <n v="10"/>
    <n v="10"/>
    <n v="0"/>
    <s v="Negative"/>
  </r>
  <r>
    <n v="2015"/>
    <s v="CSU-7889"/>
    <n v="17495"/>
    <x v="0"/>
    <x v="3"/>
    <s v="LC"/>
    <s v="FC"/>
    <s v="FC-071"/>
    <x v="4"/>
    <s v="LIGHT"/>
    <s v="Cx."/>
    <x v="0"/>
    <s v="F"/>
    <n v="0"/>
    <n v="7"/>
    <n v="7"/>
    <n v="0"/>
    <s v="Negative"/>
  </r>
  <r>
    <n v="2015"/>
    <s v="CSU-7890"/>
    <n v="17496"/>
    <x v="0"/>
    <x v="3"/>
    <s v="LC"/>
    <s v="FC"/>
    <s v="FC-071"/>
    <x v="4"/>
    <s v="LIGHT"/>
    <s v="Cx."/>
    <x v="1"/>
    <s v="F"/>
    <n v="0"/>
    <n v="4"/>
    <n v="4"/>
    <n v="0"/>
    <s v="Negative"/>
  </r>
  <r>
    <n v="2015"/>
    <s v="CSU-7891"/>
    <n v="17497"/>
    <x v="0"/>
    <x v="3"/>
    <s v="LC"/>
    <s v="FC"/>
    <s v="FC-054"/>
    <x v="1"/>
    <s v="LIGHT"/>
    <s v="Cx."/>
    <x v="0"/>
    <s v="F"/>
    <n v="0"/>
    <n v="29"/>
    <n v="29"/>
    <n v="0"/>
    <s v="Negative"/>
  </r>
  <r>
    <n v="2015"/>
    <s v="CSU-7892"/>
    <n v="17498"/>
    <x v="0"/>
    <x v="3"/>
    <s v="LC"/>
    <s v="FC"/>
    <s v="FC-054"/>
    <x v="1"/>
    <s v="LIGHT"/>
    <s v="Cx."/>
    <x v="1"/>
    <s v="F"/>
    <n v="0"/>
    <n v="1"/>
    <n v="1"/>
    <n v="0"/>
    <s v="Negative"/>
  </r>
  <r>
    <n v="2015"/>
    <s v="CSU-7893"/>
    <n v="17499"/>
    <x v="0"/>
    <x v="3"/>
    <s v="LC"/>
    <s v="FC"/>
    <s v="FC-089gr"/>
    <x v="4"/>
    <s v="GRAVID"/>
    <s v="Cx."/>
    <x v="1"/>
    <s v="F"/>
    <n v="36"/>
    <n v="0"/>
    <n v="36"/>
    <n v="0"/>
    <s v="Negative"/>
  </r>
  <r>
    <n v="2015"/>
    <s v="CSU-7894"/>
    <n v="17500"/>
    <x v="0"/>
    <x v="3"/>
    <s v="LC"/>
    <s v="FC"/>
    <s v="FC-029gr"/>
    <x v="1"/>
    <s v="GRAVID"/>
    <s v="Cx."/>
    <x v="0"/>
    <s v="F"/>
    <n v="1"/>
    <n v="0"/>
    <n v="1"/>
    <n v="0"/>
    <s v="Negative"/>
  </r>
  <r>
    <n v="2015"/>
    <s v="CSU-7895"/>
    <n v="17501"/>
    <x v="0"/>
    <x v="3"/>
    <s v="LC"/>
    <s v="FC"/>
    <s v="FC-029gr"/>
    <x v="1"/>
    <s v="GRAVID"/>
    <s v="Cx."/>
    <x v="1"/>
    <s v="F"/>
    <n v="50"/>
    <n v="0"/>
    <n v="50"/>
    <n v="0"/>
    <s v="Negative"/>
  </r>
  <r>
    <n v="2015"/>
    <s v="CSU-7896"/>
    <n v="17502"/>
    <x v="0"/>
    <x v="3"/>
    <s v="LC"/>
    <s v="FC"/>
    <s v="FC-029gr"/>
    <x v="1"/>
    <s v="GRAVID"/>
    <s v="Cx."/>
    <x v="1"/>
    <s v="F"/>
    <n v="14"/>
    <n v="0"/>
    <n v="14"/>
    <n v="0"/>
    <s v="Negative"/>
  </r>
  <r>
    <n v="2015"/>
    <s v="CSU-7897"/>
    <n v="17503"/>
    <x v="0"/>
    <x v="3"/>
    <s v="LC"/>
    <s v="FC"/>
    <s v="FC-029"/>
    <x v="1"/>
    <s v="LIGHT"/>
    <s v="Cx."/>
    <x v="0"/>
    <s v="F"/>
    <n v="0"/>
    <n v="32"/>
    <n v="32"/>
    <n v="0"/>
    <s v="Negative"/>
  </r>
  <r>
    <n v="2015"/>
    <s v="CSU-7898"/>
    <n v="17504"/>
    <x v="0"/>
    <x v="3"/>
    <s v="LC"/>
    <s v="FC"/>
    <s v="FC-029"/>
    <x v="1"/>
    <s v="LIGHT"/>
    <s v="Cx."/>
    <x v="1"/>
    <s v="F"/>
    <n v="0"/>
    <n v="8"/>
    <n v="8"/>
    <n v="0"/>
    <s v="Negative"/>
  </r>
  <r>
    <n v="2015"/>
    <s v="CSU-7899"/>
    <n v="17505"/>
    <x v="0"/>
    <x v="3"/>
    <s v="LC"/>
    <s v="FC"/>
    <s v="FC-093"/>
    <x v="4"/>
    <s v="LIGHT"/>
    <s v="Cx."/>
    <x v="0"/>
    <s v="F"/>
    <n v="0"/>
    <n v="50"/>
    <n v="50"/>
    <n v="0"/>
    <s v="Negative"/>
  </r>
  <r>
    <n v="2015"/>
    <s v="CSU-7900"/>
    <n v="17506"/>
    <x v="0"/>
    <x v="3"/>
    <s v="LC"/>
    <s v="FC"/>
    <s v="FC-093"/>
    <x v="4"/>
    <s v="LIGHT"/>
    <s v="Cx."/>
    <x v="0"/>
    <s v="F"/>
    <n v="0"/>
    <n v="50"/>
    <n v="50"/>
    <n v="0"/>
    <s v="Negative"/>
  </r>
  <r>
    <n v="2015"/>
    <s v="CSU-7901"/>
    <n v="17507"/>
    <x v="0"/>
    <x v="3"/>
    <s v="LC"/>
    <s v="FC"/>
    <s v="FC-093"/>
    <x v="4"/>
    <s v="LIGHT"/>
    <s v="Cx."/>
    <x v="0"/>
    <s v="F"/>
    <n v="0"/>
    <n v="16"/>
    <n v="16"/>
    <n v="0"/>
    <s v="Negative"/>
  </r>
  <r>
    <n v="2015"/>
    <s v="CSU-7902"/>
    <n v="17508"/>
    <x v="0"/>
    <x v="3"/>
    <s v="LC"/>
    <s v="FC"/>
    <s v="FC-093"/>
    <x v="4"/>
    <s v="LIGHT"/>
    <s v="Cx."/>
    <x v="1"/>
    <s v="F"/>
    <n v="0"/>
    <n v="24"/>
    <n v="24"/>
    <n v="0"/>
    <s v="Negative"/>
  </r>
  <r>
    <n v="2015"/>
    <s v="CSU-7903"/>
    <n v="17509"/>
    <x v="0"/>
    <x v="3"/>
    <s v="LC"/>
    <s v="FC"/>
    <s v="FC-037"/>
    <x v="4"/>
    <s v="LIGHT"/>
    <s v="Cx."/>
    <x v="0"/>
    <s v="F"/>
    <n v="0"/>
    <n v="50"/>
    <n v="50"/>
    <n v="0"/>
    <s v="Negative"/>
  </r>
  <r>
    <n v="2015"/>
    <s v="CSU-7904"/>
    <n v="17510"/>
    <x v="0"/>
    <x v="3"/>
    <s v="LC"/>
    <s v="FC"/>
    <s v="FC-037"/>
    <x v="4"/>
    <s v="LIGHT"/>
    <s v="Cx."/>
    <x v="0"/>
    <s v="F"/>
    <n v="0"/>
    <n v="49"/>
    <n v="49"/>
    <n v="0"/>
    <s v="Negative"/>
  </r>
  <r>
    <n v="2015"/>
    <s v="CSU-7905"/>
    <n v="17511"/>
    <x v="0"/>
    <x v="3"/>
    <s v="LC"/>
    <s v="FC"/>
    <s v="FC-037"/>
    <x v="4"/>
    <s v="LIGHT"/>
    <s v="Cx."/>
    <x v="1"/>
    <s v="F"/>
    <n v="0"/>
    <n v="14"/>
    <n v="14"/>
    <n v="0"/>
    <s v="Negative"/>
  </r>
</pivotCacheRecords>
</file>

<file path=xl/pivotCache/pivotCacheRecords2.xml><?xml version="1.0" encoding="utf-8"?>
<pivotCacheRecords xmlns="http://schemas.openxmlformats.org/spreadsheetml/2006/main" xmlns:r="http://schemas.openxmlformats.org/officeDocument/2006/relationships" count="92">
  <r>
    <x v="0"/>
    <s v="07/23/2015"/>
    <s v="LC-001"/>
    <x v="0"/>
    <s v="Berthoud"/>
    <s v="LIGHT"/>
    <s v="NO"/>
    <n v="32"/>
    <n v="3"/>
    <n v="35"/>
    <n v="46"/>
  </r>
  <r>
    <x v="0"/>
    <s v="07/21/2015"/>
    <s v="LC-010"/>
    <x v="0"/>
    <s v="Timnath-Downtown"/>
    <s v="LIGHT"/>
    <s v="NO"/>
    <n v="660"/>
    <n v="10"/>
    <n v="670"/>
    <n v="1500"/>
  </r>
  <r>
    <x v="0"/>
    <s v="07/22/2015"/>
    <s v="LC-017"/>
    <x v="0"/>
    <s v="Bonnell West 2"/>
    <s v="LIGHT"/>
    <s v="NO"/>
    <n v="10"/>
    <n v="9"/>
    <n v="19"/>
    <n v="23"/>
  </r>
  <r>
    <x v="0"/>
    <s v="07/21/2015"/>
    <s v="LC-022"/>
    <x v="0"/>
    <s v="Timnath-Golf Course"/>
    <s v="LIGHT"/>
    <s v="NO"/>
    <n v="87"/>
    <n v="2"/>
    <n v="89"/>
    <n v="222"/>
  </r>
  <r>
    <x v="0"/>
    <s v="07/20/2015"/>
    <s v="LC-032"/>
    <x v="0"/>
    <s v="River Lakes Estates/Paradise Acres"/>
    <s v="LIGHT"/>
    <s v="NO"/>
    <n v="108"/>
    <n v="0"/>
    <n v="108"/>
    <n v="646"/>
  </r>
  <r>
    <x v="0"/>
    <s v="07/20/2015"/>
    <s v="LC-038"/>
    <x v="0"/>
    <s v="Turman Bruns HOA"/>
    <s v="LIGHT"/>
    <s v="NO"/>
    <n v="143"/>
    <n v="2"/>
    <n v="145"/>
    <n v="211"/>
  </r>
  <r>
    <x v="0"/>
    <s v="07/20/2015"/>
    <s v="LC-046"/>
    <x v="0"/>
    <s v="Eagle Ranch Estates"/>
    <s v="LIGHT"/>
    <s v="NO"/>
    <n v="107"/>
    <n v="0"/>
    <n v="107"/>
    <n v="261"/>
  </r>
  <r>
    <x v="0"/>
    <s v="07/21/2015"/>
    <s v="LC-048"/>
    <x v="0"/>
    <s v="Timnath-Summerfields"/>
    <s v="LIGHT"/>
    <s v="NO"/>
    <n v="77"/>
    <n v="0"/>
    <n v="77"/>
    <n v="153"/>
  </r>
  <r>
    <x v="0"/>
    <s v="07/23/2015"/>
    <s v="LC-049"/>
    <x v="0"/>
    <s v="Berthoud North of Bunyan"/>
    <s v="LIGHT"/>
    <s v="NO"/>
    <n v="95"/>
    <n v="7"/>
    <n v="102"/>
    <n v="104"/>
  </r>
  <r>
    <x v="0"/>
    <s v="07/21/2015"/>
    <s v="LC-050"/>
    <x v="0"/>
    <s v="Timnath-Wildwing"/>
    <s v="LIGHT"/>
    <s v="NO"/>
    <n v="291"/>
    <n v="36"/>
    <n v="327"/>
    <n v="900"/>
  </r>
  <r>
    <x v="0"/>
    <s v="07/21/2015"/>
    <s v="LC-051"/>
    <x v="0"/>
    <s v="Timnath-Saratoga Falls"/>
    <s v="LIGHT"/>
    <s v="NO"/>
    <n v="208"/>
    <n v="2"/>
    <n v="210"/>
    <n v="600"/>
  </r>
  <r>
    <x v="0"/>
    <s v="07/21/2015"/>
    <s v="LC-052"/>
    <x v="0"/>
    <s v="Walmart East at Poudre River"/>
    <s v="LIGHT"/>
    <s v="NO"/>
    <n v="478"/>
    <n v="0"/>
    <n v="478"/>
    <n v="669"/>
  </r>
  <r>
    <x v="0"/>
    <s v="07/20/2015"/>
    <s v="LV-004"/>
    <x v="1"/>
    <s v="29th and Madison"/>
    <s v="LIGHT"/>
    <s v="NO"/>
    <n v="130"/>
    <n v="3"/>
    <n v="133"/>
    <n v="289"/>
  </r>
  <r>
    <x v="0"/>
    <s v="07/23/2015"/>
    <s v="LV-014"/>
    <x v="1"/>
    <s v="Estrella Park"/>
    <s v="LIGHT"/>
    <s v="NO"/>
    <n v="60"/>
    <n v="0"/>
    <n v="60"/>
    <n v="68"/>
  </r>
  <r>
    <x v="0"/>
    <s v="07/22/2015"/>
    <s v="LV-019"/>
    <x v="1"/>
    <s v="Jocelyn and Eagle"/>
    <s v="LIGHT"/>
    <s v="NO"/>
    <n v="76"/>
    <n v="0"/>
    <n v="76"/>
    <n v="88"/>
  </r>
  <r>
    <x v="0"/>
    <s v="07/22/2015"/>
    <s v="LV-020"/>
    <x v="1"/>
    <s v="Cattail Pond"/>
    <s v="LIGHT"/>
    <s v="NO"/>
    <n v="114"/>
    <n v="3"/>
    <n v="117"/>
    <n v="293"/>
  </r>
  <r>
    <x v="0"/>
    <s v="07/22/2015"/>
    <s v="LV-021"/>
    <x v="1"/>
    <s v="Linda and 26th Street SW"/>
    <s v="LIGHT"/>
    <s v="NO"/>
    <n v="12"/>
    <n v="0"/>
    <n v="12"/>
    <n v="19"/>
  </r>
  <r>
    <x v="0"/>
    <s v="07/22/2015"/>
    <s v="LV-042"/>
    <x v="1"/>
    <s v="2001 South Douglas"/>
    <s v="LIGHT"/>
    <s v="NO"/>
    <n v="12"/>
    <n v="3"/>
    <n v="15"/>
    <n v="17"/>
  </r>
  <r>
    <x v="0"/>
    <s v="07/20/2015"/>
    <s v="LV-066"/>
    <x v="1"/>
    <s v="Outlet Mall Apartments"/>
    <s v="LIGHT"/>
    <s v="NO"/>
    <n v="128"/>
    <n v="4"/>
    <n v="132"/>
    <n v="337"/>
  </r>
  <r>
    <x v="0"/>
    <s v="07/22/2015"/>
    <s v="LV-067"/>
    <x v="1"/>
    <s v="Del Norte Private Park"/>
    <s v="LIGHT"/>
    <s v="NO"/>
    <n v="14"/>
    <n v="0"/>
    <n v="14"/>
    <n v="15"/>
  </r>
  <r>
    <x v="0"/>
    <s v="07/20/2015"/>
    <s v="LV-069"/>
    <x v="1"/>
    <s v="Horseshoe Peninsula"/>
    <s v="LIGHT"/>
    <s v="NO"/>
    <n v="327"/>
    <n v="14"/>
    <n v="341"/>
    <n v="386"/>
  </r>
  <r>
    <x v="0"/>
    <s v="07/21/2015"/>
    <s v="LV-074"/>
    <x v="1"/>
    <s v="Jefferson and 11th"/>
    <s v="LIGHT"/>
    <s v="NO"/>
    <n v="148"/>
    <n v="0"/>
    <n v="148"/>
    <n v="157"/>
  </r>
  <r>
    <x v="0"/>
    <s v="07/21/2015"/>
    <s v="LV-077"/>
    <x v="1"/>
    <s v="1105 East First Street"/>
    <s v="LIGHT"/>
    <s v="NO"/>
    <n v="158"/>
    <n v="0"/>
    <n v="158"/>
    <n v="159"/>
  </r>
  <r>
    <x v="0"/>
    <s v="07/20/2015"/>
    <s v="LV-078"/>
    <x v="1"/>
    <s v="Seven Lakes Park"/>
    <s v="LIGHT"/>
    <s v="NO"/>
    <n v="156"/>
    <n v="3"/>
    <n v="159"/>
    <n v="189"/>
  </r>
  <r>
    <x v="0"/>
    <s v="07/20/2015"/>
    <s v="LV-080"/>
    <x v="1"/>
    <s v="Harding and Reagan North"/>
    <s v="LIGHT"/>
    <s v="NO"/>
    <n v="183"/>
    <n v="4"/>
    <n v="187"/>
    <n v="225"/>
  </r>
  <r>
    <x v="0"/>
    <s v="07/22/2015"/>
    <s v="LV-087"/>
    <x v="1"/>
    <s v="2444 Derby Hill Road"/>
    <s v="LIGHT"/>
    <s v="NO"/>
    <n v="34"/>
    <n v="1"/>
    <n v="35"/>
    <n v="38"/>
  </r>
  <r>
    <x v="0"/>
    <s v="07/20/2015"/>
    <s v="LV-088"/>
    <x v="1"/>
    <s v="2229 Arikaree Court"/>
    <s v="LIGHT"/>
    <s v="NO"/>
    <n v="105"/>
    <n v="0"/>
    <n v="105"/>
    <n v="119"/>
  </r>
  <r>
    <x v="0"/>
    <s v="07/21/2015"/>
    <s v="LV-089"/>
    <x v="1"/>
    <s v="9th and Des Moines"/>
    <s v="LIGHT"/>
    <s v="NO"/>
    <n v="274"/>
    <n v="0"/>
    <n v="274"/>
    <n v="456"/>
  </r>
  <r>
    <x v="0"/>
    <s v="07/20/2015"/>
    <s v="LV-093"/>
    <x v="1"/>
    <s v="Pond at Silver Lake"/>
    <s v="LIGHT"/>
    <s v="NO"/>
    <n v="36"/>
    <n v="0"/>
    <n v="36"/>
    <n v="172"/>
  </r>
  <r>
    <x v="0"/>
    <s v="07/20/2015"/>
    <s v="LV-095"/>
    <x v="1"/>
    <s v="Waterfront at Boyd Lake"/>
    <s v="LIGHT"/>
    <s v="NO"/>
    <n v="214"/>
    <n v="13"/>
    <n v="227"/>
    <n v="589"/>
  </r>
  <r>
    <x v="0"/>
    <s v="07/23/2015"/>
    <s v="LV-097"/>
    <x v="1"/>
    <s v="Farisita at Rist Benson Drainage"/>
    <s v="LIGHT"/>
    <s v="NO"/>
    <n v="27"/>
    <n v="0"/>
    <n v="27"/>
    <n v="32"/>
  </r>
  <r>
    <x v="0"/>
    <s v="07/23/2015"/>
    <s v="LV-098"/>
    <x v="1"/>
    <s v="Benson Park"/>
    <s v="LIGHT"/>
    <s v="NO"/>
    <n v="28"/>
    <n v="4"/>
    <n v="32"/>
    <n v="51"/>
  </r>
  <r>
    <x v="0"/>
    <s v="07/23/2015"/>
    <s v="LV-099"/>
    <x v="1"/>
    <s v="Cattails Golf Course"/>
    <s v="LIGHT"/>
    <s v="NO"/>
    <n v="31"/>
    <n v="2"/>
    <n v="33"/>
    <n v="39"/>
  </r>
  <r>
    <x v="0"/>
    <s v="07/21/2015"/>
    <s v="LV-100"/>
    <x v="1"/>
    <s v="Lynx Runoff @ Blue Tree Real Estate"/>
    <s v="LIGHT"/>
    <s v="NO"/>
    <n v="31"/>
    <n v="0"/>
    <n v="31"/>
    <n v="34"/>
  </r>
  <r>
    <x v="0"/>
    <s v="07/23/2015"/>
    <s v="LV-102"/>
    <x v="1"/>
    <s v="Glen Isle Ditch and Pond"/>
    <s v="LIGHT"/>
    <s v="NO"/>
    <n v="185"/>
    <n v="0"/>
    <n v="185"/>
    <n v="262"/>
  </r>
  <r>
    <x v="0"/>
    <s v="07/21/2015"/>
    <s v="LV-104"/>
    <x v="1"/>
    <s v="County Road 20C and County Road 9"/>
    <s v="LIGHT"/>
    <s v="NO"/>
    <n v="106"/>
    <n v="0"/>
    <n v="106"/>
    <n v="191"/>
  </r>
  <r>
    <x v="0"/>
    <s v="07/23/2015"/>
    <s v="LV-105"/>
    <x v="1"/>
    <s v="West 43rd RR"/>
    <s v="LIGHT"/>
    <s v="NO"/>
    <n v="38"/>
    <n v="0"/>
    <n v="38"/>
    <n v="47"/>
  </r>
  <r>
    <x v="0"/>
    <s v="07/21/2015"/>
    <s v="LV-110"/>
    <x v="1"/>
    <s v="Big Thompson Natural Area"/>
    <s v="LIGHT"/>
    <s v="NO"/>
    <n v="54"/>
    <n v="0"/>
    <n v="54"/>
    <n v="106"/>
  </r>
  <r>
    <x v="0"/>
    <s v="07/21/2015"/>
    <s v="LV-112"/>
    <x v="1"/>
    <s v="915 South Boise"/>
    <s v="LIGHT"/>
    <s v="NO"/>
    <n v="92"/>
    <n v="0"/>
    <n v="92"/>
    <n v="93"/>
  </r>
  <r>
    <x v="0"/>
    <s v="07/21/2015"/>
    <s v="LV-113"/>
    <x v="1"/>
    <s v="The Springs at Marianna"/>
    <s v="LIGHT"/>
    <s v="NO"/>
    <n v="31"/>
    <n v="0"/>
    <n v="31"/>
    <n v="79"/>
  </r>
  <r>
    <x v="0"/>
    <s v="07/22/2015"/>
    <s v="LV-114"/>
    <x v="1"/>
    <s v="The Ponds at Jill Drive"/>
    <s v="LIGHT"/>
    <s v="NO"/>
    <n v="13"/>
    <n v="0"/>
    <n v="13"/>
    <n v="127"/>
  </r>
  <r>
    <x v="0"/>
    <s v="07/20/2015"/>
    <s v="LV-116"/>
    <x v="1"/>
    <s v="Sundisk and 13E"/>
    <s v="LIGHT"/>
    <s v="NO"/>
    <n v="17"/>
    <n v="3"/>
    <n v="20"/>
    <n v="22"/>
  </r>
  <r>
    <x v="0"/>
    <s v="07/20/2015"/>
    <s v="LV-117"/>
    <x v="1"/>
    <s v="Centerra"/>
    <s v="LIGHT"/>
    <s v="NO"/>
    <n v="96"/>
    <n v="3"/>
    <n v="99"/>
    <n v="150"/>
  </r>
  <r>
    <x v="0"/>
    <s v="07/21/2015"/>
    <s v="LV-118"/>
    <x v="1"/>
    <s v="Golf Vista at Golf Course Pond"/>
    <s v="LIGHT"/>
    <s v="NO"/>
    <n v="89"/>
    <n v="1"/>
    <n v="90"/>
    <n v="121"/>
  </r>
  <r>
    <x v="0"/>
    <s v="07/22/2015"/>
    <s v="LV-120"/>
    <x v="1"/>
    <s v="End of City Limits North"/>
    <s v="LIGHT"/>
    <s v="NO"/>
    <n v="40"/>
    <n v="5"/>
    <n v="45"/>
    <n v="130"/>
  </r>
  <r>
    <x v="0"/>
    <s v="07/23/2015"/>
    <s v="LV-121"/>
    <x v="1"/>
    <s v="Bayfield and Windsor"/>
    <s v="LIGHT"/>
    <s v="NO"/>
    <n v="20"/>
    <n v="0"/>
    <n v="20"/>
    <n v="23"/>
  </r>
  <r>
    <x v="0"/>
    <s v="07/23/2015"/>
    <s v="LV-122"/>
    <x v="1"/>
    <s v="Fallgold"/>
    <s v="LIGHT"/>
    <s v="NO"/>
    <n v="52"/>
    <n v="1"/>
    <n v="53"/>
    <n v="75"/>
  </r>
  <r>
    <x v="0"/>
    <s v="07/21/2015"/>
    <s v="LV-124"/>
    <x v="1"/>
    <s v="Storage Yards 2nd St. South West"/>
    <s v="LIGHT"/>
    <s v="NO"/>
    <n v="116"/>
    <n v="0"/>
    <n v="116"/>
    <n v="116"/>
  </r>
  <r>
    <x v="0"/>
    <s v="07/21/2015"/>
    <s v="LV-125"/>
    <x v="1"/>
    <s v="8th St. No Name"/>
    <s v="LIGHT"/>
    <s v="NO"/>
    <n v="108"/>
    <n v="0"/>
    <n v="108"/>
    <n v="173"/>
  </r>
  <r>
    <x v="0"/>
    <s v="07/20/2015"/>
    <s v="FC-006"/>
    <x v="2"/>
    <s v="North Linden"/>
    <s v="LIGHT"/>
    <s v="NO"/>
    <n v="135"/>
    <n v="1"/>
    <n v="136"/>
    <n v="882"/>
  </r>
  <r>
    <x v="0"/>
    <s v="07/20/2015"/>
    <s v="FC-014"/>
    <x v="2"/>
    <s v="Fort Collins Vistors Center"/>
    <s v="LIGHT"/>
    <s v="NO"/>
    <n v="43"/>
    <n v="0"/>
    <n v="43"/>
    <n v="195"/>
  </r>
  <r>
    <x v="0"/>
    <s v="07/20/2015"/>
    <s v="FC-019"/>
    <x v="2"/>
    <s v="Edora Park"/>
    <s v="LIGHT"/>
    <s v="NO"/>
    <n v="25"/>
    <n v="16"/>
    <n v="41"/>
    <n v="81"/>
  </r>
  <r>
    <x v="0"/>
    <s v="07/20/2015"/>
    <s v="FC-034"/>
    <x v="2"/>
    <s v="Country Club"/>
    <s v="LIGHT"/>
    <s v="NO"/>
    <n v="115"/>
    <n v="3"/>
    <n v="118"/>
    <n v="233"/>
  </r>
  <r>
    <x v="0"/>
    <s v="07/20/2015"/>
    <s v="FC-038"/>
    <x v="2"/>
    <s v="Lochside Lane"/>
    <s v="LIGHT"/>
    <s v="NO"/>
    <n v="97"/>
    <n v="3"/>
    <n v="100"/>
    <n v="209"/>
  </r>
  <r>
    <x v="0"/>
    <s v="07/20/2015"/>
    <s v="FC-040"/>
    <x v="2"/>
    <s v="Redwood"/>
    <s v="LIGHT"/>
    <s v="NO"/>
    <n v="231"/>
    <n v="50"/>
    <n v="281"/>
    <n v="658"/>
  </r>
  <r>
    <x v="0"/>
    <s v="07/20/2015"/>
    <s v="FC-066"/>
    <x v="2"/>
    <s v="Prospect Ponds @ Drake Water"/>
    <s v="LIGHT"/>
    <s v="NO"/>
    <n v="46"/>
    <n v="2"/>
    <n v="48"/>
    <n v="506"/>
  </r>
  <r>
    <x v="0"/>
    <s v="07/20/2015"/>
    <s v="FC-067"/>
    <x v="2"/>
    <s v="Poudre River Drive at bike trail"/>
    <s v="LIGHT"/>
    <s v="NO"/>
    <n v="112"/>
    <n v="16"/>
    <n v="128"/>
    <n v="1020"/>
  </r>
  <r>
    <x v="0"/>
    <s v="07/20/2015"/>
    <s v="FC-069"/>
    <x v="2"/>
    <s v="Linden Lake Rd"/>
    <s v="LIGHT"/>
    <s v="NO"/>
    <n v="18"/>
    <n v="1"/>
    <n v="19"/>
    <n v="105"/>
  </r>
  <r>
    <x v="0"/>
    <s v="07/20/2015"/>
    <s v="FC-072"/>
    <x v="2"/>
    <s v="422 Lake Drive Alley"/>
    <s v="LIGHT"/>
    <s v="NO"/>
    <n v="96"/>
    <n v="3"/>
    <n v="99"/>
    <n v="206"/>
  </r>
  <r>
    <x v="0"/>
    <s v="07/22/2015"/>
    <s v="FC-011"/>
    <x v="3"/>
    <s v="Golden Currant"/>
    <s v="LIGHT"/>
    <s v="NO"/>
    <n v="10"/>
    <n v="2"/>
    <n v="12"/>
    <n v="99"/>
  </r>
  <r>
    <x v="0"/>
    <s v="07/22/2015"/>
    <s v="FC-015"/>
    <x v="3"/>
    <s v="Stuart and Dorset"/>
    <s v="LIGHT"/>
    <s v="NO"/>
    <n v="16"/>
    <n v="6"/>
    <n v="22"/>
    <n v="44"/>
  </r>
  <r>
    <x v="0"/>
    <s v="07/20/2015"/>
    <s v="FC-036"/>
    <x v="3"/>
    <s v="Hemlock"/>
    <s v="LIGHT"/>
    <s v="NO"/>
    <n v="214"/>
    <n v="44"/>
    <n v="258"/>
    <n v="2015"/>
  </r>
  <r>
    <x v="0"/>
    <s v="07/22/2015"/>
    <s v="FC-041"/>
    <x v="3"/>
    <s v="Fishback"/>
    <s v="LIGHT"/>
    <s v="NO"/>
    <n v="58"/>
    <n v="35"/>
    <n v="93"/>
    <n v="125"/>
  </r>
  <r>
    <x v="0"/>
    <s v="07/22/2015"/>
    <s v="FC-052"/>
    <x v="3"/>
    <s v="603 Gilgalad Way"/>
    <s v="LIGHT"/>
    <s v="NO"/>
    <n v="12"/>
    <n v="1"/>
    <n v="13"/>
    <n v="194"/>
  </r>
  <r>
    <x v="0"/>
    <s v="07/22/2015"/>
    <s v="FC-060"/>
    <x v="3"/>
    <s v="808 Pondersosa"/>
    <s v="LIGHT"/>
    <s v="NO"/>
    <n v="17"/>
    <n v="3"/>
    <n v="20"/>
    <n v="47"/>
  </r>
  <r>
    <x v="0"/>
    <s v="07/22/2015"/>
    <s v="FC-061"/>
    <x v="3"/>
    <s v="Holley Environ. Plant Research Ctr"/>
    <s v="LIGHT"/>
    <s v="NO"/>
    <n v="34"/>
    <n v="8"/>
    <n v="42"/>
    <n v="183"/>
  </r>
  <r>
    <x v="0"/>
    <s v="07/22/2015"/>
    <s v="FC-063"/>
    <x v="3"/>
    <s v="Red Fox Meadows FCNA"/>
    <s v="LIGHT"/>
    <s v="NO"/>
    <n v="8"/>
    <n v="0"/>
    <n v="8"/>
    <n v="314"/>
  </r>
  <r>
    <x v="0"/>
    <s v="07/22/2015"/>
    <s v="FC-073"/>
    <x v="3"/>
    <s v="118 Grant"/>
    <s v="LIGHT"/>
    <s v="NO"/>
    <n v="36"/>
    <n v="4"/>
    <n v="40"/>
    <n v="66"/>
  </r>
  <r>
    <x v="0"/>
    <s v="07/20/2015"/>
    <s v="FC-004"/>
    <x v="4"/>
    <s v="Bighorn Drive"/>
    <s v="LIGHT"/>
    <s v="NO"/>
    <n v="163"/>
    <n v="19"/>
    <n v="182"/>
    <n v="356"/>
  </r>
  <r>
    <x v="0"/>
    <s v="07/21/2015"/>
    <s v="FC-023"/>
    <x v="4"/>
    <s v="Boltz"/>
    <s v="LIGHT"/>
    <s v="NO"/>
    <n v="75"/>
    <n v="0"/>
    <n v="75"/>
    <n v="116"/>
  </r>
  <r>
    <x v="0"/>
    <s v="07/21/2015"/>
    <s v="FC-027"/>
    <x v="4"/>
    <s v="San Luis"/>
    <s v="LIGHT"/>
    <s v="NO"/>
    <n v="330"/>
    <n v="23"/>
    <n v="353"/>
    <n v="1408"/>
  </r>
  <r>
    <x v="0"/>
    <s v="07/23/2015"/>
    <s v="FC-029"/>
    <x v="4"/>
    <s v="Bens Park"/>
    <s v="LIGHT"/>
    <s v="NO"/>
    <n v="32"/>
    <n v="8"/>
    <n v="40"/>
    <n v="187"/>
  </r>
  <r>
    <x v="0"/>
    <s v="07/21/2015"/>
    <s v="FC-031"/>
    <x v="4"/>
    <s v="Willow Springs"/>
    <s v="LIGHT"/>
    <s v="NO"/>
    <n v="118"/>
    <n v="4"/>
    <n v="122"/>
    <n v="291"/>
  </r>
  <r>
    <x v="0"/>
    <s v="07/21/2015"/>
    <s v="FC-039"/>
    <x v="4"/>
    <s v="Fossil Creek South (Greenstone)"/>
    <s v="LIGHT"/>
    <s v="NO"/>
    <n v="49"/>
    <n v="0"/>
    <n v="49"/>
    <n v="95"/>
  </r>
  <r>
    <x v="0"/>
    <s v="07/21/2015"/>
    <s v="FC-046"/>
    <x v="4"/>
    <s v="725 Westshore Court"/>
    <s v="LIGHT"/>
    <s v="NO"/>
    <n v="131"/>
    <n v="27"/>
    <n v="158"/>
    <n v="223"/>
  </r>
  <r>
    <x v="0"/>
    <s v="07/21/2015"/>
    <s v="FC-047"/>
    <x v="4"/>
    <s v="Keenland &amp; Twin Oak"/>
    <s v="LIGHT"/>
    <s v="NO"/>
    <n v="76"/>
    <n v="1"/>
    <n v="77"/>
    <n v="100"/>
  </r>
  <r>
    <x v="0"/>
    <s v="07/21/2015"/>
    <s v="FC-050"/>
    <x v="4"/>
    <s v="Golden Meadows Ditch"/>
    <s v="LIGHT"/>
    <s v="NO"/>
    <n v="111"/>
    <n v="36"/>
    <n v="147"/>
    <n v="192"/>
  </r>
  <r>
    <x v="0"/>
    <s v="07/20/2015"/>
    <s v="FC-053"/>
    <x v="4"/>
    <s v="Egret and Rookery"/>
    <s v="LIGHT"/>
    <s v="NO"/>
    <n v="106"/>
    <n v="1"/>
    <n v="107"/>
    <n v="152"/>
  </r>
  <r>
    <x v="0"/>
    <s v="07/23/2015"/>
    <s v="FC-054"/>
    <x v="4"/>
    <s v="737 Parliament Court"/>
    <s v="LIGHT"/>
    <s v="NO"/>
    <n v="29"/>
    <n v="1"/>
    <n v="30"/>
    <n v="67"/>
  </r>
  <r>
    <x v="0"/>
    <s v="07/21/2015"/>
    <s v="FC-059"/>
    <x v="4"/>
    <s v="Springwood and Lockwood"/>
    <s v="LIGHT"/>
    <s v="NO"/>
    <n v="91"/>
    <n v="14"/>
    <n v="105"/>
    <n v="260"/>
  </r>
  <r>
    <x v="0"/>
    <s v="07/21/2015"/>
    <s v="FC-064"/>
    <x v="4"/>
    <s v="West Chase @ Kechter Farm"/>
    <s v="LIGHT"/>
    <s v="NO"/>
    <n v="99"/>
    <n v="11"/>
    <n v="110"/>
    <n v="206"/>
  </r>
  <r>
    <x v="0"/>
    <s v="07/21/2015"/>
    <s v="FC-074"/>
    <x v="4"/>
    <s v="Rockcreek"/>
    <s v="LIGHT"/>
    <s v="NO"/>
    <n v="151"/>
    <n v="2"/>
    <n v="153"/>
    <n v="689"/>
  </r>
  <r>
    <x v="0"/>
    <s v="07/21/2015"/>
    <s v="FC-075"/>
    <x v="4"/>
    <s v="North Sage Creek"/>
    <s v="LIGHT"/>
    <s v="NO"/>
    <n v="62"/>
    <n v="2"/>
    <n v="64"/>
    <n v="498"/>
  </r>
  <r>
    <x v="0"/>
    <s v="07/23/2015"/>
    <s v="FC-001"/>
    <x v="5"/>
    <s v="Magic Carpet"/>
    <s v="LIGHT"/>
    <s v="NO"/>
    <n v="47"/>
    <n v="0"/>
    <n v="47"/>
    <n v="57"/>
  </r>
  <r>
    <x v="0"/>
    <s v="07/23/2015"/>
    <s v="FC-037"/>
    <x v="5"/>
    <s v="Chelsea Ridge"/>
    <s v="LIGHT"/>
    <s v="NO"/>
    <n v="99"/>
    <n v="14"/>
    <n v="113"/>
    <n v="144"/>
  </r>
  <r>
    <x v="0"/>
    <s v="07/22/2015"/>
    <s v="FC-049"/>
    <x v="5"/>
    <s v="Casa Grande and Downing"/>
    <s v="LIGHT"/>
    <s v="NO"/>
    <n v="25"/>
    <n v="3"/>
    <n v="28"/>
    <n v="42"/>
  </r>
  <r>
    <x v="0"/>
    <s v="07/23/2015"/>
    <s v="FC-057"/>
    <x v="5"/>
    <s v="Registry Ridge- End of Ranger Dr"/>
    <s v="LIGHT"/>
    <s v="NO"/>
    <n v="21"/>
    <n v="0"/>
    <n v="21"/>
    <n v="34"/>
  </r>
  <r>
    <x v="0"/>
    <s v="07/22/2015"/>
    <s v="FC-058"/>
    <x v="5"/>
    <s v="Spring Creek Trail @ Michener Dr"/>
    <s v="LIGHT"/>
    <s v="NO"/>
    <n v="12"/>
    <n v="1"/>
    <n v="13"/>
    <n v="21"/>
  </r>
  <r>
    <x v="0"/>
    <s v="07/23/2015"/>
    <s v="FC-062"/>
    <x v="5"/>
    <s v="Waters Edge at Blue Mesa"/>
    <s v="LIGHT"/>
    <s v="NO"/>
    <n v="15"/>
    <n v="3"/>
    <n v="18"/>
    <n v="87"/>
  </r>
  <r>
    <x v="0"/>
    <s v="07/23/2015"/>
    <s v="FC-068"/>
    <x v="5"/>
    <s v="502 Crest Drive"/>
    <s v="LIGHT"/>
    <s v="NO"/>
    <n v="10"/>
    <n v="0"/>
    <n v="10"/>
    <n v="20"/>
  </r>
  <r>
    <x v="0"/>
    <s v="07/23/2015"/>
    <s v="FC-071"/>
    <x v="5"/>
    <s v="Silvergate Road"/>
    <s v="LIGHT"/>
    <s v="NO"/>
    <n v="7"/>
    <n v="4"/>
    <n v="11"/>
    <n v="19"/>
  </r>
  <r>
    <x v="0"/>
    <s v="07/23/2015"/>
    <s v="FC-093"/>
    <x v="5"/>
    <s v="Lopez Elementary School"/>
    <s v="LIGHT"/>
    <s v="NO"/>
    <n v="116"/>
    <n v="24"/>
    <n v="140"/>
    <n v="2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9" sqref="B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2" t="s">
        <v>79</v>
      </c>
      <c r="G1" s="67" t="s">
        <v>55</v>
      </c>
      <c r="H1" s="67"/>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26</v>
      </c>
      <c r="D6" s="2">
        <v>29</v>
      </c>
      <c r="G6" s="1" t="s">
        <v>9</v>
      </c>
      <c r="H6" s="2">
        <f>GETPIVOTDATA("CSU Pool Number     (CMC enters)",$A$4,"Zone","LV","Spp","pipiens")</f>
        <v>3</v>
      </c>
      <c r="I6" s="2">
        <f>GETPIVOTDATA("CSU Pool Number     (CMC enters)",$A$4,"Zone","LV","Spp","tarsalis")</f>
        <v>26</v>
      </c>
      <c r="J6" s="2">
        <f>GETPIVOTDATA("CSU Pool Number     (CMC enters)",$A$4,"Zone","LV")</f>
        <v>29</v>
      </c>
    </row>
    <row r="7" spans="1:10" x14ac:dyDescent="0.25">
      <c r="A7" s="1" t="s">
        <v>61</v>
      </c>
      <c r="B7" s="2">
        <v>19</v>
      </c>
      <c r="C7" s="2">
        <v>23</v>
      </c>
      <c r="D7" s="2">
        <v>42</v>
      </c>
      <c r="G7" s="1" t="s">
        <v>61</v>
      </c>
      <c r="H7" s="2">
        <f>GETPIVOTDATA("CSU Pool Number     (CMC enters)",$A$4,"Zone","NE","Spp","pipiens")</f>
        <v>19</v>
      </c>
      <c r="I7" s="2">
        <f>GETPIVOTDATA("CSU Pool Number     (CMC enters)",$A$4,"Zone","NE","Spp","tarsalis")</f>
        <v>23</v>
      </c>
      <c r="J7" s="2">
        <f>GETPIVOTDATA("CSU Pool Number     (CMC enters)",$A$4,"Zone","NE")</f>
        <v>42</v>
      </c>
    </row>
    <row r="8" spans="1:10" x14ac:dyDescent="0.25">
      <c r="A8" s="1" t="s">
        <v>60</v>
      </c>
      <c r="B8" s="2">
        <v>10</v>
      </c>
      <c r="C8" s="2">
        <v>14</v>
      </c>
      <c r="D8" s="2">
        <v>24</v>
      </c>
      <c r="G8" s="1" t="s">
        <v>60</v>
      </c>
      <c r="H8" s="2">
        <f>GETPIVOTDATA("CSU Pool Number     (CMC enters)",$A$4,"Zone","NW","Spp","pipiens")</f>
        <v>10</v>
      </c>
      <c r="I8" s="2">
        <f>GETPIVOTDATA("CSU Pool Number     (CMC enters)",$A$4,"Zone","NW","Spp","tarsalis")</f>
        <v>14</v>
      </c>
      <c r="J8" s="2">
        <f>GETPIVOTDATA("CSU Pool Number     (CMC enters)",$A$4,"Zone","NW")</f>
        <v>24</v>
      </c>
    </row>
    <row r="9" spans="1:10" x14ac:dyDescent="0.25">
      <c r="A9" s="1" t="s">
        <v>62</v>
      </c>
      <c r="B9" s="2">
        <v>20</v>
      </c>
      <c r="C9" s="2">
        <v>43</v>
      </c>
      <c r="D9" s="2">
        <v>63</v>
      </c>
      <c r="G9" s="1" t="s">
        <v>62</v>
      </c>
      <c r="H9" s="2">
        <f>GETPIVOTDATA("CSU Pool Number     (CMC enters)",$A$4,"Zone","SE","Spp","pipiens")</f>
        <v>20</v>
      </c>
      <c r="I9" s="2">
        <f>GETPIVOTDATA("CSU Pool Number     (CMC enters)",$A$4,"Zone","SE","Spp","tarsalis")</f>
        <v>43</v>
      </c>
      <c r="J9" s="2">
        <f>GETPIVOTDATA("CSU Pool Number     (CMC enters)",$A$4,"Zone","SE")</f>
        <v>63</v>
      </c>
    </row>
    <row r="10" spans="1:10" x14ac:dyDescent="0.25">
      <c r="A10" s="1" t="s">
        <v>63</v>
      </c>
      <c r="B10" s="2">
        <v>7</v>
      </c>
      <c r="C10" s="2">
        <v>12</v>
      </c>
      <c r="D10" s="2">
        <v>19</v>
      </c>
      <c r="G10" s="1" t="s">
        <v>63</v>
      </c>
      <c r="H10" s="2">
        <f>GETPIVOTDATA("CSU Pool Number     (CMC enters)",$A$4,"Zone","SW","Spp","pipiens")</f>
        <v>7</v>
      </c>
      <c r="I10" s="2">
        <f>GETPIVOTDATA("CSU Pool Number     (CMC enters)",$A$4,"Zone","SW","Spp","tarsalis")</f>
        <v>12</v>
      </c>
      <c r="J10" s="2">
        <f>GETPIVOTDATA("CSU Pool Number     (CMC enters)",$A$4,"Zone","SW")</f>
        <v>19</v>
      </c>
    </row>
    <row r="11" spans="1:10" x14ac:dyDescent="0.25">
      <c r="A11" s="1" t="s">
        <v>7</v>
      </c>
      <c r="B11" s="2">
        <v>59</v>
      </c>
      <c r="C11" s="2">
        <v>118</v>
      </c>
      <c r="D11" s="2">
        <v>177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7" t="s">
        <v>79</v>
      </c>
      <c r="B1" s="67"/>
      <c r="C1" s="67"/>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1</v>
      </c>
      <c r="C12" s="2">
        <v>1</v>
      </c>
      <c r="D12" s="2">
        <v>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1" max="1" width="15.85546875" customWidth="1"/>
    <col min="2" max="2" width="12.140625" customWidth="1"/>
    <col min="3" max="3" width="14.42578125" customWidth="1"/>
  </cols>
  <sheetData>
    <row r="1" spans="1:7" x14ac:dyDescent="0.25">
      <c r="A1" s="33" t="s">
        <v>65</v>
      </c>
      <c r="B1" s="33" t="s">
        <v>66</v>
      </c>
      <c r="C1" s="33" t="s">
        <v>64</v>
      </c>
      <c r="F1" s="62" t="s">
        <v>93</v>
      </c>
      <c r="G1" s="63" t="s">
        <v>502</v>
      </c>
    </row>
    <row r="2" spans="1:7" x14ac:dyDescent="0.25">
      <c r="A2" t="s">
        <v>47</v>
      </c>
      <c r="B2" t="s">
        <v>15</v>
      </c>
      <c r="C2" s="31">
        <v>0.91899840848639025</v>
      </c>
      <c r="F2" t="s">
        <v>494</v>
      </c>
      <c r="G2" s="31">
        <v>0.91899840848639025</v>
      </c>
    </row>
    <row r="3" spans="1:7" x14ac:dyDescent="0.25">
      <c r="A3" t="s">
        <v>47</v>
      </c>
      <c r="B3" t="s">
        <v>16</v>
      </c>
      <c r="C3" s="31">
        <v>0</v>
      </c>
      <c r="F3" t="s">
        <v>492</v>
      </c>
      <c r="G3" s="31">
        <v>0</v>
      </c>
    </row>
    <row r="4" spans="1:7" x14ac:dyDescent="0.25">
      <c r="A4" t="s">
        <v>9</v>
      </c>
      <c r="B4" t="s">
        <v>15</v>
      </c>
      <c r="C4" s="31">
        <v>0</v>
      </c>
      <c r="F4" t="s">
        <v>491</v>
      </c>
      <c r="G4" s="31">
        <v>0</v>
      </c>
    </row>
    <row r="5" spans="1:7" x14ac:dyDescent="0.25">
      <c r="A5" t="s">
        <v>9</v>
      </c>
      <c r="B5" t="s">
        <v>16</v>
      </c>
      <c r="C5" s="31">
        <v>0.91908249814746035</v>
      </c>
      <c r="F5" t="s">
        <v>490</v>
      </c>
      <c r="G5" s="31">
        <v>0.91908249814746035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4" sqref="C4"/>
    </sheetView>
  </sheetViews>
  <sheetFormatPr defaultRowHeight="15" x14ac:dyDescent="0.25"/>
  <cols>
    <col min="2" max="2" width="15.7109375" customWidth="1"/>
    <col min="3" max="3" width="13.140625" customWidth="1"/>
  </cols>
  <sheetData>
    <row r="1" spans="1:7" x14ac:dyDescent="0.25">
      <c r="A1" s="33" t="s">
        <v>67</v>
      </c>
      <c r="B1" s="33" t="s">
        <v>66</v>
      </c>
      <c r="C1" s="33" t="s">
        <v>64</v>
      </c>
      <c r="F1" s="62" t="s">
        <v>94</v>
      </c>
      <c r="G1" s="63" t="s">
        <v>502</v>
      </c>
    </row>
    <row r="2" spans="1:7" x14ac:dyDescent="0.25">
      <c r="A2" t="s">
        <v>60</v>
      </c>
      <c r="B2" t="s">
        <v>15</v>
      </c>
      <c r="C2" s="31">
        <v>8.0779517960027221</v>
      </c>
      <c r="F2" t="s">
        <v>491</v>
      </c>
      <c r="G2" s="31">
        <v>0</v>
      </c>
    </row>
    <row r="3" spans="1:7" x14ac:dyDescent="0.25">
      <c r="A3" t="s">
        <v>60</v>
      </c>
      <c r="B3" t="s">
        <v>16</v>
      </c>
      <c r="C3" s="31">
        <v>0</v>
      </c>
      <c r="F3" t="s">
        <v>490</v>
      </c>
      <c r="G3" s="31">
        <v>0.91908249814746035</v>
      </c>
    </row>
    <row r="4" spans="1:7" x14ac:dyDescent="0.25">
      <c r="A4" t="s">
        <v>61</v>
      </c>
      <c r="B4" t="s">
        <v>15</v>
      </c>
      <c r="C4" s="31">
        <v>0</v>
      </c>
      <c r="F4" t="s">
        <v>497</v>
      </c>
      <c r="G4" s="31">
        <v>0</v>
      </c>
    </row>
    <row r="5" spans="1:7" x14ac:dyDescent="0.25">
      <c r="A5" t="s">
        <v>61</v>
      </c>
      <c r="B5" t="s">
        <v>16</v>
      </c>
      <c r="C5" s="31">
        <v>0</v>
      </c>
      <c r="F5" t="s">
        <v>496</v>
      </c>
      <c r="G5" s="31">
        <v>0</v>
      </c>
    </row>
    <row r="6" spans="1:7" x14ac:dyDescent="0.25">
      <c r="A6" t="s">
        <v>62</v>
      </c>
      <c r="B6" t="s">
        <v>15</v>
      </c>
      <c r="C6" s="31">
        <v>0</v>
      </c>
      <c r="F6" t="s">
        <v>499</v>
      </c>
      <c r="G6" s="31">
        <v>8.0779517960027221</v>
      </c>
    </row>
    <row r="7" spans="1:7" x14ac:dyDescent="0.25">
      <c r="A7" t="s">
        <v>62</v>
      </c>
      <c r="B7" t="s">
        <v>16</v>
      </c>
      <c r="C7" s="31">
        <v>0</v>
      </c>
      <c r="F7" t="s">
        <v>498</v>
      </c>
      <c r="G7" s="31">
        <v>0</v>
      </c>
    </row>
    <row r="8" spans="1:7" x14ac:dyDescent="0.25">
      <c r="A8" t="s">
        <v>63</v>
      </c>
      <c r="B8" t="s">
        <v>15</v>
      </c>
      <c r="C8" s="31">
        <v>0</v>
      </c>
      <c r="F8" t="s">
        <v>495</v>
      </c>
      <c r="G8" s="31">
        <v>0</v>
      </c>
    </row>
    <row r="9" spans="1:7" x14ac:dyDescent="0.25">
      <c r="A9" t="s">
        <v>63</v>
      </c>
      <c r="B9" t="s">
        <v>16</v>
      </c>
      <c r="C9" s="31">
        <v>0</v>
      </c>
      <c r="F9" t="s">
        <v>493</v>
      </c>
      <c r="G9" s="31">
        <v>0</v>
      </c>
    </row>
    <row r="10" spans="1:7" x14ac:dyDescent="0.25">
      <c r="F10" t="s">
        <v>501</v>
      </c>
      <c r="G10" s="31">
        <v>0</v>
      </c>
    </row>
    <row r="11" spans="1:7" x14ac:dyDescent="0.25">
      <c r="F11" t="s">
        <v>500</v>
      </c>
      <c r="G11"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2" t="s">
        <v>11</v>
      </c>
      <c r="D1" s="73"/>
      <c r="E1" s="72" t="s">
        <v>12</v>
      </c>
      <c r="F1" s="73"/>
      <c r="G1" s="80"/>
      <c r="H1" s="81"/>
      <c r="I1" s="82"/>
    </row>
    <row r="2" spans="1:13" ht="27" customHeight="1" x14ac:dyDescent="0.25">
      <c r="B2" s="5"/>
      <c r="C2" s="74"/>
      <c r="D2" s="75"/>
      <c r="E2" s="74" t="s">
        <v>13</v>
      </c>
      <c r="F2" s="75"/>
      <c r="G2" s="83" t="s">
        <v>14</v>
      </c>
      <c r="H2" s="84"/>
      <c r="I2" s="85"/>
    </row>
    <row r="3" spans="1:13" ht="15.75" thickBot="1" x14ac:dyDescent="0.3">
      <c r="B3" s="5"/>
      <c r="C3" s="76"/>
      <c r="D3" s="77"/>
      <c r="E3" s="78"/>
      <c r="F3" s="79"/>
      <c r="G3" s="78"/>
      <c r="H3" s="86"/>
      <c r="I3" s="79"/>
    </row>
    <row r="4" spans="1:13" ht="15.75" customHeight="1" x14ac:dyDescent="0.25">
      <c r="B4" s="5" t="s">
        <v>10</v>
      </c>
      <c r="C4" s="68" t="s">
        <v>15</v>
      </c>
      <c r="D4" s="68" t="s">
        <v>16</v>
      </c>
      <c r="E4" s="7" t="s">
        <v>17</v>
      </c>
      <c r="F4" s="7" t="s">
        <v>17</v>
      </c>
      <c r="G4" s="70" t="s">
        <v>18</v>
      </c>
      <c r="H4" s="70" t="s">
        <v>19</v>
      </c>
      <c r="I4" s="9" t="s">
        <v>20</v>
      </c>
    </row>
    <row r="5" spans="1:13" ht="15.75" thickBot="1" x14ac:dyDescent="0.3">
      <c r="B5" s="6"/>
      <c r="C5" s="69"/>
      <c r="D5" s="69"/>
      <c r="E5" s="8" t="s">
        <v>5</v>
      </c>
      <c r="F5" s="8" t="s">
        <v>6</v>
      </c>
      <c r="G5" s="71"/>
      <c r="H5" s="71"/>
      <c r="I5" s="10" t="s">
        <v>21</v>
      </c>
    </row>
    <row r="6" spans="1:13" ht="26.25" thickBot="1" x14ac:dyDescent="0.3">
      <c r="B6" s="11" t="s">
        <v>56</v>
      </c>
      <c r="C6" s="26">
        <f t="shared" ref="C6:D10" si="0">G38</f>
        <v>11.444444444444445</v>
      </c>
      <c r="D6" s="26">
        <f t="shared" si="0"/>
        <v>45</v>
      </c>
      <c r="E6" s="66">
        <f t="shared" ref="E6:F10" si="1">L69/1000</f>
        <v>8.077951796002722E-3</v>
      </c>
      <c r="F6" s="66">
        <f t="shared" si="1"/>
        <v>0</v>
      </c>
      <c r="G6" s="105">
        <f t="shared" ref="G6:H10" si="2">C6*E6</f>
        <v>9.2447670554253375E-2</v>
      </c>
      <c r="H6" s="105">
        <f t="shared" si="2"/>
        <v>0</v>
      </c>
      <c r="I6" s="105">
        <f>G6+H6</f>
        <v>9.2447670554253375E-2</v>
      </c>
    </row>
    <row r="7" spans="1:13" ht="26.25" thickBot="1" x14ac:dyDescent="0.3">
      <c r="B7" s="11" t="s">
        <v>57</v>
      </c>
      <c r="C7" s="26">
        <f t="shared" si="0"/>
        <v>9.5</v>
      </c>
      <c r="D7" s="26">
        <f t="shared" si="0"/>
        <v>91.8</v>
      </c>
      <c r="E7" s="66">
        <f t="shared" si="1"/>
        <v>0</v>
      </c>
      <c r="F7" s="66">
        <f t="shared" si="1"/>
        <v>0</v>
      </c>
      <c r="G7" s="105">
        <f t="shared" si="2"/>
        <v>0</v>
      </c>
      <c r="H7" s="105">
        <f t="shared" si="2"/>
        <v>0</v>
      </c>
      <c r="I7" s="105">
        <f>G7+H7</f>
        <v>0</v>
      </c>
    </row>
    <row r="8" spans="1:13" ht="26.25" thickBot="1" x14ac:dyDescent="0.3">
      <c r="B8" s="11" t="s">
        <v>59</v>
      </c>
      <c r="C8" s="26">
        <f t="shared" si="0"/>
        <v>9.9333333333333336</v>
      </c>
      <c r="D8" s="26">
        <f t="shared" si="0"/>
        <v>108.2</v>
      </c>
      <c r="E8" s="66">
        <f t="shared" si="1"/>
        <v>0</v>
      </c>
      <c r="F8" s="66">
        <f t="shared" si="1"/>
        <v>0</v>
      </c>
      <c r="G8" s="105">
        <f t="shared" si="2"/>
        <v>0</v>
      </c>
      <c r="H8" s="105">
        <f t="shared" si="2"/>
        <v>0</v>
      </c>
      <c r="I8" s="105">
        <f>G8+H8</f>
        <v>0</v>
      </c>
    </row>
    <row r="9" spans="1:13" ht="26.25" thickBot="1" x14ac:dyDescent="0.3">
      <c r="B9" s="11" t="s">
        <v>58</v>
      </c>
      <c r="C9" s="26">
        <f t="shared" si="0"/>
        <v>5.4444444444444446</v>
      </c>
      <c r="D9" s="26">
        <f t="shared" si="0"/>
        <v>39.111111111111114</v>
      </c>
      <c r="E9" s="66">
        <f t="shared" si="1"/>
        <v>0</v>
      </c>
      <c r="F9" s="66">
        <f t="shared" si="1"/>
        <v>0</v>
      </c>
      <c r="G9" s="105">
        <f t="shared" si="2"/>
        <v>0</v>
      </c>
      <c r="H9" s="105">
        <f t="shared" si="2"/>
        <v>0</v>
      </c>
      <c r="I9" s="105">
        <f>G9+H9</f>
        <v>0</v>
      </c>
    </row>
    <row r="10" spans="1:13" ht="26.25" thickBot="1" x14ac:dyDescent="0.3">
      <c r="B10" s="11" t="s">
        <v>22</v>
      </c>
      <c r="C10" s="26">
        <f t="shared" si="0"/>
        <v>9.2093023255813957</v>
      </c>
      <c r="D10" s="26">
        <f t="shared" si="0"/>
        <v>76.697674418604649</v>
      </c>
      <c r="E10" s="66">
        <f t="shared" si="1"/>
        <v>9.189984084863903E-4</v>
      </c>
      <c r="F10" s="66">
        <f t="shared" si="1"/>
        <v>0</v>
      </c>
      <c r="G10" s="105">
        <f t="shared" si="2"/>
        <v>8.463334180479315E-3</v>
      </c>
      <c r="H10" s="105">
        <f t="shared" si="2"/>
        <v>0</v>
      </c>
      <c r="I10" s="105">
        <f>G10+H10</f>
        <v>8.463334180479315E-3</v>
      </c>
    </row>
    <row r="11" spans="1:13" ht="15.75" thickBot="1" x14ac:dyDescent="0.3">
      <c r="B11" s="11"/>
      <c r="C11" s="12"/>
      <c r="D11" s="12"/>
      <c r="E11" s="66"/>
      <c r="F11" s="66"/>
      <c r="G11" s="105"/>
      <c r="H11" s="105"/>
      <c r="I11" s="105"/>
    </row>
    <row r="12" spans="1:13" ht="15.75" thickBot="1" x14ac:dyDescent="0.3">
      <c r="B12" s="11" t="s">
        <v>9</v>
      </c>
      <c r="C12" s="29">
        <f>G44</f>
        <v>1.8108108108108107</v>
      </c>
      <c r="D12" s="29">
        <f>H44</f>
        <v>90.675675675675677</v>
      </c>
      <c r="E12" s="66">
        <f>L75/1000</f>
        <v>0</v>
      </c>
      <c r="F12" s="66">
        <f>M75/1000</f>
        <v>9.1908249814746034E-4</v>
      </c>
      <c r="G12" s="105">
        <f>C12*E12</f>
        <v>0</v>
      </c>
      <c r="H12" s="105">
        <f>D12*F12</f>
        <v>8.3338426521208903E-2</v>
      </c>
      <c r="I12" s="105">
        <f>G12+H12</f>
        <v>8.3338426521208903E-2</v>
      </c>
    </row>
    <row r="13" spans="1:13" ht="15.75" thickBot="1" x14ac:dyDescent="0.3"/>
    <row r="14" spans="1:13" ht="15" customHeight="1" x14ac:dyDescent="0.25">
      <c r="A14" t="s">
        <v>54</v>
      </c>
      <c r="B14" s="16"/>
      <c r="C14" s="87" t="s">
        <v>56</v>
      </c>
      <c r="D14" s="88"/>
      <c r="E14" s="87" t="s">
        <v>57</v>
      </c>
      <c r="F14" s="88"/>
      <c r="G14" s="87" t="s">
        <v>59</v>
      </c>
      <c r="H14" s="88"/>
      <c r="I14" s="87" t="s">
        <v>58</v>
      </c>
      <c r="J14" s="88"/>
      <c r="K14" s="87" t="s">
        <v>22</v>
      </c>
      <c r="L14" s="88"/>
      <c r="M14" s="19"/>
    </row>
    <row r="15" spans="1:13" ht="15.75" thickBot="1" x14ac:dyDescent="0.3">
      <c r="B15" s="17"/>
      <c r="C15" s="89"/>
      <c r="D15" s="90"/>
      <c r="E15" s="89"/>
      <c r="F15" s="90"/>
      <c r="G15" s="89"/>
      <c r="H15" s="90"/>
      <c r="I15" s="89"/>
      <c r="J15" s="90"/>
      <c r="K15" s="89"/>
      <c r="L15" s="90"/>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0">
        <v>0.01</v>
      </c>
      <c r="E18" s="30" t="s">
        <v>106</v>
      </c>
      <c r="F18" s="50">
        <v>0.02</v>
      </c>
      <c r="G18" s="30" t="s">
        <v>106</v>
      </c>
      <c r="H18" s="50">
        <v>0.02</v>
      </c>
      <c r="I18" s="30" t="s">
        <v>106</v>
      </c>
      <c r="J18" s="50">
        <v>0.01</v>
      </c>
      <c r="K18" s="30" t="s">
        <v>106</v>
      </c>
      <c r="L18" s="50">
        <v>0.02</v>
      </c>
      <c r="M18" s="30" t="s">
        <v>106</v>
      </c>
    </row>
    <row r="19" spans="2:13" ht="15.75" thickBot="1" x14ac:dyDescent="0.3">
      <c r="B19" s="18">
        <v>24</v>
      </c>
      <c r="C19" s="30">
        <v>0</v>
      </c>
      <c r="D19" s="51">
        <v>0</v>
      </c>
      <c r="E19" s="30">
        <v>0</v>
      </c>
      <c r="F19" s="51">
        <v>0</v>
      </c>
      <c r="G19" s="30">
        <v>0</v>
      </c>
      <c r="H19" s="51">
        <v>0.01</v>
      </c>
      <c r="I19" s="30">
        <v>0</v>
      </c>
      <c r="J19" s="51">
        <v>0</v>
      </c>
      <c r="K19" s="30">
        <v>0</v>
      </c>
      <c r="L19" s="51">
        <v>0</v>
      </c>
      <c r="M19" s="30">
        <v>0</v>
      </c>
    </row>
    <row r="20" spans="2:13" ht="15.75" thickBot="1" x14ac:dyDescent="0.3">
      <c r="B20" s="18">
        <v>25</v>
      </c>
      <c r="C20" s="30">
        <v>0</v>
      </c>
      <c r="D20" s="51">
        <v>0</v>
      </c>
      <c r="E20" s="30">
        <v>0</v>
      </c>
      <c r="F20" s="51">
        <v>0.02</v>
      </c>
      <c r="G20" s="30">
        <v>0</v>
      </c>
      <c r="H20" s="51">
        <v>0</v>
      </c>
      <c r="I20" s="30">
        <v>0</v>
      </c>
      <c r="J20" s="51">
        <v>0</v>
      </c>
      <c r="K20" s="30">
        <v>0</v>
      </c>
      <c r="L20" s="51">
        <v>0</v>
      </c>
      <c r="M20" s="30">
        <v>0</v>
      </c>
    </row>
    <row r="21" spans="2:13" ht="15.75" thickBot="1" x14ac:dyDescent="0.3">
      <c r="B21" s="18">
        <v>26</v>
      </c>
      <c r="C21" s="30">
        <v>0</v>
      </c>
      <c r="D21" s="51">
        <v>0</v>
      </c>
      <c r="E21" s="30">
        <v>0.1</v>
      </c>
      <c r="F21" s="51">
        <v>0</v>
      </c>
      <c r="G21" s="30">
        <v>0.01</v>
      </c>
      <c r="H21" s="51">
        <v>0.02</v>
      </c>
      <c r="I21" s="30">
        <v>0</v>
      </c>
      <c r="J21" s="51">
        <v>0.01</v>
      </c>
      <c r="K21" s="30">
        <v>0.03</v>
      </c>
      <c r="L21" s="51">
        <v>0.01</v>
      </c>
      <c r="M21" s="30">
        <v>0</v>
      </c>
    </row>
    <row r="22" spans="2:13" ht="15.75" thickBot="1" x14ac:dyDescent="0.3">
      <c r="B22" s="18">
        <v>27</v>
      </c>
      <c r="C22" s="26">
        <v>0</v>
      </c>
      <c r="D22" s="51">
        <v>0</v>
      </c>
      <c r="E22" s="26">
        <v>0.1</v>
      </c>
      <c r="F22" s="51">
        <v>0.03</v>
      </c>
      <c r="G22" s="30">
        <v>0</v>
      </c>
      <c r="H22" s="51">
        <v>0.01</v>
      </c>
      <c r="I22" s="30">
        <v>0</v>
      </c>
      <c r="J22" s="51">
        <v>0</v>
      </c>
      <c r="K22" s="30">
        <v>0.02</v>
      </c>
      <c r="L22" s="51">
        <v>0.01</v>
      </c>
      <c r="M22" s="30">
        <v>0</v>
      </c>
    </row>
    <row r="23" spans="2:13" ht="15.75" thickBot="1" x14ac:dyDescent="0.3">
      <c r="B23" s="18">
        <v>28</v>
      </c>
      <c r="C23" s="30">
        <v>0</v>
      </c>
      <c r="D23" s="51">
        <v>0</v>
      </c>
      <c r="E23" s="30">
        <v>0.1</v>
      </c>
      <c r="F23" s="51">
        <v>0.03</v>
      </c>
      <c r="G23" s="30">
        <v>0.20599999999999999</v>
      </c>
      <c r="H23" s="51">
        <v>0.11</v>
      </c>
      <c r="I23" s="30">
        <v>0</v>
      </c>
      <c r="J23" s="51">
        <v>0.01</v>
      </c>
      <c r="K23" s="30">
        <v>9.5000000000000001E-2</v>
      </c>
      <c r="L23" s="51">
        <v>0.05</v>
      </c>
      <c r="M23" s="30">
        <v>0</v>
      </c>
    </row>
    <row r="24" spans="2:13" ht="15.75" thickBot="1" x14ac:dyDescent="0.3">
      <c r="B24" s="18">
        <v>29</v>
      </c>
      <c r="C24" s="46">
        <v>0.09</v>
      </c>
      <c r="D24" s="52">
        <v>0.12</v>
      </c>
      <c r="E24" s="30">
        <v>0</v>
      </c>
      <c r="F24" s="51">
        <v>0.17</v>
      </c>
      <c r="G24" s="30">
        <v>0</v>
      </c>
      <c r="H24" s="51">
        <v>0.4</v>
      </c>
      <c r="I24" s="30">
        <v>0</v>
      </c>
      <c r="J24" s="52">
        <v>0.04</v>
      </c>
      <c r="K24" s="46">
        <v>0.01</v>
      </c>
      <c r="L24" s="52">
        <v>0.2</v>
      </c>
      <c r="M24" s="46">
        <v>0.08</v>
      </c>
    </row>
    <row r="25" spans="2:13" ht="15.75" thickBot="1" x14ac:dyDescent="0.3">
      <c r="B25" s="18">
        <v>30</v>
      </c>
      <c r="C25" s="46"/>
      <c r="D25" s="52">
        <v>0.13</v>
      </c>
      <c r="E25" s="46"/>
      <c r="F25" s="52">
        <v>0.18</v>
      </c>
      <c r="G25" s="46"/>
      <c r="H25" s="52">
        <v>0.31</v>
      </c>
      <c r="I25" s="46"/>
      <c r="J25" s="52">
        <v>0.1</v>
      </c>
      <c r="K25" s="46"/>
      <c r="L25" s="52">
        <v>0.19</v>
      </c>
      <c r="M25" s="46"/>
    </row>
    <row r="26" spans="2:13" ht="15.75" thickBot="1" x14ac:dyDescent="0.3">
      <c r="B26" s="18">
        <v>31</v>
      </c>
      <c r="C26" s="46"/>
      <c r="D26" s="52">
        <v>0.2</v>
      </c>
      <c r="E26" s="46"/>
      <c r="F26" s="52">
        <v>0.13</v>
      </c>
      <c r="G26" s="46"/>
      <c r="H26" s="52">
        <v>0.21</v>
      </c>
      <c r="I26" s="46"/>
      <c r="J26" s="52">
        <v>0.06</v>
      </c>
      <c r="K26" s="46"/>
      <c r="L26" s="52">
        <v>0.18</v>
      </c>
      <c r="M26" s="46"/>
    </row>
    <row r="27" spans="2:13" ht="15.75" thickBot="1" x14ac:dyDescent="0.3">
      <c r="B27" s="18">
        <v>32</v>
      </c>
      <c r="C27" s="46"/>
      <c r="D27" s="52">
        <v>0.16</v>
      </c>
      <c r="E27" s="46"/>
      <c r="F27" s="52">
        <v>0.33</v>
      </c>
      <c r="G27" s="46"/>
      <c r="H27" s="52">
        <v>0.41</v>
      </c>
      <c r="I27" s="46"/>
      <c r="J27" s="52">
        <v>0.09</v>
      </c>
      <c r="K27" s="46"/>
      <c r="L27" s="52">
        <v>0.27</v>
      </c>
      <c r="M27" s="46"/>
    </row>
    <row r="28" spans="2:13" ht="15.75" thickBot="1" x14ac:dyDescent="0.3">
      <c r="B28" s="18">
        <v>33</v>
      </c>
      <c r="C28" s="46"/>
      <c r="D28" s="52">
        <v>0.2</v>
      </c>
      <c r="E28" s="46"/>
      <c r="F28" s="52">
        <v>0.38</v>
      </c>
      <c r="G28" s="46"/>
      <c r="H28" s="52">
        <v>0.28000000000000003</v>
      </c>
      <c r="I28" s="46"/>
      <c r="J28" s="52">
        <v>0.06</v>
      </c>
      <c r="K28" s="46"/>
      <c r="L28" s="52">
        <v>0.24</v>
      </c>
      <c r="M28" s="46"/>
    </row>
    <row r="29" spans="2:13" ht="15.75" thickBot="1" x14ac:dyDescent="0.3">
      <c r="B29" s="18">
        <v>34</v>
      </c>
      <c r="C29" s="46"/>
      <c r="D29" s="52">
        <v>0.15</v>
      </c>
      <c r="E29" s="46"/>
      <c r="F29" s="52">
        <v>0.16</v>
      </c>
      <c r="G29" s="46"/>
      <c r="H29" s="52">
        <v>0.34</v>
      </c>
      <c r="I29" s="46"/>
      <c r="J29" s="52">
        <v>0.06</v>
      </c>
      <c r="K29" s="46"/>
      <c r="L29" s="52">
        <v>0.19</v>
      </c>
      <c r="M29" s="46"/>
    </row>
    <row r="30" spans="2:13" ht="15.75" thickBot="1" x14ac:dyDescent="0.3">
      <c r="B30" s="18">
        <v>35</v>
      </c>
      <c r="C30" s="46"/>
      <c r="D30" s="52">
        <v>0.03</v>
      </c>
      <c r="E30" s="46"/>
      <c r="F30" s="52">
        <v>0.11</v>
      </c>
      <c r="G30" s="46"/>
      <c r="H30" s="52">
        <v>0.18</v>
      </c>
      <c r="I30" s="46"/>
      <c r="J30" s="52">
        <v>0.16</v>
      </c>
      <c r="K30" s="46"/>
      <c r="L30" s="52">
        <v>0.13</v>
      </c>
      <c r="M30" s="46"/>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72" t="s">
        <v>25</v>
      </c>
      <c r="D33" s="91"/>
      <c r="E33" s="73"/>
      <c r="F33" s="15"/>
      <c r="G33" s="72" t="s">
        <v>28</v>
      </c>
      <c r="H33" s="91"/>
      <c r="I33" s="73"/>
    </row>
    <row r="34" spans="1:13" ht="38.25" x14ac:dyDescent="0.25">
      <c r="B34" s="5"/>
      <c r="C34" s="74" t="s">
        <v>26</v>
      </c>
      <c r="D34" s="92"/>
      <c r="E34" s="75"/>
      <c r="F34" s="14" t="s">
        <v>27</v>
      </c>
      <c r="G34" s="74"/>
      <c r="H34" s="93"/>
      <c r="I34" s="75"/>
    </row>
    <row r="35" spans="1:13" ht="15.75" thickBot="1" x14ac:dyDescent="0.3">
      <c r="B35" s="5"/>
      <c r="C35" s="78"/>
      <c r="D35" s="86"/>
      <c r="E35" s="79"/>
      <c r="F35" s="22"/>
      <c r="G35" s="76"/>
      <c r="H35" s="94"/>
      <c r="I35" s="77"/>
    </row>
    <row r="36" spans="1:13" x14ac:dyDescent="0.25">
      <c r="B36" s="5" t="s">
        <v>10</v>
      </c>
      <c r="C36" s="68" t="s">
        <v>15</v>
      </c>
      <c r="D36" s="68" t="s">
        <v>16</v>
      </c>
      <c r="E36" s="95" t="s">
        <v>29</v>
      </c>
      <c r="F36" s="22"/>
      <c r="G36" s="97" t="s">
        <v>30</v>
      </c>
      <c r="H36" s="97" t="s">
        <v>31</v>
      </c>
      <c r="I36" s="27" t="s">
        <v>20</v>
      </c>
    </row>
    <row r="37" spans="1:13" ht="15.75" thickBot="1" x14ac:dyDescent="0.3">
      <c r="B37" s="6"/>
      <c r="C37" s="69"/>
      <c r="D37" s="69"/>
      <c r="E37" s="96"/>
      <c r="F37" s="13"/>
      <c r="G37" s="98"/>
      <c r="H37" s="98"/>
      <c r="I37" s="28" t="s">
        <v>32</v>
      </c>
    </row>
    <row r="38" spans="1:13" ht="26.25" thickBot="1" x14ac:dyDescent="0.3">
      <c r="B38" s="11" t="s">
        <v>56</v>
      </c>
      <c r="C38" s="64">
        <f>'Total Number Of Ind'!H7</f>
        <v>103</v>
      </c>
      <c r="D38" s="64">
        <f>'Total Number Of Ind'!I7</f>
        <v>405</v>
      </c>
      <c r="E38" s="64">
        <f>C38+D38</f>
        <v>508</v>
      </c>
      <c r="F38" s="64">
        <v>9</v>
      </c>
      <c r="G38" s="26">
        <f>C38/F38</f>
        <v>11.444444444444445</v>
      </c>
      <c r="H38" s="26">
        <f>D38/F38</f>
        <v>45</v>
      </c>
      <c r="I38" s="26">
        <f>E38/F38</f>
        <v>56.444444444444443</v>
      </c>
    </row>
    <row r="39" spans="1:13" ht="26.25" thickBot="1" x14ac:dyDescent="0.3">
      <c r="B39" s="11" t="s">
        <v>57</v>
      </c>
      <c r="C39" s="64">
        <f>'Total Number Of Ind'!H6</f>
        <v>95</v>
      </c>
      <c r="D39" s="64">
        <f>'Total Number Of Ind'!I6</f>
        <v>918</v>
      </c>
      <c r="E39" s="64">
        <f>C39+D39</f>
        <v>1013</v>
      </c>
      <c r="F39" s="64">
        <v>10</v>
      </c>
      <c r="G39" s="26">
        <f t="shared" ref="G39:G44" si="3">C39/F39</f>
        <v>9.5</v>
      </c>
      <c r="H39" s="26">
        <f>D39/F39</f>
        <v>91.8</v>
      </c>
      <c r="I39" s="26">
        <f t="shared" ref="I39:I44" si="4">E39/F39</f>
        <v>101.3</v>
      </c>
    </row>
    <row r="40" spans="1:13" ht="26.25" thickBot="1" x14ac:dyDescent="0.3">
      <c r="B40" s="11" t="s">
        <v>59</v>
      </c>
      <c r="C40" s="64">
        <f>'Total Number Of Ind'!H8</f>
        <v>149</v>
      </c>
      <c r="D40" s="64">
        <f>'Total Number Of Ind'!I8</f>
        <v>1623</v>
      </c>
      <c r="E40" s="64">
        <f>C40+D40</f>
        <v>1772</v>
      </c>
      <c r="F40" s="64">
        <v>15</v>
      </c>
      <c r="G40" s="26">
        <f t="shared" si="3"/>
        <v>9.9333333333333336</v>
      </c>
      <c r="H40" s="26">
        <f>D40/F40</f>
        <v>108.2</v>
      </c>
      <c r="I40" s="26">
        <f t="shared" si="4"/>
        <v>118.13333333333334</v>
      </c>
    </row>
    <row r="41" spans="1:13" ht="26.25" thickBot="1" x14ac:dyDescent="0.3">
      <c r="B41" s="11" t="s">
        <v>58</v>
      </c>
      <c r="C41" s="64">
        <f>'Total Number Of Ind'!H9</f>
        <v>49</v>
      </c>
      <c r="D41" s="64">
        <f>'Total Number Of Ind'!I9</f>
        <v>352</v>
      </c>
      <c r="E41" s="64">
        <f>C41+D41</f>
        <v>401</v>
      </c>
      <c r="F41" s="64">
        <v>9</v>
      </c>
      <c r="G41" s="26">
        <f t="shared" si="3"/>
        <v>5.4444444444444446</v>
      </c>
      <c r="H41" s="26">
        <f>D41/F41</f>
        <v>39.111111111111114</v>
      </c>
      <c r="I41" s="26">
        <f t="shared" si="4"/>
        <v>44.555555555555557</v>
      </c>
    </row>
    <row r="42" spans="1:13" ht="26.25" thickBot="1" x14ac:dyDescent="0.3">
      <c r="B42" s="11" t="s">
        <v>22</v>
      </c>
      <c r="C42" s="64">
        <f>SUM(C38:C41)</f>
        <v>396</v>
      </c>
      <c r="D42" s="64">
        <f>SUM(D38:D41)</f>
        <v>3298</v>
      </c>
      <c r="E42" s="64">
        <f>SUM(E38:E41)</f>
        <v>3694</v>
      </c>
      <c r="F42" s="64">
        <v>43</v>
      </c>
      <c r="G42" s="26">
        <f t="shared" si="3"/>
        <v>9.2093023255813957</v>
      </c>
      <c r="H42" s="26">
        <f>D42/F42</f>
        <v>76.697674418604649</v>
      </c>
      <c r="I42" s="26">
        <f>E42/F42</f>
        <v>85.906976744186053</v>
      </c>
    </row>
    <row r="43" spans="1:13" ht="15.75" thickBot="1" x14ac:dyDescent="0.3">
      <c r="B43" s="11"/>
      <c r="C43" s="64"/>
      <c r="D43" s="64"/>
      <c r="E43" s="64"/>
      <c r="F43" s="64"/>
      <c r="G43" s="26"/>
      <c r="H43" s="26"/>
      <c r="I43" s="26"/>
    </row>
    <row r="44" spans="1:13" ht="15.75" thickBot="1" x14ac:dyDescent="0.3">
      <c r="B44" s="11" t="s">
        <v>9</v>
      </c>
      <c r="C44" s="64">
        <f>'Total Number Of Ind'!H5</f>
        <v>67</v>
      </c>
      <c r="D44" s="64">
        <f>'Total Number Of Ind'!I5</f>
        <v>3355</v>
      </c>
      <c r="E44" s="64">
        <f>C44+D44</f>
        <v>3422</v>
      </c>
      <c r="F44" s="64">
        <v>37</v>
      </c>
      <c r="G44" s="26">
        <f t="shared" si="3"/>
        <v>1.8108108108108107</v>
      </c>
      <c r="H44" s="26">
        <f>D44/F44</f>
        <v>90.675675675675677</v>
      </c>
      <c r="I44" s="26">
        <f t="shared" si="4"/>
        <v>92.486486486486484</v>
      </c>
    </row>
    <row r="45" spans="1:13" ht="15.75" thickBot="1" x14ac:dyDescent="0.3"/>
    <row r="46" spans="1:13" x14ac:dyDescent="0.25">
      <c r="A46" t="s">
        <v>51</v>
      </c>
      <c r="B46" s="16"/>
      <c r="C46" s="87" t="s">
        <v>56</v>
      </c>
      <c r="D46" s="88"/>
      <c r="E46" s="87" t="s">
        <v>57</v>
      </c>
      <c r="F46" s="88"/>
      <c r="G46" s="87" t="s">
        <v>59</v>
      </c>
      <c r="H46" s="88"/>
      <c r="I46" s="87" t="s">
        <v>58</v>
      </c>
      <c r="J46" s="88"/>
      <c r="K46" s="87" t="s">
        <v>22</v>
      </c>
      <c r="L46" s="88"/>
      <c r="M46" s="19"/>
    </row>
    <row r="47" spans="1:13" ht="15.75" thickBot="1" x14ac:dyDescent="0.3">
      <c r="B47" s="17"/>
      <c r="C47" s="89"/>
      <c r="D47" s="90"/>
      <c r="E47" s="89"/>
      <c r="F47" s="90"/>
      <c r="G47" s="89"/>
      <c r="H47" s="90"/>
      <c r="I47" s="89"/>
      <c r="J47" s="90"/>
      <c r="K47" s="89"/>
      <c r="L47" s="90"/>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6" t="s">
        <v>105</v>
      </c>
      <c r="D50" s="47">
        <v>2.19</v>
      </c>
      <c r="E50" s="46" t="s">
        <v>105</v>
      </c>
      <c r="F50" s="47">
        <v>5.32</v>
      </c>
      <c r="G50" s="46" t="s">
        <v>105</v>
      </c>
      <c r="H50" s="47">
        <v>7.79</v>
      </c>
      <c r="I50" s="46" t="s">
        <v>105</v>
      </c>
      <c r="J50" s="47">
        <v>0.35</v>
      </c>
      <c r="K50" s="46" t="s">
        <v>105</v>
      </c>
      <c r="L50" s="47">
        <v>4.7699999999999996</v>
      </c>
      <c r="M50" s="46" t="s">
        <v>105</v>
      </c>
    </row>
    <row r="51" spans="2:13" ht="15.75" thickBot="1" x14ac:dyDescent="0.3">
      <c r="B51" s="18">
        <v>24</v>
      </c>
      <c r="C51" s="30">
        <v>3.11</v>
      </c>
      <c r="D51" s="48">
        <v>2.2000000000000002</v>
      </c>
      <c r="E51" s="30">
        <v>13.1</v>
      </c>
      <c r="F51" s="48">
        <v>7.84</v>
      </c>
      <c r="G51" s="30">
        <v>5.53</v>
      </c>
      <c r="H51" s="48">
        <v>11.49</v>
      </c>
      <c r="I51" s="30">
        <v>5.44</v>
      </c>
      <c r="J51" s="48">
        <v>0.64</v>
      </c>
      <c r="K51" s="30">
        <v>6.77</v>
      </c>
      <c r="L51" s="48">
        <v>6.37</v>
      </c>
      <c r="M51" s="30">
        <v>7.19</v>
      </c>
    </row>
    <row r="52" spans="2:13" ht="15.75" thickBot="1" x14ac:dyDescent="0.3">
      <c r="B52" s="18">
        <v>25</v>
      </c>
      <c r="C52" s="30">
        <v>22.22</v>
      </c>
      <c r="D52" s="48">
        <v>6.39</v>
      </c>
      <c r="E52" s="30">
        <v>61.3</v>
      </c>
      <c r="F52" s="48">
        <v>16.88</v>
      </c>
      <c r="G52" s="30">
        <v>70.33</v>
      </c>
      <c r="H52" s="48">
        <v>21.12</v>
      </c>
      <c r="I52" s="30">
        <v>18</v>
      </c>
      <c r="J52" s="48">
        <v>1.92</v>
      </c>
      <c r="K52" s="30">
        <v>47.21</v>
      </c>
      <c r="L52" s="48">
        <v>13.09</v>
      </c>
      <c r="M52" s="26">
        <v>107.14</v>
      </c>
    </row>
    <row r="53" spans="2:13" ht="15.75" thickBot="1" x14ac:dyDescent="0.3">
      <c r="B53" s="18">
        <v>26</v>
      </c>
      <c r="C53" s="30">
        <v>34.44</v>
      </c>
      <c r="D53" s="48">
        <v>11.54</v>
      </c>
      <c r="E53" s="30">
        <v>79.599999999999994</v>
      </c>
      <c r="F53" s="48">
        <v>35.479999999999997</v>
      </c>
      <c r="G53" s="30">
        <v>70.53</v>
      </c>
      <c r="H53" s="48">
        <v>33.090000000000003</v>
      </c>
      <c r="I53" s="30">
        <v>11.33</v>
      </c>
      <c r="J53" s="48">
        <v>5.81</v>
      </c>
      <c r="K53" s="30">
        <v>52.7</v>
      </c>
      <c r="L53" s="48">
        <v>23.19</v>
      </c>
      <c r="M53" s="26">
        <v>60</v>
      </c>
    </row>
    <row r="54" spans="2:13" ht="15.75" thickBot="1" x14ac:dyDescent="0.3">
      <c r="B54" s="18">
        <v>27</v>
      </c>
      <c r="C54" s="30">
        <v>18</v>
      </c>
      <c r="D54" s="48">
        <v>30.65</v>
      </c>
      <c r="E54" s="30">
        <v>57.4</v>
      </c>
      <c r="F54" s="48">
        <v>68.92</v>
      </c>
      <c r="G54" s="30">
        <v>52.33</v>
      </c>
      <c r="H54" s="48">
        <v>43.03</v>
      </c>
      <c r="I54" s="30">
        <v>7.44</v>
      </c>
      <c r="J54" s="48">
        <v>12.58</v>
      </c>
      <c r="K54" s="30">
        <v>36.93</v>
      </c>
      <c r="L54" s="48">
        <v>42.47</v>
      </c>
      <c r="M54" s="30">
        <v>51.16</v>
      </c>
    </row>
    <row r="55" spans="2:13" ht="15.75" thickBot="1" x14ac:dyDescent="0.3">
      <c r="B55" s="18">
        <v>28</v>
      </c>
      <c r="C55" s="30">
        <v>34.11</v>
      </c>
      <c r="D55" s="48">
        <v>48.06</v>
      </c>
      <c r="E55" s="30">
        <v>122.1</v>
      </c>
      <c r="F55" s="48">
        <v>84.97</v>
      </c>
      <c r="G55" s="30">
        <v>133.27000000000001</v>
      </c>
      <c r="H55" s="48">
        <v>67.44</v>
      </c>
      <c r="I55" s="30">
        <v>11.33</v>
      </c>
      <c r="J55" s="48">
        <v>13.15</v>
      </c>
      <c r="K55" s="30">
        <v>84.4</v>
      </c>
      <c r="L55" s="48">
        <v>55.87</v>
      </c>
      <c r="M55" s="30">
        <v>95.3</v>
      </c>
    </row>
    <row r="56" spans="2:13" ht="15.75" thickBot="1" x14ac:dyDescent="0.3">
      <c r="B56" s="18">
        <v>29</v>
      </c>
      <c r="C56" s="46">
        <v>56.44</v>
      </c>
      <c r="D56" s="49">
        <v>55.24</v>
      </c>
      <c r="E56" s="46">
        <v>101.3</v>
      </c>
      <c r="F56" s="49">
        <v>83.97</v>
      </c>
      <c r="G56" s="46">
        <v>118.13</v>
      </c>
      <c r="H56" s="49">
        <v>69.09</v>
      </c>
      <c r="I56" s="46">
        <v>44.56</v>
      </c>
      <c r="J56" s="49">
        <v>20.03</v>
      </c>
      <c r="K56" s="46">
        <v>85.91</v>
      </c>
      <c r="L56" s="49">
        <v>59.75</v>
      </c>
      <c r="M56" s="46">
        <v>92.49</v>
      </c>
    </row>
    <row r="57" spans="2:13" ht="15.75" thickBot="1" x14ac:dyDescent="0.3">
      <c r="B57" s="18">
        <v>30</v>
      </c>
      <c r="C57" s="46"/>
      <c r="D57" s="49">
        <v>48.71</v>
      </c>
      <c r="E57" s="46"/>
      <c r="F57" s="49">
        <v>120.93</v>
      </c>
      <c r="G57" s="46"/>
      <c r="H57" s="49">
        <v>79.38</v>
      </c>
      <c r="I57" s="46"/>
      <c r="J57" s="49">
        <v>17.11</v>
      </c>
      <c r="K57" s="46"/>
      <c r="L57" s="49">
        <v>70.39</v>
      </c>
      <c r="M57" s="46"/>
    </row>
    <row r="58" spans="2:13" ht="15.75" thickBot="1" x14ac:dyDescent="0.3">
      <c r="B58" s="18">
        <v>31</v>
      </c>
      <c r="C58" s="46"/>
      <c r="D58" s="49">
        <v>48.48</v>
      </c>
      <c r="E58" s="46"/>
      <c r="F58" s="49">
        <v>96.73</v>
      </c>
      <c r="G58" s="46"/>
      <c r="H58" s="49">
        <v>58.83</v>
      </c>
      <c r="I58" s="46"/>
      <c r="J58" s="49">
        <v>12.95</v>
      </c>
      <c r="K58" s="46"/>
      <c r="L58" s="49">
        <v>57.79</v>
      </c>
      <c r="M58" s="46"/>
    </row>
    <row r="59" spans="2:13" ht="15.75" thickBot="1" x14ac:dyDescent="0.3">
      <c r="B59" s="18">
        <v>32</v>
      </c>
      <c r="C59" s="46"/>
      <c r="D59" s="49">
        <v>41.25</v>
      </c>
      <c r="E59" s="46"/>
      <c r="F59" s="49">
        <v>68.12</v>
      </c>
      <c r="G59" s="46"/>
      <c r="H59" s="49">
        <v>57.75</v>
      </c>
      <c r="I59" s="46"/>
      <c r="J59" s="49">
        <v>14.77</v>
      </c>
      <c r="K59" s="46"/>
      <c r="L59" s="49">
        <v>48.11</v>
      </c>
      <c r="M59" s="46"/>
    </row>
    <row r="60" spans="2:13" ht="15.75" thickBot="1" x14ac:dyDescent="0.3">
      <c r="B60" s="18">
        <v>33</v>
      </c>
      <c r="C60" s="46"/>
      <c r="D60" s="49">
        <v>27.04</v>
      </c>
      <c r="E60" s="46"/>
      <c r="F60" s="49">
        <v>52.01</v>
      </c>
      <c r="G60" s="46"/>
      <c r="H60" s="49">
        <v>36.5</v>
      </c>
      <c r="I60" s="46"/>
      <c r="J60" s="49">
        <v>9.36</v>
      </c>
      <c r="K60" s="46"/>
      <c r="L60" s="49">
        <v>32.44</v>
      </c>
      <c r="M60" s="46"/>
    </row>
    <row r="61" spans="2:13" ht="15.75" thickBot="1" x14ac:dyDescent="0.3">
      <c r="B61" s="18">
        <v>34</v>
      </c>
      <c r="C61" s="46"/>
      <c r="D61" s="49">
        <v>20.04</v>
      </c>
      <c r="E61" s="46"/>
      <c r="F61" s="49">
        <v>46.6</v>
      </c>
      <c r="G61" s="46"/>
      <c r="H61" s="49">
        <v>27.58</v>
      </c>
      <c r="I61" s="46"/>
      <c r="J61" s="49">
        <v>6.54</v>
      </c>
      <c r="K61" s="46"/>
      <c r="L61" s="49">
        <v>26.43</v>
      </c>
      <c r="M61" s="46"/>
    </row>
    <row r="62" spans="2:13" ht="15.75" thickBot="1" x14ac:dyDescent="0.3">
      <c r="B62" s="18">
        <v>35</v>
      </c>
      <c r="C62" s="46"/>
      <c r="D62" s="49">
        <v>8.4499999999999993</v>
      </c>
      <c r="E62" s="46"/>
      <c r="F62" s="49">
        <v>20.21</v>
      </c>
      <c r="G62" s="46"/>
      <c r="H62" s="49">
        <v>13.06</v>
      </c>
      <c r="I62" s="46"/>
      <c r="J62" s="49">
        <v>4.12</v>
      </c>
      <c r="K62" s="46"/>
      <c r="L62" s="49">
        <v>11.98</v>
      </c>
      <c r="M62" s="46"/>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87" t="s">
        <v>34</v>
      </c>
      <c r="D65" s="99"/>
      <c r="E65" s="88"/>
      <c r="F65" s="87" t="s">
        <v>35</v>
      </c>
      <c r="G65" s="99"/>
      <c r="H65" s="88"/>
      <c r="I65" s="87" t="s">
        <v>33</v>
      </c>
      <c r="J65" s="99"/>
      <c r="K65" s="88"/>
      <c r="L65" s="87" t="s">
        <v>37</v>
      </c>
      <c r="M65" s="99"/>
      <c r="N65" s="88"/>
    </row>
    <row r="66" spans="1:21" x14ac:dyDescent="0.25">
      <c r="B66" s="17"/>
      <c r="C66" s="100"/>
      <c r="D66" s="101"/>
      <c r="E66" s="102"/>
      <c r="F66" s="100"/>
      <c r="G66" s="101"/>
      <c r="H66" s="102"/>
      <c r="I66" s="100" t="s">
        <v>36</v>
      </c>
      <c r="J66" s="104"/>
      <c r="K66" s="102"/>
      <c r="L66" s="100"/>
      <c r="M66" s="101"/>
      <c r="N66" s="102"/>
    </row>
    <row r="67" spans="1:21" ht="15.75" thickBot="1" x14ac:dyDescent="0.3">
      <c r="B67" s="17"/>
      <c r="C67" s="89"/>
      <c r="D67" s="103"/>
      <c r="E67" s="90"/>
      <c r="F67" s="89"/>
      <c r="G67" s="103"/>
      <c r="H67" s="90"/>
      <c r="I67" s="78"/>
      <c r="J67" s="86"/>
      <c r="K67" s="79"/>
      <c r="L67" s="89"/>
      <c r="M67" s="103"/>
      <c r="N67" s="90"/>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T68" s="62"/>
      <c r="U68" s="63"/>
    </row>
    <row r="69" spans="1:21" ht="24.75" thickBot="1" x14ac:dyDescent="0.3">
      <c r="B69" s="18" t="s">
        <v>56</v>
      </c>
      <c r="C69" s="64">
        <f>'Total Number Ind Examined '!I8</f>
        <v>133</v>
      </c>
      <c r="D69" s="64">
        <f>'Total Number Ind Examined '!J8</f>
        <v>405</v>
      </c>
      <c r="E69" s="64">
        <f>C69+D69</f>
        <v>538</v>
      </c>
      <c r="F69" s="65">
        <f>'Total Number of Pools Examined'!H8</f>
        <v>10</v>
      </c>
      <c r="G69" s="65">
        <f>'Total Number of Pools Examined'!I8</f>
        <v>14</v>
      </c>
      <c r="H69" s="65">
        <f>F69+G69</f>
        <v>24</v>
      </c>
      <c r="I69" s="65">
        <f>'Total Number of WNV + Pools'!G7</f>
        <v>1</v>
      </c>
      <c r="J69" s="65">
        <f>'Total Number of WNV + Pools'!H7</f>
        <v>0</v>
      </c>
      <c r="K69" s="65">
        <f>'Total Number of WNV + Pools'!I7</f>
        <v>1</v>
      </c>
      <c r="L69" s="30">
        <f>ZONEINFRATE!C2</f>
        <v>8.0779517960027221</v>
      </c>
      <c r="M69" s="30">
        <f>ZONEINFRATE!C3</f>
        <v>0</v>
      </c>
      <c r="N69" s="21">
        <v>1.87</v>
      </c>
      <c r="U69" s="31"/>
    </row>
    <row r="70" spans="1:21" ht="24.75" thickBot="1" x14ac:dyDescent="0.3">
      <c r="B70" s="18" t="s">
        <v>57</v>
      </c>
      <c r="C70" s="64">
        <f>'Total Number Ind Examined '!I7</f>
        <v>458</v>
      </c>
      <c r="D70" s="64">
        <f>'Total Number Ind Examined '!J7</f>
        <v>927</v>
      </c>
      <c r="E70" s="64">
        <f>C70+D70</f>
        <v>1385</v>
      </c>
      <c r="F70" s="65">
        <f>'Total Number of Pools Examined'!H7</f>
        <v>19</v>
      </c>
      <c r="G70" s="65">
        <f>'Total Number of Pools Examined'!I7</f>
        <v>23</v>
      </c>
      <c r="H70" s="65">
        <f>F70+G70</f>
        <v>42</v>
      </c>
      <c r="I70" s="65">
        <f>'Total Number of WNV + Pools'!G8</f>
        <v>0</v>
      </c>
      <c r="J70" s="65">
        <f>'Total Number of WNV + Pools'!H8</f>
        <v>0</v>
      </c>
      <c r="K70" s="65">
        <f>'Total Number of WNV + Pools'!I8</f>
        <v>0</v>
      </c>
      <c r="L70" s="30">
        <f>ZONEINFRATE!C4</f>
        <v>0</v>
      </c>
      <c r="M70" s="30">
        <f>ZONEINFRATE!C5</f>
        <v>0</v>
      </c>
      <c r="N70" s="21">
        <v>0</v>
      </c>
      <c r="R70" s="62"/>
      <c r="S70" s="63"/>
      <c r="U70" s="31"/>
    </row>
    <row r="71" spans="1:21" ht="24.75" thickBot="1" x14ac:dyDescent="0.3">
      <c r="B71" s="18" t="s">
        <v>59</v>
      </c>
      <c r="C71" s="64">
        <f>'Total Number Ind Examined '!I9</f>
        <v>415</v>
      </c>
      <c r="D71" s="64">
        <f>'Total Number Ind Examined '!J9</f>
        <v>1630</v>
      </c>
      <c r="E71" s="64">
        <f>C71+D71</f>
        <v>2045</v>
      </c>
      <c r="F71" s="65">
        <f>'Total Number of Pools Examined'!H9</f>
        <v>20</v>
      </c>
      <c r="G71" s="65">
        <f>'Total Number of Pools Examined'!I9</f>
        <v>43</v>
      </c>
      <c r="H71" s="65">
        <f>F71+G71</f>
        <v>63</v>
      </c>
      <c r="I71" s="65">
        <f>'Total Number of WNV + Pools'!G9</f>
        <v>0</v>
      </c>
      <c r="J71" s="65">
        <f>'Total Number of WNV + Pools'!H9</f>
        <v>0</v>
      </c>
      <c r="K71" s="65">
        <f>'Total Number of WNV + Pools'!I9</f>
        <v>0</v>
      </c>
      <c r="L71" s="30">
        <f>ZONEINFRATE!C6</f>
        <v>0</v>
      </c>
      <c r="M71" s="30">
        <f>ZONEINFRATE!C7</f>
        <v>0</v>
      </c>
      <c r="N71" s="21">
        <v>0</v>
      </c>
      <c r="S71" s="31"/>
      <c r="U71" s="31"/>
    </row>
    <row r="72" spans="1:21" ht="24.75" thickBot="1" x14ac:dyDescent="0.3">
      <c r="B72" s="18" t="s">
        <v>58</v>
      </c>
      <c r="C72" s="64">
        <f>'Total Number Ind Examined '!I10</f>
        <v>85</v>
      </c>
      <c r="D72" s="64">
        <f>'Total Number Ind Examined '!J10</f>
        <v>352</v>
      </c>
      <c r="E72" s="64">
        <f>C72+D72</f>
        <v>437</v>
      </c>
      <c r="F72" s="65">
        <f>'Total Number of Pools Examined'!H10</f>
        <v>7</v>
      </c>
      <c r="G72" s="65">
        <f>'Total Number of Pools Examined'!I10</f>
        <v>12</v>
      </c>
      <c r="H72" s="65">
        <f>F72+G72</f>
        <v>19</v>
      </c>
      <c r="I72" s="65">
        <f>'Total Number of WNV + Pools'!G10</f>
        <v>0</v>
      </c>
      <c r="J72" s="65">
        <f>'Total Number of WNV + Pools'!H10</f>
        <v>0</v>
      </c>
      <c r="K72" s="65">
        <f>'Total Number of WNV + Pools'!I10</f>
        <v>0</v>
      </c>
      <c r="L72" s="30">
        <f>ZONEINFRATE!C8</f>
        <v>0</v>
      </c>
      <c r="M72" s="30">
        <f>ZONEINFRATE!C9</f>
        <v>0</v>
      </c>
      <c r="N72" s="21">
        <v>0</v>
      </c>
      <c r="S72" s="31"/>
      <c r="U72" s="31"/>
    </row>
    <row r="73" spans="1:21" ht="24.75" thickBot="1" x14ac:dyDescent="0.3">
      <c r="B73" s="18" t="s">
        <v>22</v>
      </c>
      <c r="C73" s="64">
        <f>SUM(C69:C72)</f>
        <v>1091</v>
      </c>
      <c r="D73" s="64">
        <f>SUM(D69:D72)</f>
        <v>3314</v>
      </c>
      <c r="E73" s="64">
        <f>C73+D73</f>
        <v>4405</v>
      </c>
      <c r="F73" s="65">
        <f t="shared" ref="F73:K73" si="5">SUM(F69:F72)</f>
        <v>56</v>
      </c>
      <c r="G73" s="65">
        <f t="shared" si="5"/>
        <v>92</v>
      </c>
      <c r="H73" s="65">
        <f>F73+G73</f>
        <v>148</v>
      </c>
      <c r="I73" s="65">
        <f t="shared" si="5"/>
        <v>1</v>
      </c>
      <c r="J73" s="65">
        <f t="shared" si="5"/>
        <v>0</v>
      </c>
      <c r="K73" s="65">
        <f t="shared" si="5"/>
        <v>1</v>
      </c>
      <c r="L73" s="30">
        <f>CITYINFRATE!C2</f>
        <v>0.91899840848639025</v>
      </c>
      <c r="M73" s="30">
        <f>CITYINFRATE!C3</f>
        <v>0</v>
      </c>
      <c r="N73" s="21">
        <v>0.23</v>
      </c>
      <c r="U73" s="31"/>
    </row>
    <row r="74" spans="1:21" ht="15.75" thickBot="1" x14ac:dyDescent="0.3">
      <c r="B74" s="18"/>
      <c r="C74" s="30"/>
      <c r="D74" s="30"/>
      <c r="E74" s="30"/>
      <c r="F74" s="30"/>
      <c r="G74" s="30"/>
      <c r="H74" s="30"/>
      <c r="I74" s="30"/>
      <c r="J74" s="30"/>
      <c r="K74" s="30"/>
      <c r="L74" s="30"/>
      <c r="M74" s="30"/>
      <c r="N74" s="21"/>
    </row>
    <row r="75" spans="1:21" ht="15.75" thickBot="1" x14ac:dyDescent="0.3">
      <c r="B75" s="18" t="s">
        <v>9</v>
      </c>
      <c r="C75" s="65">
        <f>'Total Number Ind Examined '!I6</f>
        <v>30</v>
      </c>
      <c r="D75" s="65">
        <f>'Total Number Ind Examined '!J6</f>
        <v>1089</v>
      </c>
      <c r="E75" s="65">
        <f>C75+D75</f>
        <v>1119</v>
      </c>
      <c r="F75" s="65">
        <f>'Total Number of Pools Examined'!H6</f>
        <v>3</v>
      </c>
      <c r="G75" s="65">
        <f>'Total Number of Pools Examined'!I6</f>
        <v>26</v>
      </c>
      <c r="H75" s="65">
        <f>F75+G75</f>
        <v>29</v>
      </c>
      <c r="I75" s="65">
        <f>'Total Number of WNV + Pools'!G11</f>
        <v>0</v>
      </c>
      <c r="J75" s="65">
        <f>'Total Number of WNV + Pools'!H11</f>
        <v>1</v>
      </c>
      <c r="K75" s="65">
        <f>I75+J75</f>
        <v>1</v>
      </c>
      <c r="L75" s="30">
        <f>CITYINFRATE!C4</f>
        <v>0</v>
      </c>
      <c r="M75" s="30">
        <f>CITYINFRATE!C5</f>
        <v>0.91908249814746035</v>
      </c>
      <c r="N75" s="21">
        <v>0.89</v>
      </c>
    </row>
    <row r="76" spans="1:21" ht="15.75" thickBot="1" x14ac:dyDescent="0.3"/>
    <row r="77" spans="1:21" x14ac:dyDescent="0.25">
      <c r="A77" t="s">
        <v>53</v>
      </c>
      <c r="B77" s="16"/>
      <c r="C77" s="87" t="s">
        <v>56</v>
      </c>
      <c r="D77" s="88"/>
      <c r="E77" s="87" t="s">
        <v>57</v>
      </c>
      <c r="F77" s="88"/>
      <c r="G77" s="87" t="s">
        <v>59</v>
      </c>
      <c r="H77" s="88"/>
      <c r="I77" s="87" t="s">
        <v>58</v>
      </c>
      <c r="J77" s="88"/>
      <c r="K77" s="87" t="s">
        <v>22</v>
      </c>
      <c r="L77" s="88"/>
      <c r="M77" s="19"/>
    </row>
    <row r="78" spans="1:21" ht="15.75" thickBot="1" x14ac:dyDescent="0.3">
      <c r="B78" s="17"/>
      <c r="C78" s="89"/>
      <c r="D78" s="90"/>
      <c r="E78" s="89"/>
      <c r="F78" s="90"/>
      <c r="G78" s="89"/>
      <c r="H78" s="90"/>
      <c r="I78" s="89"/>
      <c r="J78" s="90"/>
      <c r="K78" s="89"/>
      <c r="L78" s="90"/>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0">
        <v>0</v>
      </c>
      <c r="E81" s="30" t="s">
        <v>106</v>
      </c>
      <c r="F81" s="50">
        <v>0</v>
      </c>
      <c r="G81" s="30" t="s">
        <v>106</v>
      </c>
      <c r="H81" s="50">
        <v>1.99</v>
      </c>
      <c r="I81" s="30" t="s">
        <v>106</v>
      </c>
      <c r="J81" s="50">
        <v>0</v>
      </c>
      <c r="K81" s="30" t="s">
        <v>106</v>
      </c>
      <c r="L81" s="50">
        <v>0.57999999999999996</v>
      </c>
      <c r="M81" s="30" t="s">
        <v>106</v>
      </c>
    </row>
    <row r="82" spans="2:13" ht="15.75" thickBot="1" x14ac:dyDescent="0.3">
      <c r="B82" s="18">
        <v>24</v>
      </c>
      <c r="C82" s="30">
        <v>0</v>
      </c>
      <c r="D82" s="51">
        <v>0</v>
      </c>
      <c r="E82" s="30">
        <v>0</v>
      </c>
      <c r="F82" s="51">
        <v>0</v>
      </c>
      <c r="G82" s="30">
        <v>0</v>
      </c>
      <c r="H82" s="51">
        <v>1.52</v>
      </c>
      <c r="I82" s="30">
        <v>0</v>
      </c>
      <c r="J82" s="51">
        <v>0</v>
      </c>
      <c r="K82" s="30">
        <v>0</v>
      </c>
      <c r="L82" s="51">
        <v>0.57999999999999996</v>
      </c>
      <c r="M82" s="30">
        <v>0</v>
      </c>
    </row>
    <row r="83" spans="2:13" ht="15.75" thickBot="1" x14ac:dyDescent="0.3">
      <c r="B83" s="18">
        <v>25</v>
      </c>
      <c r="C83" s="30">
        <v>0</v>
      </c>
      <c r="D83" s="51">
        <v>0</v>
      </c>
      <c r="E83" s="30">
        <v>0</v>
      </c>
      <c r="F83" s="51">
        <v>0.69</v>
      </c>
      <c r="G83" s="30">
        <v>0</v>
      </c>
      <c r="H83" s="51">
        <v>0</v>
      </c>
      <c r="I83" s="30">
        <v>0</v>
      </c>
      <c r="J83" s="51">
        <v>0</v>
      </c>
      <c r="K83" s="30">
        <v>0</v>
      </c>
      <c r="L83" s="51">
        <v>0.09</v>
      </c>
      <c r="M83" s="30">
        <v>0</v>
      </c>
    </row>
    <row r="84" spans="2:13" ht="15.75" thickBot="1" x14ac:dyDescent="0.3">
      <c r="B84" s="18">
        <v>26</v>
      </c>
      <c r="C84" s="30">
        <v>0</v>
      </c>
      <c r="D84" s="51">
        <v>0</v>
      </c>
      <c r="E84" s="30">
        <v>1.08</v>
      </c>
      <c r="F84" s="51">
        <v>0</v>
      </c>
      <c r="G84" s="30">
        <v>0.75</v>
      </c>
      <c r="H84" s="51">
        <v>0.44</v>
      </c>
      <c r="I84" s="30">
        <v>0</v>
      </c>
      <c r="J84" s="51">
        <v>0.54</v>
      </c>
      <c r="K84" s="30">
        <v>0.75</v>
      </c>
      <c r="L84" s="51">
        <v>0.24</v>
      </c>
      <c r="M84" s="30">
        <v>0</v>
      </c>
    </row>
    <row r="85" spans="2:13" ht="15.75" thickBot="1" x14ac:dyDescent="0.3">
      <c r="B85" s="18">
        <v>27</v>
      </c>
      <c r="C85" s="30">
        <v>0</v>
      </c>
      <c r="D85" s="51">
        <v>0</v>
      </c>
      <c r="E85" s="30">
        <v>1.59</v>
      </c>
      <c r="F85" s="51">
        <v>0.09</v>
      </c>
      <c r="G85" s="30">
        <v>0</v>
      </c>
      <c r="H85" s="51">
        <v>0.25</v>
      </c>
      <c r="I85" s="30">
        <v>0</v>
      </c>
      <c r="J85" s="51">
        <v>0</v>
      </c>
      <c r="K85" s="30">
        <v>0.53</v>
      </c>
      <c r="L85" s="51">
        <v>0.17</v>
      </c>
      <c r="M85" s="30">
        <v>0</v>
      </c>
    </row>
    <row r="86" spans="2:13" ht="15.75" thickBot="1" x14ac:dyDescent="0.3">
      <c r="B86" s="18">
        <v>28</v>
      </c>
      <c r="C86" s="30">
        <v>0</v>
      </c>
      <c r="D86" s="51">
        <v>0</v>
      </c>
      <c r="E86" s="30">
        <v>0.65</v>
      </c>
      <c r="F86" s="51">
        <v>0.41</v>
      </c>
      <c r="G86" s="30">
        <v>1.43</v>
      </c>
      <c r="H86" s="51">
        <v>0.9</v>
      </c>
      <c r="I86" s="30">
        <v>0</v>
      </c>
      <c r="J86" s="51">
        <v>0.49</v>
      </c>
      <c r="K86" s="30">
        <v>0.97</v>
      </c>
      <c r="L86" s="51">
        <v>0.53</v>
      </c>
      <c r="M86" s="30">
        <v>0</v>
      </c>
    </row>
    <row r="87" spans="2:13" ht="15.75" thickBot="1" x14ac:dyDescent="0.3">
      <c r="B87" s="18">
        <v>29</v>
      </c>
      <c r="C87" s="46">
        <v>1.87</v>
      </c>
      <c r="D87" s="52">
        <v>1.58</v>
      </c>
      <c r="E87" s="30">
        <v>0</v>
      </c>
      <c r="F87" s="51">
        <v>1.4</v>
      </c>
      <c r="G87" s="30">
        <v>0</v>
      </c>
      <c r="H87" s="51">
        <v>3.22</v>
      </c>
      <c r="I87" s="30">
        <v>0</v>
      </c>
      <c r="J87" s="51">
        <v>1.17</v>
      </c>
      <c r="K87" s="30">
        <v>0.23</v>
      </c>
      <c r="L87" s="52">
        <v>2.0699999999999998</v>
      </c>
      <c r="M87" s="46">
        <v>0.89</v>
      </c>
    </row>
    <row r="88" spans="2:13" ht="15.75" thickBot="1" x14ac:dyDescent="0.3">
      <c r="B88" s="18">
        <v>30</v>
      </c>
      <c r="C88" s="46"/>
      <c r="D88" s="52">
        <v>2.97</v>
      </c>
      <c r="E88" s="46"/>
      <c r="F88" s="52">
        <v>2.1</v>
      </c>
      <c r="G88" s="46"/>
      <c r="H88" s="52">
        <v>4.01</v>
      </c>
      <c r="I88" s="46"/>
      <c r="J88" s="52">
        <v>3.6</v>
      </c>
      <c r="K88" s="46"/>
      <c r="L88" s="52">
        <v>3.05</v>
      </c>
      <c r="M88" s="46"/>
    </row>
    <row r="89" spans="2:13" ht="15.75" thickBot="1" x14ac:dyDescent="0.3">
      <c r="B89" s="18">
        <v>31</v>
      </c>
      <c r="C89" s="46"/>
      <c r="D89" s="52">
        <v>4.29</v>
      </c>
      <c r="E89" s="46"/>
      <c r="F89" s="52">
        <v>1.42</v>
      </c>
      <c r="G89" s="46"/>
      <c r="H89" s="52">
        <v>4.2699999999999996</v>
      </c>
      <c r="I89" s="46"/>
      <c r="J89" s="52">
        <v>3.4</v>
      </c>
      <c r="K89" s="46"/>
      <c r="L89" s="52">
        <v>3.27</v>
      </c>
      <c r="M89" s="46"/>
    </row>
    <row r="90" spans="2:13" ht="15.75" thickBot="1" x14ac:dyDescent="0.3">
      <c r="B90" s="18">
        <v>32</v>
      </c>
      <c r="C90" s="46"/>
      <c r="D90" s="52">
        <v>4.37</v>
      </c>
      <c r="E90" s="46"/>
      <c r="F90" s="52">
        <v>6.3</v>
      </c>
      <c r="G90" s="46"/>
      <c r="H90" s="52">
        <v>7.68</v>
      </c>
      <c r="I90" s="46"/>
      <c r="J90" s="52">
        <v>9.92</v>
      </c>
      <c r="K90" s="46"/>
      <c r="L90" s="52">
        <v>6.11</v>
      </c>
      <c r="M90" s="46"/>
    </row>
    <row r="91" spans="2:13" ht="15.75" thickBot="1" x14ac:dyDescent="0.3">
      <c r="B91" s="18">
        <v>33</v>
      </c>
      <c r="C91" s="46"/>
      <c r="D91" s="52">
        <v>8.34</v>
      </c>
      <c r="E91" s="46"/>
      <c r="F91" s="52">
        <v>7.54</v>
      </c>
      <c r="G91" s="46"/>
      <c r="H91" s="52">
        <v>10.85</v>
      </c>
      <c r="I91" s="46"/>
      <c r="J91" s="52">
        <v>4.8</v>
      </c>
      <c r="K91" s="46"/>
      <c r="L91" s="52">
        <v>8.9600000000000009</v>
      </c>
      <c r="M91" s="46"/>
    </row>
    <row r="92" spans="2:13" ht="15.75" thickBot="1" x14ac:dyDescent="0.3">
      <c r="B92" s="18">
        <v>34</v>
      </c>
      <c r="C92" s="46"/>
      <c r="D92" s="52">
        <v>6.89</v>
      </c>
      <c r="E92" s="46"/>
      <c r="F92" s="52">
        <v>3.03</v>
      </c>
      <c r="G92" s="46"/>
      <c r="H92" s="52">
        <v>12.02</v>
      </c>
      <c r="I92" s="46"/>
      <c r="J92" s="52">
        <v>12.99</v>
      </c>
      <c r="K92" s="46"/>
      <c r="L92" s="52">
        <v>7.66</v>
      </c>
      <c r="M92" s="46"/>
    </row>
    <row r="93" spans="2:13" ht="15.75" thickBot="1" x14ac:dyDescent="0.3">
      <c r="B93" s="18">
        <v>35</v>
      </c>
      <c r="C93" s="46"/>
      <c r="D93" s="52">
        <v>8.1300000000000008</v>
      </c>
      <c r="E93" s="46"/>
      <c r="F93" s="52">
        <v>4.78</v>
      </c>
      <c r="G93" s="46"/>
      <c r="H93" s="52">
        <v>15.6</v>
      </c>
      <c r="I93" s="46"/>
      <c r="J93" s="52">
        <v>61.3</v>
      </c>
      <c r="K93" s="46"/>
      <c r="L93" s="52">
        <v>10.8</v>
      </c>
      <c r="M93" s="46"/>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19" workbookViewId="0">
      <selection activeCell="S183" sqref="S183"/>
    </sheetView>
  </sheetViews>
  <sheetFormatPr defaultRowHeight="11.25" x14ac:dyDescent="0.25"/>
  <cols>
    <col min="1" max="1" width="4.5703125" style="38" bestFit="1" customWidth="1"/>
    <col min="2" max="2" width="11.5703125" style="36" bestFit="1" customWidth="1"/>
    <col min="3" max="3" width="9.42578125" style="36" bestFit="1" customWidth="1"/>
    <col min="4" max="4" width="6.5703125" style="36" bestFit="1" customWidth="1"/>
    <col min="5" max="5" width="7.7109375" style="37" bestFit="1"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6.28515625" style="36" bestFit="1" customWidth="1"/>
    <col min="13" max="13" width="5.42578125" style="36" customWidth="1"/>
    <col min="14" max="14" width="6.7109375" style="36" customWidth="1"/>
    <col min="15" max="15" width="7.42578125" style="36" customWidth="1"/>
    <col min="16" max="16" width="7.140625" style="36" customWidth="1"/>
    <col min="17" max="17" width="11.140625" style="36" customWidth="1"/>
    <col min="18" max="18" width="10.7109375" style="36" customWidth="1"/>
    <col min="19" max="19" width="13.7109375" style="36" customWidth="1"/>
    <col min="20"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5">
      <c r="A2" s="38">
        <v>2015</v>
      </c>
      <c r="B2" s="36" t="s">
        <v>335</v>
      </c>
      <c r="C2" s="36">
        <v>17370</v>
      </c>
      <c r="D2" s="36">
        <v>29</v>
      </c>
      <c r="E2" s="37">
        <v>42205</v>
      </c>
      <c r="F2" s="36" t="s">
        <v>200</v>
      </c>
      <c r="G2" s="36" t="s">
        <v>47</v>
      </c>
      <c r="H2" s="36" t="s">
        <v>336</v>
      </c>
      <c r="I2" s="36" t="s">
        <v>61</v>
      </c>
      <c r="J2" s="36" t="s">
        <v>337</v>
      </c>
      <c r="K2" s="36" t="s">
        <v>299</v>
      </c>
      <c r="L2" s="36" t="s">
        <v>6</v>
      </c>
      <c r="M2" s="36" t="s">
        <v>300</v>
      </c>
      <c r="N2" s="36">
        <v>9</v>
      </c>
      <c r="O2" s="36">
        <v>0</v>
      </c>
      <c r="P2" s="36">
        <v>9</v>
      </c>
      <c r="Q2" s="36">
        <v>0</v>
      </c>
      <c r="R2" s="36" t="s">
        <v>489</v>
      </c>
      <c r="T2" s="36" t="s">
        <v>492</v>
      </c>
      <c r="U2" s="36" t="s">
        <v>496</v>
      </c>
    </row>
    <row r="3" spans="1:21" x14ac:dyDescent="0.25">
      <c r="A3" s="38">
        <v>2015</v>
      </c>
      <c r="B3" s="36" t="s">
        <v>338</v>
      </c>
      <c r="C3" s="36">
        <v>17371</v>
      </c>
      <c r="D3" s="36">
        <v>29</v>
      </c>
      <c r="E3" s="37">
        <v>42205</v>
      </c>
      <c r="F3" s="36" t="s">
        <v>200</v>
      </c>
      <c r="G3" s="36" t="s">
        <v>47</v>
      </c>
      <c r="H3" s="36" t="s">
        <v>336</v>
      </c>
      <c r="I3" s="36" t="s">
        <v>61</v>
      </c>
      <c r="J3" s="36" t="s">
        <v>337</v>
      </c>
      <c r="K3" s="36" t="s">
        <v>299</v>
      </c>
      <c r="L3" s="36" t="s">
        <v>5</v>
      </c>
      <c r="M3" s="36" t="s">
        <v>300</v>
      </c>
      <c r="N3" s="36">
        <v>50</v>
      </c>
      <c r="O3" s="36">
        <v>0</v>
      </c>
      <c r="P3" s="36">
        <v>50</v>
      </c>
      <c r="Q3" s="36">
        <v>0</v>
      </c>
      <c r="R3" s="36" t="s">
        <v>489</v>
      </c>
      <c r="T3" s="36" t="s">
        <v>494</v>
      </c>
      <c r="U3" s="36" t="s">
        <v>497</v>
      </c>
    </row>
    <row r="4" spans="1:21" x14ac:dyDescent="0.25">
      <c r="A4" s="38">
        <v>2015</v>
      </c>
      <c r="B4" s="36" t="s">
        <v>339</v>
      </c>
      <c r="C4" s="36">
        <v>17372</v>
      </c>
      <c r="D4" s="36">
        <v>29</v>
      </c>
      <c r="E4" s="37">
        <v>42205</v>
      </c>
      <c r="F4" s="36" t="s">
        <v>200</v>
      </c>
      <c r="G4" s="36" t="s">
        <v>47</v>
      </c>
      <c r="H4" s="36" t="s">
        <v>336</v>
      </c>
      <c r="I4" s="36" t="s">
        <v>61</v>
      </c>
      <c r="J4" s="36" t="s">
        <v>337</v>
      </c>
      <c r="K4" s="36" t="s">
        <v>299</v>
      </c>
      <c r="L4" s="36" t="s">
        <v>5</v>
      </c>
      <c r="M4" s="36" t="s">
        <v>300</v>
      </c>
      <c r="N4" s="36">
        <v>50</v>
      </c>
      <c r="O4" s="36">
        <v>0</v>
      </c>
      <c r="P4" s="36">
        <v>50</v>
      </c>
      <c r="Q4" s="36">
        <v>0</v>
      </c>
      <c r="R4" s="36" t="s">
        <v>489</v>
      </c>
      <c r="T4" s="36" t="s">
        <v>494</v>
      </c>
      <c r="U4" s="36" t="s">
        <v>497</v>
      </c>
    </row>
    <row r="5" spans="1:21" x14ac:dyDescent="0.25">
      <c r="A5" s="38">
        <v>2015</v>
      </c>
      <c r="B5" s="36" t="s">
        <v>340</v>
      </c>
      <c r="C5" s="36">
        <v>17373</v>
      </c>
      <c r="D5" s="36">
        <v>29</v>
      </c>
      <c r="E5" s="37">
        <v>42205</v>
      </c>
      <c r="F5" s="36" t="s">
        <v>200</v>
      </c>
      <c r="G5" s="36" t="s">
        <v>47</v>
      </c>
      <c r="H5" s="36" t="s">
        <v>336</v>
      </c>
      <c r="I5" s="36" t="s">
        <v>61</v>
      </c>
      <c r="J5" s="36" t="s">
        <v>337</v>
      </c>
      <c r="K5" s="36" t="s">
        <v>299</v>
      </c>
      <c r="L5" s="36" t="s">
        <v>5</v>
      </c>
      <c r="M5" s="36" t="s">
        <v>300</v>
      </c>
      <c r="N5" s="36">
        <v>50</v>
      </c>
      <c r="O5" s="36">
        <v>0</v>
      </c>
      <c r="P5" s="36">
        <v>50</v>
      </c>
      <c r="Q5" s="36">
        <v>0</v>
      </c>
      <c r="R5" s="36" t="s">
        <v>489</v>
      </c>
      <c r="T5" s="36" t="s">
        <v>494</v>
      </c>
      <c r="U5" s="36" t="s">
        <v>497</v>
      </c>
    </row>
    <row r="6" spans="1:21" x14ac:dyDescent="0.25">
      <c r="A6" s="38">
        <v>2015</v>
      </c>
      <c r="B6" s="36" t="s">
        <v>341</v>
      </c>
      <c r="C6" s="36">
        <v>17374</v>
      </c>
      <c r="D6" s="36">
        <v>29</v>
      </c>
      <c r="E6" s="37">
        <v>42205</v>
      </c>
      <c r="F6" s="36" t="s">
        <v>200</v>
      </c>
      <c r="G6" s="36" t="s">
        <v>47</v>
      </c>
      <c r="H6" s="36" t="s">
        <v>336</v>
      </c>
      <c r="I6" s="36" t="s">
        <v>61</v>
      </c>
      <c r="J6" s="36" t="s">
        <v>337</v>
      </c>
      <c r="K6" s="36" t="s">
        <v>299</v>
      </c>
      <c r="L6" s="36" t="s">
        <v>5</v>
      </c>
      <c r="M6" s="36" t="s">
        <v>300</v>
      </c>
      <c r="N6" s="36">
        <v>50</v>
      </c>
      <c r="O6" s="36">
        <v>0</v>
      </c>
      <c r="P6" s="36">
        <v>50</v>
      </c>
      <c r="Q6" s="36">
        <v>0</v>
      </c>
      <c r="R6" s="36" t="s">
        <v>489</v>
      </c>
      <c r="T6" s="36" t="s">
        <v>494</v>
      </c>
      <c r="U6" s="36" t="s">
        <v>497</v>
      </c>
    </row>
    <row r="7" spans="1:21" x14ac:dyDescent="0.25">
      <c r="A7" s="38">
        <v>2015</v>
      </c>
      <c r="B7" s="36" t="s">
        <v>342</v>
      </c>
      <c r="C7" s="36">
        <v>17375</v>
      </c>
      <c r="D7" s="36">
        <v>29</v>
      </c>
      <c r="E7" s="37">
        <v>42205</v>
      </c>
      <c r="F7" s="36" t="s">
        <v>200</v>
      </c>
      <c r="G7" s="36" t="s">
        <v>47</v>
      </c>
      <c r="H7" s="36" t="s">
        <v>336</v>
      </c>
      <c r="I7" s="36" t="s">
        <v>61</v>
      </c>
      <c r="J7" s="36" t="s">
        <v>337</v>
      </c>
      <c r="K7" s="36" t="s">
        <v>299</v>
      </c>
      <c r="L7" s="36" t="s">
        <v>5</v>
      </c>
      <c r="M7" s="36" t="s">
        <v>300</v>
      </c>
      <c r="N7" s="36">
        <v>50</v>
      </c>
      <c r="O7" s="36">
        <v>0</v>
      </c>
      <c r="P7" s="36">
        <v>50</v>
      </c>
      <c r="Q7" s="36">
        <v>0</v>
      </c>
      <c r="R7" s="36" t="s">
        <v>489</v>
      </c>
      <c r="T7" s="36" t="s">
        <v>494</v>
      </c>
      <c r="U7" s="36" t="s">
        <v>497</v>
      </c>
    </row>
    <row r="8" spans="1:21" x14ac:dyDescent="0.25">
      <c r="A8" s="38">
        <v>2015</v>
      </c>
      <c r="B8" s="36" t="s">
        <v>343</v>
      </c>
      <c r="C8" s="36">
        <v>17376</v>
      </c>
      <c r="D8" s="36">
        <v>29</v>
      </c>
      <c r="E8" s="37">
        <v>42205</v>
      </c>
      <c r="F8" s="36" t="s">
        <v>200</v>
      </c>
      <c r="G8" s="36" t="s">
        <v>47</v>
      </c>
      <c r="H8" s="36" t="s">
        <v>336</v>
      </c>
      <c r="I8" s="36" t="s">
        <v>61</v>
      </c>
      <c r="J8" s="36" t="s">
        <v>337</v>
      </c>
      <c r="K8" s="36" t="s">
        <v>299</v>
      </c>
      <c r="L8" s="36" t="s">
        <v>5</v>
      </c>
      <c r="M8" s="36" t="s">
        <v>300</v>
      </c>
      <c r="N8" s="36">
        <v>49</v>
      </c>
      <c r="O8" s="36">
        <v>0</v>
      </c>
      <c r="P8" s="36">
        <v>49</v>
      </c>
      <c r="Q8" s="36">
        <v>0</v>
      </c>
      <c r="R8" s="36" t="s">
        <v>489</v>
      </c>
      <c r="T8" s="36" t="s">
        <v>494</v>
      </c>
      <c r="U8" s="36" t="s">
        <v>497</v>
      </c>
    </row>
    <row r="9" spans="1:21" x14ac:dyDescent="0.25">
      <c r="A9" s="57">
        <v>2015</v>
      </c>
      <c r="B9" s="58" t="s">
        <v>352</v>
      </c>
      <c r="C9" s="58">
        <v>17385</v>
      </c>
      <c r="D9" s="58">
        <v>29</v>
      </c>
      <c r="E9" s="59">
        <v>42205</v>
      </c>
      <c r="F9" s="58" t="s">
        <v>200</v>
      </c>
      <c r="G9" s="58" t="s">
        <v>47</v>
      </c>
      <c r="H9" s="58" t="s">
        <v>353</v>
      </c>
      <c r="I9" s="58" t="s">
        <v>61</v>
      </c>
      <c r="J9" s="58" t="s">
        <v>337</v>
      </c>
      <c r="K9" s="58" t="s">
        <v>299</v>
      </c>
      <c r="L9" s="58" t="s">
        <v>5</v>
      </c>
      <c r="M9" s="58" t="s">
        <v>300</v>
      </c>
      <c r="N9" s="58">
        <v>48</v>
      </c>
      <c r="O9" s="58">
        <v>0</v>
      </c>
      <c r="P9" s="58">
        <v>48</v>
      </c>
      <c r="Q9" s="36">
        <v>0</v>
      </c>
      <c r="R9" s="36" t="s">
        <v>489</v>
      </c>
      <c r="S9" s="58"/>
      <c r="T9" s="58" t="s">
        <v>494</v>
      </c>
      <c r="U9" s="58" t="s">
        <v>497</v>
      </c>
    </row>
    <row r="10" spans="1:21" x14ac:dyDescent="0.25">
      <c r="A10" s="38">
        <v>2015</v>
      </c>
      <c r="B10" s="36" t="s">
        <v>354</v>
      </c>
      <c r="C10" s="36">
        <v>17386</v>
      </c>
      <c r="D10" s="36">
        <v>29</v>
      </c>
      <c r="E10" s="37">
        <v>42205</v>
      </c>
      <c r="F10" s="36" t="s">
        <v>200</v>
      </c>
      <c r="G10" s="36" t="s">
        <v>47</v>
      </c>
      <c r="H10" s="36" t="s">
        <v>355</v>
      </c>
      <c r="I10" s="36" t="s">
        <v>61</v>
      </c>
      <c r="J10" s="36" t="s">
        <v>337</v>
      </c>
      <c r="K10" s="36" t="s">
        <v>299</v>
      </c>
      <c r="L10" s="36" t="s">
        <v>5</v>
      </c>
      <c r="M10" s="36" t="s">
        <v>300</v>
      </c>
      <c r="N10" s="36">
        <v>10</v>
      </c>
      <c r="O10" s="36">
        <v>0</v>
      </c>
      <c r="P10" s="36">
        <v>10</v>
      </c>
      <c r="Q10" s="36">
        <v>0</v>
      </c>
      <c r="R10" s="36" t="s">
        <v>489</v>
      </c>
      <c r="T10" s="36" t="s">
        <v>494</v>
      </c>
      <c r="U10" s="36" t="s">
        <v>497</v>
      </c>
    </row>
    <row r="11" spans="1:21" x14ac:dyDescent="0.25">
      <c r="A11" s="38">
        <v>2015</v>
      </c>
      <c r="B11" s="36" t="s">
        <v>356</v>
      </c>
      <c r="C11" s="36">
        <v>17387</v>
      </c>
      <c r="D11" s="36">
        <v>29</v>
      </c>
      <c r="E11" s="37">
        <v>42205</v>
      </c>
      <c r="F11" s="36" t="s">
        <v>200</v>
      </c>
      <c r="G11" s="36" t="s">
        <v>47</v>
      </c>
      <c r="H11" s="36" t="s">
        <v>357</v>
      </c>
      <c r="I11" s="36" t="s">
        <v>61</v>
      </c>
      <c r="J11" s="36" t="s">
        <v>337</v>
      </c>
      <c r="K11" s="36" t="s">
        <v>299</v>
      </c>
      <c r="L11" s="36" t="s">
        <v>5</v>
      </c>
      <c r="M11" s="36" t="s">
        <v>300</v>
      </c>
      <c r="N11" s="36">
        <v>6</v>
      </c>
      <c r="O11" s="36">
        <v>0</v>
      </c>
      <c r="P11" s="36">
        <v>6</v>
      </c>
      <c r="Q11" s="36">
        <v>0</v>
      </c>
      <c r="R11" s="36" t="s">
        <v>489</v>
      </c>
      <c r="T11" s="36" t="s">
        <v>494</v>
      </c>
      <c r="U11" s="36" t="s">
        <v>497</v>
      </c>
    </row>
    <row r="12" spans="1:21" x14ac:dyDescent="0.25">
      <c r="A12" s="38">
        <v>2015</v>
      </c>
      <c r="B12" s="36" t="s">
        <v>440</v>
      </c>
      <c r="C12" s="36">
        <v>17468</v>
      </c>
      <c r="D12" s="36">
        <v>29</v>
      </c>
      <c r="E12" s="37">
        <v>42207</v>
      </c>
      <c r="F12" s="36" t="s">
        <v>200</v>
      </c>
      <c r="G12" s="36" t="s">
        <v>47</v>
      </c>
      <c r="H12" s="36" t="s">
        <v>441</v>
      </c>
      <c r="I12" s="36" t="s">
        <v>60</v>
      </c>
      <c r="J12" s="36" t="s">
        <v>337</v>
      </c>
      <c r="K12" s="36" t="s">
        <v>299</v>
      </c>
      <c r="L12" s="36" t="s">
        <v>5</v>
      </c>
      <c r="M12" s="36" t="s">
        <v>300</v>
      </c>
      <c r="N12" s="36">
        <v>17</v>
      </c>
      <c r="O12" s="36">
        <v>0</v>
      </c>
      <c r="P12" s="36">
        <v>17</v>
      </c>
      <c r="Q12" s="36">
        <v>0</v>
      </c>
      <c r="R12" s="36" t="s">
        <v>489</v>
      </c>
      <c r="T12" s="36" t="s">
        <v>494</v>
      </c>
      <c r="U12" s="36" t="s">
        <v>499</v>
      </c>
    </row>
    <row r="13" spans="1:21" x14ac:dyDescent="0.25">
      <c r="A13" s="38">
        <v>2015</v>
      </c>
      <c r="B13" s="36" t="s">
        <v>456</v>
      </c>
      <c r="C13" s="36">
        <v>17483</v>
      </c>
      <c r="D13" s="36">
        <v>29</v>
      </c>
      <c r="E13" s="37">
        <v>42207</v>
      </c>
      <c r="F13" s="36" t="s">
        <v>200</v>
      </c>
      <c r="G13" s="36" t="s">
        <v>47</v>
      </c>
      <c r="H13" s="36" t="s">
        <v>457</v>
      </c>
      <c r="I13" s="36" t="s">
        <v>60</v>
      </c>
      <c r="J13" s="36" t="s">
        <v>337</v>
      </c>
      <c r="K13" s="36" t="s">
        <v>299</v>
      </c>
      <c r="L13" s="36" t="s">
        <v>5</v>
      </c>
      <c r="M13" s="36" t="s">
        <v>300</v>
      </c>
      <c r="N13" s="36">
        <v>13</v>
      </c>
      <c r="O13" s="36">
        <v>0</v>
      </c>
      <c r="P13" s="36">
        <v>13</v>
      </c>
      <c r="Q13" s="36">
        <v>0</v>
      </c>
      <c r="R13" s="36" t="s">
        <v>489</v>
      </c>
      <c r="T13" s="36" t="s">
        <v>494</v>
      </c>
      <c r="U13" s="36" t="s">
        <v>499</v>
      </c>
    </row>
    <row r="14" spans="1:21" x14ac:dyDescent="0.25">
      <c r="A14" s="38">
        <v>2015</v>
      </c>
      <c r="B14" s="36" t="s">
        <v>398</v>
      </c>
      <c r="C14" s="36">
        <v>17428</v>
      </c>
      <c r="D14" s="36">
        <v>29</v>
      </c>
      <c r="E14" s="37">
        <v>42206</v>
      </c>
      <c r="F14" s="36" t="s">
        <v>200</v>
      </c>
      <c r="G14" s="36" t="s">
        <v>47</v>
      </c>
      <c r="H14" s="36" t="s">
        <v>399</v>
      </c>
      <c r="I14" s="36" t="s">
        <v>62</v>
      </c>
      <c r="J14" s="36" t="s">
        <v>337</v>
      </c>
      <c r="K14" s="36" t="s">
        <v>299</v>
      </c>
      <c r="L14" s="36" t="s">
        <v>6</v>
      </c>
      <c r="M14" s="36" t="s">
        <v>300</v>
      </c>
      <c r="N14" s="36">
        <v>3</v>
      </c>
      <c r="O14" s="36">
        <v>0</v>
      </c>
      <c r="P14" s="36">
        <v>3</v>
      </c>
      <c r="Q14" s="36">
        <v>0</v>
      </c>
      <c r="R14" s="36" t="s">
        <v>489</v>
      </c>
      <c r="T14" s="36" t="s">
        <v>492</v>
      </c>
      <c r="U14" s="36" t="s">
        <v>493</v>
      </c>
    </row>
    <row r="15" spans="1:21" x14ac:dyDescent="0.25">
      <c r="A15" s="38">
        <v>2015</v>
      </c>
      <c r="B15" s="36" t="s">
        <v>400</v>
      </c>
      <c r="C15" s="36">
        <v>17429</v>
      </c>
      <c r="D15" s="36">
        <v>29</v>
      </c>
      <c r="E15" s="37">
        <v>42206</v>
      </c>
      <c r="F15" s="36" t="s">
        <v>200</v>
      </c>
      <c r="G15" s="36" t="s">
        <v>47</v>
      </c>
      <c r="H15" s="36" t="s">
        <v>399</v>
      </c>
      <c r="I15" s="36" t="s">
        <v>62</v>
      </c>
      <c r="J15" s="36" t="s">
        <v>337</v>
      </c>
      <c r="K15" s="36" t="s">
        <v>299</v>
      </c>
      <c r="L15" s="36" t="s">
        <v>5</v>
      </c>
      <c r="M15" s="36" t="s">
        <v>300</v>
      </c>
      <c r="N15" s="36">
        <v>50</v>
      </c>
      <c r="O15" s="36">
        <v>0</v>
      </c>
      <c r="P15" s="36">
        <v>50</v>
      </c>
      <c r="Q15" s="36">
        <v>0</v>
      </c>
      <c r="R15" s="36" t="s">
        <v>489</v>
      </c>
      <c r="T15" s="36" t="s">
        <v>494</v>
      </c>
      <c r="U15" s="36" t="s">
        <v>495</v>
      </c>
    </row>
    <row r="16" spans="1:21" x14ac:dyDescent="0.25">
      <c r="A16" s="38">
        <v>2015</v>
      </c>
      <c r="B16" s="36" t="s">
        <v>401</v>
      </c>
      <c r="C16" s="36">
        <v>17430</v>
      </c>
      <c r="D16" s="36">
        <v>29</v>
      </c>
      <c r="E16" s="37">
        <v>42206</v>
      </c>
      <c r="F16" s="36" t="s">
        <v>200</v>
      </c>
      <c r="G16" s="36" t="s">
        <v>47</v>
      </c>
      <c r="H16" s="36" t="s">
        <v>399</v>
      </c>
      <c r="I16" s="36" t="s">
        <v>62</v>
      </c>
      <c r="J16" s="36" t="s">
        <v>337</v>
      </c>
      <c r="K16" s="36" t="s">
        <v>299</v>
      </c>
      <c r="L16" s="36" t="s">
        <v>5</v>
      </c>
      <c r="M16" s="36" t="s">
        <v>300</v>
      </c>
      <c r="N16" s="36">
        <v>10</v>
      </c>
      <c r="O16" s="36">
        <v>0</v>
      </c>
      <c r="P16" s="36">
        <v>10</v>
      </c>
      <c r="Q16" s="36">
        <v>0</v>
      </c>
      <c r="R16" s="36" t="s">
        <v>489</v>
      </c>
      <c r="T16" s="36" t="s">
        <v>494</v>
      </c>
      <c r="U16" s="36" t="s">
        <v>495</v>
      </c>
    </row>
    <row r="17" spans="1:21" x14ac:dyDescent="0.25">
      <c r="A17" s="38">
        <v>2015</v>
      </c>
      <c r="B17" s="36" t="s">
        <v>408</v>
      </c>
      <c r="C17" s="36">
        <v>17437</v>
      </c>
      <c r="D17" s="36">
        <v>29</v>
      </c>
      <c r="E17" s="37">
        <v>42206</v>
      </c>
      <c r="F17" s="36" t="s">
        <v>200</v>
      </c>
      <c r="G17" s="36" t="s">
        <v>47</v>
      </c>
      <c r="H17" s="36" t="s">
        <v>409</v>
      </c>
      <c r="I17" s="36" t="s">
        <v>62</v>
      </c>
      <c r="J17" s="36" t="s">
        <v>337</v>
      </c>
      <c r="K17" s="36" t="s">
        <v>299</v>
      </c>
      <c r="L17" s="36" t="s">
        <v>6</v>
      </c>
      <c r="M17" s="36" t="s">
        <v>300</v>
      </c>
      <c r="N17" s="36">
        <v>3</v>
      </c>
      <c r="O17" s="36">
        <v>0</v>
      </c>
      <c r="P17" s="36">
        <v>3</v>
      </c>
      <c r="Q17" s="36">
        <v>0</v>
      </c>
      <c r="R17" s="36" t="s">
        <v>489</v>
      </c>
      <c r="T17" s="36" t="s">
        <v>492</v>
      </c>
      <c r="U17" s="36" t="s">
        <v>493</v>
      </c>
    </row>
    <row r="18" spans="1:21" x14ac:dyDescent="0.25">
      <c r="A18" s="38">
        <v>2015</v>
      </c>
      <c r="B18" s="36" t="s">
        <v>410</v>
      </c>
      <c r="C18" s="36">
        <v>17438</v>
      </c>
      <c r="D18" s="36">
        <v>29</v>
      </c>
      <c r="E18" s="37">
        <v>42206</v>
      </c>
      <c r="F18" s="36" t="s">
        <v>200</v>
      </c>
      <c r="G18" s="36" t="s">
        <v>47</v>
      </c>
      <c r="H18" s="36" t="s">
        <v>409</v>
      </c>
      <c r="I18" s="36" t="s">
        <v>62</v>
      </c>
      <c r="J18" s="36" t="s">
        <v>337</v>
      </c>
      <c r="K18" s="36" t="s">
        <v>299</v>
      </c>
      <c r="L18" s="36" t="s">
        <v>5</v>
      </c>
      <c r="M18" s="36" t="s">
        <v>300</v>
      </c>
      <c r="N18" s="36">
        <v>50</v>
      </c>
      <c r="O18" s="36">
        <v>0</v>
      </c>
      <c r="P18" s="36">
        <v>50</v>
      </c>
      <c r="Q18" s="36">
        <v>0</v>
      </c>
      <c r="R18" s="36" t="s">
        <v>489</v>
      </c>
      <c r="T18" s="36" t="s">
        <v>494</v>
      </c>
      <c r="U18" s="36" t="s">
        <v>495</v>
      </c>
    </row>
    <row r="19" spans="1:21" x14ac:dyDescent="0.25">
      <c r="A19" s="38">
        <v>2015</v>
      </c>
      <c r="B19" s="36" t="s">
        <v>411</v>
      </c>
      <c r="C19" s="36">
        <v>17439</v>
      </c>
      <c r="D19" s="36">
        <v>29</v>
      </c>
      <c r="E19" s="37">
        <v>42206</v>
      </c>
      <c r="F19" s="36" t="s">
        <v>200</v>
      </c>
      <c r="G19" s="36" t="s">
        <v>47</v>
      </c>
      <c r="H19" s="36" t="s">
        <v>409</v>
      </c>
      <c r="I19" s="36" t="s">
        <v>62</v>
      </c>
      <c r="J19" s="36" t="s">
        <v>337</v>
      </c>
      <c r="K19" s="36" t="s">
        <v>299</v>
      </c>
      <c r="L19" s="36" t="s">
        <v>5</v>
      </c>
      <c r="M19" s="36" t="s">
        <v>300</v>
      </c>
      <c r="N19" s="36">
        <v>50</v>
      </c>
      <c r="O19" s="36">
        <v>0</v>
      </c>
      <c r="P19" s="36">
        <v>50</v>
      </c>
      <c r="Q19" s="36">
        <v>0</v>
      </c>
      <c r="R19" s="36" t="s">
        <v>489</v>
      </c>
      <c r="T19" s="36" t="s">
        <v>494</v>
      </c>
      <c r="U19" s="36" t="s">
        <v>495</v>
      </c>
    </row>
    <row r="20" spans="1:21" x14ac:dyDescent="0.25">
      <c r="A20" s="38">
        <v>2015</v>
      </c>
      <c r="B20" s="36" t="s">
        <v>412</v>
      </c>
      <c r="C20" s="36">
        <v>17440</v>
      </c>
      <c r="D20" s="36">
        <v>29</v>
      </c>
      <c r="E20" s="37">
        <v>42206</v>
      </c>
      <c r="F20" s="36" t="s">
        <v>200</v>
      </c>
      <c r="G20" s="36" t="s">
        <v>47</v>
      </c>
      <c r="H20" s="36" t="s">
        <v>409</v>
      </c>
      <c r="I20" s="36" t="s">
        <v>62</v>
      </c>
      <c r="J20" s="36" t="s">
        <v>337</v>
      </c>
      <c r="K20" s="36" t="s">
        <v>299</v>
      </c>
      <c r="L20" s="36" t="s">
        <v>5</v>
      </c>
      <c r="M20" s="36" t="s">
        <v>300</v>
      </c>
      <c r="N20" s="36">
        <v>42</v>
      </c>
      <c r="O20" s="36">
        <v>0</v>
      </c>
      <c r="P20" s="36">
        <v>42</v>
      </c>
      <c r="Q20" s="36">
        <v>0</v>
      </c>
      <c r="R20" s="36" t="s">
        <v>489</v>
      </c>
      <c r="T20" s="36" t="s">
        <v>494</v>
      </c>
      <c r="U20" s="36" t="s">
        <v>495</v>
      </c>
    </row>
    <row r="21" spans="1:21" x14ac:dyDescent="0.25">
      <c r="A21" s="38">
        <v>2015</v>
      </c>
      <c r="B21" s="36" t="s">
        <v>475</v>
      </c>
      <c r="C21" s="36">
        <v>17500</v>
      </c>
      <c r="D21" s="36">
        <v>29</v>
      </c>
      <c r="E21" s="37">
        <v>42208</v>
      </c>
      <c r="F21" s="36" t="s">
        <v>200</v>
      </c>
      <c r="G21" s="36" t="s">
        <v>47</v>
      </c>
      <c r="H21" s="36" t="s">
        <v>476</v>
      </c>
      <c r="I21" s="36" t="s">
        <v>62</v>
      </c>
      <c r="J21" s="36" t="s">
        <v>337</v>
      </c>
      <c r="K21" s="36" t="s">
        <v>299</v>
      </c>
      <c r="L21" s="36" t="s">
        <v>6</v>
      </c>
      <c r="M21" s="36" t="s">
        <v>300</v>
      </c>
      <c r="N21" s="36">
        <v>1</v>
      </c>
      <c r="O21" s="36">
        <v>0</v>
      </c>
      <c r="P21" s="36">
        <v>1</v>
      </c>
      <c r="Q21" s="36">
        <v>0</v>
      </c>
      <c r="R21" s="36" t="s">
        <v>489</v>
      </c>
      <c r="T21" s="36" t="s">
        <v>492</v>
      </c>
      <c r="U21" s="36" t="s">
        <v>493</v>
      </c>
    </row>
    <row r="22" spans="1:21" x14ac:dyDescent="0.25">
      <c r="A22" s="38">
        <v>2015</v>
      </c>
      <c r="B22" s="36" t="s">
        <v>477</v>
      </c>
      <c r="C22" s="36">
        <v>17501</v>
      </c>
      <c r="D22" s="36">
        <v>29</v>
      </c>
      <c r="E22" s="37">
        <v>42208</v>
      </c>
      <c r="F22" s="36" t="s">
        <v>200</v>
      </c>
      <c r="G22" s="36" t="s">
        <v>47</v>
      </c>
      <c r="H22" s="36" t="s">
        <v>476</v>
      </c>
      <c r="I22" s="36" t="s">
        <v>62</v>
      </c>
      <c r="J22" s="36" t="s">
        <v>337</v>
      </c>
      <c r="K22" s="36" t="s">
        <v>299</v>
      </c>
      <c r="L22" s="36" t="s">
        <v>5</v>
      </c>
      <c r="M22" s="36" t="s">
        <v>300</v>
      </c>
      <c r="N22" s="36">
        <v>50</v>
      </c>
      <c r="O22" s="36">
        <v>0</v>
      </c>
      <c r="P22" s="36">
        <v>50</v>
      </c>
      <c r="Q22" s="36">
        <v>0</v>
      </c>
      <c r="R22" s="36" t="s">
        <v>489</v>
      </c>
      <c r="T22" s="36" t="s">
        <v>494</v>
      </c>
      <c r="U22" s="36" t="s">
        <v>495</v>
      </c>
    </row>
    <row r="23" spans="1:21" x14ac:dyDescent="0.25">
      <c r="A23" s="38">
        <v>2015</v>
      </c>
      <c r="B23" s="36" t="s">
        <v>478</v>
      </c>
      <c r="C23" s="36">
        <v>17502</v>
      </c>
      <c r="D23" s="36">
        <v>29</v>
      </c>
      <c r="E23" s="37">
        <v>42208</v>
      </c>
      <c r="F23" s="36" t="s">
        <v>200</v>
      </c>
      <c r="G23" s="36" t="s">
        <v>47</v>
      </c>
      <c r="H23" s="36" t="s">
        <v>476</v>
      </c>
      <c r="I23" s="36" t="s">
        <v>62</v>
      </c>
      <c r="J23" s="36" t="s">
        <v>337</v>
      </c>
      <c r="K23" s="36" t="s">
        <v>299</v>
      </c>
      <c r="L23" s="36" t="s">
        <v>5</v>
      </c>
      <c r="M23" s="36" t="s">
        <v>300</v>
      </c>
      <c r="N23" s="36">
        <v>14</v>
      </c>
      <c r="O23" s="36">
        <v>0</v>
      </c>
      <c r="P23" s="36">
        <v>14</v>
      </c>
      <c r="Q23" s="36">
        <v>0</v>
      </c>
      <c r="R23" s="36" t="s">
        <v>489</v>
      </c>
      <c r="T23" s="36" t="s">
        <v>494</v>
      </c>
      <c r="U23" s="36" t="s">
        <v>495</v>
      </c>
    </row>
    <row r="24" spans="1:21" x14ac:dyDescent="0.25">
      <c r="A24" s="38">
        <v>2015</v>
      </c>
      <c r="B24" s="36" t="s">
        <v>473</v>
      </c>
      <c r="C24" s="36">
        <v>17499</v>
      </c>
      <c r="D24" s="36">
        <v>29</v>
      </c>
      <c r="E24" s="37">
        <v>42208</v>
      </c>
      <c r="F24" s="36" t="s">
        <v>200</v>
      </c>
      <c r="G24" s="36" t="s">
        <v>47</v>
      </c>
      <c r="H24" s="36" t="s">
        <v>474</v>
      </c>
      <c r="I24" s="36" t="s">
        <v>63</v>
      </c>
      <c r="J24" s="36" t="s">
        <v>337</v>
      </c>
      <c r="K24" s="36" t="s">
        <v>299</v>
      </c>
      <c r="L24" s="36" t="s">
        <v>5</v>
      </c>
      <c r="M24" s="36" t="s">
        <v>300</v>
      </c>
      <c r="N24" s="36">
        <v>36</v>
      </c>
      <c r="O24" s="36">
        <v>0</v>
      </c>
      <c r="P24" s="36">
        <v>36</v>
      </c>
      <c r="Q24" s="36">
        <v>0</v>
      </c>
      <c r="R24" s="36" t="s">
        <v>489</v>
      </c>
      <c r="T24" s="36" t="s">
        <v>494</v>
      </c>
      <c r="U24" s="36" t="s">
        <v>501</v>
      </c>
    </row>
    <row r="25" spans="1:21" x14ac:dyDescent="0.25">
      <c r="A25" s="38">
        <v>2015</v>
      </c>
      <c r="B25" s="36" t="s">
        <v>298</v>
      </c>
      <c r="C25" s="36">
        <v>17335</v>
      </c>
      <c r="D25" s="36">
        <v>29</v>
      </c>
      <c r="E25" s="37">
        <v>42205</v>
      </c>
      <c r="F25" s="36" t="s">
        <v>200</v>
      </c>
      <c r="G25" s="36" t="s">
        <v>9</v>
      </c>
      <c r="H25" s="36" t="s">
        <v>258</v>
      </c>
      <c r="I25" s="36" t="s">
        <v>9</v>
      </c>
      <c r="J25" s="36" t="s">
        <v>110</v>
      </c>
      <c r="K25" s="36" t="s">
        <v>299</v>
      </c>
      <c r="L25" s="36" t="s">
        <v>6</v>
      </c>
      <c r="M25" s="36" t="s">
        <v>300</v>
      </c>
      <c r="N25" s="36">
        <v>0</v>
      </c>
      <c r="O25" s="36">
        <v>50</v>
      </c>
      <c r="P25" s="36">
        <v>50</v>
      </c>
      <c r="Q25" s="36">
        <v>0</v>
      </c>
      <c r="R25" s="36" t="s">
        <v>489</v>
      </c>
      <c r="T25" s="36" t="s">
        <v>490</v>
      </c>
      <c r="U25" s="36" t="s">
        <v>490</v>
      </c>
    </row>
    <row r="26" spans="1:21" x14ac:dyDescent="0.25">
      <c r="A26" s="38">
        <v>2015</v>
      </c>
      <c r="B26" s="36" t="s">
        <v>301</v>
      </c>
      <c r="C26" s="36">
        <v>17336</v>
      </c>
      <c r="D26" s="36">
        <v>29</v>
      </c>
      <c r="E26" s="37">
        <v>42205</v>
      </c>
      <c r="F26" s="36" t="s">
        <v>200</v>
      </c>
      <c r="G26" s="36" t="s">
        <v>9</v>
      </c>
      <c r="H26" s="36" t="s">
        <v>258</v>
      </c>
      <c r="I26" s="36" t="s">
        <v>9</v>
      </c>
      <c r="J26" s="36" t="s">
        <v>110</v>
      </c>
      <c r="K26" s="36" t="s">
        <v>299</v>
      </c>
      <c r="L26" s="36" t="s">
        <v>6</v>
      </c>
      <c r="M26" s="36" t="s">
        <v>300</v>
      </c>
      <c r="N26" s="36">
        <v>0</v>
      </c>
      <c r="O26" s="36">
        <v>50</v>
      </c>
      <c r="P26" s="36">
        <v>50</v>
      </c>
      <c r="Q26" s="36">
        <v>0</v>
      </c>
      <c r="R26" s="36" t="s">
        <v>489</v>
      </c>
      <c r="T26" s="36" t="s">
        <v>490</v>
      </c>
      <c r="U26" s="36" t="s">
        <v>490</v>
      </c>
    </row>
    <row r="27" spans="1:21" x14ac:dyDescent="0.25">
      <c r="A27" s="38">
        <v>2015</v>
      </c>
      <c r="B27" s="36" t="s">
        <v>302</v>
      </c>
      <c r="C27" s="36">
        <v>17337</v>
      </c>
      <c r="D27" s="36">
        <v>29</v>
      </c>
      <c r="E27" s="37">
        <v>42205</v>
      </c>
      <c r="F27" s="36" t="s">
        <v>200</v>
      </c>
      <c r="G27" s="36" t="s">
        <v>9</v>
      </c>
      <c r="H27" s="36" t="s">
        <v>258</v>
      </c>
      <c r="I27" s="36" t="s">
        <v>9</v>
      </c>
      <c r="J27" s="36" t="s">
        <v>110</v>
      </c>
      <c r="K27" s="36" t="s">
        <v>299</v>
      </c>
      <c r="L27" s="36" t="s">
        <v>6</v>
      </c>
      <c r="M27" s="36" t="s">
        <v>300</v>
      </c>
      <c r="N27" s="36">
        <v>0</v>
      </c>
      <c r="O27" s="36">
        <v>50</v>
      </c>
      <c r="P27" s="36">
        <v>50</v>
      </c>
      <c r="Q27" s="36">
        <v>0</v>
      </c>
      <c r="R27" s="36" t="s">
        <v>489</v>
      </c>
      <c r="T27" s="36" t="s">
        <v>490</v>
      </c>
      <c r="U27" s="36" t="s">
        <v>490</v>
      </c>
    </row>
    <row r="28" spans="1:21" x14ac:dyDescent="0.25">
      <c r="A28" s="38">
        <v>2015</v>
      </c>
      <c r="B28" s="36" t="s">
        <v>303</v>
      </c>
      <c r="C28" s="36">
        <v>17338</v>
      </c>
      <c r="D28" s="36">
        <v>29</v>
      </c>
      <c r="E28" s="37">
        <v>42205</v>
      </c>
      <c r="F28" s="36" t="s">
        <v>200</v>
      </c>
      <c r="G28" s="36" t="s">
        <v>9</v>
      </c>
      <c r="H28" s="36" t="s">
        <v>258</v>
      </c>
      <c r="I28" s="36" t="s">
        <v>9</v>
      </c>
      <c r="J28" s="36" t="s">
        <v>110</v>
      </c>
      <c r="K28" s="36" t="s">
        <v>299</v>
      </c>
      <c r="L28" s="36" t="s">
        <v>6</v>
      </c>
      <c r="M28" s="36" t="s">
        <v>300</v>
      </c>
      <c r="N28" s="36">
        <v>0</v>
      </c>
      <c r="O28" s="36">
        <v>50</v>
      </c>
      <c r="P28" s="36">
        <v>50</v>
      </c>
      <c r="Q28" s="36">
        <v>0</v>
      </c>
      <c r="R28" s="36" t="s">
        <v>489</v>
      </c>
      <c r="T28" s="36" t="s">
        <v>490</v>
      </c>
      <c r="U28" s="36" t="s">
        <v>490</v>
      </c>
    </row>
    <row r="29" spans="1:21" x14ac:dyDescent="0.25">
      <c r="A29" s="38">
        <v>2015</v>
      </c>
      <c r="B29" s="36" t="s">
        <v>304</v>
      </c>
      <c r="C29" s="36">
        <v>17339</v>
      </c>
      <c r="D29" s="36">
        <v>29</v>
      </c>
      <c r="E29" s="37">
        <v>42205</v>
      </c>
      <c r="F29" s="36" t="s">
        <v>200</v>
      </c>
      <c r="G29" s="36" t="s">
        <v>9</v>
      </c>
      <c r="H29" s="36" t="s">
        <v>258</v>
      </c>
      <c r="I29" s="36" t="s">
        <v>9</v>
      </c>
      <c r="J29" s="36" t="s">
        <v>110</v>
      </c>
      <c r="K29" s="36" t="s">
        <v>299</v>
      </c>
      <c r="L29" s="36" t="s">
        <v>6</v>
      </c>
      <c r="M29" s="36" t="s">
        <v>300</v>
      </c>
      <c r="N29" s="36">
        <v>0</v>
      </c>
      <c r="O29" s="36">
        <v>14</v>
      </c>
      <c r="P29" s="36">
        <v>14</v>
      </c>
      <c r="Q29" s="36">
        <v>0</v>
      </c>
      <c r="R29" s="36" t="s">
        <v>489</v>
      </c>
      <c r="T29" s="36" t="s">
        <v>490</v>
      </c>
      <c r="U29" s="36" t="s">
        <v>490</v>
      </c>
    </row>
    <row r="30" spans="1:21" x14ac:dyDescent="0.25">
      <c r="A30" s="38">
        <v>2015</v>
      </c>
      <c r="B30" s="36" t="s">
        <v>305</v>
      </c>
      <c r="C30" s="36">
        <v>17340</v>
      </c>
      <c r="D30" s="36">
        <v>29</v>
      </c>
      <c r="E30" s="37">
        <v>42205</v>
      </c>
      <c r="F30" s="36" t="s">
        <v>200</v>
      </c>
      <c r="G30" s="36" t="s">
        <v>9</v>
      </c>
      <c r="H30" s="36" t="s">
        <v>258</v>
      </c>
      <c r="I30" s="36" t="s">
        <v>9</v>
      </c>
      <c r="J30" s="36" t="s">
        <v>110</v>
      </c>
      <c r="K30" s="36" t="s">
        <v>299</v>
      </c>
      <c r="L30" s="36" t="s">
        <v>5</v>
      </c>
      <c r="M30" s="36" t="s">
        <v>300</v>
      </c>
      <c r="N30" s="36">
        <v>0</v>
      </c>
      <c r="O30" s="36">
        <v>13</v>
      </c>
      <c r="P30" s="36">
        <v>13</v>
      </c>
      <c r="Q30" s="36">
        <v>0</v>
      </c>
      <c r="R30" s="36" t="s">
        <v>489</v>
      </c>
      <c r="T30" s="36" t="s">
        <v>491</v>
      </c>
      <c r="U30" s="36" t="s">
        <v>491</v>
      </c>
    </row>
    <row r="31" spans="1:21" x14ac:dyDescent="0.25">
      <c r="A31" s="38">
        <v>2015</v>
      </c>
      <c r="B31" s="36" t="s">
        <v>344</v>
      </c>
      <c r="C31" s="36">
        <v>17377</v>
      </c>
      <c r="D31" s="36">
        <v>29</v>
      </c>
      <c r="E31" s="37">
        <v>42205</v>
      </c>
      <c r="F31" s="36" t="s">
        <v>200</v>
      </c>
      <c r="G31" s="36" t="s">
        <v>9</v>
      </c>
      <c r="H31" s="36" t="s">
        <v>240</v>
      </c>
      <c r="I31" s="36" t="s">
        <v>9</v>
      </c>
      <c r="J31" s="36" t="s">
        <v>110</v>
      </c>
      <c r="K31" s="36" t="s">
        <v>299</v>
      </c>
      <c r="L31" s="36" t="s">
        <v>6</v>
      </c>
      <c r="M31" s="36" t="s">
        <v>300</v>
      </c>
      <c r="N31" s="36">
        <v>0</v>
      </c>
      <c r="O31" s="36">
        <v>50</v>
      </c>
      <c r="P31" s="36">
        <v>50</v>
      </c>
      <c r="Q31" s="36">
        <v>0</v>
      </c>
      <c r="R31" s="36" t="s">
        <v>489</v>
      </c>
      <c r="T31" s="36" t="s">
        <v>490</v>
      </c>
      <c r="U31" s="36" t="s">
        <v>490</v>
      </c>
    </row>
    <row r="32" spans="1:21" x14ac:dyDescent="0.25">
      <c r="A32" s="54">
        <v>2015</v>
      </c>
      <c r="B32" s="55" t="s">
        <v>345</v>
      </c>
      <c r="C32" s="55">
        <v>17378</v>
      </c>
      <c r="D32" s="55">
        <v>29</v>
      </c>
      <c r="E32" s="56">
        <v>42205</v>
      </c>
      <c r="F32" s="55" t="s">
        <v>200</v>
      </c>
      <c r="G32" s="55" t="s">
        <v>9</v>
      </c>
      <c r="H32" s="55" t="s">
        <v>240</v>
      </c>
      <c r="I32" s="55" t="s">
        <v>9</v>
      </c>
      <c r="J32" s="55" t="s">
        <v>110</v>
      </c>
      <c r="K32" s="55" t="s">
        <v>299</v>
      </c>
      <c r="L32" s="55" t="s">
        <v>6</v>
      </c>
      <c r="M32" s="55" t="s">
        <v>300</v>
      </c>
      <c r="N32" s="55">
        <v>0</v>
      </c>
      <c r="O32" s="55">
        <v>50</v>
      </c>
      <c r="P32" s="55">
        <v>50</v>
      </c>
      <c r="Q32" s="55">
        <v>1</v>
      </c>
      <c r="R32" s="55" t="s">
        <v>488</v>
      </c>
      <c r="S32" s="55"/>
      <c r="T32" s="55" t="s">
        <v>490</v>
      </c>
      <c r="U32" s="55" t="s">
        <v>490</v>
      </c>
    </row>
    <row r="33" spans="1:21" x14ac:dyDescent="0.25">
      <c r="A33" s="38">
        <v>2015</v>
      </c>
      <c r="B33" s="36" t="s">
        <v>346</v>
      </c>
      <c r="C33" s="36">
        <v>17379</v>
      </c>
      <c r="D33" s="36">
        <v>29</v>
      </c>
      <c r="E33" s="37">
        <v>42205</v>
      </c>
      <c r="F33" s="36" t="s">
        <v>200</v>
      </c>
      <c r="G33" s="36" t="s">
        <v>9</v>
      </c>
      <c r="H33" s="36" t="s">
        <v>240</v>
      </c>
      <c r="I33" s="36" t="s">
        <v>9</v>
      </c>
      <c r="J33" s="36" t="s">
        <v>110</v>
      </c>
      <c r="K33" s="36" t="s">
        <v>299</v>
      </c>
      <c r="L33" s="36" t="s">
        <v>6</v>
      </c>
      <c r="M33" s="36" t="s">
        <v>300</v>
      </c>
      <c r="N33" s="36">
        <v>0</v>
      </c>
      <c r="O33" s="36">
        <v>50</v>
      </c>
      <c r="P33" s="36">
        <v>50</v>
      </c>
      <c r="Q33" s="36">
        <v>0</v>
      </c>
      <c r="R33" s="36" t="s">
        <v>489</v>
      </c>
      <c r="T33" s="36" t="s">
        <v>490</v>
      </c>
      <c r="U33" s="36" t="s">
        <v>490</v>
      </c>
    </row>
    <row r="34" spans="1:21" x14ac:dyDescent="0.25">
      <c r="A34" s="38">
        <v>2015</v>
      </c>
      <c r="B34" s="36" t="s">
        <v>347</v>
      </c>
      <c r="C34" s="36">
        <v>17380</v>
      </c>
      <c r="D34" s="36">
        <v>29</v>
      </c>
      <c r="E34" s="37">
        <v>42205</v>
      </c>
      <c r="F34" s="36" t="s">
        <v>200</v>
      </c>
      <c r="G34" s="36" t="s">
        <v>9</v>
      </c>
      <c r="H34" s="36" t="s">
        <v>240</v>
      </c>
      <c r="I34" s="36" t="s">
        <v>9</v>
      </c>
      <c r="J34" s="36" t="s">
        <v>110</v>
      </c>
      <c r="K34" s="36" t="s">
        <v>299</v>
      </c>
      <c r="L34" s="36" t="s">
        <v>6</v>
      </c>
      <c r="M34" s="36" t="s">
        <v>300</v>
      </c>
      <c r="N34" s="36">
        <v>0</v>
      </c>
      <c r="O34" s="36">
        <v>50</v>
      </c>
      <c r="P34" s="36">
        <v>50</v>
      </c>
      <c r="Q34" s="36">
        <v>0</v>
      </c>
      <c r="R34" s="36" t="s">
        <v>489</v>
      </c>
      <c r="T34" s="36" t="s">
        <v>490</v>
      </c>
      <c r="U34" s="36" t="s">
        <v>490</v>
      </c>
    </row>
    <row r="35" spans="1:21" x14ac:dyDescent="0.25">
      <c r="A35" s="38">
        <v>2015</v>
      </c>
      <c r="B35" s="36" t="s">
        <v>348</v>
      </c>
      <c r="C35" s="36">
        <v>17381</v>
      </c>
      <c r="D35" s="36">
        <v>29</v>
      </c>
      <c r="E35" s="37">
        <v>42205</v>
      </c>
      <c r="F35" s="36" t="s">
        <v>200</v>
      </c>
      <c r="G35" s="36" t="s">
        <v>9</v>
      </c>
      <c r="H35" s="36" t="s">
        <v>240</v>
      </c>
      <c r="I35" s="36" t="s">
        <v>9</v>
      </c>
      <c r="J35" s="36" t="s">
        <v>110</v>
      </c>
      <c r="K35" s="36" t="s">
        <v>299</v>
      </c>
      <c r="L35" s="36" t="s">
        <v>6</v>
      </c>
      <c r="M35" s="36" t="s">
        <v>300</v>
      </c>
      <c r="N35" s="36">
        <v>0</v>
      </c>
      <c r="O35" s="36">
        <v>50</v>
      </c>
      <c r="P35" s="36">
        <v>50</v>
      </c>
      <c r="Q35" s="36">
        <v>0</v>
      </c>
      <c r="R35" s="36" t="s">
        <v>489</v>
      </c>
      <c r="T35" s="36" t="s">
        <v>490</v>
      </c>
      <c r="U35" s="36" t="s">
        <v>490</v>
      </c>
    </row>
    <row r="36" spans="1:21" x14ac:dyDescent="0.25">
      <c r="A36" s="38">
        <v>2015</v>
      </c>
      <c r="B36" s="36" t="s">
        <v>349</v>
      </c>
      <c r="C36" s="36">
        <v>17382</v>
      </c>
      <c r="D36" s="36">
        <v>29</v>
      </c>
      <c r="E36" s="37">
        <v>42205</v>
      </c>
      <c r="F36" s="36" t="s">
        <v>200</v>
      </c>
      <c r="G36" s="36" t="s">
        <v>9</v>
      </c>
      <c r="H36" s="36" t="s">
        <v>240</v>
      </c>
      <c r="I36" s="36" t="s">
        <v>9</v>
      </c>
      <c r="J36" s="36" t="s">
        <v>110</v>
      </c>
      <c r="K36" s="36" t="s">
        <v>299</v>
      </c>
      <c r="L36" s="36" t="s">
        <v>6</v>
      </c>
      <c r="M36" s="36" t="s">
        <v>300</v>
      </c>
      <c r="N36" s="36">
        <v>0</v>
      </c>
      <c r="O36" s="36">
        <v>50</v>
      </c>
      <c r="P36" s="36">
        <v>50</v>
      </c>
      <c r="Q36" s="36">
        <v>0</v>
      </c>
      <c r="R36" s="36" t="s">
        <v>489</v>
      </c>
      <c r="T36" s="36" t="s">
        <v>490</v>
      </c>
      <c r="U36" s="36" t="s">
        <v>490</v>
      </c>
    </row>
    <row r="37" spans="1:21" x14ac:dyDescent="0.25">
      <c r="A37" s="38">
        <v>2015</v>
      </c>
      <c r="B37" s="36" t="s">
        <v>350</v>
      </c>
      <c r="C37" s="36">
        <v>17383</v>
      </c>
      <c r="D37" s="36">
        <v>29</v>
      </c>
      <c r="E37" s="37">
        <v>42205</v>
      </c>
      <c r="F37" s="36" t="s">
        <v>200</v>
      </c>
      <c r="G37" s="36" t="s">
        <v>9</v>
      </c>
      <c r="H37" s="36" t="s">
        <v>240</v>
      </c>
      <c r="I37" s="36" t="s">
        <v>9</v>
      </c>
      <c r="J37" s="36" t="s">
        <v>110</v>
      </c>
      <c r="K37" s="36" t="s">
        <v>299</v>
      </c>
      <c r="L37" s="36" t="s">
        <v>6</v>
      </c>
      <c r="M37" s="36" t="s">
        <v>300</v>
      </c>
      <c r="N37" s="36">
        <v>0</v>
      </c>
      <c r="O37" s="36">
        <v>27</v>
      </c>
      <c r="P37" s="36">
        <v>27</v>
      </c>
      <c r="Q37" s="36">
        <v>0</v>
      </c>
      <c r="R37" s="36" t="s">
        <v>489</v>
      </c>
      <c r="T37" s="36" t="s">
        <v>490</v>
      </c>
      <c r="U37" s="36" t="s">
        <v>490</v>
      </c>
    </row>
    <row r="38" spans="1:21" x14ac:dyDescent="0.25">
      <c r="A38" s="38">
        <v>2015</v>
      </c>
      <c r="B38" s="36" t="s">
        <v>351</v>
      </c>
      <c r="C38" s="36">
        <v>17384</v>
      </c>
      <c r="D38" s="36">
        <v>29</v>
      </c>
      <c r="E38" s="37">
        <v>42205</v>
      </c>
      <c r="F38" s="36" t="s">
        <v>200</v>
      </c>
      <c r="G38" s="36" t="s">
        <v>9</v>
      </c>
      <c r="H38" s="36" t="s">
        <v>240</v>
      </c>
      <c r="I38" s="36" t="s">
        <v>9</v>
      </c>
      <c r="J38" s="36" t="s">
        <v>110</v>
      </c>
      <c r="K38" s="36" t="s">
        <v>299</v>
      </c>
      <c r="L38" s="36" t="s">
        <v>5</v>
      </c>
      <c r="M38" s="36" t="s">
        <v>300</v>
      </c>
      <c r="N38" s="36">
        <v>0</v>
      </c>
      <c r="O38" s="36">
        <v>14</v>
      </c>
      <c r="P38" s="36">
        <v>14</v>
      </c>
      <c r="Q38" s="36">
        <v>0</v>
      </c>
      <c r="R38" s="36" t="s">
        <v>489</v>
      </c>
      <c r="T38" s="36" t="s">
        <v>491</v>
      </c>
      <c r="U38" s="36" t="s">
        <v>491</v>
      </c>
    </row>
    <row r="39" spans="1:21" x14ac:dyDescent="0.25">
      <c r="A39" s="57">
        <v>2015</v>
      </c>
      <c r="B39" s="58" t="s">
        <v>376</v>
      </c>
      <c r="C39" s="58">
        <v>17406</v>
      </c>
      <c r="D39" s="58">
        <v>29</v>
      </c>
      <c r="E39" s="59">
        <v>42206</v>
      </c>
      <c r="F39" s="58" t="s">
        <v>200</v>
      </c>
      <c r="G39" s="58" t="s">
        <v>9</v>
      </c>
      <c r="H39" s="58" t="s">
        <v>254</v>
      </c>
      <c r="I39" s="58" t="s">
        <v>9</v>
      </c>
      <c r="J39" s="58" t="s">
        <v>110</v>
      </c>
      <c r="K39" s="58" t="s">
        <v>299</v>
      </c>
      <c r="L39" s="58" t="s">
        <v>6</v>
      </c>
      <c r="M39" s="58" t="s">
        <v>300</v>
      </c>
      <c r="N39" s="58">
        <v>0</v>
      </c>
      <c r="O39" s="58">
        <v>50</v>
      </c>
      <c r="P39" s="58">
        <v>50</v>
      </c>
      <c r="Q39" s="36">
        <v>0</v>
      </c>
      <c r="R39" s="36" t="s">
        <v>489</v>
      </c>
      <c r="S39" s="58"/>
      <c r="T39" s="58" t="s">
        <v>490</v>
      </c>
      <c r="U39" s="58" t="s">
        <v>490</v>
      </c>
    </row>
    <row r="40" spans="1:21" x14ac:dyDescent="0.25">
      <c r="A40" s="57">
        <v>2015</v>
      </c>
      <c r="B40" s="58" t="s">
        <v>377</v>
      </c>
      <c r="C40" s="58">
        <v>17407</v>
      </c>
      <c r="D40" s="58">
        <v>29</v>
      </c>
      <c r="E40" s="59">
        <v>42206</v>
      </c>
      <c r="F40" s="58" t="s">
        <v>200</v>
      </c>
      <c r="G40" s="58" t="s">
        <v>9</v>
      </c>
      <c r="H40" s="58" t="s">
        <v>254</v>
      </c>
      <c r="I40" s="58" t="s">
        <v>9</v>
      </c>
      <c r="J40" s="58" t="s">
        <v>110</v>
      </c>
      <c r="K40" s="58" t="s">
        <v>299</v>
      </c>
      <c r="L40" s="58" t="s">
        <v>6</v>
      </c>
      <c r="M40" s="58" t="s">
        <v>300</v>
      </c>
      <c r="N40" s="58">
        <v>0</v>
      </c>
      <c r="O40" s="58">
        <v>50</v>
      </c>
      <c r="P40" s="58">
        <v>50</v>
      </c>
      <c r="Q40" s="36">
        <v>0</v>
      </c>
      <c r="R40" s="36" t="s">
        <v>489</v>
      </c>
      <c r="S40" s="58"/>
      <c r="T40" s="58" t="s">
        <v>490</v>
      </c>
      <c r="U40" s="58" t="s">
        <v>490</v>
      </c>
    </row>
    <row r="41" spans="1:21" x14ac:dyDescent="0.25">
      <c r="A41" s="57">
        <v>2015</v>
      </c>
      <c r="B41" s="58" t="s">
        <v>378</v>
      </c>
      <c r="C41" s="58">
        <v>17408</v>
      </c>
      <c r="D41" s="58">
        <v>29</v>
      </c>
      <c r="E41" s="59">
        <v>42206</v>
      </c>
      <c r="F41" s="58" t="s">
        <v>200</v>
      </c>
      <c r="G41" s="58" t="s">
        <v>9</v>
      </c>
      <c r="H41" s="58" t="s">
        <v>254</v>
      </c>
      <c r="I41" s="58" t="s">
        <v>9</v>
      </c>
      <c r="J41" s="58" t="s">
        <v>110</v>
      </c>
      <c r="K41" s="58" t="s">
        <v>299</v>
      </c>
      <c r="L41" s="58" t="s">
        <v>6</v>
      </c>
      <c r="M41" s="58" t="s">
        <v>300</v>
      </c>
      <c r="N41" s="58">
        <v>0</v>
      </c>
      <c r="O41" s="58">
        <v>50</v>
      </c>
      <c r="P41" s="58">
        <v>50</v>
      </c>
      <c r="Q41" s="36">
        <v>0</v>
      </c>
      <c r="R41" s="36" t="s">
        <v>489</v>
      </c>
      <c r="S41" s="58"/>
      <c r="T41" s="58" t="s">
        <v>490</v>
      </c>
      <c r="U41" s="58" t="s">
        <v>490</v>
      </c>
    </row>
    <row r="42" spans="1:21" x14ac:dyDescent="0.25">
      <c r="A42" s="57">
        <v>2015</v>
      </c>
      <c r="B42" s="58" t="s">
        <v>379</v>
      </c>
      <c r="C42" s="58">
        <v>17409</v>
      </c>
      <c r="D42" s="58">
        <v>29</v>
      </c>
      <c r="E42" s="59">
        <v>42206</v>
      </c>
      <c r="F42" s="58" t="s">
        <v>200</v>
      </c>
      <c r="G42" s="58" t="s">
        <v>9</v>
      </c>
      <c r="H42" s="58" t="s">
        <v>254</v>
      </c>
      <c r="I42" s="58" t="s">
        <v>9</v>
      </c>
      <c r="J42" s="58" t="s">
        <v>110</v>
      </c>
      <c r="K42" s="58" t="s">
        <v>299</v>
      </c>
      <c r="L42" s="58" t="s">
        <v>6</v>
      </c>
      <c r="M42" s="58" t="s">
        <v>300</v>
      </c>
      <c r="N42" s="58">
        <v>0</v>
      </c>
      <c r="O42" s="58">
        <v>50</v>
      </c>
      <c r="P42" s="58">
        <v>50</v>
      </c>
      <c r="Q42" s="36">
        <v>0</v>
      </c>
      <c r="R42" s="36" t="s">
        <v>489</v>
      </c>
      <c r="S42" s="58"/>
      <c r="T42" s="58" t="s">
        <v>490</v>
      </c>
      <c r="U42" s="58" t="s">
        <v>490</v>
      </c>
    </row>
    <row r="43" spans="1:21" x14ac:dyDescent="0.25">
      <c r="A43" s="38">
        <v>2015</v>
      </c>
      <c r="B43" s="36" t="s">
        <v>380</v>
      </c>
      <c r="C43" s="36">
        <v>17410</v>
      </c>
      <c r="D43" s="36">
        <v>29</v>
      </c>
      <c r="E43" s="37">
        <v>42206</v>
      </c>
      <c r="F43" s="36" t="s">
        <v>200</v>
      </c>
      <c r="G43" s="36" t="s">
        <v>9</v>
      </c>
      <c r="H43" s="36" t="s">
        <v>254</v>
      </c>
      <c r="I43" s="36" t="s">
        <v>9</v>
      </c>
      <c r="J43" s="36" t="s">
        <v>110</v>
      </c>
      <c r="K43" s="36" t="s">
        <v>299</v>
      </c>
      <c r="L43" s="36" t="s">
        <v>6</v>
      </c>
      <c r="M43" s="36" t="s">
        <v>300</v>
      </c>
      <c r="N43" s="36">
        <v>0</v>
      </c>
      <c r="O43" s="36">
        <v>50</v>
      </c>
      <c r="P43" s="36">
        <v>50</v>
      </c>
      <c r="Q43" s="36">
        <v>0</v>
      </c>
      <c r="R43" s="36" t="s">
        <v>489</v>
      </c>
      <c r="T43" s="36" t="s">
        <v>490</v>
      </c>
      <c r="U43" s="36" t="s">
        <v>490</v>
      </c>
    </row>
    <row r="44" spans="1:21" x14ac:dyDescent="0.25">
      <c r="A44" s="38">
        <v>2015</v>
      </c>
      <c r="B44" s="36" t="s">
        <v>381</v>
      </c>
      <c r="C44" s="36">
        <v>17411</v>
      </c>
      <c r="D44" s="36">
        <v>29</v>
      </c>
      <c r="E44" s="37">
        <v>42206</v>
      </c>
      <c r="F44" s="36" t="s">
        <v>200</v>
      </c>
      <c r="G44" s="36" t="s">
        <v>9</v>
      </c>
      <c r="H44" s="36" t="s">
        <v>254</v>
      </c>
      <c r="I44" s="36" t="s">
        <v>9</v>
      </c>
      <c r="J44" s="36" t="s">
        <v>110</v>
      </c>
      <c r="K44" s="36" t="s">
        <v>299</v>
      </c>
      <c r="L44" s="36" t="s">
        <v>6</v>
      </c>
      <c r="M44" s="36" t="s">
        <v>300</v>
      </c>
      <c r="N44" s="36">
        <v>0</v>
      </c>
      <c r="O44" s="36">
        <v>24</v>
      </c>
      <c r="P44" s="36">
        <v>24</v>
      </c>
      <c r="Q44" s="36">
        <v>0</v>
      </c>
      <c r="R44" s="36" t="s">
        <v>489</v>
      </c>
      <c r="T44" s="36" t="s">
        <v>490</v>
      </c>
      <c r="U44" s="36" t="s">
        <v>490</v>
      </c>
    </row>
    <row r="45" spans="1:21" x14ac:dyDescent="0.25">
      <c r="A45" s="38">
        <v>2015</v>
      </c>
      <c r="B45" s="36" t="s">
        <v>382</v>
      </c>
      <c r="C45" s="36">
        <v>17412</v>
      </c>
      <c r="D45" s="36">
        <v>29</v>
      </c>
      <c r="E45" s="37">
        <v>42206</v>
      </c>
      <c r="F45" s="36" t="s">
        <v>200</v>
      </c>
      <c r="G45" s="36" t="s">
        <v>9</v>
      </c>
      <c r="H45" s="36" t="s">
        <v>270</v>
      </c>
      <c r="I45" s="36" t="s">
        <v>9</v>
      </c>
      <c r="J45" s="36" t="s">
        <v>110</v>
      </c>
      <c r="K45" s="36" t="s">
        <v>299</v>
      </c>
      <c r="L45" s="36" t="s">
        <v>6</v>
      </c>
      <c r="M45" s="36" t="s">
        <v>300</v>
      </c>
      <c r="N45" s="36">
        <v>0</v>
      </c>
      <c r="O45" s="36">
        <v>50</v>
      </c>
      <c r="P45" s="36">
        <v>50</v>
      </c>
      <c r="Q45" s="36">
        <v>0</v>
      </c>
      <c r="R45" s="36" t="s">
        <v>489</v>
      </c>
      <c r="T45" s="36" t="s">
        <v>490</v>
      </c>
      <c r="U45" s="36" t="s">
        <v>490</v>
      </c>
    </row>
    <row r="46" spans="1:21" x14ac:dyDescent="0.25">
      <c r="A46" s="38">
        <v>2015</v>
      </c>
      <c r="B46" s="36" t="s">
        <v>383</v>
      </c>
      <c r="C46" s="36">
        <v>17413</v>
      </c>
      <c r="D46" s="36">
        <v>29</v>
      </c>
      <c r="E46" s="37">
        <v>42206</v>
      </c>
      <c r="F46" s="36" t="s">
        <v>200</v>
      </c>
      <c r="G46" s="36" t="s">
        <v>9</v>
      </c>
      <c r="H46" s="36" t="s">
        <v>270</v>
      </c>
      <c r="I46" s="36" t="s">
        <v>9</v>
      </c>
      <c r="J46" s="36" t="s">
        <v>110</v>
      </c>
      <c r="K46" s="36" t="s">
        <v>299</v>
      </c>
      <c r="L46" s="36" t="s">
        <v>6</v>
      </c>
      <c r="M46" s="36" t="s">
        <v>300</v>
      </c>
      <c r="N46" s="36">
        <v>0</v>
      </c>
      <c r="O46" s="36">
        <v>50</v>
      </c>
      <c r="P46" s="36">
        <v>50</v>
      </c>
      <c r="Q46" s="36">
        <v>0</v>
      </c>
      <c r="R46" s="36" t="s">
        <v>489</v>
      </c>
      <c r="T46" s="36" t="s">
        <v>490</v>
      </c>
      <c r="U46" s="36" t="s">
        <v>490</v>
      </c>
    </row>
    <row r="47" spans="1:21" x14ac:dyDescent="0.25">
      <c r="A47" s="38">
        <v>2015</v>
      </c>
      <c r="B47" s="36" t="s">
        <v>384</v>
      </c>
      <c r="C47" s="36">
        <v>17414</v>
      </c>
      <c r="D47" s="36">
        <v>29</v>
      </c>
      <c r="E47" s="37">
        <v>42206</v>
      </c>
      <c r="F47" s="36" t="s">
        <v>200</v>
      </c>
      <c r="G47" s="36" t="s">
        <v>9</v>
      </c>
      <c r="H47" s="36" t="s">
        <v>270</v>
      </c>
      <c r="I47" s="36" t="s">
        <v>9</v>
      </c>
      <c r="J47" s="36" t="s">
        <v>110</v>
      </c>
      <c r="K47" s="36" t="s">
        <v>299</v>
      </c>
      <c r="L47" s="36" t="s">
        <v>6</v>
      </c>
      <c r="M47" s="36" t="s">
        <v>300</v>
      </c>
      <c r="N47" s="36">
        <v>0</v>
      </c>
      <c r="O47" s="36">
        <v>6</v>
      </c>
      <c r="P47" s="36">
        <v>6</v>
      </c>
      <c r="Q47" s="36">
        <v>0</v>
      </c>
      <c r="R47" s="36" t="s">
        <v>489</v>
      </c>
      <c r="T47" s="36" t="s">
        <v>490</v>
      </c>
      <c r="U47" s="36" t="s">
        <v>490</v>
      </c>
    </row>
    <row r="48" spans="1:21" x14ac:dyDescent="0.25">
      <c r="A48" s="38">
        <v>2015</v>
      </c>
      <c r="B48" s="36" t="s">
        <v>385</v>
      </c>
      <c r="C48" s="36">
        <v>17415</v>
      </c>
      <c r="D48" s="36">
        <v>29</v>
      </c>
      <c r="E48" s="37">
        <v>42206</v>
      </c>
      <c r="F48" s="36" t="s">
        <v>200</v>
      </c>
      <c r="G48" s="36" t="s">
        <v>9</v>
      </c>
      <c r="H48" s="36" t="s">
        <v>274</v>
      </c>
      <c r="I48" s="36" t="s">
        <v>9</v>
      </c>
      <c r="J48" s="36" t="s">
        <v>110</v>
      </c>
      <c r="K48" s="36" t="s">
        <v>299</v>
      </c>
      <c r="L48" s="36" t="s">
        <v>6</v>
      </c>
      <c r="M48" s="36" t="s">
        <v>300</v>
      </c>
      <c r="N48" s="36">
        <v>0</v>
      </c>
      <c r="O48" s="36">
        <v>50</v>
      </c>
      <c r="P48" s="36">
        <v>50</v>
      </c>
      <c r="Q48" s="36">
        <v>0</v>
      </c>
      <c r="R48" s="36" t="s">
        <v>489</v>
      </c>
      <c r="T48" s="36" t="s">
        <v>490</v>
      </c>
      <c r="U48" s="36" t="s">
        <v>490</v>
      </c>
    </row>
    <row r="49" spans="1:21" x14ac:dyDescent="0.25">
      <c r="A49" s="38">
        <v>2015</v>
      </c>
      <c r="B49" s="36" t="s">
        <v>386</v>
      </c>
      <c r="C49" s="36">
        <v>17416</v>
      </c>
      <c r="D49" s="36">
        <v>29</v>
      </c>
      <c r="E49" s="37">
        <v>42206</v>
      </c>
      <c r="F49" s="36" t="s">
        <v>200</v>
      </c>
      <c r="G49" s="36" t="s">
        <v>9</v>
      </c>
      <c r="H49" s="36" t="s">
        <v>274</v>
      </c>
      <c r="I49" s="36" t="s">
        <v>9</v>
      </c>
      <c r="J49" s="36" t="s">
        <v>110</v>
      </c>
      <c r="K49" s="36" t="s">
        <v>299</v>
      </c>
      <c r="L49" s="36" t="s">
        <v>6</v>
      </c>
      <c r="M49" s="36" t="s">
        <v>300</v>
      </c>
      <c r="N49" s="36">
        <v>0</v>
      </c>
      <c r="O49" s="36">
        <v>4</v>
      </c>
      <c r="P49" s="36">
        <v>4</v>
      </c>
      <c r="Q49" s="36">
        <v>0</v>
      </c>
      <c r="R49" s="36" t="s">
        <v>489</v>
      </c>
      <c r="T49" s="36" t="s">
        <v>490</v>
      </c>
      <c r="U49" s="36" t="s">
        <v>490</v>
      </c>
    </row>
    <row r="50" spans="1:21" x14ac:dyDescent="0.25">
      <c r="A50" s="38">
        <v>2015</v>
      </c>
      <c r="B50" s="36" t="s">
        <v>436</v>
      </c>
      <c r="C50" s="36">
        <v>17464</v>
      </c>
      <c r="D50" s="36">
        <v>29</v>
      </c>
      <c r="E50" s="37">
        <v>42207</v>
      </c>
      <c r="F50" s="36" t="s">
        <v>200</v>
      </c>
      <c r="G50" s="36" t="s">
        <v>9</v>
      </c>
      <c r="H50" s="36" t="s">
        <v>230</v>
      </c>
      <c r="I50" s="36" t="s">
        <v>9</v>
      </c>
      <c r="J50" s="36" t="s">
        <v>110</v>
      </c>
      <c r="K50" s="36" t="s">
        <v>299</v>
      </c>
      <c r="L50" s="36" t="s">
        <v>6</v>
      </c>
      <c r="M50" s="36" t="s">
        <v>300</v>
      </c>
      <c r="N50" s="36">
        <v>0</v>
      </c>
      <c r="O50" s="36">
        <v>50</v>
      </c>
      <c r="P50" s="36">
        <v>50</v>
      </c>
      <c r="Q50" s="36">
        <v>0</v>
      </c>
      <c r="R50" s="36" t="s">
        <v>489</v>
      </c>
      <c r="T50" s="36" t="s">
        <v>490</v>
      </c>
      <c r="U50" s="36" t="s">
        <v>490</v>
      </c>
    </row>
    <row r="51" spans="1:21" x14ac:dyDescent="0.25">
      <c r="A51" s="38">
        <v>2015</v>
      </c>
      <c r="B51" s="36" t="s">
        <v>437</v>
      </c>
      <c r="C51" s="36">
        <v>17465</v>
      </c>
      <c r="D51" s="36">
        <v>29</v>
      </c>
      <c r="E51" s="37">
        <v>42207</v>
      </c>
      <c r="F51" s="36" t="s">
        <v>200</v>
      </c>
      <c r="G51" s="36" t="s">
        <v>9</v>
      </c>
      <c r="H51" s="36" t="s">
        <v>230</v>
      </c>
      <c r="I51" s="36" t="s">
        <v>9</v>
      </c>
      <c r="J51" s="36" t="s">
        <v>110</v>
      </c>
      <c r="K51" s="36" t="s">
        <v>299</v>
      </c>
      <c r="L51" s="36" t="s">
        <v>6</v>
      </c>
      <c r="M51" s="36" t="s">
        <v>300</v>
      </c>
      <c r="N51" s="36">
        <v>0</v>
      </c>
      <c r="O51" s="36">
        <v>50</v>
      </c>
      <c r="P51" s="36">
        <v>50</v>
      </c>
      <c r="Q51" s="36">
        <v>0</v>
      </c>
      <c r="R51" s="36" t="s">
        <v>489</v>
      </c>
      <c r="T51" s="36" t="s">
        <v>490</v>
      </c>
      <c r="U51" s="36" t="s">
        <v>490</v>
      </c>
    </row>
    <row r="52" spans="1:21" x14ac:dyDescent="0.25">
      <c r="A52" s="38">
        <v>2015</v>
      </c>
      <c r="B52" s="36" t="s">
        <v>438</v>
      </c>
      <c r="C52" s="36">
        <v>17466</v>
      </c>
      <c r="D52" s="36">
        <v>29</v>
      </c>
      <c r="E52" s="37">
        <v>42207</v>
      </c>
      <c r="F52" s="36" t="s">
        <v>200</v>
      </c>
      <c r="G52" s="36" t="s">
        <v>9</v>
      </c>
      <c r="H52" s="36" t="s">
        <v>230</v>
      </c>
      <c r="I52" s="36" t="s">
        <v>9</v>
      </c>
      <c r="J52" s="36" t="s">
        <v>110</v>
      </c>
      <c r="K52" s="36" t="s">
        <v>299</v>
      </c>
      <c r="L52" s="36" t="s">
        <v>6</v>
      </c>
      <c r="M52" s="36" t="s">
        <v>300</v>
      </c>
      <c r="N52" s="36">
        <v>0</v>
      </c>
      <c r="O52" s="36">
        <v>14</v>
      </c>
      <c r="P52" s="36">
        <v>14</v>
      </c>
      <c r="Q52" s="36">
        <v>0</v>
      </c>
      <c r="R52" s="36" t="s">
        <v>489</v>
      </c>
      <c r="T52" s="36" t="s">
        <v>490</v>
      </c>
      <c r="U52" s="36" t="s">
        <v>490</v>
      </c>
    </row>
    <row r="53" spans="1:21" x14ac:dyDescent="0.25">
      <c r="A53" s="38">
        <v>2015</v>
      </c>
      <c r="B53" s="36" t="s">
        <v>439</v>
      </c>
      <c r="C53" s="36">
        <v>17467</v>
      </c>
      <c r="D53" s="36">
        <v>29</v>
      </c>
      <c r="E53" s="37">
        <v>42207</v>
      </c>
      <c r="F53" s="36" t="s">
        <v>200</v>
      </c>
      <c r="G53" s="36" t="s">
        <v>9</v>
      </c>
      <c r="H53" s="36" t="s">
        <v>230</v>
      </c>
      <c r="I53" s="36" t="s">
        <v>9</v>
      </c>
      <c r="J53" s="36" t="s">
        <v>110</v>
      </c>
      <c r="K53" s="36" t="s">
        <v>299</v>
      </c>
      <c r="L53" s="36" t="s">
        <v>5</v>
      </c>
      <c r="M53" s="36" t="s">
        <v>300</v>
      </c>
      <c r="N53" s="36">
        <v>0</v>
      </c>
      <c r="O53" s="36">
        <v>3</v>
      </c>
      <c r="P53" s="36">
        <v>3</v>
      </c>
      <c r="Q53" s="36">
        <v>0</v>
      </c>
      <c r="R53" s="36" t="s">
        <v>489</v>
      </c>
      <c r="T53" s="36" t="s">
        <v>491</v>
      </c>
      <c r="U53" s="36" t="s">
        <v>491</v>
      </c>
    </row>
    <row r="54" spans="1:21" x14ac:dyDescent="0.25">
      <c r="A54" s="38">
        <v>2015</v>
      </c>
      <c r="B54" s="36" t="s">
        <v>315</v>
      </c>
      <c r="C54" s="36">
        <v>17350</v>
      </c>
      <c r="D54" s="36">
        <v>29</v>
      </c>
      <c r="E54" s="37">
        <v>42205</v>
      </c>
      <c r="F54" s="36" t="s">
        <v>200</v>
      </c>
      <c r="G54" s="36" t="s">
        <v>47</v>
      </c>
      <c r="H54" s="36" t="s">
        <v>120</v>
      </c>
      <c r="I54" s="36" t="s">
        <v>61</v>
      </c>
      <c r="J54" s="36" t="s">
        <v>110</v>
      </c>
      <c r="K54" s="36" t="s">
        <v>299</v>
      </c>
      <c r="L54" s="36" t="s">
        <v>6</v>
      </c>
      <c r="M54" s="36" t="s">
        <v>300</v>
      </c>
      <c r="N54" s="36">
        <v>0</v>
      </c>
      <c r="O54" s="36">
        <v>43</v>
      </c>
      <c r="P54" s="36">
        <v>43</v>
      </c>
      <c r="Q54" s="36">
        <v>0</v>
      </c>
      <c r="R54" s="36" t="s">
        <v>489</v>
      </c>
      <c r="T54" s="36" t="s">
        <v>492</v>
      </c>
      <c r="U54" s="36" t="s">
        <v>496</v>
      </c>
    </row>
    <row r="55" spans="1:21" x14ac:dyDescent="0.25">
      <c r="A55" s="38">
        <v>2015</v>
      </c>
      <c r="B55" s="36" t="s">
        <v>316</v>
      </c>
      <c r="C55" s="36">
        <v>17351</v>
      </c>
      <c r="D55" s="36">
        <v>29</v>
      </c>
      <c r="E55" s="37">
        <v>42205</v>
      </c>
      <c r="F55" s="36" t="s">
        <v>200</v>
      </c>
      <c r="G55" s="36" t="s">
        <v>47</v>
      </c>
      <c r="H55" s="36" t="s">
        <v>181</v>
      </c>
      <c r="I55" s="36" t="s">
        <v>61</v>
      </c>
      <c r="J55" s="36" t="s">
        <v>110</v>
      </c>
      <c r="K55" s="36" t="s">
        <v>299</v>
      </c>
      <c r="L55" s="36" t="s">
        <v>6</v>
      </c>
      <c r="M55" s="36" t="s">
        <v>300</v>
      </c>
      <c r="N55" s="36">
        <v>0</v>
      </c>
      <c r="O55" s="36">
        <v>50</v>
      </c>
      <c r="P55" s="36">
        <v>50</v>
      </c>
      <c r="Q55" s="36">
        <v>0</v>
      </c>
      <c r="R55" s="36" t="s">
        <v>489</v>
      </c>
      <c r="T55" s="36" t="s">
        <v>492</v>
      </c>
      <c r="U55" s="36" t="s">
        <v>496</v>
      </c>
    </row>
    <row r="56" spans="1:21" x14ac:dyDescent="0.25">
      <c r="A56" s="38">
        <v>2015</v>
      </c>
      <c r="B56" s="36" t="s">
        <v>317</v>
      </c>
      <c r="C56" s="36">
        <v>17352</v>
      </c>
      <c r="D56" s="36">
        <v>29</v>
      </c>
      <c r="E56" s="37">
        <v>42205</v>
      </c>
      <c r="F56" s="36" t="s">
        <v>200</v>
      </c>
      <c r="G56" s="36" t="s">
        <v>47</v>
      </c>
      <c r="H56" s="36" t="s">
        <v>181</v>
      </c>
      <c r="I56" s="36" t="s">
        <v>61</v>
      </c>
      <c r="J56" s="36" t="s">
        <v>110</v>
      </c>
      <c r="K56" s="36" t="s">
        <v>299</v>
      </c>
      <c r="L56" s="36" t="s">
        <v>6</v>
      </c>
      <c r="M56" s="36" t="s">
        <v>300</v>
      </c>
      <c r="N56" s="36">
        <v>0</v>
      </c>
      <c r="O56" s="36">
        <v>50</v>
      </c>
      <c r="P56" s="36">
        <v>50</v>
      </c>
      <c r="Q56" s="36">
        <v>0</v>
      </c>
      <c r="R56" s="36" t="s">
        <v>489</v>
      </c>
      <c r="T56" s="36" t="s">
        <v>492</v>
      </c>
      <c r="U56" s="36" t="s">
        <v>496</v>
      </c>
    </row>
    <row r="57" spans="1:21" x14ac:dyDescent="0.25">
      <c r="A57" s="38">
        <v>2015</v>
      </c>
      <c r="B57" s="36" t="s">
        <v>318</v>
      </c>
      <c r="C57" s="36">
        <v>17353</v>
      </c>
      <c r="D57" s="36">
        <v>29</v>
      </c>
      <c r="E57" s="37">
        <v>42205</v>
      </c>
      <c r="F57" s="36" t="s">
        <v>200</v>
      </c>
      <c r="G57" s="36" t="s">
        <v>47</v>
      </c>
      <c r="H57" s="36" t="s">
        <v>181</v>
      </c>
      <c r="I57" s="36" t="s">
        <v>61</v>
      </c>
      <c r="J57" s="36" t="s">
        <v>110</v>
      </c>
      <c r="K57" s="36" t="s">
        <v>299</v>
      </c>
      <c r="L57" s="36" t="s">
        <v>6</v>
      </c>
      <c r="M57" s="36" t="s">
        <v>300</v>
      </c>
      <c r="N57" s="36">
        <v>0</v>
      </c>
      <c r="O57" s="36">
        <v>12</v>
      </c>
      <c r="P57" s="36">
        <v>12</v>
      </c>
      <c r="Q57" s="36">
        <v>0</v>
      </c>
      <c r="R57" s="36" t="s">
        <v>489</v>
      </c>
      <c r="T57" s="36" t="s">
        <v>492</v>
      </c>
      <c r="U57" s="36" t="s">
        <v>496</v>
      </c>
    </row>
    <row r="58" spans="1:21" x14ac:dyDescent="0.25">
      <c r="A58" s="38">
        <v>2015</v>
      </c>
      <c r="B58" s="36" t="s">
        <v>319</v>
      </c>
      <c r="C58" s="36">
        <v>17354</v>
      </c>
      <c r="D58" s="36">
        <v>29</v>
      </c>
      <c r="E58" s="37">
        <v>42205</v>
      </c>
      <c r="F58" s="36" t="s">
        <v>200</v>
      </c>
      <c r="G58" s="36" t="s">
        <v>47</v>
      </c>
      <c r="H58" s="36" t="s">
        <v>181</v>
      </c>
      <c r="I58" s="36" t="s">
        <v>61</v>
      </c>
      <c r="J58" s="36" t="s">
        <v>110</v>
      </c>
      <c r="K58" s="36" t="s">
        <v>299</v>
      </c>
      <c r="L58" s="36" t="s">
        <v>5</v>
      </c>
      <c r="M58" s="36" t="s">
        <v>300</v>
      </c>
      <c r="N58" s="36">
        <v>0</v>
      </c>
      <c r="O58" s="36">
        <v>16</v>
      </c>
      <c r="P58" s="36">
        <v>16</v>
      </c>
      <c r="Q58" s="36">
        <v>0</v>
      </c>
      <c r="R58" s="36" t="s">
        <v>489</v>
      </c>
      <c r="T58" s="36" t="s">
        <v>494</v>
      </c>
      <c r="U58" s="36" t="s">
        <v>497</v>
      </c>
    </row>
    <row r="59" spans="1:21" x14ac:dyDescent="0.25">
      <c r="A59" s="38">
        <v>2015</v>
      </c>
      <c r="B59" s="36" t="s">
        <v>320</v>
      </c>
      <c r="C59" s="36">
        <v>17355</v>
      </c>
      <c r="D59" s="36">
        <v>29</v>
      </c>
      <c r="E59" s="37">
        <v>42205</v>
      </c>
      <c r="F59" s="36" t="s">
        <v>200</v>
      </c>
      <c r="G59" s="36" t="s">
        <v>47</v>
      </c>
      <c r="H59" s="36" t="s">
        <v>141</v>
      </c>
      <c r="I59" s="36" t="s">
        <v>61</v>
      </c>
      <c r="J59" s="36" t="s">
        <v>110</v>
      </c>
      <c r="K59" s="36" t="s">
        <v>299</v>
      </c>
      <c r="L59" s="36" t="s">
        <v>6</v>
      </c>
      <c r="M59" s="36" t="s">
        <v>300</v>
      </c>
      <c r="N59" s="36">
        <v>0</v>
      </c>
      <c r="O59" s="36">
        <v>50</v>
      </c>
      <c r="P59" s="36">
        <v>50</v>
      </c>
      <c r="Q59" s="36">
        <v>0</v>
      </c>
      <c r="R59" s="36" t="s">
        <v>489</v>
      </c>
      <c r="T59" s="36" t="s">
        <v>492</v>
      </c>
      <c r="U59" s="36" t="s">
        <v>496</v>
      </c>
    </row>
    <row r="60" spans="1:21" x14ac:dyDescent="0.25">
      <c r="A60" s="38">
        <v>2015</v>
      </c>
      <c r="B60" s="36" t="s">
        <v>321</v>
      </c>
      <c r="C60" s="36">
        <v>17356</v>
      </c>
      <c r="D60" s="36">
        <v>29</v>
      </c>
      <c r="E60" s="37">
        <v>42205</v>
      </c>
      <c r="F60" s="36" t="s">
        <v>200</v>
      </c>
      <c r="G60" s="36" t="s">
        <v>47</v>
      </c>
      <c r="H60" s="36" t="s">
        <v>141</v>
      </c>
      <c r="I60" s="36" t="s">
        <v>61</v>
      </c>
      <c r="J60" s="36" t="s">
        <v>110</v>
      </c>
      <c r="K60" s="36" t="s">
        <v>299</v>
      </c>
      <c r="L60" s="36" t="s">
        <v>6</v>
      </c>
      <c r="M60" s="36" t="s">
        <v>300</v>
      </c>
      <c r="N60" s="36">
        <v>0</v>
      </c>
      <c r="O60" s="36">
        <v>47</v>
      </c>
      <c r="P60" s="36">
        <v>47</v>
      </c>
      <c r="Q60" s="36">
        <v>0</v>
      </c>
      <c r="R60" s="36" t="s">
        <v>489</v>
      </c>
      <c r="T60" s="36" t="s">
        <v>492</v>
      </c>
      <c r="U60" s="36" t="s">
        <v>496</v>
      </c>
    </row>
    <row r="61" spans="1:21" x14ac:dyDescent="0.25">
      <c r="A61" s="38">
        <v>2015</v>
      </c>
      <c r="B61" s="36" t="s">
        <v>322</v>
      </c>
      <c r="C61" s="36">
        <v>17357</v>
      </c>
      <c r="D61" s="36">
        <v>29</v>
      </c>
      <c r="E61" s="37">
        <v>42205</v>
      </c>
      <c r="F61" s="36" t="s">
        <v>200</v>
      </c>
      <c r="G61" s="36" t="s">
        <v>47</v>
      </c>
      <c r="H61" s="36" t="s">
        <v>141</v>
      </c>
      <c r="I61" s="36" t="s">
        <v>61</v>
      </c>
      <c r="J61" s="36" t="s">
        <v>110</v>
      </c>
      <c r="K61" s="36" t="s">
        <v>299</v>
      </c>
      <c r="L61" s="36" t="s">
        <v>5</v>
      </c>
      <c r="M61" s="36" t="s">
        <v>300</v>
      </c>
      <c r="N61" s="36">
        <v>0</v>
      </c>
      <c r="O61" s="36">
        <v>3</v>
      </c>
      <c r="P61" s="36">
        <v>3</v>
      </c>
      <c r="Q61" s="36">
        <v>0</v>
      </c>
      <c r="R61" s="36" t="s">
        <v>489</v>
      </c>
      <c r="T61" s="36" t="s">
        <v>494</v>
      </c>
      <c r="U61" s="36" t="s">
        <v>497</v>
      </c>
    </row>
    <row r="62" spans="1:21" x14ac:dyDescent="0.25">
      <c r="A62" s="38">
        <v>2015</v>
      </c>
      <c r="B62" s="36" t="s">
        <v>323</v>
      </c>
      <c r="C62" s="36">
        <v>17358</v>
      </c>
      <c r="D62" s="36">
        <v>29</v>
      </c>
      <c r="E62" s="37">
        <v>42205</v>
      </c>
      <c r="F62" s="36" t="s">
        <v>200</v>
      </c>
      <c r="G62" s="36" t="s">
        <v>47</v>
      </c>
      <c r="H62" s="36" t="s">
        <v>135</v>
      </c>
      <c r="I62" s="36" t="s">
        <v>61</v>
      </c>
      <c r="J62" s="36" t="s">
        <v>110</v>
      </c>
      <c r="K62" s="36" t="s">
        <v>299</v>
      </c>
      <c r="L62" s="36" t="s">
        <v>6</v>
      </c>
      <c r="M62" s="36" t="s">
        <v>300</v>
      </c>
      <c r="N62" s="36">
        <v>0</v>
      </c>
      <c r="O62" s="36">
        <v>50</v>
      </c>
      <c r="P62" s="36">
        <v>50</v>
      </c>
      <c r="Q62" s="36">
        <v>0</v>
      </c>
      <c r="R62" s="36" t="s">
        <v>489</v>
      </c>
      <c r="T62" s="36" t="s">
        <v>492</v>
      </c>
      <c r="U62" s="36" t="s">
        <v>496</v>
      </c>
    </row>
    <row r="63" spans="1:21" x14ac:dyDescent="0.25">
      <c r="A63" s="38">
        <v>2015</v>
      </c>
      <c r="B63" s="36" t="s">
        <v>324</v>
      </c>
      <c r="C63" s="36">
        <v>17359</v>
      </c>
      <c r="D63" s="36">
        <v>29</v>
      </c>
      <c r="E63" s="37">
        <v>42205</v>
      </c>
      <c r="F63" s="36" t="s">
        <v>200</v>
      </c>
      <c r="G63" s="36" t="s">
        <v>47</v>
      </c>
      <c r="H63" s="36" t="s">
        <v>135</v>
      </c>
      <c r="I63" s="36" t="s">
        <v>61</v>
      </c>
      <c r="J63" s="36" t="s">
        <v>110</v>
      </c>
      <c r="K63" s="36" t="s">
        <v>299</v>
      </c>
      <c r="L63" s="36" t="s">
        <v>6</v>
      </c>
      <c r="M63" s="36" t="s">
        <v>300</v>
      </c>
      <c r="N63" s="36">
        <v>0</v>
      </c>
      <c r="O63" s="36">
        <v>50</v>
      </c>
      <c r="P63" s="36">
        <v>50</v>
      </c>
      <c r="Q63" s="36">
        <v>0</v>
      </c>
      <c r="R63" s="36" t="s">
        <v>489</v>
      </c>
      <c r="T63" s="36" t="s">
        <v>492</v>
      </c>
      <c r="U63" s="36" t="s">
        <v>496</v>
      </c>
    </row>
    <row r="64" spans="1:21" x14ac:dyDescent="0.25">
      <c r="A64" s="38">
        <v>2015</v>
      </c>
      <c r="B64" s="36" t="s">
        <v>325</v>
      </c>
      <c r="C64" s="36">
        <v>17360</v>
      </c>
      <c r="D64" s="36">
        <v>29</v>
      </c>
      <c r="E64" s="37">
        <v>42205</v>
      </c>
      <c r="F64" s="36" t="s">
        <v>200</v>
      </c>
      <c r="G64" s="36" t="s">
        <v>47</v>
      </c>
      <c r="H64" s="36" t="s">
        <v>135</v>
      </c>
      <c r="I64" s="36" t="s">
        <v>61</v>
      </c>
      <c r="J64" s="36" t="s">
        <v>110</v>
      </c>
      <c r="K64" s="36" t="s">
        <v>299</v>
      </c>
      <c r="L64" s="36" t="s">
        <v>6</v>
      </c>
      <c r="M64" s="36" t="s">
        <v>300</v>
      </c>
      <c r="N64" s="36">
        <v>0</v>
      </c>
      <c r="O64" s="36">
        <v>15</v>
      </c>
      <c r="P64" s="36">
        <v>15</v>
      </c>
      <c r="Q64" s="36">
        <v>0</v>
      </c>
      <c r="R64" s="36" t="s">
        <v>489</v>
      </c>
      <c r="T64" s="36" t="s">
        <v>492</v>
      </c>
      <c r="U64" s="36" t="s">
        <v>496</v>
      </c>
    </row>
    <row r="65" spans="1:21" x14ac:dyDescent="0.25">
      <c r="A65" s="38">
        <v>2015</v>
      </c>
      <c r="B65" s="36" t="s">
        <v>326</v>
      </c>
      <c r="C65" s="36">
        <v>17361</v>
      </c>
      <c r="D65" s="36">
        <v>29</v>
      </c>
      <c r="E65" s="37">
        <v>42205</v>
      </c>
      <c r="F65" s="36" t="s">
        <v>200</v>
      </c>
      <c r="G65" s="36" t="s">
        <v>47</v>
      </c>
      <c r="H65" s="36" t="s">
        <v>135</v>
      </c>
      <c r="I65" s="36" t="s">
        <v>61</v>
      </c>
      <c r="J65" s="36" t="s">
        <v>110</v>
      </c>
      <c r="K65" s="36" t="s">
        <v>299</v>
      </c>
      <c r="L65" s="36" t="s">
        <v>5</v>
      </c>
      <c r="M65" s="36" t="s">
        <v>300</v>
      </c>
      <c r="N65" s="36">
        <v>0</v>
      </c>
      <c r="O65" s="36">
        <v>3</v>
      </c>
      <c r="P65" s="36">
        <v>3</v>
      </c>
      <c r="Q65" s="36">
        <v>0</v>
      </c>
      <c r="R65" s="36" t="s">
        <v>489</v>
      </c>
      <c r="T65" s="36" t="s">
        <v>494</v>
      </c>
      <c r="U65" s="36" t="s">
        <v>497</v>
      </c>
    </row>
    <row r="66" spans="1:21" x14ac:dyDescent="0.25">
      <c r="A66" s="38">
        <v>2015</v>
      </c>
      <c r="B66" s="36" t="s">
        <v>327</v>
      </c>
      <c r="C66" s="36">
        <v>17362</v>
      </c>
      <c r="D66" s="36">
        <v>29</v>
      </c>
      <c r="E66" s="37">
        <v>42205</v>
      </c>
      <c r="F66" s="36" t="s">
        <v>200</v>
      </c>
      <c r="G66" s="36" t="s">
        <v>47</v>
      </c>
      <c r="H66" s="36" t="s">
        <v>185</v>
      </c>
      <c r="I66" s="36" t="s">
        <v>61</v>
      </c>
      <c r="J66" s="36" t="s">
        <v>110</v>
      </c>
      <c r="K66" s="36" t="s">
        <v>299</v>
      </c>
      <c r="L66" s="36" t="s">
        <v>6</v>
      </c>
      <c r="M66" s="36" t="s">
        <v>300</v>
      </c>
      <c r="N66" s="36">
        <v>0</v>
      </c>
      <c r="O66" s="36">
        <v>18</v>
      </c>
      <c r="P66" s="36">
        <v>18</v>
      </c>
      <c r="Q66" s="36">
        <v>0</v>
      </c>
      <c r="R66" s="36" t="s">
        <v>489</v>
      </c>
      <c r="T66" s="36" t="s">
        <v>492</v>
      </c>
      <c r="U66" s="36" t="s">
        <v>496</v>
      </c>
    </row>
    <row r="67" spans="1:21" x14ac:dyDescent="0.25">
      <c r="A67" s="38">
        <v>2015</v>
      </c>
      <c r="B67" s="36" t="s">
        <v>328</v>
      </c>
      <c r="C67" s="36">
        <v>17363</v>
      </c>
      <c r="D67" s="36">
        <v>29</v>
      </c>
      <c r="E67" s="37">
        <v>42205</v>
      </c>
      <c r="F67" s="36" t="s">
        <v>200</v>
      </c>
      <c r="G67" s="36" t="s">
        <v>47</v>
      </c>
      <c r="H67" s="36" t="s">
        <v>185</v>
      </c>
      <c r="I67" s="36" t="s">
        <v>61</v>
      </c>
      <c r="J67" s="36" t="s">
        <v>110</v>
      </c>
      <c r="K67" s="36" t="s">
        <v>299</v>
      </c>
      <c r="L67" s="36" t="s">
        <v>5</v>
      </c>
      <c r="M67" s="36" t="s">
        <v>300</v>
      </c>
      <c r="N67" s="36">
        <v>0</v>
      </c>
      <c r="O67" s="36">
        <v>1</v>
      </c>
      <c r="P67" s="36">
        <v>1</v>
      </c>
      <c r="Q67" s="36">
        <v>0</v>
      </c>
      <c r="R67" s="36" t="s">
        <v>489</v>
      </c>
      <c r="T67" s="36" t="s">
        <v>494</v>
      </c>
      <c r="U67" s="36" t="s">
        <v>497</v>
      </c>
    </row>
    <row r="68" spans="1:21" x14ac:dyDescent="0.25">
      <c r="A68" s="38">
        <v>2015</v>
      </c>
      <c r="B68" s="36" t="s">
        <v>329</v>
      </c>
      <c r="C68" s="36">
        <v>17364</v>
      </c>
      <c r="D68" s="36">
        <v>29</v>
      </c>
      <c r="E68" s="37">
        <v>42205</v>
      </c>
      <c r="F68" s="36" t="s">
        <v>200</v>
      </c>
      <c r="G68" s="36" t="s">
        <v>47</v>
      </c>
      <c r="H68" s="36" t="s">
        <v>145</v>
      </c>
      <c r="I68" s="36" t="s">
        <v>61</v>
      </c>
      <c r="J68" s="36" t="s">
        <v>110</v>
      </c>
      <c r="K68" s="36" t="s">
        <v>299</v>
      </c>
      <c r="L68" s="36" t="s">
        <v>6</v>
      </c>
      <c r="M68" s="36" t="s">
        <v>300</v>
      </c>
      <c r="N68" s="36">
        <v>0</v>
      </c>
      <c r="O68" s="36">
        <v>50</v>
      </c>
      <c r="P68" s="36">
        <v>50</v>
      </c>
      <c r="Q68" s="36">
        <v>0</v>
      </c>
      <c r="R68" s="36" t="s">
        <v>489</v>
      </c>
      <c r="T68" s="36" t="s">
        <v>492</v>
      </c>
      <c r="U68" s="36" t="s">
        <v>496</v>
      </c>
    </row>
    <row r="69" spans="1:21" x14ac:dyDescent="0.25">
      <c r="A69" s="38">
        <v>2015</v>
      </c>
      <c r="B69" s="36" t="s">
        <v>330</v>
      </c>
      <c r="C69" s="36">
        <v>17365</v>
      </c>
      <c r="D69" s="36">
        <v>29</v>
      </c>
      <c r="E69" s="37">
        <v>42205</v>
      </c>
      <c r="F69" s="36" t="s">
        <v>200</v>
      </c>
      <c r="G69" s="36" t="s">
        <v>47</v>
      </c>
      <c r="H69" s="36" t="s">
        <v>145</v>
      </c>
      <c r="I69" s="36" t="s">
        <v>61</v>
      </c>
      <c r="J69" s="36" t="s">
        <v>110</v>
      </c>
      <c r="K69" s="36" t="s">
        <v>299</v>
      </c>
      <c r="L69" s="36" t="s">
        <v>6</v>
      </c>
      <c r="M69" s="36" t="s">
        <v>300</v>
      </c>
      <c r="N69" s="36">
        <v>0</v>
      </c>
      <c r="O69" s="36">
        <v>50</v>
      </c>
      <c r="P69" s="36">
        <v>50</v>
      </c>
      <c r="Q69" s="36">
        <v>0</v>
      </c>
      <c r="R69" s="36" t="s">
        <v>489</v>
      </c>
      <c r="T69" s="36" t="s">
        <v>492</v>
      </c>
      <c r="U69" s="36" t="s">
        <v>496</v>
      </c>
    </row>
    <row r="70" spans="1:21" x14ac:dyDescent="0.25">
      <c r="A70" s="38">
        <v>2015</v>
      </c>
      <c r="B70" s="36" t="s">
        <v>331</v>
      </c>
      <c r="C70" s="36">
        <v>17366</v>
      </c>
      <c r="D70" s="36">
        <v>29</v>
      </c>
      <c r="E70" s="37">
        <v>42205</v>
      </c>
      <c r="F70" s="36" t="s">
        <v>200</v>
      </c>
      <c r="G70" s="36" t="s">
        <v>47</v>
      </c>
      <c r="H70" s="36" t="s">
        <v>145</v>
      </c>
      <c r="I70" s="36" t="s">
        <v>61</v>
      </c>
      <c r="J70" s="36" t="s">
        <v>110</v>
      </c>
      <c r="K70" s="36" t="s">
        <v>299</v>
      </c>
      <c r="L70" s="36" t="s">
        <v>6</v>
      </c>
      <c r="M70" s="36" t="s">
        <v>300</v>
      </c>
      <c r="N70" s="36">
        <v>0</v>
      </c>
      <c r="O70" s="36">
        <v>50</v>
      </c>
      <c r="P70" s="36">
        <v>50</v>
      </c>
      <c r="Q70" s="36">
        <v>0</v>
      </c>
      <c r="R70" s="36" t="s">
        <v>489</v>
      </c>
      <c r="T70" s="36" t="s">
        <v>492</v>
      </c>
      <c r="U70" s="36" t="s">
        <v>496</v>
      </c>
    </row>
    <row r="71" spans="1:21" x14ac:dyDescent="0.25">
      <c r="A71" s="38">
        <v>2015</v>
      </c>
      <c r="B71" s="36" t="s">
        <v>332</v>
      </c>
      <c r="C71" s="36">
        <v>17367</v>
      </c>
      <c r="D71" s="36">
        <v>29</v>
      </c>
      <c r="E71" s="37">
        <v>42205</v>
      </c>
      <c r="F71" s="36" t="s">
        <v>200</v>
      </c>
      <c r="G71" s="36" t="s">
        <v>47</v>
      </c>
      <c r="H71" s="36" t="s">
        <v>145</v>
      </c>
      <c r="I71" s="36" t="s">
        <v>61</v>
      </c>
      <c r="J71" s="36" t="s">
        <v>110</v>
      </c>
      <c r="K71" s="36" t="s">
        <v>299</v>
      </c>
      <c r="L71" s="36" t="s">
        <v>6</v>
      </c>
      <c r="M71" s="36" t="s">
        <v>300</v>
      </c>
      <c r="N71" s="36">
        <v>0</v>
      </c>
      <c r="O71" s="36">
        <v>50</v>
      </c>
      <c r="P71" s="36">
        <v>50</v>
      </c>
      <c r="Q71" s="36">
        <v>0</v>
      </c>
      <c r="R71" s="36" t="s">
        <v>489</v>
      </c>
      <c r="T71" s="36" t="s">
        <v>492</v>
      </c>
      <c r="U71" s="36" t="s">
        <v>496</v>
      </c>
    </row>
    <row r="72" spans="1:21" x14ac:dyDescent="0.25">
      <c r="A72" s="38">
        <v>2015</v>
      </c>
      <c r="B72" s="36" t="s">
        <v>333</v>
      </c>
      <c r="C72" s="36">
        <v>17368</v>
      </c>
      <c r="D72" s="36">
        <v>29</v>
      </c>
      <c r="E72" s="37">
        <v>42205</v>
      </c>
      <c r="F72" s="36" t="s">
        <v>200</v>
      </c>
      <c r="G72" s="36" t="s">
        <v>47</v>
      </c>
      <c r="H72" s="36" t="s">
        <v>145</v>
      </c>
      <c r="I72" s="36" t="s">
        <v>61</v>
      </c>
      <c r="J72" s="36" t="s">
        <v>110</v>
      </c>
      <c r="K72" s="36" t="s">
        <v>299</v>
      </c>
      <c r="L72" s="36" t="s">
        <v>6</v>
      </c>
      <c r="M72" s="36" t="s">
        <v>300</v>
      </c>
      <c r="N72" s="36">
        <v>0</v>
      </c>
      <c r="O72" s="36">
        <v>31</v>
      </c>
      <c r="P72" s="36">
        <v>31</v>
      </c>
      <c r="Q72" s="36">
        <v>0</v>
      </c>
      <c r="R72" s="36" t="s">
        <v>489</v>
      </c>
      <c r="T72" s="36" t="s">
        <v>492</v>
      </c>
      <c r="U72" s="36" t="s">
        <v>496</v>
      </c>
    </row>
    <row r="73" spans="1:21" x14ac:dyDescent="0.25">
      <c r="A73" s="38">
        <v>2015</v>
      </c>
      <c r="B73" s="36" t="s">
        <v>334</v>
      </c>
      <c r="C73" s="36">
        <v>17369</v>
      </c>
      <c r="D73" s="36">
        <v>29</v>
      </c>
      <c r="E73" s="37">
        <v>42205</v>
      </c>
      <c r="F73" s="36" t="s">
        <v>200</v>
      </c>
      <c r="G73" s="36" t="s">
        <v>47</v>
      </c>
      <c r="H73" s="36" t="s">
        <v>145</v>
      </c>
      <c r="I73" s="36" t="s">
        <v>61</v>
      </c>
      <c r="J73" s="36" t="s">
        <v>110</v>
      </c>
      <c r="K73" s="36" t="s">
        <v>299</v>
      </c>
      <c r="L73" s="36" t="s">
        <v>5</v>
      </c>
      <c r="M73" s="36" t="s">
        <v>300</v>
      </c>
      <c r="N73" s="36">
        <v>0</v>
      </c>
      <c r="O73" s="36">
        <v>50</v>
      </c>
      <c r="P73" s="36">
        <v>50</v>
      </c>
      <c r="Q73" s="36">
        <v>0</v>
      </c>
      <c r="R73" s="36" t="s">
        <v>489</v>
      </c>
      <c r="T73" s="36" t="s">
        <v>494</v>
      </c>
      <c r="U73" s="36" t="s">
        <v>497</v>
      </c>
    </row>
    <row r="74" spans="1:21" x14ac:dyDescent="0.25">
      <c r="A74" s="38">
        <v>2015</v>
      </c>
      <c r="B74" s="36" t="s">
        <v>358</v>
      </c>
      <c r="C74" s="36">
        <v>17388</v>
      </c>
      <c r="D74" s="36">
        <v>29</v>
      </c>
      <c r="E74" s="37">
        <v>42205</v>
      </c>
      <c r="F74" s="36" t="s">
        <v>200</v>
      </c>
      <c r="G74" s="36" t="s">
        <v>47</v>
      </c>
      <c r="H74" s="36" t="s">
        <v>124</v>
      </c>
      <c r="I74" s="36" t="s">
        <v>61</v>
      </c>
      <c r="J74" s="36" t="s">
        <v>110</v>
      </c>
      <c r="K74" s="36" t="s">
        <v>299</v>
      </c>
      <c r="L74" s="36" t="s">
        <v>6</v>
      </c>
      <c r="M74" s="36" t="s">
        <v>300</v>
      </c>
      <c r="N74" s="36">
        <v>0</v>
      </c>
      <c r="O74" s="36">
        <v>25</v>
      </c>
      <c r="P74" s="36">
        <v>25</v>
      </c>
      <c r="Q74" s="36">
        <v>0</v>
      </c>
      <c r="R74" s="36" t="s">
        <v>489</v>
      </c>
      <c r="T74" s="36" t="s">
        <v>492</v>
      </c>
      <c r="U74" s="36" t="s">
        <v>496</v>
      </c>
    </row>
    <row r="75" spans="1:21" x14ac:dyDescent="0.25">
      <c r="A75" s="38">
        <v>2015</v>
      </c>
      <c r="B75" s="36" t="s">
        <v>359</v>
      </c>
      <c r="C75" s="36">
        <v>17389</v>
      </c>
      <c r="D75" s="36">
        <v>29</v>
      </c>
      <c r="E75" s="37">
        <v>42205</v>
      </c>
      <c r="F75" s="36" t="s">
        <v>200</v>
      </c>
      <c r="G75" s="36" t="s">
        <v>47</v>
      </c>
      <c r="H75" s="36" t="s">
        <v>124</v>
      </c>
      <c r="I75" s="36" t="s">
        <v>61</v>
      </c>
      <c r="J75" s="36" t="s">
        <v>110</v>
      </c>
      <c r="K75" s="36" t="s">
        <v>299</v>
      </c>
      <c r="L75" s="36" t="s">
        <v>5</v>
      </c>
      <c r="M75" s="36" t="s">
        <v>300</v>
      </c>
      <c r="N75" s="36">
        <v>0</v>
      </c>
      <c r="O75" s="36">
        <v>16</v>
      </c>
      <c r="P75" s="36">
        <v>16</v>
      </c>
      <c r="Q75" s="36">
        <v>0</v>
      </c>
      <c r="R75" s="36" t="s">
        <v>489</v>
      </c>
      <c r="T75" s="36" t="s">
        <v>494</v>
      </c>
      <c r="U75" s="36" t="s">
        <v>497</v>
      </c>
    </row>
    <row r="76" spans="1:21" x14ac:dyDescent="0.25">
      <c r="A76" s="38">
        <v>2015</v>
      </c>
      <c r="B76" s="36" t="s">
        <v>366</v>
      </c>
      <c r="C76" s="36">
        <v>17396</v>
      </c>
      <c r="D76" s="36">
        <v>29</v>
      </c>
      <c r="E76" s="37">
        <v>42205</v>
      </c>
      <c r="F76" s="36" t="s">
        <v>200</v>
      </c>
      <c r="G76" s="36" t="s">
        <v>47</v>
      </c>
      <c r="H76" s="36" t="s">
        <v>115</v>
      </c>
      <c r="I76" s="36" t="s">
        <v>61</v>
      </c>
      <c r="J76" s="36" t="s">
        <v>110</v>
      </c>
      <c r="K76" s="36" t="s">
        <v>299</v>
      </c>
      <c r="L76" s="36" t="s">
        <v>6</v>
      </c>
      <c r="M76" s="36" t="s">
        <v>300</v>
      </c>
      <c r="N76" s="36">
        <v>0</v>
      </c>
      <c r="O76" s="36">
        <v>50</v>
      </c>
      <c r="P76" s="36">
        <v>50</v>
      </c>
      <c r="Q76" s="36">
        <v>0</v>
      </c>
      <c r="R76" s="36" t="s">
        <v>489</v>
      </c>
      <c r="T76" s="36" t="s">
        <v>492</v>
      </c>
      <c r="U76" s="36" t="s">
        <v>496</v>
      </c>
    </row>
    <row r="77" spans="1:21" x14ac:dyDescent="0.25">
      <c r="A77" s="57">
        <v>2015</v>
      </c>
      <c r="B77" s="58" t="s">
        <v>367</v>
      </c>
      <c r="C77" s="58">
        <v>17397</v>
      </c>
      <c r="D77" s="58">
        <v>29</v>
      </c>
      <c r="E77" s="59">
        <v>42205</v>
      </c>
      <c r="F77" s="58" t="s">
        <v>200</v>
      </c>
      <c r="G77" s="58" t="s">
        <v>47</v>
      </c>
      <c r="H77" s="58" t="s">
        <v>115</v>
      </c>
      <c r="I77" s="58" t="s">
        <v>61</v>
      </c>
      <c r="J77" s="58" t="s">
        <v>110</v>
      </c>
      <c r="K77" s="58" t="s">
        <v>299</v>
      </c>
      <c r="L77" s="58" t="s">
        <v>6</v>
      </c>
      <c r="M77" s="58" t="s">
        <v>300</v>
      </c>
      <c r="N77" s="58">
        <v>0</v>
      </c>
      <c r="O77" s="58">
        <v>50</v>
      </c>
      <c r="P77" s="58">
        <v>50</v>
      </c>
      <c r="Q77" s="36">
        <v>0</v>
      </c>
      <c r="R77" s="36" t="s">
        <v>489</v>
      </c>
      <c r="S77" s="58"/>
      <c r="T77" s="58" t="s">
        <v>492</v>
      </c>
      <c r="U77" s="58" t="s">
        <v>496</v>
      </c>
    </row>
    <row r="78" spans="1:21" x14ac:dyDescent="0.25">
      <c r="A78" s="57">
        <v>2015</v>
      </c>
      <c r="B78" s="58" t="s">
        <v>368</v>
      </c>
      <c r="C78" s="58">
        <v>17398</v>
      </c>
      <c r="D78" s="58">
        <v>29</v>
      </c>
      <c r="E78" s="59">
        <v>42205</v>
      </c>
      <c r="F78" s="58" t="s">
        <v>200</v>
      </c>
      <c r="G78" s="58" t="s">
        <v>47</v>
      </c>
      <c r="H78" s="58" t="s">
        <v>115</v>
      </c>
      <c r="I78" s="58" t="s">
        <v>61</v>
      </c>
      <c r="J78" s="58" t="s">
        <v>110</v>
      </c>
      <c r="K78" s="58" t="s">
        <v>299</v>
      </c>
      <c r="L78" s="58" t="s">
        <v>6</v>
      </c>
      <c r="M78" s="58" t="s">
        <v>300</v>
      </c>
      <c r="N78" s="58">
        <v>0</v>
      </c>
      <c r="O78" s="58">
        <v>35</v>
      </c>
      <c r="P78" s="58">
        <v>35</v>
      </c>
      <c r="Q78" s="36">
        <v>0</v>
      </c>
      <c r="R78" s="36" t="s">
        <v>489</v>
      </c>
      <c r="S78" s="58"/>
      <c r="T78" s="58" t="s">
        <v>492</v>
      </c>
      <c r="U78" s="58" t="s">
        <v>496</v>
      </c>
    </row>
    <row r="79" spans="1:21" x14ac:dyDescent="0.25">
      <c r="A79" s="57">
        <v>2015</v>
      </c>
      <c r="B79" s="58" t="s">
        <v>369</v>
      </c>
      <c r="C79" s="58">
        <v>17399</v>
      </c>
      <c r="D79" s="58">
        <v>29</v>
      </c>
      <c r="E79" s="59">
        <v>42205</v>
      </c>
      <c r="F79" s="58" t="s">
        <v>200</v>
      </c>
      <c r="G79" s="58" t="s">
        <v>47</v>
      </c>
      <c r="H79" s="58" t="s">
        <v>115</v>
      </c>
      <c r="I79" s="58" t="s">
        <v>61</v>
      </c>
      <c r="J79" s="58" t="s">
        <v>110</v>
      </c>
      <c r="K79" s="58" t="s">
        <v>299</v>
      </c>
      <c r="L79" s="58" t="s">
        <v>5</v>
      </c>
      <c r="M79" s="58" t="s">
        <v>300</v>
      </c>
      <c r="N79" s="58">
        <v>0</v>
      </c>
      <c r="O79" s="58">
        <v>1</v>
      </c>
      <c r="P79" s="58">
        <v>1</v>
      </c>
      <c r="Q79" s="36">
        <v>0</v>
      </c>
      <c r="R79" s="36" t="s">
        <v>489</v>
      </c>
      <c r="S79" s="58"/>
      <c r="T79" s="58" t="s">
        <v>494</v>
      </c>
      <c r="U79" s="58" t="s">
        <v>497</v>
      </c>
    </row>
    <row r="80" spans="1:21" x14ac:dyDescent="0.25">
      <c r="A80" s="57">
        <v>2015</v>
      </c>
      <c r="B80" s="58" t="s">
        <v>370</v>
      </c>
      <c r="C80" s="58">
        <v>17400</v>
      </c>
      <c r="D80" s="58">
        <v>29</v>
      </c>
      <c r="E80" s="59">
        <v>42205</v>
      </c>
      <c r="F80" s="58" t="s">
        <v>200</v>
      </c>
      <c r="G80" s="58" t="s">
        <v>47</v>
      </c>
      <c r="H80" s="58" t="s">
        <v>189</v>
      </c>
      <c r="I80" s="58" t="s">
        <v>61</v>
      </c>
      <c r="J80" s="58" t="s">
        <v>110</v>
      </c>
      <c r="K80" s="58" t="s">
        <v>299</v>
      </c>
      <c r="L80" s="58" t="s">
        <v>6</v>
      </c>
      <c r="M80" s="58" t="s">
        <v>300</v>
      </c>
      <c r="N80" s="58">
        <v>0</v>
      </c>
      <c r="O80" s="58">
        <v>50</v>
      </c>
      <c r="P80" s="58">
        <v>50</v>
      </c>
      <c r="Q80" s="36">
        <v>0</v>
      </c>
      <c r="R80" s="36" t="s">
        <v>489</v>
      </c>
      <c r="S80" s="58"/>
      <c r="T80" s="58" t="s">
        <v>492</v>
      </c>
      <c r="U80" s="58" t="s">
        <v>496</v>
      </c>
    </row>
    <row r="81" spans="1:21" x14ac:dyDescent="0.25">
      <c r="A81" s="57">
        <v>2015</v>
      </c>
      <c r="B81" s="58" t="s">
        <v>371</v>
      </c>
      <c r="C81" s="58">
        <v>17401</v>
      </c>
      <c r="D81" s="58">
        <v>29</v>
      </c>
      <c r="E81" s="59">
        <v>42205</v>
      </c>
      <c r="F81" s="58" t="s">
        <v>200</v>
      </c>
      <c r="G81" s="58" t="s">
        <v>47</v>
      </c>
      <c r="H81" s="58" t="s">
        <v>189</v>
      </c>
      <c r="I81" s="58" t="s">
        <v>61</v>
      </c>
      <c r="J81" s="58" t="s">
        <v>110</v>
      </c>
      <c r="K81" s="58" t="s">
        <v>299</v>
      </c>
      <c r="L81" s="58" t="s">
        <v>6</v>
      </c>
      <c r="M81" s="58" t="s">
        <v>300</v>
      </c>
      <c r="N81" s="58">
        <v>0</v>
      </c>
      <c r="O81" s="58">
        <v>46</v>
      </c>
      <c r="P81" s="58">
        <v>46</v>
      </c>
      <c r="Q81" s="36">
        <v>0</v>
      </c>
      <c r="R81" s="36" t="s">
        <v>489</v>
      </c>
      <c r="S81" s="58"/>
      <c r="T81" s="58" t="s">
        <v>492</v>
      </c>
      <c r="U81" s="58" t="s">
        <v>496</v>
      </c>
    </row>
    <row r="82" spans="1:21" x14ac:dyDescent="0.25">
      <c r="A82" s="57">
        <v>2015</v>
      </c>
      <c r="B82" s="58" t="s">
        <v>372</v>
      </c>
      <c r="C82" s="58">
        <v>17402</v>
      </c>
      <c r="D82" s="58">
        <v>29</v>
      </c>
      <c r="E82" s="59">
        <v>42205</v>
      </c>
      <c r="F82" s="58" t="s">
        <v>200</v>
      </c>
      <c r="G82" s="58" t="s">
        <v>47</v>
      </c>
      <c r="H82" s="58" t="s">
        <v>189</v>
      </c>
      <c r="I82" s="58" t="s">
        <v>61</v>
      </c>
      <c r="J82" s="58" t="s">
        <v>110</v>
      </c>
      <c r="K82" s="58" t="s">
        <v>299</v>
      </c>
      <c r="L82" s="58" t="s">
        <v>5</v>
      </c>
      <c r="M82" s="58" t="s">
        <v>300</v>
      </c>
      <c r="N82" s="58">
        <v>0</v>
      </c>
      <c r="O82" s="58">
        <v>3</v>
      </c>
      <c r="P82" s="58">
        <v>3</v>
      </c>
      <c r="Q82" s="36">
        <v>0</v>
      </c>
      <c r="R82" s="36" t="s">
        <v>489</v>
      </c>
      <c r="S82" s="58"/>
      <c r="T82" s="58" t="s">
        <v>494</v>
      </c>
      <c r="U82" s="58" t="s">
        <v>497</v>
      </c>
    </row>
    <row r="83" spans="1:21" x14ac:dyDescent="0.25">
      <c r="A83" s="57">
        <v>2015</v>
      </c>
      <c r="B83" s="58" t="s">
        <v>373</v>
      </c>
      <c r="C83" s="58">
        <v>17403</v>
      </c>
      <c r="D83" s="58">
        <v>29</v>
      </c>
      <c r="E83" s="59">
        <v>42205</v>
      </c>
      <c r="F83" s="58" t="s">
        <v>200</v>
      </c>
      <c r="G83" s="58" t="s">
        <v>47</v>
      </c>
      <c r="H83" s="58" t="s">
        <v>179</v>
      </c>
      <c r="I83" s="58" t="s">
        <v>61</v>
      </c>
      <c r="J83" s="58" t="s">
        <v>110</v>
      </c>
      <c r="K83" s="58" t="s">
        <v>299</v>
      </c>
      <c r="L83" s="58" t="s">
        <v>6</v>
      </c>
      <c r="M83" s="58" t="s">
        <v>300</v>
      </c>
      <c r="N83" s="58">
        <v>0</v>
      </c>
      <c r="O83" s="58">
        <v>46</v>
      </c>
      <c r="P83" s="58">
        <v>46</v>
      </c>
      <c r="Q83" s="36">
        <v>0</v>
      </c>
      <c r="R83" s="36" t="s">
        <v>489</v>
      </c>
      <c r="S83" s="58"/>
      <c r="T83" s="58" t="s">
        <v>492</v>
      </c>
      <c r="U83" s="58" t="s">
        <v>496</v>
      </c>
    </row>
    <row r="84" spans="1:21" x14ac:dyDescent="0.25">
      <c r="A84" s="57">
        <v>2015</v>
      </c>
      <c r="B84" s="58" t="s">
        <v>374</v>
      </c>
      <c r="C84" s="58">
        <v>17404</v>
      </c>
      <c r="D84" s="58">
        <v>29</v>
      </c>
      <c r="E84" s="59">
        <v>42205</v>
      </c>
      <c r="F84" s="58" t="s">
        <v>200</v>
      </c>
      <c r="G84" s="58" t="s">
        <v>47</v>
      </c>
      <c r="H84" s="58" t="s">
        <v>179</v>
      </c>
      <c r="I84" s="58" t="s">
        <v>61</v>
      </c>
      <c r="J84" s="58" t="s">
        <v>110</v>
      </c>
      <c r="K84" s="58" t="s">
        <v>299</v>
      </c>
      <c r="L84" s="58" t="s">
        <v>5</v>
      </c>
      <c r="M84" s="58" t="s">
        <v>300</v>
      </c>
      <c r="N84" s="58">
        <v>0</v>
      </c>
      <c r="O84" s="58">
        <v>1</v>
      </c>
      <c r="P84" s="58">
        <v>1</v>
      </c>
      <c r="Q84" s="36">
        <v>0</v>
      </c>
      <c r="R84" s="36" t="s">
        <v>489</v>
      </c>
      <c r="S84" s="58"/>
      <c r="T84" s="58" t="s">
        <v>494</v>
      </c>
      <c r="U84" s="58" t="s">
        <v>497</v>
      </c>
    </row>
    <row r="85" spans="1:21" x14ac:dyDescent="0.25">
      <c r="A85" s="57">
        <v>2015</v>
      </c>
      <c r="B85" s="58" t="s">
        <v>375</v>
      </c>
      <c r="C85" s="58">
        <v>17405</v>
      </c>
      <c r="D85" s="58">
        <v>29</v>
      </c>
      <c r="E85" s="59">
        <v>42205</v>
      </c>
      <c r="F85" s="58" t="s">
        <v>200</v>
      </c>
      <c r="G85" s="58" t="s">
        <v>47</v>
      </c>
      <c r="H85" s="58" t="s">
        <v>179</v>
      </c>
      <c r="I85" s="58" t="s">
        <v>61</v>
      </c>
      <c r="J85" s="58" t="s">
        <v>110</v>
      </c>
      <c r="K85" s="58" t="s">
        <v>299</v>
      </c>
      <c r="L85" s="58" t="s">
        <v>5</v>
      </c>
      <c r="M85" s="58" t="s">
        <v>300</v>
      </c>
      <c r="N85" s="58">
        <v>0</v>
      </c>
      <c r="O85" s="58">
        <v>1</v>
      </c>
      <c r="P85" s="58">
        <v>1</v>
      </c>
      <c r="Q85" s="36">
        <v>0</v>
      </c>
      <c r="R85" s="36" t="s">
        <v>489</v>
      </c>
      <c r="S85" s="58"/>
      <c r="T85" s="58" t="s">
        <v>494</v>
      </c>
      <c r="U85" s="58" t="s">
        <v>497</v>
      </c>
    </row>
    <row r="86" spans="1:21" x14ac:dyDescent="0.25">
      <c r="A86" s="38">
        <v>2015</v>
      </c>
      <c r="B86" s="36" t="s">
        <v>360</v>
      </c>
      <c r="C86" s="36">
        <v>17390</v>
      </c>
      <c r="D86" s="36">
        <v>29</v>
      </c>
      <c r="E86" s="37">
        <v>42205</v>
      </c>
      <c r="F86" s="36" t="s">
        <v>200</v>
      </c>
      <c r="G86" s="36" t="s">
        <v>47</v>
      </c>
      <c r="H86" s="36" t="s">
        <v>137</v>
      </c>
      <c r="I86" s="36" t="s">
        <v>60</v>
      </c>
      <c r="J86" s="36" t="s">
        <v>110</v>
      </c>
      <c r="K86" s="36" t="s">
        <v>299</v>
      </c>
      <c r="L86" s="36" t="s">
        <v>6</v>
      </c>
      <c r="M86" s="36" t="s">
        <v>300</v>
      </c>
      <c r="N86" s="36">
        <v>0</v>
      </c>
      <c r="O86" s="36">
        <v>50</v>
      </c>
      <c r="P86" s="36">
        <v>50</v>
      </c>
      <c r="Q86" s="36">
        <v>0</v>
      </c>
      <c r="R86" s="36" t="s">
        <v>489</v>
      </c>
      <c r="T86" s="36" t="s">
        <v>492</v>
      </c>
      <c r="U86" s="36" t="s">
        <v>498</v>
      </c>
    </row>
    <row r="87" spans="1:21" x14ac:dyDescent="0.25">
      <c r="A87" s="38">
        <v>2015</v>
      </c>
      <c r="B87" s="36" t="s">
        <v>361</v>
      </c>
      <c r="C87" s="36">
        <v>17391</v>
      </c>
      <c r="D87" s="36">
        <v>29</v>
      </c>
      <c r="E87" s="37">
        <v>42205</v>
      </c>
      <c r="F87" s="36" t="s">
        <v>200</v>
      </c>
      <c r="G87" s="36" t="s">
        <v>47</v>
      </c>
      <c r="H87" s="36" t="s">
        <v>137</v>
      </c>
      <c r="I87" s="36" t="s">
        <v>60</v>
      </c>
      <c r="J87" s="36" t="s">
        <v>110</v>
      </c>
      <c r="K87" s="36" t="s">
        <v>299</v>
      </c>
      <c r="L87" s="36" t="s">
        <v>6</v>
      </c>
      <c r="M87" s="36" t="s">
        <v>300</v>
      </c>
      <c r="N87" s="36">
        <v>0</v>
      </c>
      <c r="O87" s="36">
        <v>50</v>
      </c>
      <c r="P87" s="36">
        <v>50</v>
      </c>
      <c r="Q87" s="36">
        <v>0</v>
      </c>
      <c r="R87" s="36" t="s">
        <v>489</v>
      </c>
      <c r="T87" s="36" t="s">
        <v>492</v>
      </c>
      <c r="U87" s="36" t="s">
        <v>498</v>
      </c>
    </row>
    <row r="88" spans="1:21" x14ac:dyDescent="0.25">
      <c r="A88" s="38">
        <v>2015</v>
      </c>
      <c r="B88" s="36" t="s">
        <v>362</v>
      </c>
      <c r="C88" s="36">
        <v>17392</v>
      </c>
      <c r="D88" s="36">
        <v>29</v>
      </c>
      <c r="E88" s="37">
        <v>42205</v>
      </c>
      <c r="F88" s="36" t="s">
        <v>200</v>
      </c>
      <c r="G88" s="36" t="s">
        <v>47</v>
      </c>
      <c r="H88" s="36" t="s">
        <v>137</v>
      </c>
      <c r="I88" s="36" t="s">
        <v>60</v>
      </c>
      <c r="J88" s="36" t="s">
        <v>110</v>
      </c>
      <c r="K88" s="36" t="s">
        <v>299</v>
      </c>
      <c r="L88" s="36" t="s">
        <v>6</v>
      </c>
      <c r="M88" s="36" t="s">
        <v>300</v>
      </c>
      <c r="N88" s="36">
        <v>0</v>
      </c>
      <c r="O88" s="36">
        <v>50</v>
      </c>
      <c r="P88" s="36">
        <v>50</v>
      </c>
      <c r="Q88" s="36">
        <v>0</v>
      </c>
      <c r="R88" s="36" t="s">
        <v>489</v>
      </c>
      <c r="T88" s="36" t="s">
        <v>492</v>
      </c>
      <c r="U88" s="36" t="s">
        <v>498</v>
      </c>
    </row>
    <row r="89" spans="1:21" x14ac:dyDescent="0.25">
      <c r="A89" s="38">
        <v>2015</v>
      </c>
      <c r="B89" s="36" t="s">
        <v>363</v>
      </c>
      <c r="C89" s="36">
        <v>17393</v>
      </c>
      <c r="D89" s="36">
        <v>29</v>
      </c>
      <c r="E89" s="37">
        <v>42205</v>
      </c>
      <c r="F89" s="36" t="s">
        <v>200</v>
      </c>
      <c r="G89" s="36" t="s">
        <v>47</v>
      </c>
      <c r="H89" s="36" t="s">
        <v>137</v>
      </c>
      <c r="I89" s="36" t="s">
        <v>60</v>
      </c>
      <c r="J89" s="36" t="s">
        <v>110</v>
      </c>
      <c r="K89" s="36" t="s">
        <v>299</v>
      </c>
      <c r="L89" s="36" t="s">
        <v>6</v>
      </c>
      <c r="M89" s="36" t="s">
        <v>300</v>
      </c>
      <c r="N89" s="36">
        <v>0</v>
      </c>
      <c r="O89" s="36">
        <v>50</v>
      </c>
      <c r="P89" s="36">
        <v>50</v>
      </c>
      <c r="Q89" s="36">
        <v>0</v>
      </c>
      <c r="R89" s="36" t="s">
        <v>489</v>
      </c>
      <c r="T89" s="36" t="s">
        <v>492</v>
      </c>
      <c r="U89" s="36" t="s">
        <v>498</v>
      </c>
    </row>
    <row r="90" spans="1:21" x14ac:dyDescent="0.25">
      <c r="A90" s="38">
        <v>2015</v>
      </c>
      <c r="B90" s="36" t="s">
        <v>364</v>
      </c>
      <c r="C90" s="36">
        <v>17394</v>
      </c>
      <c r="D90" s="36">
        <v>29</v>
      </c>
      <c r="E90" s="37">
        <v>42205</v>
      </c>
      <c r="F90" s="36" t="s">
        <v>200</v>
      </c>
      <c r="G90" s="36" t="s">
        <v>47</v>
      </c>
      <c r="H90" s="36" t="s">
        <v>137</v>
      </c>
      <c r="I90" s="36" t="s">
        <v>60</v>
      </c>
      <c r="J90" s="36" t="s">
        <v>110</v>
      </c>
      <c r="K90" s="36" t="s">
        <v>299</v>
      </c>
      <c r="L90" s="36" t="s">
        <v>6</v>
      </c>
      <c r="M90" s="36" t="s">
        <v>300</v>
      </c>
      <c r="N90" s="36">
        <v>0</v>
      </c>
      <c r="O90" s="36">
        <v>14</v>
      </c>
      <c r="P90" s="36">
        <v>14</v>
      </c>
      <c r="Q90" s="36">
        <v>0</v>
      </c>
      <c r="R90" s="36" t="s">
        <v>489</v>
      </c>
      <c r="T90" s="36" t="s">
        <v>492</v>
      </c>
      <c r="U90" s="36" t="s">
        <v>498</v>
      </c>
    </row>
    <row r="91" spans="1:21" x14ac:dyDescent="0.25">
      <c r="A91" s="54">
        <v>2015</v>
      </c>
      <c r="B91" s="55" t="s">
        <v>365</v>
      </c>
      <c r="C91" s="55">
        <v>17395</v>
      </c>
      <c r="D91" s="55">
        <v>29</v>
      </c>
      <c r="E91" s="56">
        <v>42205</v>
      </c>
      <c r="F91" s="55" t="s">
        <v>200</v>
      </c>
      <c r="G91" s="55" t="s">
        <v>47</v>
      </c>
      <c r="H91" s="55" t="s">
        <v>137</v>
      </c>
      <c r="I91" s="55" t="s">
        <v>60</v>
      </c>
      <c r="J91" s="55" t="s">
        <v>110</v>
      </c>
      <c r="K91" s="55" t="s">
        <v>299</v>
      </c>
      <c r="L91" s="55" t="s">
        <v>5</v>
      </c>
      <c r="M91" s="55" t="s">
        <v>300</v>
      </c>
      <c r="N91" s="55">
        <v>0</v>
      </c>
      <c r="O91" s="55">
        <v>44</v>
      </c>
      <c r="P91" s="55">
        <v>44</v>
      </c>
      <c r="Q91" s="55">
        <v>1</v>
      </c>
      <c r="R91" s="55" t="s">
        <v>488</v>
      </c>
      <c r="S91" s="55"/>
      <c r="T91" s="55" t="s">
        <v>494</v>
      </c>
      <c r="U91" s="55" t="s">
        <v>499</v>
      </c>
    </row>
    <row r="92" spans="1:21" x14ac:dyDescent="0.25">
      <c r="A92" s="38">
        <v>2015</v>
      </c>
      <c r="B92" s="36" t="s">
        <v>446</v>
      </c>
      <c r="C92" s="36">
        <v>17473</v>
      </c>
      <c r="D92" s="36">
        <v>29</v>
      </c>
      <c r="E92" s="37">
        <v>42207</v>
      </c>
      <c r="F92" s="36" t="s">
        <v>200</v>
      </c>
      <c r="G92" s="36" t="s">
        <v>47</v>
      </c>
      <c r="H92" s="36" t="s">
        <v>122</v>
      </c>
      <c r="I92" s="36" t="s">
        <v>60</v>
      </c>
      <c r="J92" s="36" t="s">
        <v>110</v>
      </c>
      <c r="K92" s="36" t="s">
        <v>299</v>
      </c>
      <c r="L92" s="36" t="s">
        <v>6</v>
      </c>
      <c r="M92" s="36" t="s">
        <v>300</v>
      </c>
      <c r="N92" s="36">
        <v>0</v>
      </c>
      <c r="O92" s="36">
        <v>16</v>
      </c>
      <c r="P92" s="36">
        <v>16</v>
      </c>
      <c r="Q92" s="36">
        <v>0</v>
      </c>
      <c r="R92" s="36" t="s">
        <v>489</v>
      </c>
      <c r="T92" s="36" t="s">
        <v>492</v>
      </c>
      <c r="U92" s="36" t="s">
        <v>498</v>
      </c>
    </row>
    <row r="93" spans="1:21" x14ac:dyDescent="0.25">
      <c r="A93" s="38">
        <v>2015</v>
      </c>
      <c r="B93" s="36" t="s">
        <v>447</v>
      </c>
      <c r="C93" s="36">
        <v>17474</v>
      </c>
      <c r="D93" s="36">
        <v>29</v>
      </c>
      <c r="E93" s="37">
        <v>42207</v>
      </c>
      <c r="F93" s="36" t="s">
        <v>200</v>
      </c>
      <c r="G93" s="36" t="s">
        <v>47</v>
      </c>
      <c r="H93" s="36" t="s">
        <v>122</v>
      </c>
      <c r="I93" s="36" t="s">
        <v>60</v>
      </c>
      <c r="J93" s="36" t="s">
        <v>110</v>
      </c>
      <c r="K93" s="36" t="s">
        <v>299</v>
      </c>
      <c r="L93" s="36" t="s">
        <v>5</v>
      </c>
      <c r="M93" s="36" t="s">
        <v>300</v>
      </c>
      <c r="N93" s="36">
        <v>0</v>
      </c>
      <c r="O93" s="36">
        <v>6</v>
      </c>
      <c r="P93" s="36">
        <v>6</v>
      </c>
      <c r="Q93" s="36">
        <v>0</v>
      </c>
      <c r="R93" s="36" t="s">
        <v>489</v>
      </c>
      <c r="T93" s="36" t="s">
        <v>494</v>
      </c>
      <c r="U93" s="36" t="s">
        <v>499</v>
      </c>
    </row>
    <row r="94" spans="1:21" x14ac:dyDescent="0.25">
      <c r="A94" s="38">
        <v>2015</v>
      </c>
      <c r="B94" s="36" t="s">
        <v>448</v>
      </c>
      <c r="C94" s="36">
        <v>17475</v>
      </c>
      <c r="D94" s="36">
        <v>29</v>
      </c>
      <c r="E94" s="37">
        <v>42207</v>
      </c>
      <c r="F94" s="36" t="s">
        <v>200</v>
      </c>
      <c r="G94" s="36" t="s">
        <v>47</v>
      </c>
      <c r="H94" s="36" t="s">
        <v>175</v>
      </c>
      <c r="I94" s="36" t="s">
        <v>60</v>
      </c>
      <c r="J94" s="36" t="s">
        <v>110</v>
      </c>
      <c r="K94" s="36" t="s">
        <v>299</v>
      </c>
      <c r="L94" s="36" t="s">
        <v>6</v>
      </c>
      <c r="M94" s="36" t="s">
        <v>300</v>
      </c>
      <c r="N94" s="36">
        <v>0</v>
      </c>
      <c r="O94" s="36">
        <v>8</v>
      </c>
      <c r="P94" s="36">
        <v>8</v>
      </c>
      <c r="Q94" s="36">
        <v>0</v>
      </c>
      <c r="R94" s="36" t="s">
        <v>489</v>
      </c>
      <c r="T94" s="36" t="s">
        <v>492</v>
      </c>
      <c r="U94" s="36" t="s">
        <v>498</v>
      </c>
    </row>
    <row r="95" spans="1:21" x14ac:dyDescent="0.25">
      <c r="A95" s="38">
        <v>2015</v>
      </c>
      <c r="B95" s="36" t="s">
        <v>449</v>
      </c>
      <c r="C95" s="36">
        <v>17476</v>
      </c>
      <c r="D95" s="36">
        <v>29</v>
      </c>
      <c r="E95" s="37">
        <v>42207</v>
      </c>
      <c r="F95" s="36" t="s">
        <v>200</v>
      </c>
      <c r="G95" s="36" t="s">
        <v>47</v>
      </c>
      <c r="H95" s="36" t="s">
        <v>147</v>
      </c>
      <c r="I95" s="36" t="s">
        <v>60</v>
      </c>
      <c r="J95" s="36" t="s">
        <v>110</v>
      </c>
      <c r="K95" s="36" t="s">
        <v>299</v>
      </c>
      <c r="L95" s="36" t="s">
        <v>6</v>
      </c>
      <c r="M95" s="36" t="s">
        <v>300</v>
      </c>
      <c r="N95" s="36">
        <v>0</v>
      </c>
      <c r="O95" s="36">
        <v>50</v>
      </c>
      <c r="P95" s="36">
        <v>50</v>
      </c>
      <c r="Q95" s="36">
        <v>0</v>
      </c>
      <c r="R95" s="36" t="s">
        <v>489</v>
      </c>
      <c r="T95" s="36" t="s">
        <v>492</v>
      </c>
      <c r="U95" s="36" t="s">
        <v>498</v>
      </c>
    </row>
    <row r="96" spans="1:21" x14ac:dyDescent="0.25">
      <c r="A96" s="38">
        <v>2015</v>
      </c>
      <c r="B96" s="36" t="s">
        <v>450</v>
      </c>
      <c r="C96" s="36">
        <v>17477</v>
      </c>
      <c r="D96" s="36">
        <v>29</v>
      </c>
      <c r="E96" s="37">
        <v>42207</v>
      </c>
      <c r="F96" s="36" t="s">
        <v>200</v>
      </c>
      <c r="G96" s="36" t="s">
        <v>47</v>
      </c>
      <c r="H96" s="36" t="s">
        <v>147</v>
      </c>
      <c r="I96" s="36" t="s">
        <v>60</v>
      </c>
      <c r="J96" s="36" t="s">
        <v>110</v>
      </c>
      <c r="K96" s="36" t="s">
        <v>299</v>
      </c>
      <c r="L96" s="36" t="s">
        <v>6</v>
      </c>
      <c r="M96" s="36" t="s">
        <v>300</v>
      </c>
      <c r="N96" s="36">
        <v>0</v>
      </c>
      <c r="O96" s="36">
        <v>8</v>
      </c>
      <c r="P96" s="36">
        <v>8</v>
      </c>
      <c r="Q96" s="36">
        <v>0</v>
      </c>
      <c r="R96" s="36" t="s">
        <v>489</v>
      </c>
      <c r="T96" s="36" t="s">
        <v>492</v>
      </c>
      <c r="U96" s="36" t="s">
        <v>498</v>
      </c>
    </row>
    <row r="97" spans="1:21" x14ac:dyDescent="0.25">
      <c r="A97" s="38">
        <v>2015</v>
      </c>
      <c r="B97" s="36" t="s">
        <v>451</v>
      </c>
      <c r="C97" s="36">
        <v>17478</v>
      </c>
      <c r="D97" s="36">
        <v>29</v>
      </c>
      <c r="E97" s="37">
        <v>42207</v>
      </c>
      <c r="F97" s="36" t="s">
        <v>200</v>
      </c>
      <c r="G97" s="36" t="s">
        <v>47</v>
      </c>
      <c r="H97" s="36" t="s">
        <v>147</v>
      </c>
      <c r="I97" s="36" t="s">
        <v>60</v>
      </c>
      <c r="J97" s="36" t="s">
        <v>110</v>
      </c>
      <c r="K97" s="36" t="s">
        <v>299</v>
      </c>
      <c r="L97" s="36" t="s">
        <v>5</v>
      </c>
      <c r="M97" s="36" t="s">
        <v>300</v>
      </c>
      <c r="N97" s="36">
        <v>0</v>
      </c>
      <c r="O97" s="36">
        <v>35</v>
      </c>
      <c r="P97" s="36">
        <v>35</v>
      </c>
      <c r="Q97" s="36">
        <v>0</v>
      </c>
      <c r="R97" s="36" t="s">
        <v>489</v>
      </c>
      <c r="T97" s="36" t="s">
        <v>494</v>
      </c>
      <c r="U97" s="36" t="s">
        <v>499</v>
      </c>
    </row>
    <row r="98" spans="1:21" x14ac:dyDescent="0.25">
      <c r="A98" s="38">
        <v>2015</v>
      </c>
      <c r="B98" s="36" t="s">
        <v>452</v>
      </c>
      <c r="C98" s="36">
        <v>17479</v>
      </c>
      <c r="D98" s="36">
        <v>29</v>
      </c>
      <c r="E98" s="37">
        <v>42207</v>
      </c>
      <c r="F98" s="36" t="s">
        <v>200</v>
      </c>
      <c r="G98" s="36" t="s">
        <v>47</v>
      </c>
      <c r="H98" s="36" t="s">
        <v>118</v>
      </c>
      <c r="I98" s="36" t="s">
        <v>60</v>
      </c>
      <c r="J98" s="36" t="s">
        <v>110</v>
      </c>
      <c r="K98" s="36" t="s">
        <v>299</v>
      </c>
      <c r="L98" s="36" t="s">
        <v>6</v>
      </c>
      <c r="M98" s="36" t="s">
        <v>300</v>
      </c>
      <c r="N98" s="36">
        <v>0</v>
      </c>
      <c r="O98" s="36">
        <v>10</v>
      </c>
      <c r="P98" s="36">
        <v>10</v>
      </c>
      <c r="Q98" s="36">
        <v>0</v>
      </c>
      <c r="R98" s="36" t="s">
        <v>489</v>
      </c>
      <c r="T98" s="36" t="s">
        <v>492</v>
      </c>
      <c r="U98" s="36" t="s">
        <v>498</v>
      </c>
    </row>
    <row r="99" spans="1:21" x14ac:dyDescent="0.25">
      <c r="A99" s="38">
        <v>2015</v>
      </c>
      <c r="B99" s="36" t="s">
        <v>453</v>
      </c>
      <c r="C99" s="36">
        <v>17480</v>
      </c>
      <c r="D99" s="36">
        <v>29</v>
      </c>
      <c r="E99" s="37">
        <v>42207</v>
      </c>
      <c r="F99" s="36" t="s">
        <v>200</v>
      </c>
      <c r="G99" s="36" t="s">
        <v>47</v>
      </c>
      <c r="H99" s="36" t="s">
        <v>118</v>
      </c>
      <c r="I99" s="36" t="s">
        <v>60</v>
      </c>
      <c r="J99" s="36" t="s">
        <v>110</v>
      </c>
      <c r="K99" s="36" t="s">
        <v>299</v>
      </c>
      <c r="L99" s="36" t="s">
        <v>5</v>
      </c>
      <c r="M99" s="36" t="s">
        <v>300</v>
      </c>
      <c r="N99" s="36">
        <v>0</v>
      </c>
      <c r="O99" s="36">
        <v>2</v>
      </c>
      <c r="P99" s="36">
        <v>2</v>
      </c>
      <c r="Q99" s="36">
        <v>0</v>
      </c>
      <c r="R99" s="36" t="s">
        <v>489</v>
      </c>
      <c r="T99" s="36" t="s">
        <v>494</v>
      </c>
      <c r="U99" s="36" t="s">
        <v>499</v>
      </c>
    </row>
    <row r="100" spans="1:21" x14ac:dyDescent="0.25">
      <c r="A100" s="38">
        <v>2015</v>
      </c>
      <c r="B100" s="36" t="s">
        <v>454</v>
      </c>
      <c r="C100" s="36">
        <v>17481</v>
      </c>
      <c r="D100" s="36">
        <v>29</v>
      </c>
      <c r="E100" s="37">
        <v>42207</v>
      </c>
      <c r="F100" s="36" t="s">
        <v>200</v>
      </c>
      <c r="G100" s="36" t="s">
        <v>47</v>
      </c>
      <c r="H100" s="36" t="s">
        <v>191</v>
      </c>
      <c r="I100" s="36" t="s">
        <v>60</v>
      </c>
      <c r="J100" s="36" t="s">
        <v>110</v>
      </c>
      <c r="K100" s="36" t="s">
        <v>299</v>
      </c>
      <c r="L100" s="36" t="s">
        <v>6</v>
      </c>
      <c r="M100" s="36" t="s">
        <v>300</v>
      </c>
      <c r="N100" s="36">
        <v>0</v>
      </c>
      <c r="O100" s="36">
        <v>36</v>
      </c>
      <c r="P100" s="36">
        <v>36</v>
      </c>
      <c r="Q100" s="36">
        <v>0</v>
      </c>
      <c r="R100" s="36" t="s">
        <v>489</v>
      </c>
      <c r="T100" s="36" t="s">
        <v>492</v>
      </c>
      <c r="U100" s="36" t="s">
        <v>498</v>
      </c>
    </row>
    <row r="101" spans="1:21" x14ac:dyDescent="0.25">
      <c r="A101" s="38">
        <v>2015</v>
      </c>
      <c r="B101" s="36" t="s">
        <v>455</v>
      </c>
      <c r="C101" s="36">
        <v>17482</v>
      </c>
      <c r="D101" s="36">
        <v>29</v>
      </c>
      <c r="E101" s="37">
        <v>42207</v>
      </c>
      <c r="F101" s="36" t="s">
        <v>200</v>
      </c>
      <c r="G101" s="36" t="s">
        <v>47</v>
      </c>
      <c r="H101" s="36" t="s">
        <v>191</v>
      </c>
      <c r="I101" s="36" t="s">
        <v>60</v>
      </c>
      <c r="J101" s="36" t="s">
        <v>110</v>
      </c>
      <c r="K101" s="36" t="s">
        <v>299</v>
      </c>
      <c r="L101" s="36" t="s">
        <v>5</v>
      </c>
      <c r="M101" s="36" t="s">
        <v>300</v>
      </c>
      <c r="N101" s="36">
        <v>0</v>
      </c>
      <c r="O101" s="36">
        <v>4</v>
      </c>
      <c r="P101" s="36">
        <v>4</v>
      </c>
      <c r="Q101" s="36">
        <v>0</v>
      </c>
      <c r="R101" s="36" t="s">
        <v>489</v>
      </c>
      <c r="T101" s="36" t="s">
        <v>494</v>
      </c>
      <c r="U101" s="36" t="s">
        <v>499</v>
      </c>
    </row>
    <row r="102" spans="1:21" x14ac:dyDescent="0.25">
      <c r="A102" s="38">
        <v>2015</v>
      </c>
      <c r="B102" s="36" t="s">
        <v>458</v>
      </c>
      <c r="C102" s="36">
        <v>17484</v>
      </c>
      <c r="D102" s="36">
        <v>29</v>
      </c>
      <c r="E102" s="37">
        <v>42207</v>
      </c>
      <c r="F102" s="36" t="s">
        <v>200</v>
      </c>
      <c r="G102" s="36" t="s">
        <v>47</v>
      </c>
      <c r="H102" s="36" t="s">
        <v>169</v>
      </c>
      <c r="I102" s="36" t="s">
        <v>60</v>
      </c>
      <c r="J102" s="36" t="s">
        <v>110</v>
      </c>
      <c r="K102" s="36" t="s">
        <v>299</v>
      </c>
      <c r="L102" s="36" t="s">
        <v>6</v>
      </c>
      <c r="M102" s="36" t="s">
        <v>300</v>
      </c>
      <c r="N102" s="36">
        <v>0</v>
      </c>
      <c r="O102" s="36">
        <v>17</v>
      </c>
      <c r="P102" s="36">
        <v>17</v>
      </c>
      <c r="Q102" s="36">
        <v>0</v>
      </c>
      <c r="R102" s="36" t="s">
        <v>489</v>
      </c>
      <c r="T102" s="36" t="s">
        <v>492</v>
      </c>
      <c r="U102" s="36" t="s">
        <v>498</v>
      </c>
    </row>
    <row r="103" spans="1:21" x14ac:dyDescent="0.25">
      <c r="A103" s="38">
        <v>2015</v>
      </c>
      <c r="B103" s="36" t="s">
        <v>459</v>
      </c>
      <c r="C103" s="36">
        <v>17485</v>
      </c>
      <c r="D103" s="36">
        <v>29</v>
      </c>
      <c r="E103" s="37">
        <v>42207</v>
      </c>
      <c r="F103" s="36" t="s">
        <v>200</v>
      </c>
      <c r="G103" s="36" t="s">
        <v>47</v>
      </c>
      <c r="H103" s="36" t="s">
        <v>169</v>
      </c>
      <c r="I103" s="36" t="s">
        <v>60</v>
      </c>
      <c r="J103" s="36" t="s">
        <v>110</v>
      </c>
      <c r="K103" s="36" t="s">
        <v>299</v>
      </c>
      <c r="L103" s="36" t="s">
        <v>5</v>
      </c>
      <c r="M103" s="36" t="s">
        <v>300</v>
      </c>
      <c r="N103" s="36">
        <v>0</v>
      </c>
      <c r="O103" s="36">
        <v>3</v>
      </c>
      <c r="P103" s="36">
        <v>3</v>
      </c>
      <c r="Q103" s="36">
        <v>0</v>
      </c>
      <c r="R103" s="36" t="s">
        <v>489</v>
      </c>
      <c r="T103" s="36" t="s">
        <v>494</v>
      </c>
      <c r="U103" s="36" t="s">
        <v>499</v>
      </c>
    </row>
    <row r="104" spans="1:21" x14ac:dyDescent="0.25">
      <c r="A104" s="38">
        <v>2015</v>
      </c>
      <c r="B104" s="36" t="s">
        <v>460</v>
      </c>
      <c r="C104" s="36">
        <v>17486</v>
      </c>
      <c r="D104" s="36">
        <v>29</v>
      </c>
      <c r="E104" s="37">
        <v>42207</v>
      </c>
      <c r="F104" s="36" t="s">
        <v>200</v>
      </c>
      <c r="G104" s="36" t="s">
        <v>47</v>
      </c>
      <c r="H104" s="36" t="s">
        <v>171</v>
      </c>
      <c r="I104" s="36" t="s">
        <v>60</v>
      </c>
      <c r="J104" s="36" t="s">
        <v>110</v>
      </c>
      <c r="K104" s="36" t="s">
        <v>299</v>
      </c>
      <c r="L104" s="36" t="s">
        <v>6</v>
      </c>
      <c r="M104" s="36" t="s">
        <v>300</v>
      </c>
      <c r="N104" s="36">
        <v>0</v>
      </c>
      <c r="O104" s="36">
        <v>34</v>
      </c>
      <c r="P104" s="36">
        <v>34</v>
      </c>
      <c r="Q104" s="36">
        <v>0</v>
      </c>
      <c r="R104" s="36" t="s">
        <v>489</v>
      </c>
      <c r="T104" s="36" t="s">
        <v>492</v>
      </c>
      <c r="U104" s="36" t="s">
        <v>498</v>
      </c>
    </row>
    <row r="105" spans="1:21" x14ac:dyDescent="0.25">
      <c r="A105" s="38">
        <v>2015</v>
      </c>
      <c r="B105" s="36" t="s">
        <v>461</v>
      </c>
      <c r="C105" s="36">
        <v>17487</v>
      </c>
      <c r="D105" s="36">
        <v>29</v>
      </c>
      <c r="E105" s="37">
        <v>42207</v>
      </c>
      <c r="F105" s="36" t="s">
        <v>200</v>
      </c>
      <c r="G105" s="36" t="s">
        <v>47</v>
      </c>
      <c r="H105" s="36" t="s">
        <v>171</v>
      </c>
      <c r="I105" s="36" t="s">
        <v>60</v>
      </c>
      <c r="J105" s="36" t="s">
        <v>110</v>
      </c>
      <c r="K105" s="36" t="s">
        <v>299</v>
      </c>
      <c r="L105" s="36" t="s">
        <v>5</v>
      </c>
      <c r="M105" s="36" t="s">
        <v>300</v>
      </c>
      <c r="N105" s="36">
        <v>0</v>
      </c>
      <c r="O105" s="36">
        <v>8</v>
      </c>
      <c r="P105" s="36">
        <v>8</v>
      </c>
      <c r="Q105" s="36">
        <v>0</v>
      </c>
      <c r="R105" s="36" t="s">
        <v>489</v>
      </c>
      <c r="T105" s="36" t="s">
        <v>494</v>
      </c>
      <c r="U105" s="36" t="s">
        <v>499</v>
      </c>
    </row>
    <row r="106" spans="1:21" x14ac:dyDescent="0.25">
      <c r="A106" s="38">
        <v>2015</v>
      </c>
      <c r="B106" s="36" t="s">
        <v>462</v>
      </c>
      <c r="C106" s="36">
        <v>17488</v>
      </c>
      <c r="D106" s="36">
        <v>29</v>
      </c>
      <c r="E106" s="37">
        <v>42207</v>
      </c>
      <c r="F106" s="36" t="s">
        <v>200</v>
      </c>
      <c r="G106" s="36" t="s">
        <v>47</v>
      </c>
      <c r="H106" s="36" t="s">
        <v>157</v>
      </c>
      <c r="I106" s="36" t="s">
        <v>60</v>
      </c>
      <c r="J106" s="36" t="s">
        <v>110</v>
      </c>
      <c r="K106" s="36" t="s">
        <v>299</v>
      </c>
      <c r="L106" s="36" t="s">
        <v>6</v>
      </c>
      <c r="M106" s="36" t="s">
        <v>300</v>
      </c>
      <c r="N106" s="36">
        <v>0</v>
      </c>
      <c r="O106" s="36">
        <v>12</v>
      </c>
      <c r="P106" s="36">
        <v>12</v>
      </c>
      <c r="Q106" s="36">
        <v>0</v>
      </c>
      <c r="R106" s="36" t="s">
        <v>489</v>
      </c>
      <c r="T106" s="36" t="s">
        <v>492</v>
      </c>
      <c r="U106" s="36" t="s">
        <v>498</v>
      </c>
    </row>
    <row r="107" spans="1:21" x14ac:dyDescent="0.25">
      <c r="A107" s="38">
        <v>2015</v>
      </c>
      <c r="B107" s="36" t="s">
        <v>463</v>
      </c>
      <c r="C107" s="36">
        <v>17489</v>
      </c>
      <c r="D107" s="36">
        <v>29</v>
      </c>
      <c r="E107" s="37">
        <v>42207</v>
      </c>
      <c r="F107" s="36" t="s">
        <v>200</v>
      </c>
      <c r="G107" s="36" t="s">
        <v>47</v>
      </c>
      <c r="H107" s="36" t="s">
        <v>157</v>
      </c>
      <c r="I107" s="36" t="s">
        <v>60</v>
      </c>
      <c r="J107" s="36" t="s">
        <v>110</v>
      </c>
      <c r="K107" s="36" t="s">
        <v>299</v>
      </c>
      <c r="L107" s="36" t="s">
        <v>5</v>
      </c>
      <c r="M107" s="36" t="s">
        <v>300</v>
      </c>
      <c r="N107" s="36">
        <v>0</v>
      </c>
      <c r="O107" s="36">
        <v>1</v>
      </c>
      <c r="P107" s="36">
        <v>1</v>
      </c>
      <c r="Q107" s="36">
        <v>0</v>
      </c>
      <c r="R107" s="36" t="s">
        <v>489</v>
      </c>
      <c r="T107" s="36" t="s">
        <v>494</v>
      </c>
      <c r="U107" s="36" t="s">
        <v>499</v>
      </c>
    </row>
    <row r="108" spans="1:21" x14ac:dyDescent="0.25">
      <c r="A108" s="38">
        <v>2015</v>
      </c>
      <c r="B108" s="36" t="s">
        <v>306</v>
      </c>
      <c r="C108" s="36">
        <v>17341</v>
      </c>
      <c r="D108" s="36">
        <v>29</v>
      </c>
      <c r="E108" s="37">
        <v>42205</v>
      </c>
      <c r="F108" s="36" t="s">
        <v>200</v>
      </c>
      <c r="G108" s="36" t="s">
        <v>47</v>
      </c>
      <c r="H108" s="36" t="s">
        <v>159</v>
      </c>
      <c r="I108" s="36" t="s">
        <v>62</v>
      </c>
      <c r="J108" s="36" t="s">
        <v>110</v>
      </c>
      <c r="K108" s="36" t="s">
        <v>299</v>
      </c>
      <c r="L108" s="36" t="s">
        <v>6</v>
      </c>
      <c r="M108" s="36" t="s">
        <v>300</v>
      </c>
      <c r="N108" s="36">
        <v>0</v>
      </c>
      <c r="O108" s="36">
        <v>50</v>
      </c>
      <c r="P108" s="36">
        <v>50</v>
      </c>
      <c r="Q108" s="36">
        <v>0</v>
      </c>
      <c r="R108" s="36" t="s">
        <v>489</v>
      </c>
      <c r="T108" s="36" t="s">
        <v>492</v>
      </c>
      <c r="U108" s="36" t="s">
        <v>493</v>
      </c>
    </row>
    <row r="109" spans="1:21" x14ac:dyDescent="0.25">
      <c r="A109" s="38">
        <v>2015</v>
      </c>
      <c r="B109" s="36" t="s">
        <v>307</v>
      </c>
      <c r="C109" s="36">
        <v>17342</v>
      </c>
      <c r="D109" s="36">
        <v>29</v>
      </c>
      <c r="E109" s="37">
        <v>42205</v>
      </c>
      <c r="F109" s="36" t="s">
        <v>200</v>
      </c>
      <c r="G109" s="36" t="s">
        <v>47</v>
      </c>
      <c r="H109" s="36" t="s">
        <v>159</v>
      </c>
      <c r="I109" s="36" t="s">
        <v>62</v>
      </c>
      <c r="J109" s="36" t="s">
        <v>110</v>
      </c>
      <c r="K109" s="36" t="s">
        <v>299</v>
      </c>
      <c r="L109" s="36" t="s">
        <v>6</v>
      </c>
      <c r="M109" s="36" t="s">
        <v>300</v>
      </c>
      <c r="N109" s="36">
        <v>0</v>
      </c>
      <c r="O109" s="36">
        <v>50</v>
      </c>
      <c r="P109" s="36">
        <v>50</v>
      </c>
      <c r="Q109" s="36">
        <v>0</v>
      </c>
      <c r="R109" s="36" t="s">
        <v>489</v>
      </c>
      <c r="T109" s="36" t="s">
        <v>492</v>
      </c>
      <c r="U109" s="36" t="s">
        <v>493</v>
      </c>
    </row>
    <row r="110" spans="1:21" x14ac:dyDescent="0.25">
      <c r="A110" s="38">
        <v>2015</v>
      </c>
      <c r="B110" s="36" t="s">
        <v>308</v>
      </c>
      <c r="C110" s="36">
        <v>17343</v>
      </c>
      <c r="D110" s="36">
        <v>29</v>
      </c>
      <c r="E110" s="37">
        <v>42205</v>
      </c>
      <c r="F110" s="36" t="s">
        <v>200</v>
      </c>
      <c r="G110" s="36" t="s">
        <v>47</v>
      </c>
      <c r="H110" s="36" t="s">
        <v>159</v>
      </c>
      <c r="I110" s="36" t="s">
        <v>62</v>
      </c>
      <c r="J110" s="36" t="s">
        <v>110</v>
      </c>
      <c r="K110" s="36" t="s">
        <v>299</v>
      </c>
      <c r="L110" s="36" t="s">
        <v>6</v>
      </c>
      <c r="M110" s="36" t="s">
        <v>300</v>
      </c>
      <c r="N110" s="36">
        <v>0</v>
      </c>
      <c r="O110" s="36">
        <v>6</v>
      </c>
      <c r="P110" s="36">
        <v>6</v>
      </c>
      <c r="Q110" s="36">
        <v>0</v>
      </c>
      <c r="R110" s="36" t="s">
        <v>489</v>
      </c>
      <c r="T110" s="36" t="s">
        <v>492</v>
      </c>
      <c r="U110" s="36" t="s">
        <v>493</v>
      </c>
    </row>
    <row r="111" spans="1:21" x14ac:dyDescent="0.25">
      <c r="A111" s="38">
        <v>2015</v>
      </c>
      <c r="B111" s="36" t="s">
        <v>309</v>
      </c>
      <c r="C111" s="36">
        <v>17344</v>
      </c>
      <c r="D111" s="36">
        <v>29</v>
      </c>
      <c r="E111" s="37">
        <v>42205</v>
      </c>
      <c r="F111" s="36" t="s">
        <v>200</v>
      </c>
      <c r="G111" s="36" t="s">
        <v>47</v>
      </c>
      <c r="H111" s="36" t="s">
        <v>159</v>
      </c>
      <c r="I111" s="36" t="s">
        <v>62</v>
      </c>
      <c r="J111" s="36" t="s">
        <v>110</v>
      </c>
      <c r="K111" s="36" t="s">
        <v>299</v>
      </c>
      <c r="L111" s="36" t="s">
        <v>5</v>
      </c>
      <c r="M111" s="36" t="s">
        <v>300</v>
      </c>
      <c r="N111" s="36">
        <v>0</v>
      </c>
      <c r="O111" s="36">
        <v>1</v>
      </c>
      <c r="P111" s="36">
        <v>1</v>
      </c>
      <c r="Q111" s="36">
        <v>0</v>
      </c>
      <c r="R111" s="36" t="s">
        <v>489</v>
      </c>
      <c r="T111" s="36" t="s">
        <v>494</v>
      </c>
      <c r="U111" s="36" t="s">
        <v>495</v>
      </c>
    </row>
    <row r="112" spans="1:21" x14ac:dyDescent="0.25">
      <c r="A112" s="38">
        <v>2015</v>
      </c>
      <c r="B112" s="36" t="s">
        <v>310</v>
      </c>
      <c r="C112" s="36">
        <v>17345</v>
      </c>
      <c r="D112" s="36">
        <v>29</v>
      </c>
      <c r="E112" s="37">
        <v>42205</v>
      </c>
      <c r="F112" s="36" t="s">
        <v>200</v>
      </c>
      <c r="G112" s="36" t="s">
        <v>47</v>
      </c>
      <c r="H112" s="36" t="s">
        <v>113</v>
      </c>
      <c r="I112" s="36" t="s">
        <v>62</v>
      </c>
      <c r="J112" s="36" t="s">
        <v>110</v>
      </c>
      <c r="K112" s="36" t="s">
        <v>299</v>
      </c>
      <c r="L112" s="36" t="s">
        <v>6</v>
      </c>
      <c r="M112" s="36" t="s">
        <v>300</v>
      </c>
      <c r="N112" s="36">
        <v>0</v>
      </c>
      <c r="O112" s="36">
        <v>50</v>
      </c>
      <c r="P112" s="36">
        <v>50</v>
      </c>
      <c r="Q112" s="36">
        <v>0</v>
      </c>
      <c r="R112" s="36" t="s">
        <v>489</v>
      </c>
      <c r="T112" s="36" t="s">
        <v>492</v>
      </c>
      <c r="U112" s="36" t="s">
        <v>493</v>
      </c>
    </row>
    <row r="113" spans="1:21" x14ac:dyDescent="0.25">
      <c r="A113" s="38">
        <v>2015</v>
      </c>
      <c r="B113" s="36" t="s">
        <v>311</v>
      </c>
      <c r="C113" s="36">
        <v>17346</v>
      </c>
      <c r="D113" s="36">
        <v>29</v>
      </c>
      <c r="E113" s="37">
        <v>42205</v>
      </c>
      <c r="F113" s="36" t="s">
        <v>200</v>
      </c>
      <c r="G113" s="36" t="s">
        <v>47</v>
      </c>
      <c r="H113" s="36" t="s">
        <v>113</v>
      </c>
      <c r="I113" s="36" t="s">
        <v>62</v>
      </c>
      <c r="J113" s="36" t="s">
        <v>110</v>
      </c>
      <c r="K113" s="36" t="s">
        <v>299</v>
      </c>
      <c r="L113" s="36" t="s">
        <v>6</v>
      </c>
      <c r="M113" s="36" t="s">
        <v>300</v>
      </c>
      <c r="N113" s="36">
        <v>0</v>
      </c>
      <c r="O113" s="36">
        <v>50</v>
      </c>
      <c r="P113" s="36">
        <v>50</v>
      </c>
      <c r="Q113" s="36">
        <v>0</v>
      </c>
      <c r="R113" s="36" t="s">
        <v>489</v>
      </c>
      <c r="T113" s="36" t="s">
        <v>492</v>
      </c>
      <c r="U113" s="36" t="s">
        <v>493</v>
      </c>
    </row>
    <row r="114" spans="1:21" x14ac:dyDescent="0.25">
      <c r="A114" s="38">
        <v>2015</v>
      </c>
      <c r="B114" s="36" t="s">
        <v>312</v>
      </c>
      <c r="C114" s="36">
        <v>17347</v>
      </c>
      <c r="D114" s="36">
        <v>29</v>
      </c>
      <c r="E114" s="37">
        <v>42205</v>
      </c>
      <c r="F114" s="36" t="s">
        <v>200</v>
      </c>
      <c r="G114" s="36" t="s">
        <v>47</v>
      </c>
      <c r="H114" s="36" t="s">
        <v>113</v>
      </c>
      <c r="I114" s="36" t="s">
        <v>62</v>
      </c>
      <c r="J114" s="36" t="s">
        <v>110</v>
      </c>
      <c r="K114" s="36" t="s">
        <v>299</v>
      </c>
      <c r="L114" s="36" t="s">
        <v>6</v>
      </c>
      <c r="M114" s="36" t="s">
        <v>300</v>
      </c>
      <c r="N114" s="36">
        <v>0</v>
      </c>
      <c r="O114" s="36">
        <v>50</v>
      </c>
      <c r="P114" s="36">
        <v>50</v>
      </c>
      <c r="Q114" s="36">
        <v>0</v>
      </c>
      <c r="R114" s="36" t="s">
        <v>489</v>
      </c>
      <c r="T114" s="36" t="s">
        <v>492</v>
      </c>
      <c r="U114" s="36" t="s">
        <v>493</v>
      </c>
    </row>
    <row r="115" spans="1:21" x14ac:dyDescent="0.25">
      <c r="A115" s="38">
        <v>2015</v>
      </c>
      <c r="B115" s="36" t="s">
        <v>313</v>
      </c>
      <c r="C115" s="36">
        <v>17348</v>
      </c>
      <c r="D115" s="36">
        <v>29</v>
      </c>
      <c r="E115" s="37">
        <v>42205</v>
      </c>
      <c r="F115" s="36" t="s">
        <v>200</v>
      </c>
      <c r="G115" s="36" t="s">
        <v>47</v>
      </c>
      <c r="H115" s="36" t="s">
        <v>113</v>
      </c>
      <c r="I115" s="36" t="s">
        <v>62</v>
      </c>
      <c r="J115" s="36" t="s">
        <v>110</v>
      </c>
      <c r="K115" s="36" t="s">
        <v>299</v>
      </c>
      <c r="L115" s="36" t="s">
        <v>6</v>
      </c>
      <c r="M115" s="36" t="s">
        <v>300</v>
      </c>
      <c r="N115" s="36">
        <v>0</v>
      </c>
      <c r="O115" s="36">
        <v>13</v>
      </c>
      <c r="P115" s="36">
        <v>13</v>
      </c>
      <c r="Q115" s="36">
        <v>0</v>
      </c>
      <c r="R115" s="36" t="s">
        <v>489</v>
      </c>
      <c r="T115" s="36" t="s">
        <v>492</v>
      </c>
      <c r="U115" s="36" t="s">
        <v>493</v>
      </c>
    </row>
    <row r="116" spans="1:21" x14ac:dyDescent="0.25">
      <c r="A116" s="38">
        <v>2015</v>
      </c>
      <c r="B116" s="36" t="s">
        <v>314</v>
      </c>
      <c r="C116" s="36">
        <v>17349</v>
      </c>
      <c r="D116" s="36">
        <v>29</v>
      </c>
      <c r="E116" s="37">
        <v>42205</v>
      </c>
      <c r="F116" s="36" t="s">
        <v>200</v>
      </c>
      <c r="G116" s="36" t="s">
        <v>47</v>
      </c>
      <c r="H116" s="36" t="s">
        <v>113</v>
      </c>
      <c r="I116" s="36" t="s">
        <v>62</v>
      </c>
      <c r="J116" s="36" t="s">
        <v>110</v>
      </c>
      <c r="K116" s="36" t="s">
        <v>299</v>
      </c>
      <c r="L116" s="36" t="s">
        <v>5</v>
      </c>
      <c r="M116" s="36" t="s">
        <v>300</v>
      </c>
      <c r="N116" s="36">
        <v>0</v>
      </c>
      <c r="O116" s="36">
        <v>19</v>
      </c>
      <c r="P116" s="36">
        <v>19</v>
      </c>
      <c r="Q116" s="36">
        <v>0</v>
      </c>
      <c r="R116" s="36" t="s">
        <v>489</v>
      </c>
      <c r="T116" s="36" t="s">
        <v>494</v>
      </c>
      <c r="U116" s="36" t="s">
        <v>495</v>
      </c>
    </row>
    <row r="117" spans="1:21" x14ac:dyDescent="0.25">
      <c r="A117" s="38">
        <v>2015</v>
      </c>
      <c r="B117" s="36" t="s">
        <v>387</v>
      </c>
      <c r="C117" s="36">
        <v>17417</v>
      </c>
      <c r="D117" s="36">
        <v>29</v>
      </c>
      <c r="E117" s="37">
        <v>42206</v>
      </c>
      <c r="F117" s="36" t="s">
        <v>200</v>
      </c>
      <c r="G117" s="36" t="s">
        <v>47</v>
      </c>
      <c r="H117" s="36" t="s">
        <v>193</v>
      </c>
      <c r="I117" s="36" t="s">
        <v>62</v>
      </c>
      <c r="J117" s="36" t="s">
        <v>110</v>
      </c>
      <c r="K117" s="36" t="s">
        <v>299</v>
      </c>
      <c r="L117" s="36" t="s">
        <v>6</v>
      </c>
      <c r="M117" s="36" t="s">
        <v>300</v>
      </c>
      <c r="N117" s="36">
        <v>0</v>
      </c>
      <c r="O117" s="36">
        <v>50</v>
      </c>
      <c r="P117" s="36">
        <v>50</v>
      </c>
      <c r="Q117" s="36">
        <v>0</v>
      </c>
      <c r="R117" s="36" t="s">
        <v>489</v>
      </c>
      <c r="T117" s="36" t="s">
        <v>492</v>
      </c>
      <c r="U117" s="36" t="s">
        <v>493</v>
      </c>
    </row>
    <row r="118" spans="1:21" x14ac:dyDescent="0.25">
      <c r="A118" s="38">
        <v>2015</v>
      </c>
      <c r="B118" s="36" t="s">
        <v>388</v>
      </c>
      <c r="C118" s="36">
        <v>17418</v>
      </c>
      <c r="D118" s="36">
        <v>29</v>
      </c>
      <c r="E118" s="37">
        <v>42206</v>
      </c>
      <c r="F118" s="36" t="s">
        <v>200</v>
      </c>
      <c r="G118" s="36" t="s">
        <v>47</v>
      </c>
      <c r="H118" s="36" t="s">
        <v>193</v>
      </c>
      <c r="I118" s="36" t="s">
        <v>62</v>
      </c>
      <c r="J118" s="36" t="s">
        <v>110</v>
      </c>
      <c r="K118" s="36" t="s">
        <v>299</v>
      </c>
      <c r="L118" s="36" t="s">
        <v>6</v>
      </c>
      <c r="M118" s="36" t="s">
        <v>300</v>
      </c>
      <c r="N118" s="36">
        <v>0</v>
      </c>
      <c r="O118" s="36">
        <v>50</v>
      </c>
      <c r="P118" s="36">
        <v>50</v>
      </c>
      <c r="Q118" s="36">
        <v>0</v>
      </c>
      <c r="R118" s="36" t="s">
        <v>489</v>
      </c>
      <c r="T118" s="36" t="s">
        <v>492</v>
      </c>
      <c r="U118" s="36" t="s">
        <v>493</v>
      </c>
    </row>
    <row r="119" spans="1:21" x14ac:dyDescent="0.25">
      <c r="A119" s="38">
        <v>2015</v>
      </c>
      <c r="B119" s="36" t="s">
        <v>389</v>
      </c>
      <c r="C119" s="36">
        <v>17419</v>
      </c>
      <c r="D119" s="36">
        <v>29</v>
      </c>
      <c r="E119" s="37">
        <v>42206</v>
      </c>
      <c r="F119" s="36" t="s">
        <v>200</v>
      </c>
      <c r="G119" s="36" t="s">
        <v>47</v>
      </c>
      <c r="H119" s="36" t="s">
        <v>193</v>
      </c>
      <c r="I119" s="36" t="s">
        <v>62</v>
      </c>
      <c r="J119" s="36" t="s">
        <v>110</v>
      </c>
      <c r="K119" s="36" t="s">
        <v>299</v>
      </c>
      <c r="L119" s="36" t="s">
        <v>6</v>
      </c>
      <c r="M119" s="36" t="s">
        <v>300</v>
      </c>
      <c r="N119" s="36">
        <v>0</v>
      </c>
      <c r="O119" s="36">
        <v>50</v>
      </c>
      <c r="P119" s="36">
        <v>50</v>
      </c>
      <c r="Q119" s="36">
        <v>0</v>
      </c>
      <c r="R119" s="36" t="s">
        <v>489</v>
      </c>
      <c r="T119" s="36" t="s">
        <v>492</v>
      </c>
      <c r="U119" s="36" t="s">
        <v>493</v>
      </c>
    </row>
    <row r="120" spans="1:21" x14ac:dyDescent="0.25">
      <c r="A120" s="38">
        <v>2015</v>
      </c>
      <c r="B120" s="36" t="s">
        <v>390</v>
      </c>
      <c r="C120" s="36">
        <v>17420</v>
      </c>
      <c r="D120" s="36">
        <v>29</v>
      </c>
      <c r="E120" s="37">
        <v>42206</v>
      </c>
      <c r="F120" s="36" t="s">
        <v>200</v>
      </c>
      <c r="G120" s="36" t="s">
        <v>47</v>
      </c>
      <c r="H120" s="36" t="s">
        <v>193</v>
      </c>
      <c r="I120" s="36" t="s">
        <v>62</v>
      </c>
      <c r="J120" s="36" t="s">
        <v>110</v>
      </c>
      <c r="K120" s="36" t="s">
        <v>299</v>
      </c>
      <c r="L120" s="36" t="s">
        <v>6</v>
      </c>
      <c r="M120" s="36" t="s">
        <v>300</v>
      </c>
      <c r="N120" s="36">
        <v>0</v>
      </c>
      <c r="O120" s="36">
        <v>1</v>
      </c>
      <c r="P120" s="36">
        <v>1</v>
      </c>
      <c r="Q120" s="36">
        <v>0</v>
      </c>
      <c r="R120" s="36" t="s">
        <v>489</v>
      </c>
      <c r="T120" s="36" t="s">
        <v>492</v>
      </c>
      <c r="U120" s="36" t="s">
        <v>493</v>
      </c>
    </row>
    <row r="121" spans="1:21" x14ac:dyDescent="0.25">
      <c r="A121" s="38">
        <v>2015</v>
      </c>
      <c r="B121" s="36" t="s">
        <v>391</v>
      </c>
      <c r="C121" s="36">
        <v>17421</v>
      </c>
      <c r="D121" s="36">
        <v>29</v>
      </c>
      <c r="E121" s="37">
        <v>42206</v>
      </c>
      <c r="F121" s="36" t="s">
        <v>200</v>
      </c>
      <c r="G121" s="36" t="s">
        <v>47</v>
      </c>
      <c r="H121" s="36" t="s">
        <v>193</v>
      </c>
      <c r="I121" s="36" t="s">
        <v>62</v>
      </c>
      <c r="J121" s="36" t="s">
        <v>110</v>
      </c>
      <c r="K121" s="36" t="s">
        <v>299</v>
      </c>
      <c r="L121" s="36" t="s">
        <v>5</v>
      </c>
      <c r="M121" s="36" t="s">
        <v>300</v>
      </c>
      <c r="N121" s="36">
        <v>0</v>
      </c>
      <c r="O121" s="36">
        <v>2</v>
      </c>
      <c r="P121" s="36">
        <v>2</v>
      </c>
      <c r="Q121" s="36">
        <v>0</v>
      </c>
      <c r="R121" s="36" t="s">
        <v>489</v>
      </c>
      <c r="T121" s="36" t="s">
        <v>494</v>
      </c>
      <c r="U121" s="36" t="s">
        <v>495</v>
      </c>
    </row>
    <row r="122" spans="1:21" x14ac:dyDescent="0.25">
      <c r="A122" s="38">
        <v>2015</v>
      </c>
      <c r="B122" s="36" t="s">
        <v>392</v>
      </c>
      <c r="C122" s="36">
        <v>17422</v>
      </c>
      <c r="D122" s="36">
        <v>29</v>
      </c>
      <c r="E122" s="37">
        <v>42206</v>
      </c>
      <c r="F122" s="36" t="s">
        <v>200</v>
      </c>
      <c r="G122" s="36" t="s">
        <v>47</v>
      </c>
      <c r="H122" s="36" t="s">
        <v>127</v>
      </c>
      <c r="I122" s="36" t="s">
        <v>62</v>
      </c>
      <c r="J122" s="36" t="s">
        <v>110</v>
      </c>
      <c r="K122" s="36" t="s">
        <v>299</v>
      </c>
      <c r="L122" s="36" t="s">
        <v>6</v>
      </c>
      <c r="M122" s="36" t="s">
        <v>300</v>
      </c>
      <c r="N122" s="36">
        <v>0</v>
      </c>
      <c r="O122" s="36">
        <v>50</v>
      </c>
      <c r="P122" s="36">
        <v>50</v>
      </c>
      <c r="Q122" s="36">
        <v>0</v>
      </c>
      <c r="R122" s="36" t="s">
        <v>489</v>
      </c>
      <c r="T122" s="36" t="s">
        <v>492</v>
      </c>
      <c r="U122" s="36" t="s">
        <v>493</v>
      </c>
    </row>
    <row r="123" spans="1:21" x14ac:dyDescent="0.25">
      <c r="A123" s="38">
        <v>2015</v>
      </c>
      <c r="B123" s="36" t="s">
        <v>393</v>
      </c>
      <c r="C123" s="36">
        <v>17423</v>
      </c>
      <c r="D123" s="36">
        <v>29</v>
      </c>
      <c r="E123" s="37">
        <v>42206</v>
      </c>
      <c r="F123" s="36" t="s">
        <v>200</v>
      </c>
      <c r="G123" s="36" t="s">
        <v>47</v>
      </c>
      <c r="H123" s="36" t="s">
        <v>127</v>
      </c>
      <c r="I123" s="36" t="s">
        <v>62</v>
      </c>
      <c r="J123" s="36" t="s">
        <v>110</v>
      </c>
      <c r="K123" s="36" t="s">
        <v>299</v>
      </c>
      <c r="L123" s="36" t="s">
        <v>6</v>
      </c>
      <c r="M123" s="36" t="s">
        <v>300</v>
      </c>
      <c r="N123" s="36">
        <v>0</v>
      </c>
      <c r="O123" s="36">
        <v>25</v>
      </c>
      <c r="P123" s="36">
        <v>25</v>
      </c>
      <c r="Q123" s="36">
        <v>0</v>
      </c>
      <c r="R123" s="36" t="s">
        <v>489</v>
      </c>
      <c r="T123" s="36" t="s">
        <v>492</v>
      </c>
      <c r="U123" s="36" t="s">
        <v>493</v>
      </c>
    </row>
    <row r="124" spans="1:21" x14ac:dyDescent="0.25">
      <c r="A124" s="38">
        <v>2015</v>
      </c>
      <c r="B124" s="36" t="s">
        <v>394</v>
      </c>
      <c r="C124" s="36">
        <v>17424</v>
      </c>
      <c r="D124" s="36">
        <v>29</v>
      </c>
      <c r="E124" s="37">
        <v>42206</v>
      </c>
      <c r="F124" s="36" t="s">
        <v>200</v>
      </c>
      <c r="G124" s="36" t="s">
        <v>47</v>
      </c>
      <c r="H124" s="36" t="s">
        <v>143</v>
      </c>
      <c r="I124" s="36" t="s">
        <v>62</v>
      </c>
      <c r="J124" s="36" t="s">
        <v>110</v>
      </c>
      <c r="K124" s="36" t="s">
        <v>299</v>
      </c>
      <c r="L124" s="36" t="s">
        <v>6</v>
      </c>
      <c r="M124" s="36" t="s">
        <v>300</v>
      </c>
      <c r="N124" s="36">
        <v>0</v>
      </c>
      <c r="O124" s="36">
        <v>49</v>
      </c>
      <c r="P124" s="36">
        <v>49</v>
      </c>
      <c r="Q124" s="36">
        <v>0</v>
      </c>
      <c r="R124" s="36" t="s">
        <v>489</v>
      </c>
      <c r="T124" s="36" t="s">
        <v>492</v>
      </c>
      <c r="U124" s="36" t="s">
        <v>493</v>
      </c>
    </row>
    <row r="125" spans="1:21" x14ac:dyDescent="0.25">
      <c r="A125" s="38">
        <v>2015</v>
      </c>
      <c r="B125" s="36" t="s">
        <v>395</v>
      </c>
      <c r="C125" s="36">
        <v>17425</v>
      </c>
      <c r="D125" s="36">
        <v>29</v>
      </c>
      <c r="E125" s="37">
        <v>42206</v>
      </c>
      <c r="F125" s="36" t="s">
        <v>200</v>
      </c>
      <c r="G125" s="36" t="s">
        <v>47</v>
      </c>
      <c r="H125" s="36" t="s">
        <v>167</v>
      </c>
      <c r="I125" s="36" t="s">
        <v>62</v>
      </c>
      <c r="J125" s="36" t="s">
        <v>110</v>
      </c>
      <c r="K125" s="36" t="s">
        <v>299</v>
      </c>
      <c r="L125" s="36" t="s">
        <v>6</v>
      </c>
      <c r="M125" s="36" t="s">
        <v>300</v>
      </c>
      <c r="N125" s="36">
        <v>0</v>
      </c>
      <c r="O125" s="36">
        <v>50</v>
      </c>
      <c r="P125" s="36">
        <v>50</v>
      </c>
      <c r="Q125" s="36">
        <v>0</v>
      </c>
      <c r="R125" s="36" t="s">
        <v>489</v>
      </c>
      <c r="T125" s="36" t="s">
        <v>492</v>
      </c>
      <c r="U125" s="36" t="s">
        <v>493</v>
      </c>
    </row>
    <row r="126" spans="1:21" x14ac:dyDescent="0.25">
      <c r="A126" s="38">
        <v>2015</v>
      </c>
      <c r="B126" s="36" t="s">
        <v>396</v>
      </c>
      <c r="C126" s="36">
        <v>17426</v>
      </c>
      <c r="D126" s="36">
        <v>29</v>
      </c>
      <c r="E126" s="37">
        <v>42206</v>
      </c>
      <c r="F126" s="36" t="s">
        <v>200</v>
      </c>
      <c r="G126" s="36" t="s">
        <v>47</v>
      </c>
      <c r="H126" s="36" t="s">
        <v>167</v>
      </c>
      <c r="I126" s="36" t="s">
        <v>62</v>
      </c>
      <c r="J126" s="36" t="s">
        <v>110</v>
      </c>
      <c r="K126" s="36" t="s">
        <v>299</v>
      </c>
      <c r="L126" s="36" t="s">
        <v>6</v>
      </c>
      <c r="M126" s="36" t="s">
        <v>300</v>
      </c>
      <c r="N126" s="36">
        <v>0</v>
      </c>
      <c r="O126" s="36">
        <v>41</v>
      </c>
      <c r="P126" s="36">
        <v>41</v>
      </c>
      <c r="Q126" s="36">
        <v>0</v>
      </c>
      <c r="R126" s="36" t="s">
        <v>489</v>
      </c>
      <c r="T126" s="36" t="s">
        <v>492</v>
      </c>
      <c r="U126" s="36" t="s">
        <v>493</v>
      </c>
    </row>
    <row r="127" spans="1:21" x14ac:dyDescent="0.25">
      <c r="A127" s="38">
        <v>2015</v>
      </c>
      <c r="B127" s="36" t="s">
        <v>397</v>
      </c>
      <c r="C127" s="36">
        <v>17427</v>
      </c>
      <c r="D127" s="36">
        <v>29</v>
      </c>
      <c r="E127" s="37">
        <v>42206</v>
      </c>
      <c r="F127" s="36" t="s">
        <v>200</v>
      </c>
      <c r="G127" s="36" t="s">
        <v>47</v>
      </c>
      <c r="H127" s="36" t="s">
        <v>167</v>
      </c>
      <c r="I127" s="36" t="s">
        <v>62</v>
      </c>
      <c r="J127" s="36" t="s">
        <v>110</v>
      </c>
      <c r="K127" s="36" t="s">
        <v>299</v>
      </c>
      <c r="L127" s="36" t="s">
        <v>5</v>
      </c>
      <c r="M127" s="36" t="s">
        <v>300</v>
      </c>
      <c r="N127" s="36">
        <v>0</v>
      </c>
      <c r="O127" s="36">
        <v>14</v>
      </c>
      <c r="P127" s="36">
        <v>14</v>
      </c>
      <c r="Q127" s="36">
        <v>0</v>
      </c>
      <c r="R127" s="36" t="s">
        <v>489</v>
      </c>
      <c r="T127" s="36" t="s">
        <v>494</v>
      </c>
      <c r="U127" s="36" t="s">
        <v>495</v>
      </c>
    </row>
    <row r="128" spans="1:21" x14ac:dyDescent="0.25">
      <c r="A128" s="38">
        <v>2015</v>
      </c>
      <c r="B128" s="36" t="s">
        <v>402</v>
      </c>
      <c r="C128" s="36">
        <v>17431</v>
      </c>
      <c r="D128" s="36">
        <v>29</v>
      </c>
      <c r="E128" s="37">
        <v>42206</v>
      </c>
      <c r="F128" s="36" t="s">
        <v>200</v>
      </c>
      <c r="G128" s="36" t="s">
        <v>47</v>
      </c>
      <c r="H128" s="36" t="s">
        <v>195</v>
      </c>
      <c r="I128" s="36" t="s">
        <v>62</v>
      </c>
      <c r="J128" s="36" t="s">
        <v>110</v>
      </c>
      <c r="K128" s="36" t="s">
        <v>299</v>
      </c>
      <c r="L128" s="36" t="s">
        <v>6</v>
      </c>
      <c r="M128" s="36" t="s">
        <v>300</v>
      </c>
      <c r="N128" s="36">
        <v>0</v>
      </c>
      <c r="O128" s="36">
        <v>50</v>
      </c>
      <c r="P128" s="36">
        <v>50</v>
      </c>
      <c r="Q128" s="36">
        <v>0</v>
      </c>
      <c r="R128" s="36" t="s">
        <v>489</v>
      </c>
      <c r="T128" s="36" t="s">
        <v>492</v>
      </c>
      <c r="U128" s="36" t="s">
        <v>493</v>
      </c>
    </row>
    <row r="129" spans="1:21" x14ac:dyDescent="0.25">
      <c r="A129" s="38">
        <v>2015</v>
      </c>
      <c r="B129" s="36" t="s">
        <v>403</v>
      </c>
      <c r="C129" s="36">
        <v>17432</v>
      </c>
      <c r="D129" s="36">
        <v>29</v>
      </c>
      <c r="E129" s="37">
        <v>42206</v>
      </c>
      <c r="F129" s="36" t="s">
        <v>200</v>
      </c>
      <c r="G129" s="36" t="s">
        <v>47</v>
      </c>
      <c r="H129" s="36" t="s">
        <v>195</v>
      </c>
      <c r="I129" s="36" t="s">
        <v>62</v>
      </c>
      <c r="J129" s="36" t="s">
        <v>110</v>
      </c>
      <c r="K129" s="36" t="s">
        <v>299</v>
      </c>
      <c r="L129" s="36" t="s">
        <v>6</v>
      </c>
      <c r="M129" s="36" t="s">
        <v>300</v>
      </c>
      <c r="N129" s="36">
        <v>0</v>
      </c>
      <c r="O129" s="36">
        <v>12</v>
      </c>
      <c r="P129" s="36">
        <v>12</v>
      </c>
      <c r="Q129" s="36">
        <v>0</v>
      </c>
      <c r="R129" s="36" t="s">
        <v>489</v>
      </c>
      <c r="T129" s="36" t="s">
        <v>492</v>
      </c>
      <c r="U129" s="36" t="s">
        <v>493</v>
      </c>
    </row>
    <row r="130" spans="1:21" x14ac:dyDescent="0.25">
      <c r="A130" s="38">
        <v>2015</v>
      </c>
      <c r="B130" s="36" t="s">
        <v>404</v>
      </c>
      <c r="C130" s="36">
        <v>17433</v>
      </c>
      <c r="D130" s="36">
        <v>29</v>
      </c>
      <c r="E130" s="37">
        <v>42206</v>
      </c>
      <c r="F130" s="36" t="s">
        <v>200</v>
      </c>
      <c r="G130" s="36" t="s">
        <v>47</v>
      </c>
      <c r="H130" s="36" t="s">
        <v>195</v>
      </c>
      <c r="I130" s="36" t="s">
        <v>62</v>
      </c>
      <c r="J130" s="36" t="s">
        <v>110</v>
      </c>
      <c r="K130" s="36" t="s">
        <v>299</v>
      </c>
      <c r="L130" s="36" t="s">
        <v>5</v>
      </c>
      <c r="M130" s="36" t="s">
        <v>300</v>
      </c>
      <c r="N130" s="36">
        <v>0</v>
      </c>
      <c r="O130" s="36">
        <v>2</v>
      </c>
      <c r="P130" s="36">
        <v>2</v>
      </c>
      <c r="Q130" s="36">
        <v>0</v>
      </c>
      <c r="R130" s="36" t="s">
        <v>489</v>
      </c>
      <c r="T130" s="36" t="s">
        <v>494</v>
      </c>
      <c r="U130" s="36" t="s">
        <v>495</v>
      </c>
    </row>
    <row r="131" spans="1:21" x14ac:dyDescent="0.25">
      <c r="A131" s="38">
        <v>2015</v>
      </c>
      <c r="B131" s="36" t="s">
        <v>405</v>
      </c>
      <c r="C131" s="36">
        <v>17434</v>
      </c>
      <c r="D131" s="36">
        <v>29</v>
      </c>
      <c r="E131" s="37">
        <v>42206</v>
      </c>
      <c r="F131" s="36" t="s">
        <v>200</v>
      </c>
      <c r="G131" s="36" t="s">
        <v>47</v>
      </c>
      <c r="H131" s="36" t="s">
        <v>177</v>
      </c>
      <c r="I131" s="36" t="s">
        <v>62</v>
      </c>
      <c r="J131" s="36" t="s">
        <v>110</v>
      </c>
      <c r="K131" s="36" t="s">
        <v>299</v>
      </c>
      <c r="L131" s="36" t="s">
        <v>6</v>
      </c>
      <c r="M131" s="36" t="s">
        <v>300</v>
      </c>
      <c r="N131" s="36">
        <v>0</v>
      </c>
      <c r="O131" s="36">
        <v>50</v>
      </c>
      <c r="P131" s="36">
        <v>50</v>
      </c>
      <c r="Q131" s="36">
        <v>0</v>
      </c>
      <c r="R131" s="36" t="s">
        <v>489</v>
      </c>
      <c r="T131" s="36" t="s">
        <v>492</v>
      </c>
      <c r="U131" s="36" t="s">
        <v>493</v>
      </c>
    </row>
    <row r="132" spans="1:21" x14ac:dyDescent="0.25">
      <c r="A132" s="38">
        <v>2015</v>
      </c>
      <c r="B132" s="36" t="s">
        <v>406</v>
      </c>
      <c r="C132" s="36">
        <v>17435</v>
      </c>
      <c r="D132" s="36">
        <v>29</v>
      </c>
      <c r="E132" s="37">
        <v>42206</v>
      </c>
      <c r="F132" s="36" t="s">
        <v>200</v>
      </c>
      <c r="G132" s="36" t="s">
        <v>47</v>
      </c>
      <c r="H132" s="36" t="s">
        <v>177</v>
      </c>
      <c r="I132" s="36" t="s">
        <v>62</v>
      </c>
      <c r="J132" s="36" t="s">
        <v>110</v>
      </c>
      <c r="K132" s="36" t="s">
        <v>299</v>
      </c>
      <c r="L132" s="36" t="s">
        <v>6</v>
      </c>
      <c r="M132" s="36" t="s">
        <v>300</v>
      </c>
      <c r="N132" s="36">
        <v>0</v>
      </c>
      <c r="O132" s="36">
        <v>49</v>
      </c>
      <c r="P132" s="36">
        <v>49</v>
      </c>
      <c r="Q132" s="36">
        <v>0</v>
      </c>
      <c r="R132" s="36" t="s">
        <v>489</v>
      </c>
      <c r="T132" s="36" t="s">
        <v>492</v>
      </c>
      <c r="U132" s="36" t="s">
        <v>493</v>
      </c>
    </row>
    <row r="133" spans="1:21" x14ac:dyDescent="0.25">
      <c r="A133" s="38">
        <v>2015</v>
      </c>
      <c r="B133" s="36" t="s">
        <v>407</v>
      </c>
      <c r="C133" s="36">
        <v>17436</v>
      </c>
      <c r="D133" s="36">
        <v>29</v>
      </c>
      <c r="E133" s="37">
        <v>42206</v>
      </c>
      <c r="F133" s="36" t="s">
        <v>200</v>
      </c>
      <c r="G133" s="36" t="s">
        <v>47</v>
      </c>
      <c r="H133" s="36" t="s">
        <v>177</v>
      </c>
      <c r="I133" s="36" t="s">
        <v>62</v>
      </c>
      <c r="J133" s="36" t="s">
        <v>110</v>
      </c>
      <c r="K133" s="36" t="s">
        <v>299</v>
      </c>
      <c r="L133" s="36" t="s">
        <v>5</v>
      </c>
      <c r="M133" s="36" t="s">
        <v>300</v>
      </c>
      <c r="N133" s="36">
        <v>0</v>
      </c>
      <c r="O133" s="36">
        <v>11</v>
      </c>
      <c r="P133" s="36">
        <v>11</v>
      </c>
      <c r="Q133" s="36">
        <v>0</v>
      </c>
      <c r="R133" s="36" t="s">
        <v>489</v>
      </c>
      <c r="T133" s="36" t="s">
        <v>494</v>
      </c>
      <c r="U133" s="36" t="s">
        <v>495</v>
      </c>
    </row>
    <row r="134" spans="1:21" x14ac:dyDescent="0.25">
      <c r="A134" s="38">
        <v>2015</v>
      </c>
      <c r="B134" s="36" t="s">
        <v>413</v>
      </c>
      <c r="C134" s="36">
        <v>17441</v>
      </c>
      <c r="D134" s="36">
        <v>29</v>
      </c>
      <c r="E134" s="37">
        <v>42206</v>
      </c>
      <c r="F134" s="36" t="s">
        <v>200</v>
      </c>
      <c r="G134" s="36" t="s">
        <v>47</v>
      </c>
      <c r="H134" s="36" t="s">
        <v>129</v>
      </c>
      <c r="I134" s="36" t="s">
        <v>62</v>
      </c>
      <c r="J134" s="36" t="s">
        <v>110</v>
      </c>
      <c r="K134" s="36" t="s">
        <v>299</v>
      </c>
      <c r="L134" s="36" t="s">
        <v>6</v>
      </c>
      <c r="M134" s="36" t="s">
        <v>300</v>
      </c>
      <c r="N134" s="36">
        <v>0</v>
      </c>
      <c r="O134" s="36">
        <v>50</v>
      </c>
      <c r="P134" s="36">
        <v>50</v>
      </c>
      <c r="Q134" s="36">
        <v>0</v>
      </c>
      <c r="R134" s="36" t="s">
        <v>489</v>
      </c>
      <c r="T134" s="36" t="s">
        <v>492</v>
      </c>
      <c r="U134" s="36" t="s">
        <v>493</v>
      </c>
    </row>
    <row r="135" spans="1:21" x14ac:dyDescent="0.25">
      <c r="A135" s="38">
        <v>2015</v>
      </c>
      <c r="B135" s="36" t="s">
        <v>414</v>
      </c>
      <c r="C135" s="36">
        <v>17442</v>
      </c>
      <c r="D135" s="36">
        <v>29</v>
      </c>
      <c r="E135" s="37">
        <v>42206</v>
      </c>
      <c r="F135" s="36" t="s">
        <v>200</v>
      </c>
      <c r="G135" s="36" t="s">
        <v>47</v>
      </c>
      <c r="H135" s="36" t="s">
        <v>129</v>
      </c>
      <c r="I135" s="36" t="s">
        <v>62</v>
      </c>
      <c r="J135" s="36" t="s">
        <v>110</v>
      </c>
      <c r="K135" s="36" t="s">
        <v>299</v>
      </c>
      <c r="L135" s="36" t="s">
        <v>6</v>
      </c>
      <c r="M135" s="36" t="s">
        <v>300</v>
      </c>
      <c r="N135" s="36">
        <v>0</v>
      </c>
      <c r="O135" s="36">
        <v>50</v>
      </c>
      <c r="P135" s="36">
        <v>50</v>
      </c>
      <c r="Q135" s="36">
        <v>0</v>
      </c>
      <c r="R135" s="36" t="s">
        <v>489</v>
      </c>
      <c r="T135" s="36" t="s">
        <v>492</v>
      </c>
      <c r="U135" s="36" t="s">
        <v>493</v>
      </c>
    </row>
    <row r="136" spans="1:21" x14ac:dyDescent="0.25">
      <c r="A136" s="38">
        <v>2015</v>
      </c>
      <c r="B136" s="36" t="s">
        <v>415</v>
      </c>
      <c r="C136" s="36">
        <v>17443</v>
      </c>
      <c r="D136" s="36">
        <v>29</v>
      </c>
      <c r="E136" s="37">
        <v>42206</v>
      </c>
      <c r="F136" s="36" t="s">
        <v>200</v>
      </c>
      <c r="G136" s="36" t="s">
        <v>47</v>
      </c>
      <c r="H136" s="36" t="s">
        <v>129</v>
      </c>
      <c r="I136" s="36" t="s">
        <v>62</v>
      </c>
      <c r="J136" s="36" t="s">
        <v>110</v>
      </c>
      <c r="K136" s="36" t="s">
        <v>299</v>
      </c>
      <c r="L136" s="36" t="s">
        <v>6</v>
      </c>
      <c r="M136" s="36" t="s">
        <v>300</v>
      </c>
      <c r="N136" s="36">
        <v>0</v>
      </c>
      <c r="O136" s="36">
        <v>50</v>
      </c>
      <c r="P136" s="36">
        <v>50</v>
      </c>
      <c r="Q136" s="36">
        <v>0</v>
      </c>
      <c r="R136" s="36" t="s">
        <v>489</v>
      </c>
      <c r="T136" s="36" t="s">
        <v>492</v>
      </c>
      <c r="U136" s="36" t="s">
        <v>493</v>
      </c>
    </row>
    <row r="137" spans="1:21" x14ac:dyDescent="0.25">
      <c r="A137" s="38">
        <v>2015</v>
      </c>
      <c r="B137" s="36" t="s">
        <v>416</v>
      </c>
      <c r="C137" s="36">
        <v>17444</v>
      </c>
      <c r="D137" s="36">
        <v>29</v>
      </c>
      <c r="E137" s="37">
        <v>42206</v>
      </c>
      <c r="F137" s="36" t="s">
        <v>200</v>
      </c>
      <c r="G137" s="36" t="s">
        <v>47</v>
      </c>
      <c r="H137" s="36" t="s">
        <v>129</v>
      </c>
      <c r="I137" s="36" t="s">
        <v>62</v>
      </c>
      <c r="J137" s="36" t="s">
        <v>110</v>
      </c>
      <c r="K137" s="36" t="s">
        <v>299</v>
      </c>
      <c r="L137" s="36" t="s">
        <v>6</v>
      </c>
      <c r="M137" s="36" t="s">
        <v>300</v>
      </c>
      <c r="N137" s="36">
        <v>0</v>
      </c>
      <c r="O137" s="36">
        <v>50</v>
      </c>
      <c r="P137" s="36">
        <v>50</v>
      </c>
      <c r="Q137" s="36">
        <v>0</v>
      </c>
      <c r="R137" s="36" t="s">
        <v>489</v>
      </c>
      <c r="T137" s="36" t="s">
        <v>492</v>
      </c>
      <c r="U137" s="36" t="s">
        <v>493</v>
      </c>
    </row>
    <row r="138" spans="1:21" x14ac:dyDescent="0.25">
      <c r="A138" s="38">
        <v>2015</v>
      </c>
      <c r="B138" s="36" t="s">
        <v>417</v>
      </c>
      <c r="C138" s="36">
        <v>17445</v>
      </c>
      <c r="D138" s="36">
        <v>29</v>
      </c>
      <c r="E138" s="37">
        <v>42206</v>
      </c>
      <c r="F138" s="36" t="s">
        <v>200</v>
      </c>
      <c r="G138" s="36" t="s">
        <v>47</v>
      </c>
      <c r="H138" s="36" t="s">
        <v>129</v>
      </c>
      <c r="I138" s="36" t="s">
        <v>62</v>
      </c>
      <c r="J138" s="36" t="s">
        <v>110</v>
      </c>
      <c r="K138" s="36" t="s">
        <v>299</v>
      </c>
      <c r="L138" s="36" t="s">
        <v>6</v>
      </c>
      <c r="M138" s="36" t="s">
        <v>300</v>
      </c>
      <c r="N138" s="36">
        <v>0</v>
      </c>
      <c r="O138" s="36">
        <v>50</v>
      </c>
      <c r="P138" s="36">
        <v>50</v>
      </c>
      <c r="Q138" s="36">
        <v>0</v>
      </c>
      <c r="R138" s="36" t="s">
        <v>489</v>
      </c>
      <c r="T138" s="36" t="s">
        <v>492</v>
      </c>
      <c r="U138" s="36" t="s">
        <v>493</v>
      </c>
    </row>
    <row r="139" spans="1:21" x14ac:dyDescent="0.25">
      <c r="A139" s="38">
        <v>2015</v>
      </c>
      <c r="B139" s="36" t="s">
        <v>418</v>
      </c>
      <c r="C139" s="36">
        <v>17446</v>
      </c>
      <c r="D139" s="36">
        <v>29</v>
      </c>
      <c r="E139" s="37">
        <v>42206</v>
      </c>
      <c r="F139" s="36" t="s">
        <v>200</v>
      </c>
      <c r="G139" s="36" t="s">
        <v>47</v>
      </c>
      <c r="H139" s="36" t="s">
        <v>129</v>
      </c>
      <c r="I139" s="36" t="s">
        <v>62</v>
      </c>
      <c r="J139" s="36" t="s">
        <v>110</v>
      </c>
      <c r="K139" s="36" t="s">
        <v>299</v>
      </c>
      <c r="L139" s="36" t="s">
        <v>6</v>
      </c>
      <c r="M139" s="36" t="s">
        <v>300</v>
      </c>
      <c r="N139" s="36">
        <v>0</v>
      </c>
      <c r="O139" s="36">
        <v>50</v>
      </c>
      <c r="P139" s="36">
        <v>50</v>
      </c>
      <c r="Q139" s="36">
        <v>0</v>
      </c>
      <c r="R139" s="36" t="s">
        <v>489</v>
      </c>
      <c r="T139" s="36" t="s">
        <v>492</v>
      </c>
      <c r="U139" s="36" t="s">
        <v>493</v>
      </c>
    </row>
    <row r="140" spans="1:21" x14ac:dyDescent="0.25">
      <c r="A140" s="38">
        <v>2015</v>
      </c>
      <c r="B140" s="36" t="s">
        <v>419</v>
      </c>
      <c r="C140" s="36">
        <v>17447</v>
      </c>
      <c r="D140" s="36">
        <v>29</v>
      </c>
      <c r="E140" s="37">
        <v>42206</v>
      </c>
      <c r="F140" s="36" t="s">
        <v>200</v>
      </c>
      <c r="G140" s="36" t="s">
        <v>47</v>
      </c>
      <c r="H140" s="36" t="s">
        <v>129</v>
      </c>
      <c r="I140" s="36" t="s">
        <v>62</v>
      </c>
      <c r="J140" s="36" t="s">
        <v>110</v>
      </c>
      <c r="K140" s="36" t="s">
        <v>299</v>
      </c>
      <c r="L140" s="36" t="s">
        <v>6</v>
      </c>
      <c r="M140" s="36" t="s">
        <v>300</v>
      </c>
      <c r="N140" s="36">
        <v>0</v>
      </c>
      <c r="O140" s="36">
        <v>30</v>
      </c>
      <c r="P140" s="36">
        <v>30</v>
      </c>
      <c r="Q140" s="36">
        <v>0</v>
      </c>
      <c r="R140" s="36" t="s">
        <v>489</v>
      </c>
      <c r="T140" s="36" t="s">
        <v>492</v>
      </c>
      <c r="U140" s="36" t="s">
        <v>493</v>
      </c>
    </row>
    <row r="141" spans="1:21" x14ac:dyDescent="0.25">
      <c r="A141" s="38">
        <v>2015</v>
      </c>
      <c r="B141" s="36" t="s">
        <v>420</v>
      </c>
      <c r="C141" s="36">
        <v>17448</v>
      </c>
      <c r="D141" s="36">
        <v>29</v>
      </c>
      <c r="E141" s="37">
        <v>42206</v>
      </c>
      <c r="F141" s="36" t="s">
        <v>200</v>
      </c>
      <c r="G141" s="36" t="s">
        <v>47</v>
      </c>
      <c r="H141" s="36" t="s">
        <v>129</v>
      </c>
      <c r="I141" s="36" t="s">
        <v>62</v>
      </c>
      <c r="J141" s="36" t="s">
        <v>110</v>
      </c>
      <c r="K141" s="36" t="s">
        <v>299</v>
      </c>
      <c r="L141" s="36" t="s">
        <v>5</v>
      </c>
      <c r="M141" s="36" t="s">
        <v>300</v>
      </c>
      <c r="N141" s="36">
        <v>0</v>
      </c>
      <c r="O141" s="36">
        <v>23</v>
      </c>
      <c r="P141" s="36">
        <v>23</v>
      </c>
      <c r="Q141" s="36">
        <v>0</v>
      </c>
      <c r="R141" s="36" t="s">
        <v>489</v>
      </c>
      <c r="T141" s="36" t="s">
        <v>494</v>
      </c>
      <c r="U141" s="36" t="s">
        <v>495</v>
      </c>
    </row>
    <row r="142" spans="1:21" x14ac:dyDescent="0.25">
      <c r="A142" s="38">
        <v>2015</v>
      </c>
      <c r="B142" s="36" t="s">
        <v>421</v>
      </c>
      <c r="C142" s="36">
        <v>17449</v>
      </c>
      <c r="D142" s="36">
        <v>29</v>
      </c>
      <c r="E142" s="37">
        <v>42206</v>
      </c>
      <c r="F142" s="36" t="s">
        <v>200</v>
      </c>
      <c r="G142" s="36" t="s">
        <v>47</v>
      </c>
      <c r="H142" s="36" t="s">
        <v>155</v>
      </c>
      <c r="I142" s="36" t="s">
        <v>62</v>
      </c>
      <c r="J142" s="36" t="s">
        <v>110</v>
      </c>
      <c r="K142" s="36" t="s">
        <v>299</v>
      </c>
      <c r="L142" s="36" t="s">
        <v>6</v>
      </c>
      <c r="M142" s="36" t="s">
        <v>300</v>
      </c>
      <c r="N142" s="36">
        <v>0</v>
      </c>
      <c r="O142" s="36">
        <v>50</v>
      </c>
      <c r="P142" s="36">
        <v>50</v>
      </c>
      <c r="Q142" s="36">
        <v>0</v>
      </c>
      <c r="R142" s="36" t="s">
        <v>489</v>
      </c>
      <c r="T142" s="36" t="s">
        <v>492</v>
      </c>
      <c r="U142" s="36" t="s">
        <v>493</v>
      </c>
    </row>
    <row r="143" spans="1:21" x14ac:dyDescent="0.25">
      <c r="A143" s="38">
        <v>2015</v>
      </c>
      <c r="B143" s="36" t="s">
        <v>422</v>
      </c>
      <c r="C143" s="36">
        <v>17450</v>
      </c>
      <c r="D143" s="36">
        <v>29</v>
      </c>
      <c r="E143" s="37">
        <v>42206</v>
      </c>
      <c r="F143" s="36" t="s">
        <v>200</v>
      </c>
      <c r="G143" s="36" t="s">
        <v>47</v>
      </c>
      <c r="H143" s="36" t="s">
        <v>155</v>
      </c>
      <c r="I143" s="36" t="s">
        <v>62</v>
      </c>
      <c r="J143" s="36" t="s">
        <v>110</v>
      </c>
      <c r="K143" s="36" t="s">
        <v>299</v>
      </c>
      <c r="L143" s="36" t="s">
        <v>6</v>
      </c>
      <c r="M143" s="36" t="s">
        <v>300</v>
      </c>
      <c r="N143" s="36">
        <v>0</v>
      </c>
      <c r="O143" s="36">
        <v>50</v>
      </c>
      <c r="P143" s="36">
        <v>50</v>
      </c>
      <c r="Q143" s="36">
        <v>0</v>
      </c>
      <c r="R143" s="36" t="s">
        <v>489</v>
      </c>
      <c r="T143" s="36" t="s">
        <v>492</v>
      </c>
      <c r="U143" s="36" t="s">
        <v>493</v>
      </c>
    </row>
    <row r="144" spans="1:21" x14ac:dyDescent="0.25">
      <c r="A144" s="38">
        <v>2015</v>
      </c>
      <c r="B144" s="36" t="s">
        <v>423</v>
      </c>
      <c r="C144" s="36">
        <v>17451</v>
      </c>
      <c r="D144" s="36">
        <v>29</v>
      </c>
      <c r="E144" s="37">
        <v>42206</v>
      </c>
      <c r="F144" s="36" t="s">
        <v>200</v>
      </c>
      <c r="G144" s="36" t="s">
        <v>47</v>
      </c>
      <c r="H144" s="36" t="s">
        <v>155</v>
      </c>
      <c r="I144" s="36" t="s">
        <v>62</v>
      </c>
      <c r="J144" s="36" t="s">
        <v>110</v>
      </c>
      <c r="K144" s="36" t="s">
        <v>299</v>
      </c>
      <c r="L144" s="36" t="s">
        <v>6</v>
      </c>
      <c r="M144" s="36" t="s">
        <v>300</v>
      </c>
      <c r="N144" s="36">
        <v>0</v>
      </c>
      <c r="O144" s="36">
        <v>11</v>
      </c>
      <c r="P144" s="36">
        <v>11</v>
      </c>
      <c r="Q144" s="36">
        <v>0</v>
      </c>
      <c r="R144" s="36" t="s">
        <v>489</v>
      </c>
      <c r="T144" s="36" t="s">
        <v>492</v>
      </c>
      <c r="U144" s="36" t="s">
        <v>493</v>
      </c>
    </row>
    <row r="145" spans="1:21" x14ac:dyDescent="0.25">
      <c r="A145" s="38">
        <v>2015</v>
      </c>
      <c r="B145" s="36" t="s">
        <v>424</v>
      </c>
      <c r="C145" s="36">
        <v>17452</v>
      </c>
      <c r="D145" s="36">
        <v>29</v>
      </c>
      <c r="E145" s="37">
        <v>42206</v>
      </c>
      <c r="F145" s="36" t="s">
        <v>200</v>
      </c>
      <c r="G145" s="36" t="s">
        <v>47</v>
      </c>
      <c r="H145" s="36" t="s">
        <v>155</v>
      </c>
      <c r="I145" s="36" t="s">
        <v>62</v>
      </c>
      <c r="J145" s="36" t="s">
        <v>110</v>
      </c>
      <c r="K145" s="36" t="s">
        <v>299</v>
      </c>
      <c r="L145" s="36" t="s">
        <v>5</v>
      </c>
      <c r="M145" s="36" t="s">
        <v>300</v>
      </c>
      <c r="N145" s="36">
        <v>0</v>
      </c>
      <c r="O145" s="36">
        <v>36</v>
      </c>
      <c r="P145" s="36">
        <v>36</v>
      </c>
      <c r="Q145" s="36">
        <v>0</v>
      </c>
      <c r="R145" s="36" t="s">
        <v>489</v>
      </c>
      <c r="T145" s="36" t="s">
        <v>494</v>
      </c>
      <c r="U145" s="36" t="s">
        <v>495</v>
      </c>
    </row>
    <row r="146" spans="1:21" x14ac:dyDescent="0.25">
      <c r="A146" s="38">
        <v>2015</v>
      </c>
      <c r="B146" s="36" t="s">
        <v>425</v>
      </c>
      <c r="C146" s="36">
        <v>17453</v>
      </c>
      <c r="D146" s="36">
        <v>29</v>
      </c>
      <c r="E146" s="37">
        <v>42206</v>
      </c>
      <c r="F146" s="36" t="s">
        <v>200</v>
      </c>
      <c r="G146" s="36" t="s">
        <v>47</v>
      </c>
      <c r="H146" s="36" t="s">
        <v>149</v>
      </c>
      <c r="I146" s="36" t="s">
        <v>62</v>
      </c>
      <c r="J146" s="36" t="s">
        <v>110</v>
      </c>
      <c r="K146" s="36" t="s">
        <v>299</v>
      </c>
      <c r="L146" s="36" t="s">
        <v>6</v>
      </c>
      <c r="M146" s="36" t="s">
        <v>300</v>
      </c>
      <c r="N146" s="36">
        <v>0</v>
      </c>
      <c r="O146" s="36">
        <v>50</v>
      </c>
      <c r="P146" s="36">
        <v>50</v>
      </c>
      <c r="Q146" s="36">
        <v>0</v>
      </c>
      <c r="R146" s="36" t="s">
        <v>489</v>
      </c>
      <c r="T146" s="36" t="s">
        <v>492</v>
      </c>
      <c r="U146" s="36" t="s">
        <v>493</v>
      </c>
    </row>
    <row r="147" spans="1:21" x14ac:dyDescent="0.25">
      <c r="A147" s="38">
        <v>2015</v>
      </c>
      <c r="B147" s="36" t="s">
        <v>426</v>
      </c>
      <c r="C147" s="36">
        <v>17454</v>
      </c>
      <c r="D147" s="36">
        <v>29</v>
      </c>
      <c r="E147" s="37">
        <v>42206</v>
      </c>
      <c r="F147" s="36" t="s">
        <v>200</v>
      </c>
      <c r="G147" s="36" t="s">
        <v>47</v>
      </c>
      <c r="H147" s="36" t="s">
        <v>149</v>
      </c>
      <c r="I147" s="36" t="s">
        <v>62</v>
      </c>
      <c r="J147" s="36" t="s">
        <v>110</v>
      </c>
      <c r="K147" s="36" t="s">
        <v>299</v>
      </c>
      <c r="L147" s="36" t="s">
        <v>6</v>
      </c>
      <c r="M147" s="36" t="s">
        <v>300</v>
      </c>
      <c r="N147" s="36">
        <v>0</v>
      </c>
      <c r="O147" s="36">
        <v>50</v>
      </c>
      <c r="P147" s="36">
        <v>50</v>
      </c>
      <c r="Q147" s="36">
        <v>0</v>
      </c>
      <c r="R147" s="36" t="s">
        <v>489</v>
      </c>
      <c r="T147" s="36" t="s">
        <v>492</v>
      </c>
      <c r="U147" s="36" t="s">
        <v>493</v>
      </c>
    </row>
    <row r="148" spans="1:21" x14ac:dyDescent="0.25">
      <c r="A148" s="38">
        <v>2015</v>
      </c>
      <c r="B148" s="36" t="s">
        <v>427</v>
      </c>
      <c r="C148" s="36">
        <v>17455</v>
      </c>
      <c r="D148" s="36">
        <v>29</v>
      </c>
      <c r="E148" s="37">
        <v>42206</v>
      </c>
      <c r="F148" s="36" t="s">
        <v>200</v>
      </c>
      <c r="G148" s="36" t="s">
        <v>47</v>
      </c>
      <c r="H148" s="36" t="s">
        <v>149</v>
      </c>
      <c r="I148" s="36" t="s">
        <v>62</v>
      </c>
      <c r="J148" s="36" t="s">
        <v>110</v>
      </c>
      <c r="K148" s="36" t="s">
        <v>299</v>
      </c>
      <c r="L148" s="36" t="s">
        <v>6</v>
      </c>
      <c r="M148" s="36" t="s">
        <v>300</v>
      </c>
      <c r="N148" s="36">
        <v>0</v>
      </c>
      <c r="O148" s="36">
        <v>31</v>
      </c>
      <c r="P148" s="36">
        <v>31</v>
      </c>
      <c r="Q148" s="36">
        <v>0</v>
      </c>
      <c r="R148" s="36" t="s">
        <v>489</v>
      </c>
      <c r="T148" s="36" t="s">
        <v>492</v>
      </c>
      <c r="U148" s="36" t="s">
        <v>493</v>
      </c>
    </row>
    <row r="149" spans="1:21" x14ac:dyDescent="0.25">
      <c r="A149" s="38">
        <v>2015</v>
      </c>
      <c r="B149" s="36" t="s">
        <v>428</v>
      </c>
      <c r="C149" s="36">
        <v>17456</v>
      </c>
      <c r="D149" s="36">
        <v>29</v>
      </c>
      <c r="E149" s="37">
        <v>42206</v>
      </c>
      <c r="F149" s="36" t="s">
        <v>200</v>
      </c>
      <c r="G149" s="36" t="s">
        <v>47</v>
      </c>
      <c r="H149" s="36" t="s">
        <v>149</v>
      </c>
      <c r="I149" s="36" t="s">
        <v>62</v>
      </c>
      <c r="J149" s="36" t="s">
        <v>110</v>
      </c>
      <c r="K149" s="36" t="s">
        <v>299</v>
      </c>
      <c r="L149" s="36" t="s">
        <v>5</v>
      </c>
      <c r="M149" s="36" t="s">
        <v>300</v>
      </c>
      <c r="N149" s="36">
        <v>0</v>
      </c>
      <c r="O149" s="36">
        <v>27</v>
      </c>
      <c r="P149" s="36">
        <v>27</v>
      </c>
      <c r="Q149" s="36">
        <v>0</v>
      </c>
      <c r="R149" s="36" t="s">
        <v>489</v>
      </c>
      <c r="T149" s="36" t="s">
        <v>494</v>
      </c>
      <c r="U149" s="36" t="s">
        <v>495</v>
      </c>
    </row>
    <row r="150" spans="1:21" x14ac:dyDescent="0.25">
      <c r="A150" s="38">
        <v>2015</v>
      </c>
      <c r="B150" s="36" t="s">
        <v>429</v>
      </c>
      <c r="C150" s="36">
        <v>17457</v>
      </c>
      <c r="D150" s="36">
        <v>29</v>
      </c>
      <c r="E150" s="37">
        <v>42206</v>
      </c>
      <c r="F150" s="36" t="s">
        <v>200</v>
      </c>
      <c r="G150" s="36" t="s">
        <v>47</v>
      </c>
      <c r="H150" s="36" t="s">
        <v>151</v>
      </c>
      <c r="I150" s="36" t="s">
        <v>62</v>
      </c>
      <c r="J150" s="36" t="s">
        <v>110</v>
      </c>
      <c r="K150" s="36" t="s">
        <v>299</v>
      </c>
      <c r="L150" s="36" t="s">
        <v>6</v>
      </c>
      <c r="M150" s="36" t="s">
        <v>300</v>
      </c>
      <c r="N150" s="36">
        <v>0</v>
      </c>
      <c r="O150" s="36">
        <v>50</v>
      </c>
      <c r="P150" s="36">
        <v>50</v>
      </c>
      <c r="Q150" s="36">
        <v>0</v>
      </c>
      <c r="R150" s="36" t="s">
        <v>489</v>
      </c>
      <c r="T150" s="36" t="s">
        <v>492</v>
      </c>
      <c r="U150" s="36" t="s">
        <v>493</v>
      </c>
    </row>
    <row r="151" spans="1:21" x14ac:dyDescent="0.25">
      <c r="A151" s="38">
        <v>2015</v>
      </c>
      <c r="B151" s="36" t="s">
        <v>430</v>
      </c>
      <c r="C151" s="36">
        <v>17458</v>
      </c>
      <c r="D151" s="36">
        <v>29</v>
      </c>
      <c r="E151" s="37">
        <v>42206</v>
      </c>
      <c r="F151" s="36" t="s">
        <v>200</v>
      </c>
      <c r="G151" s="36" t="s">
        <v>47</v>
      </c>
      <c r="H151" s="36" t="s">
        <v>151</v>
      </c>
      <c r="I151" s="36" t="s">
        <v>62</v>
      </c>
      <c r="J151" s="36" t="s">
        <v>110</v>
      </c>
      <c r="K151" s="36" t="s">
        <v>299</v>
      </c>
      <c r="L151" s="36" t="s">
        <v>6</v>
      </c>
      <c r="M151" s="36" t="s">
        <v>300</v>
      </c>
      <c r="N151" s="36">
        <v>0</v>
      </c>
      <c r="O151" s="36">
        <v>26</v>
      </c>
      <c r="P151" s="36">
        <v>26</v>
      </c>
      <c r="Q151" s="36">
        <v>0</v>
      </c>
      <c r="R151" s="36" t="s">
        <v>489</v>
      </c>
      <c r="T151" s="36" t="s">
        <v>492</v>
      </c>
      <c r="U151" s="36" t="s">
        <v>493</v>
      </c>
    </row>
    <row r="152" spans="1:21" x14ac:dyDescent="0.25">
      <c r="A152" s="38">
        <v>2015</v>
      </c>
      <c r="B152" s="36" t="s">
        <v>431</v>
      </c>
      <c r="C152" s="36">
        <v>17459</v>
      </c>
      <c r="D152" s="36">
        <v>29</v>
      </c>
      <c r="E152" s="37">
        <v>42206</v>
      </c>
      <c r="F152" s="36" t="s">
        <v>200</v>
      </c>
      <c r="G152" s="36" t="s">
        <v>47</v>
      </c>
      <c r="H152" s="36" t="s">
        <v>151</v>
      </c>
      <c r="I152" s="36" t="s">
        <v>62</v>
      </c>
      <c r="J152" s="36" t="s">
        <v>110</v>
      </c>
      <c r="K152" s="36" t="s">
        <v>299</v>
      </c>
      <c r="L152" s="36" t="s">
        <v>5</v>
      </c>
      <c r="M152" s="36" t="s">
        <v>300</v>
      </c>
      <c r="N152" s="36">
        <v>0</v>
      </c>
      <c r="O152" s="36">
        <v>1</v>
      </c>
      <c r="P152" s="36">
        <v>1</v>
      </c>
      <c r="Q152" s="36">
        <v>0</v>
      </c>
      <c r="R152" s="36" t="s">
        <v>489</v>
      </c>
      <c r="T152" s="36" t="s">
        <v>494</v>
      </c>
      <c r="U152" s="36" t="s">
        <v>495</v>
      </c>
    </row>
    <row r="153" spans="1:21" x14ac:dyDescent="0.25">
      <c r="A153" s="38">
        <v>2015</v>
      </c>
      <c r="B153" s="36" t="s">
        <v>432</v>
      </c>
      <c r="C153" s="36">
        <v>17460</v>
      </c>
      <c r="D153" s="36">
        <v>29</v>
      </c>
      <c r="E153" s="37">
        <v>42206</v>
      </c>
      <c r="F153" s="36" t="s">
        <v>200</v>
      </c>
      <c r="G153" s="36" t="s">
        <v>47</v>
      </c>
      <c r="H153" s="36" t="s">
        <v>133</v>
      </c>
      <c r="I153" s="36" t="s">
        <v>62</v>
      </c>
      <c r="J153" s="36" t="s">
        <v>110</v>
      </c>
      <c r="K153" s="36" t="s">
        <v>299</v>
      </c>
      <c r="L153" s="36" t="s">
        <v>6</v>
      </c>
      <c r="M153" s="36" t="s">
        <v>300</v>
      </c>
      <c r="N153" s="36">
        <v>0</v>
      </c>
      <c r="O153" s="36">
        <v>50</v>
      </c>
      <c r="P153" s="36">
        <v>50</v>
      </c>
      <c r="Q153" s="36">
        <v>0</v>
      </c>
      <c r="R153" s="36" t="s">
        <v>489</v>
      </c>
      <c r="T153" s="36" t="s">
        <v>492</v>
      </c>
      <c r="U153" s="36" t="s">
        <v>493</v>
      </c>
    </row>
    <row r="154" spans="1:21" x14ac:dyDescent="0.25">
      <c r="A154" s="38">
        <v>2015</v>
      </c>
      <c r="B154" s="36" t="s">
        <v>433</v>
      </c>
      <c r="C154" s="36">
        <v>17461</v>
      </c>
      <c r="D154" s="36">
        <v>29</v>
      </c>
      <c r="E154" s="37">
        <v>42206</v>
      </c>
      <c r="F154" s="36" t="s">
        <v>200</v>
      </c>
      <c r="G154" s="36" t="s">
        <v>47</v>
      </c>
      <c r="H154" s="36" t="s">
        <v>133</v>
      </c>
      <c r="I154" s="36" t="s">
        <v>62</v>
      </c>
      <c r="J154" s="36" t="s">
        <v>110</v>
      </c>
      <c r="K154" s="36" t="s">
        <v>299</v>
      </c>
      <c r="L154" s="36" t="s">
        <v>6</v>
      </c>
      <c r="M154" s="36" t="s">
        <v>300</v>
      </c>
      <c r="N154" s="36">
        <v>0</v>
      </c>
      <c r="O154" s="36">
        <v>50</v>
      </c>
      <c r="P154" s="36">
        <v>50</v>
      </c>
      <c r="Q154" s="36">
        <v>0</v>
      </c>
      <c r="R154" s="36" t="s">
        <v>489</v>
      </c>
      <c r="T154" s="36" t="s">
        <v>492</v>
      </c>
      <c r="U154" s="36" t="s">
        <v>493</v>
      </c>
    </row>
    <row r="155" spans="1:21" x14ac:dyDescent="0.25">
      <c r="A155" s="38">
        <v>2015</v>
      </c>
      <c r="B155" s="36" t="s">
        <v>434</v>
      </c>
      <c r="C155" s="36">
        <v>17462</v>
      </c>
      <c r="D155" s="36">
        <v>29</v>
      </c>
      <c r="E155" s="37">
        <v>42206</v>
      </c>
      <c r="F155" s="36" t="s">
        <v>200</v>
      </c>
      <c r="G155" s="36" t="s">
        <v>47</v>
      </c>
      <c r="H155" s="36" t="s">
        <v>133</v>
      </c>
      <c r="I155" s="36" t="s">
        <v>62</v>
      </c>
      <c r="J155" s="36" t="s">
        <v>110</v>
      </c>
      <c r="K155" s="36" t="s">
        <v>299</v>
      </c>
      <c r="L155" s="36" t="s">
        <v>6</v>
      </c>
      <c r="M155" s="36" t="s">
        <v>300</v>
      </c>
      <c r="N155" s="36">
        <v>0</v>
      </c>
      <c r="O155" s="36">
        <v>18</v>
      </c>
      <c r="P155" s="36">
        <v>18</v>
      </c>
      <c r="Q155" s="36">
        <v>0</v>
      </c>
      <c r="R155" s="36" t="s">
        <v>489</v>
      </c>
      <c r="T155" s="36" t="s">
        <v>492</v>
      </c>
      <c r="U155" s="36" t="s">
        <v>493</v>
      </c>
    </row>
    <row r="156" spans="1:21" x14ac:dyDescent="0.25">
      <c r="A156" s="38">
        <v>2015</v>
      </c>
      <c r="B156" s="36" t="s">
        <v>435</v>
      </c>
      <c r="C156" s="36">
        <v>17463</v>
      </c>
      <c r="D156" s="36">
        <v>29</v>
      </c>
      <c r="E156" s="37">
        <v>42206</v>
      </c>
      <c r="F156" s="36" t="s">
        <v>200</v>
      </c>
      <c r="G156" s="36" t="s">
        <v>47</v>
      </c>
      <c r="H156" s="36" t="s">
        <v>133</v>
      </c>
      <c r="I156" s="36" t="s">
        <v>62</v>
      </c>
      <c r="J156" s="36" t="s">
        <v>110</v>
      </c>
      <c r="K156" s="36" t="s">
        <v>299</v>
      </c>
      <c r="L156" s="36" t="s">
        <v>5</v>
      </c>
      <c r="M156" s="36" t="s">
        <v>300</v>
      </c>
      <c r="N156" s="36">
        <v>0</v>
      </c>
      <c r="O156" s="36">
        <v>4</v>
      </c>
      <c r="P156" s="36">
        <v>4</v>
      </c>
      <c r="Q156" s="36">
        <v>0</v>
      </c>
      <c r="R156" s="36" t="s">
        <v>489</v>
      </c>
      <c r="T156" s="36" t="s">
        <v>494</v>
      </c>
      <c r="U156" s="36" t="s">
        <v>495</v>
      </c>
    </row>
    <row r="157" spans="1:21" x14ac:dyDescent="0.25">
      <c r="A157" s="38">
        <v>2015</v>
      </c>
      <c r="B157" s="36" t="s">
        <v>471</v>
      </c>
      <c r="C157" s="36">
        <v>17497</v>
      </c>
      <c r="D157" s="36">
        <v>29</v>
      </c>
      <c r="E157" s="37">
        <v>42208</v>
      </c>
      <c r="F157" s="36" t="s">
        <v>200</v>
      </c>
      <c r="G157" s="36" t="s">
        <v>47</v>
      </c>
      <c r="H157" s="36" t="s">
        <v>161</v>
      </c>
      <c r="I157" s="36" t="s">
        <v>62</v>
      </c>
      <c r="J157" s="36" t="s">
        <v>110</v>
      </c>
      <c r="K157" s="36" t="s">
        <v>299</v>
      </c>
      <c r="L157" s="36" t="s">
        <v>6</v>
      </c>
      <c r="M157" s="36" t="s">
        <v>300</v>
      </c>
      <c r="N157" s="36">
        <v>0</v>
      </c>
      <c r="O157" s="36">
        <v>29</v>
      </c>
      <c r="P157" s="36">
        <v>29</v>
      </c>
      <c r="Q157" s="36">
        <v>0</v>
      </c>
      <c r="R157" s="36" t="s">
        <v>489</v>
      </c>
      <c r="T157" s="36" t="s">
        <v>492</v>
      </c>
      <c r="U157" s="36" t="s">
        <v>493</v>
      </c>
    </row>
    <row r="158" spans="1:21" x14ac:dyDescent="0.25">
      <c r="A158" s="38">
        <v>2015</v>
      </c>
      <c r="B158" s="36" t="s">
        <v>472</v>
      </c>
      <c r="C158" s="36">
        <v>17498</v>
      </c>
      <c r="D158" s="36">
        <v>29</v>
      </c>
      <c r="E158" s="37">
        <v>42208</v>
      </c>
      <c r="F158" s="36" t="s">
        <v>200</v>
      </c>
      <c r="G158" s="36" t="s">
        <v>47</v>
      </c>
      <c r="H158" s="36" t="s">
        <v>161</v>
      </c>
      <c r="I158" s="36" t="s">
        <v>62</v>
      </c>
      <c r="J158" s="36" t="s">
        <v>110</v>
      </c>
      <c r="K158" s="36" t="s">
        <v>299</v>
      </c>
      <c r="L158" s="36" t="s">
        <v>5</v>
      </c>
      <c r="M158" s="36" t="s">
        <v>300</v>
      </c>
      <c r="N158" s="36">
        <v>0</v>
      </c>
      <c r="O158" s="36">
        <v>1</v>
      </c>
      <c r="P158" s="36">
        <v>1</v>
      </c>
      <c r="Q158" s="36">
        <v>0</v>
      </c>
      <c r="R158" s="36" t="s">
        <v>489</v>
      </c>
      <c r="T158" s="36" t="s">
        <v>494</v>
      </c>
      <c r="U158" s="36" t="s">
        <v>495</v>
      </c>
    </row>
    <row r="159" spans="1:21" x14ac:dyDescent="0.25">
      <c r="A159" s="38">
        <v>2015</v>
      </c>
      <c r="B159" s="36" t="s">
        <v>479</v>
      </c>
      <c r="C159" s="36">
        <v>17503</v>
      </c>
      <c r="D159" s="36">
        <v>29</v>
      </c>
      <c r="E159" s="37">
        <v>42208</v>
      </c>
      <c r="F159" s="36" t="s">
        <v>200</v>
      </c>
      <c r="G159" s="36" t="s">
        <v>47</v>
      </c>
      <c r="H159" s="36" t="s">
        <v>131</v>
      </c>
      <c r="I159" s="36" t="s">
        <v>62</v>
      </c>
      <c r="J159" s="36" t="s">
        <v>110</v>
      </c>
      <c r="K159" s="36" t="s">
        <v>299</v>
      </c>
      <c r="L159" s="36" t="s">
        <v>6</v>
      </c>
      <c r="M159" s="36" t="s">
        <v>300</v>
      </c>
      <c r="N159" s="36">
        <v>0</v>
      </c>
      <c r="O159" s="36">
        <v>32</v>
      </c>
      <c r="P159" s="36">
        <v>32</v>
      </c>
      <c r="Q159" s="36">
        <v>0</v>
      </c>
      <c r="R159" s="36" t="s">
        <v>489</v>
      </c>
      <c r="T159" s="36" t="s">
        <v>492</v>
      </c>
      <c r="U159" s="36" t="s">
        <v>493</v>
      </c>
    </row>
    <row r="160" spans="1:21" x14ac:dyDescent="0.25">
      <c r="A160" s="38">
        <v>2015</v>
      </c>
      <c r="B160" s="36" t="s">
        <v>480</v>
      </c>
      <c r="C160" s="36">
        <v>17504</v>
      </c>
      <c r="D160" s="36">
        <v>29</v>
      </c>
      <c r="E160" s="37">
        <v>42208</v>
      </c>
      <c r="F160" s="36" t="s">
        <v>200</v>
      </c>
      <c r="G160" s="36" t="s">
        <v>47</v>
      </c>
      <c r="H160" s="36" t="s">
        <v>131</v>
      </c>
      <c r="I160" s="36" t="s">
        <v>62</v>
      </c>
      <c r="J160" s="36" t="s">
        <v>110</v>
      </c>
      <c r="K160" s="36" t="s">
        <v>299</v>
      </c>
      <c r="L160" s="36" t="s">
        <v>5</v>
      </c>
      <c r="M160" s="36" t="s">
        <v>300</v>
      </c>
      <c r="N160" s="36">
        <v>0</v>
      </c>
      <c r="O160" s="36">
        <v>8</v>
      </c>
      <c r="P160" s="36">
        <v>8</v>
      </c>
      <c r="Q160" s="36">
        <v>0</v>
      </c>
      <c r="R160" s="36" t="s">
        <v>489</v>
      </c>
      <c r="T160" s="36" t="s">
        <v>494</v>
      </c>
      <c r="U160" s="36" t="s">
        <v>495</v>
      </c>
    </row>
    <row r="161" spans="1:21" x14ac:dyDescent="0.25">
      <c r="A161" s="38">
        <v>2015</v>
      </c>
      <c r="B161" s="36" t="s">
        <v>442</v>
      </c>
      <c r="C161" s="36">
        <v>17469</v>
      </c>
      <c r="D161" s="36">
        <v>29</v>
      </c>
      <c r="E161" s="37">
        <v>42207</v>
      </c>
      <c r="F161" s="36" t="s">
        <v>200</v>
      </c>
      <c r="G161" s="36" t="s">
        <v>47</v>
      </c>
      <c r="H161" s="36" t="s">
        <v>165</v>
      </c>
      <c r="I161" s="36" t="s">
        <v>63</v>
      </c>
      <c r="J161" s="36" t="s">
        <v>110</v>
      </c>
      <c r="K161" s="36" t="s">
        <v>299</v>
      </c>
      <c r="L161" s="36" t="s">
        <v>6</v>
      </c>
      <c r="M161" s="36" t="s">
        <v>300</v>
      </c>
      <c r="N161" s="36">
        <v>0</v>
      </c>
      <c r="O161" s="36">
        <v>12</v>
      </c>
      <c r="P161" s="36">
        <v>12</v>
      </c>
      <c r="Q161" s="36">
        <v>0</v>
      </c>
      <c r="R161" s="36" t="s">
        <v>489</v>
      </c>
      <c r="T161" s="36" t="s">
        <v>492</v>
      </c>
      <c r="U161" s="36" t="s">
        <v>500</v>
      </c>
    </row>
    <row r="162" spans="1:21" x14ac:dyDescent="0.25">
      <c r="A162" s="38">
        <v>2015</v>
      </c>
      <c r="B162" s="36" t="s">
        <v>443</v>
      </c>
      <c r="C162" s="36">
        <v>17470</v>
      </c>
      <c r="D162" s="36">
        <v>29</v>
      </c>
      <c r="E162" s="37">
        <v>42207</v>
      </c>
      <c r="F162" s="36" t="s">
        <v>200</v>
      </c>
      <c r="G162" s="36" t="s">
        <v>47</v>
      </c>
      <c r="H162" s="36" t="s">
        <v>165</v>
      </c>
      <c r="I162" s="36" t="s">
        <v>63</v>
      </c>
      <c r="J162" s="36" t="s">
        <v>110</v>
      </c>
      <c r="K162" s="36" t="s">
        <v>299</v>
      </c>
      <c r="L162" s="36" t="s">
        <v>5</v>
      </c>
      <c r="M162" s="36" t="s">
        <v>300</v>
      </c>
      <c r="N162" s="36">
        <v>0</v>
      </c>
      <c r="O162" s="36">
        <v>1</v>
      </c>
      <c r="P162" s="36">
        <v>1</v>
      </c>
      <c r="Q162" s="36">
        <v>0</v>
      </c>
      <c r="R162" s="36" t="s">
        <v>489</v>
      </c>
      <c r="T162" s="36" t="s">
        <v>494</v>
      </c>
      <c r="U162" s="36" t="s">
        <v>501</v>
      </c>
    </row>
    <row r="163" spans="1:21" x14ac:dyDescent="0.25">
      <c r="A163" s="38">
        <v>2015</v>
      </c>
      <c r="B163" s="36" t="s">
        <v>444</v>
      </c>
      <c r="C163" s="36">
        <v>17471</v>
      </c>
      <c r="D163" s="36">
        <v>29</v>
      </c>
      <c r="E163" s="37">
        <v>42207</v>
      </c>
      <c r="F163" s="36" t="s">
        <v>200</v>
      </c>
      <c r="G163" s="36" t="s">
        <v>47</v>
      </c>
      <c r="H163" s="36" t="s">
        <v>153</v>
      </c>
      <c r="I163" s="36" t="s">
        <v>63</v>
      </c>
      <c r="J163" s="36" t="s">
        <v>110</v>
      </c>
      <c r="K163" s="36" t="s">
        <v>299</v>
      </c>
      <c r="L163" s="36" t="s">
        <v>6</v>
      </c>
      <c r="M163" s="36" t="s">
        <v>300</v>
      </c>
      <c r="N163" s="36">
        <v>0</v>
      </c>
      <c r="O163" s="36">
        <v>25</v>
      </c>
      <c r="P163" s="36">
        <v>25</v>
      </c>
      <c r="Q163" s="36">
        <v>0</v>
      </c>
      <c r="R163" s="36" t="s">
        <v>489</v>
      </c>
      <c r="T163" s="36" t="s">
        <v>492</v>
      </c>
      <c r="U163" s="36" t="s">
        <v>500</v>
      </c>
    </row>
    <row r="164" spans="1:21" x14ac:dyDescent="0.25">
      <c r="A164" s="38">
        <v>2015</v>
      </c>
      <c r="B164" s="36" t="s">
        <v>445</v>
      </c>
      <c r="C164" s="36">
        <v>17472</v>
      </c>
      <c r="D164" s="36">
        <v>29</v>
      </c>
      <c r="E164" s="37">
        <v>42207</v>
      </c>
      <c r="F164" s="36" t="s">
        <v>200</v>
      </c>
      <c r="G164" s="36" t="s">
        <v>47</v>
      </c>
      <c r="H164" s="36" t="s">
        <v>153</v>
      </c>
      <c r="I164" s="36" t="s">
        <v>63</v>
      </c>
      <c r="J164" s="36" t="s">
        <v>110</v>
      </c>
      <c r="K164" s="36" t="s">
        <v>299</v>
      </c>
      <c r="L164" s="36" t="s">
        <v>5</v>
      </c>
      <c r="M164" s="36" t="s">
        <v>300</v>
      </c>
      <c r="N164" s="36">
        <v>0</v>
      </c>
      <c r="O164" s="36">
        <v>3</v>
      </c>
      <c r="P164" s="36">
        <v>3</v>
      </c>
      <c r="Q164" s="36">
        <v>0</v>
      </c>
      <c r="R164" s="36" t="s">
        <v>489</v>
      </c>
      <c r="T164" s="36" t="s">
        <v>494</v>
      </c>
      <c r="U164" s="36" t="s">
        <v>501</v>
      </c>
    </row>
    <row r="165" spans="1:21" x14ac:dyDescent="0.25">
      <c r="A165" s="38">
        <v>2015</v>
      </c>
      <c r="B165" s="36" t="s">
        <v>464</v>
      </c>
      <c r="C165" s="36">
        <v>17490</v>
      </c>
      <c r="D165" s="36">
        <v>29</v>
      </c>
      <c r="E165" s="37">
        <v>42208</v>
      </c>
      <c r="F165" s="36" t="s">
        <v>200</v>
      </c>
      <c r="G165" s="36" t="s">
        <v>47</v>
      </c>
      <c r="H165" s="36" t="s">
        <v>173</v>
      </c>
      <c r="I165" s="36" t="s">
        <v>63</v>
      </c>
      <c r="J165" s="36" t="s">
        <v>110</v>
      </c>
      <c r="K165" s="36" t="s">
        <v>299</v>
      </c>
      <c r="L165" s="36" t="s">
        <v>6</v>
      </c>
      <c r="M165" s="36" t="s">
        <v>300</v>
      </c>
      <c r="N165" s="36">
        <v>0</v>
      </c>
      <c r="O165" s="36">
        <v>15</v>
      </c>
      <c r="P165" s="36">
        <v>15</v>
      </c>
      <c r="Q165" s="36">
        <v>0</v>
      </c>
      <c r="R165" s="36" t="s">
        <v>489</v>
      </c>
      <c r="T165" s="36" t="s">
        <v>492</v>
      </c>
      <c r="U165" s="36" t="s">
        <v>500</v>
      </c>
    </row>
    <row r="166" spans="1:21" x14ac:dyDescent="0.25">
      <c r="A166" s="38">
        <v>2015</v>
      </c>
      <c r="B166" s="36" t="s">
        <v>465</v>
      </c>
      <c r="C166" s="36">
        <v>17491</v>
      </c>
      <c r="D166" s="36">
        <v>29</v>
      </c>
      <c r="E166" s="37">
        <v>42208</v>
      </c>
      <c r="F166" s="36" t="s">
        <v>200</v>
      </c>
      <c r="G166" s="36" t="s">
        <v>47</v>
      </c>
      <c r="H166" s="36" t="s">
        <v>173</v>
      </c>
      <c r="I166" s="36" t="s">
        <v>63</v>
      </c>
      <c r="J166" s="36" t="s">
        <v>110</v>
      </c>
      <c r="K166" s="36" t="s">
        <v>299</v>
      </c>
      <c r="L166" s="36" t="s">
        <v>5</v>
      </c>
      <c r="M166" s="36" t="s">
        <v>300</v>
      </c>
      <c r="N166" s="36">
        <v>0</v>
      </c>
      <c r="O166" s="36">
        <v>3</v>
      </c>
      <c r="P166" s="36">
        <v>3</v>
      </c>
      <c r="Q166" s="36">
        <v>0</v>
      </c>
      <c r="R166" s="36" t="s">
        <v>489</v>
      </c>
      <c r="T166" s="36" t="s">
        <v>494</v>
      </c>
      <c r="U166" s="36" t="s">
        <v>501</v>
      </c>
    </row>
    <row r="167" spans="1:21" x14ac:dyDescent="0.25">
      <c r="A167" s="38">
        <v>2015</v>
      </c>
      <c r="B167" s="36" t="s">
        <v>466</v>
      </c>
      <c r="C167" s="36">
        <v>17492</v>
      </c>
      <c r="D167" s="36">
        <v>29</v>
      </c>
      <c r="E167" s="37">
        <v>42208</v>
      </c>
      <c r="F167" s="36" t="s">
        <v>200</v>
      </c>
      <c r="G167" s="36" t="s">
        <v>47</v>
      </c>
      <c r="H167" s="36" t="s">
        <v>163</v>
      </c>
      <c r="I167" s="36" t="s">
        <v>63</v>
      </c>
      <c r="J167" s="36" t="s">
        <v>110</v>
      </c>
      <c r="K167" s="36" t="s">
        <v>299</v>
      </c>
      <c r="L167" s="36" t="s">
        <v>6</v>
      </c>
      <c r="M167" s="36" t="s">
        <v>300</v>
      </c>
      <c r="N167" s="36">
        <v>0</v>
      </c>
      <c r="O167" s="36">
        <v>21</v>
      </c>
      <c r="P167" s="36">
        <v>21</v>
      </c>
      <c r="Q167" s="36">
        <v>0</v>
      </c>
      <c r="R167" s="36" t="s">
        <v>489</v>
      </c>
      <c r="T167" s="36" t="s">
        <v>492</v>
      </c>
      <c r="U167" s="36" t="s">
        <v>500</v>
      </c>
    </row>
    <row r="168" spans="1:21" x14ac:dyDescent="0.25">
      <c r="A168" s="38">
        <v>2015</v>
      </c>
      <c r="B168" s="36" t="s">
        <v>467</v>
      </c>
      <c r="C168" s="36">
        <v>17493</v>
      </c>
      <c r="D168" s="36">
        <v>29</v>
      </c>
      <c r="E168" s="37">
        <v>42208</v>
      </c>
      <c r="F168" s="36" t="s">
        <v>200</v>
      </c>
      <c r="G168" s="36" t="s">
        <v>47</v>
      </c>
      <c r="H168" s="36" t="s">
        <v>108</v>
      </c>
      <c r="I168" s="36" t="s">
        <v>63</v>
      </c>
      <c r="J168" s="36" t="s">
        <v>110</v>
      </c>
      <c r="K168" s="36" t="s">
        <v>299</v>
      </c>
      <c r="L168" s="36" t="s">
        <v>6</v>
      </c>
      <c r="M168" s="36" t="s">
        <v>300</v>
      </c>
      <c r="N168" s="36">
        <v>0</v>
      </c>
      <c r="O168" s="36">
        <v>47</v>
      </c>
      <c r="P168" s="36">
        <v>47</v>
      </c>
      <c r="Q168" s="36">
        <v>0</v>
      </c>
      <c r="R168" s="36" t="s">
        <v>489</v>
      </c>
      <c r="T168" s="36" t="s">
        <v>492</v>
      </c>
      <c r="U168" s="36" t="s">
        <v>500</v>
      </c>
    </row>
    <row r="169" spans="1:21" x14ac:dyDescent="0.25">
      <c r="A169" s="38">
        <v>2015</v>
      </c>
      <c r="B169" s="36" t="s">
        <v>468</v>
      </c>
      <c r="C169" s="36">
        <v>17494</v>
      </c>
      <c r="D169" s="36">
        <v>29</v>
      </c>
      <c r="E169" s="37">
        <v>42208</v>
      </c>
      <c r="F169" s="36" t="s">
        <v>200</v>
      </c>
      <c r="G169" s="36" t="s">
        <v>47</v>
      </c>
      <c r="H169" s="36" t="s">
        <v>183</v>
      </c>
      <c r="I169" s="36" t="s">
        <v>63</v>
      </c>
      <c r="J169" s="36" t="s">
        <v>110</v>
      </c>
      <c r="K169" s="36" t="s">
        <v>299</v>
      </c>
      <c r="L169" s="36" t="s">
        <v>6</v>
      </c>
      <c r="M169" s="36" t="s">
        <v>300</v>
      </c>
      <c r="N169" s="36">
        <v>0</v>
      </c>
      <c r="O169" s="36">
        <v>10</v>
      </c>
      <c r="P169" s="36">
        <v>10</v>
      </c>
      <c r="Q169" s="36">
        <v>0</v>
      </c>
      <c r="R169" s="36" t="s">
        <v>489</v>
      </c>
      <c r="T169" s="36" t="s">
        <v>492</v>
      </c>
      <c r="U169" s="36" t="s">
        <v>500</v>
      </c>
    </row>
    <row r="170" spans="1:21" x14ac:dyDescent="0.25">
      <c r="A170" s="38">
        <v>2015</v>
      </c>
      <c r="B170" s="36" t="s">
        <v>469</v>
      </c>
      <c r="C170" s="36">
        <v>17495</v>
      </c>
      <c r="D170" s="36">
        <v>29</v>
      </c>
      <c r="E170" s="37">
        <v>42208</v>
      </c>
      <c r="F170" s="36" t="s">
        <v>200</v>
      </c>
      <c r="G170" s="36" t="s">
        <v>47</v>
      </c>
      <c r="H170" s="36" t="s">
        <v>187</v>
      </c>
      <c r="I170" s="36" t="s">
        <v>63</v>
      </c>
      <c r="J170" s="36" t="s">
        <v>110</v>
      </c>
      <c r="K170" s="36" t="s">
        <v>299</v>
      </c>
      <c r="L170" s="36" t="s">
        <v>6</v>
      </c>
      <c r="M170" s="36" t="s">
        <v>300</v>
      </c>
      <c r="N170" s="36">
        <v>0</v>
      </c>
      <c r="O170" s="36">
        <v>7</v>
      </c>
      <c r="P170" s="36">
        <v>7</v>
      </c>
      <c r="Q170" s="36">
        <v>0</v>
      </c>
      <c r="R170" s="36" t="s">
        <v>489</v>
      </c>
      <c r="T170" s="36" t="s">
        <v>492</v>
      </c>
      <c r="U170" s="36" t="s">
        <v>500</v>
      </c>
    </row>
    <row r="171" spans="1:21" x14ac:dyDescent="0.25">
      <c r="A171" s="38">
        <v>2015</v>
      </c>
      <c r="B171" s="36" t="s">
        <v>470</v>
      </c>
      <c r="C171" s="36">
        <v>17496</v>
      </c>
      <c r="D171" s="36">
        <v>29</v>
      </c>
      <c r="E171" s="37">
        <v>42208</v>
      </c>
      <c r="F171" s="36" t="s">
        <v>200</v>
      </c>
      <c r="G171" s="36" t="s">
        <v>47</v>
      </c>
      <c r="H171" s="36" t="s">
        <v>187</v>
      </c>
      <c r="I171" s="36" t="s">
        <v>63</v>
      </c>
      <c r="J171" s="36" t="s">
        <v>110</v>
      </c>
      <c r="K171" s="36" t="s">
        <v>299</v>
      </c>
      <c r="L171" s="36" t="s">
        <v>5</v>
      </c>
      <c r="M171" s="36" t="s">
        <v>300</v>
      </c>
      <c r="N171" s="36">
        <v>0</v>
      </c>
      <c r="O171" s="36">
        <v>4</v>
      </c>
      <c r="P171" s="36">
        <v>4</v>
      </c>
      <c r="Q171" s="36">
        <v>0</v>
      </c>
      <c r="R171" s="36" t="s">
        <v>489</v>
      </c>
      <c r="T171" s="36" t="s">
        <v>494</v>
      </c>
      <c r="U171" s="36" t="s">
        <v>501</v>
      </c>
    </row>
    <row r="172" spans="1:21" x14ac:dyDescent="0.25">
      <c r="A172" s="38">
        <v>2015</v>
      </c>
      <c r="B172" s="36" t="s">
        <v>481</v>
      </c>
      <c r="C172" s="36">
        <v>17505</v>
      </c>
      <c r="D172" s="36">
        <v>29</v>
      </c>
      <c r="E172" s="37">
        <v>42208</v>
      </c>
      <c r="F172" s="36" t="s">
        <v>200</v>
      </c>
      <c r="G172" s="36" t="s">
        <v>47</v>
      </c>
      <c r="H172" s="36" t="s">
        <v>197</v>
      </c>
      <c r="I172" s="36" t="s">
        <v>63</v>
      </c>
      <c r="J172" s="36" t="s">
        <v>110</v>
      </c>
      <c r="K172" s="36" t="s">
        <v>299</v>
      </c>
      <c r="L172" s="36" t="s">
        <v>6</v>
      </c>
      <c r="M172" s="36" t="s">
        <v>300</v>
      </c>
      <c r="N172" s="36">
        <v>0</v>
      </c>
      <c r="O172" s="36">
        <v>50</v>
      </c>
      <c r="P172" s="36">
        <v>50</v>
      </c>
      <c r="Q172" s="36">
        <v>0</v>
      </c>
      <c r="R172" s="36" t="s">
        <v>489</v>
      </c>
      <c r="T172" s="36" t="s">
        <v>492</v>
      </c>
      <c r="U172" s="36" t="s">
        <v>500</v>
      </c>
    </row>
    <row r="173" spans="1:21" x14ac:dyDescent="0.25">
      <c r="A173" s="38">
        <v>2015</v>
      </c>
      <c r="B173" s="36" t="s">
        <v>482</v>
      </c>
      <c r="C173" s="36">
        <v>17506</v>
      </c>
      <c r="D173" s="36">
        <v>29</v>
      </c>
      <c r="E173" s="37">
        <v>42208</v>
      </c>
      <c r="F173" s="36" t="s">
        <v>200</v>
      </c>
      <c r="G173" s="36" t="s">
        <v>47</v>
      </c>
      <c r="H173" s="36" t="s">
        <v>197</v>
      </c>
      <c r="I173" s="36" t="s">
        <v>63</v>
      </c>
      <c r="J173" s="36" t="s">
        <v>110</v>
      </c>
      <c r="K173" s="36" t="s">
        <v>299</v>
      </c>
      <c r="L173" s="36" t="s">
        <v>6</v>
      </c>
      <c r="M173" s="36" t="s">
        <v>300</v>
      </c>
      <c r="N173" s="36">
        <v>0</v>
      </c>
      <c r="O173" s="36">
        <v>50</v>
      </c>
      <c r="P173" s="36">
        <v>50</v>
      </c>
      <c r="Q173" s="36">
        <v>0</v>
      </c>
      <c r="R173" s="36" t="s">
        <v>489</v>
      </c>
      <c r="T173" s="36" t="s">
        <v>492</v>
      </c>
      <c r="U173" s="36" t="s">
        <v>500</v>
      </c>
    </row>
    <row r="174" spans="1:21" x14ac:dyDescent="0.25">
      <c r="A174" s="38">
        <v>2015</v>
      </c>
      <c r="B174" s="36" t="s">
        <v>483</v>
      </c>
      <c r="C174" s="36">
        <v>17507</v>
      </c>
      <c r="D174" s="36">
        <v>29</v>
      </c>
      <c r="E174" s="37">
        <v>42208</v>
      </c>
      <c r="F174" s="36" t="s">
        <v>200</v>
      </c>
      <c r="G174" s="36" t="s">
        <v>47</v>
      </c>
      <c r="H174" s="36" t="s">
        <v>197</v>
      </c>
      <c r="I174" s="36" t="s">
        <v>63</v>
      </c>
      <c r="J174" s="36" t="s">
        <v>110</v>
      </c>
      <c r="K174" s="36" t="s">
        <v>299</v>
      </c>
      <c r="L174" s="36" t="s">
        <v>6</v>
      </c>
      <c r="M174" s="36" t="s">
        <v>300</v>
      </c>
      <c r="N174" s="36">
        <v>0</v>
      </c>
      <c r="O174" s="36">
        <v>16</v>
      </c>
      <c r="P174" s="36">
        <v>16</v>
      </c>
      <c r="Q174" s="36">
        <v>0</v>
      </c>
      <c r="R174" s="36" t="s">
        <v>489</v>
      </c>
      <c r="T174" s="36" t="s">
        <v>492</v>
      </c>
      <c r="U174" s="36" t="s">
        <v>500</v>
      </c>
    </row>
    <row r="175" spans="1:21" x14ac:dyDescent="0.25">
      <c r="A175" s="38">
        <v>2015</v>
      </c>
      <c r="B175" s="36" t="s">
        <v>484</v>
      </c>
      <c r="C175" s="36">
        <v>17508</v>
      </c>
      <c r="D175" s="36">
        <v>29</v>
      </c>
      <c r="E175" s="37">
        <v>42208</v>
      </c>
      <c r="F175" s="36" t="s">
        <v>200</v>
      </c>
      <c r="G175" s="36" t="s">
        <v>47</v>
      </c>
      <c r="H175" s="36" t="s">
        <v>197</v>
      </c>
      <c r="I175" s="36" t="s">
        <v>63</v>
      </c>
      <c r="J175" s="36" t="s">
        <v>110</v>
      </c>
      <c r="K175" s="36" t="s">
        <v>299</v>
      </c>
      <c r="L175" s="36" t="s">
        <v>5</v>
      </c>
      <c r="M175" s="36" t="s">
        <v>300</v>
      </c>
      <c r="N175" s="36">
        <v>0</v>
      </c>
      <c r="O175" s="36">
        <v>24</v>
      </c>
      <c r="P175" s="36">
        <v>24</v>
      </c>
      <c r="Q175" s="36">
        <v>0</v>
      </c>
      <c r="R175" s="36" t="s">
        <v>489</v>
      </c>
      <c r="T175" s="36" t="s">
        <v>494</v>
      </c>
      <c r="U175" s="36" t="s">
        <v>501</v>
      </c>
    </row>
    <row r="176" spans="1:21" x14ac:dyDescent="0.25">
      <c r="A176" s="38">
        <v>2015</v>
      </c>
      <c r="B176" s="36" t="s">
        <v>485</v>
      </c>
      <c r="C176" s="36">
        <v>17509</v>
      </c>
      <c r="D176" s="36">
        <v>29</v>
      </c>
      <c r="E176" s="37">
        <v>42208</v>
      </c>
      <c r="F176" s="36" t="s">
        <v>200</v>
      </c>
      <c r="G176" s="36" t="s">
        <v>47</v>
      </c>
      <c r="H176" s="36" t="s">
        <v>139</v>
      </c>
      <c r="I176" s="36" t="s">
        <v>63</v>
      </c>
      <c r="J176" s="36" t="s">
        <v>110</v>
      </c>
      <c r="K176" s="36" t="s">
        <v>299</v>
      </c>
      <c r="L176" s="36" t="s">
        <v>6</v>
      </c>
      <c r="M176" s="36" t="s">
        <v>300</v>
      </c>
      <c r="N176" s="36">
        <v>0</v>
      </c>
      <c r="O176" s="36">
        <v>50</v>
      </c>
      <c r="P176" s="36">
        <v>50</v>
      </c>
      <c r="Q176" s="36">
        <v>0</v>
      </c>
      <c r="R176" s="36" t="s">
        <v>489</v>
      </c>
      <c r="T176" s="36" t="s">
        <v>492</v>
      </c>
      <c r="U176" s="36" t="s">
        <v>500</v>
      </c>
    </row>
    <row r="177" spans="1:21" x14ac:dyDescent="0.25">
      <c r="A177" s="38">
        <v>2015</v>
      </c>
      <c r="B177" s="36" t="s">
        <v>486</v>
      </c>
      <c r="C177" s="36">
        <v>17510</v>
      </c>
      <c r="D177" s="36">
        <v>29</v>
      </c>
      <c r="E177" s="37">
        <v>42208</v>
      </c>
      <c r="F177" s="36" t="s">
        <v>200</v>
      </c>
      <c r="G177" s="36" t="s">
        <v>47</v>
      </c>
      <c r="H177" s="36" t="s">
        <v>139</v>
      </c>
      <c r="I177" s="36" t="s">
        <v>63</v>
      </c>
      <c r="J177" s="36" t="s">
        <v>110</v>
      </c>
      <c r="K177" s="36" t="s">
        <v>299</v>
      </c>
      <c r="L177" s="36" t="s">
        <v>6</v>
      </c>
      <c r="M177" s="36" t="s">
        <v>300</v>
      </c>
      <c r="N177" s="36">
        <v>0</v>
      </c>
      <c r="O177" s="36">
        <v>49</v>
      </c>
      <c r="P177" s="36">
        <v>49</v>
      </c>
      <c r="Q177" s="36">
        <v>0</v>
      </c>
      <c r="R177" s="36" t="s">
        <v>489</v>
      </c>
      <c r="T177" s="36" t="s">
        <v>492</v>
      </c>
      <c r="U177" s="36" t="s">
        <v>500</v>
      </c>
    </row>
    <row r="178" spans="1:21" x14ac:dyDescent="0.25">
      <c r="A178" s="38">
        <v>2015</v>
      </c>
      <c r="B178" s="36" t="s">
        <v>487</v>
      </c>
      <c r="C178" s="36">
        <v>17511</v>
      </c>
      <c r="D178" s="36">
        <v>29</v>
      </c>
      <c r="E178" s="37">
        <v>42208</v>
      </c>
      <c r="F178" s="36" t="s">
        <v>200</v>
      </c>
      <c r="G178" s="36" t="s">
        <v>47</v>
      </c>
      <c r="H178" s="36" t="s">
        <v>139</v>
      </c>
      <c r="I178" s="36" t="s">
        <v>63</v>
      </c>
      <c r="J178" s="36" t="s">
        <v>110</v>
      </c>
      <c r="K178" s="36" t="s">
        <v>299</v>
      </c>
      <c r="L178" s="36" t="s">
        <v>5</v>
      </c>
      <c r="M178" s="36" t="s">
        <v>300</v>
      </c>
      <c r="N178" s="36">
        <v>0</v>
      </c>
      <c r="O178" s="36">
        <v>14</v>
      </c>
      <c r="P178" s="36">
        <v>14</v>
      </c>
      <c r="Q178" s="36">
        <v>0</v>
      </c>
      <c r="R178" s="36" t="s">
        <v>489</v>
      </c>
      <c r="T178" s="36" t="s">
        <v>494</v>
      </c>
      <c r="U178" s="36" t="s">
        <v>501</v>
      </c>
    </row>
    <row r="179" spans="1:21" x14ac:dyDescent="0.25">
      <c r="A179" s="36"/>
      <c r="E179" s="36"/>
    </row>
    <row r="180" spans="1:21" x14ac:dyDescent="0.25">
      <c r="A180" s="36"/>
      <c r="E180" s="36"/>
    </row>
    <row r="181" spans="1:21" x14ac:dyDescent="0.25">
      <c r="A181" s="36"/>
      <c r="E181" s="36"/>
    </row>
    <row r="182" spans="1:21" x14ac:dyDescent="0.25">
      <c r="A182" s="36"/>
      <c r="E182" s="36"/>
    </row>
    <row r="183" spans="1:21" x14ac:dyDescent="0.25">
      <c r="A183" s="35"/>
    </row>
    <row r="184" spans="1:21" x14ac:dyDescent="0.25">
      <c r="A184" s="35"/>
    </row>
    <row r="185" spans="1:21" x14ac:dyDescent="0.25">
      <c r="A185" s="35"/>
    </row>
    <row r="186" spans="1:21" x14ac:dyDescent="0.25">
      <c r="A186" s="35"/>
    </row>
    <row r="187" spans="1:21" x14ac:dyDescent="0.25">
      <c r="A187" s="35"/>
    </row>
    <row r="188" spans="1:21" x14ac:dyDescent="0.25">
      <c r="A188" s="35"/>
    </row>
    <row r="189" spans="1:21" x14ac:dyDescent="0.25">
      <c r="A189" s="35"/>
    </row>
    <row r="190" spans="1:21" x14ac:dyDescent="0.25">
      <c r="A190" s="35"/>
    </row>
    <row r="191" spans="1:21" x14ac:dyDescent="0.25">
      <c r="A191" s="35"/>
    </row>
    <row r="192" spans="1:2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05">
    <sortCondition ref="J2:J205"/>
    <sortCondition ref="I2:I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46</v>
      </c>
      <c r="B1" s="63" t="s">
        <v>502</v>
      </c>
      <c r="C1" s="63" t="s">
        <v>503</v>
      </c>
      <c r="D1" s="63" t="s">
        <v>504</v>
      </c>
      <c r="E1" s="62" t="s">
        <v>505</v>
      </c>
      <c r="F1" s="62" t="s">
        <v>506</v>
      </c>
      <c r="G1" s="62" t="s">
        <v>507</v>
      </c>
      <c r="H1" s="62" t="s">
        <v>508</v>
      </c>
      <c r="I1" s="62" t="s">
        <v>509</v>
      </c>
      <c r="J1" s="62" t="s">
        <v>510</v>
      </c>
    </row>
    <row r="2" spans="1:10" x14ac:dyDescent="0.25">
      <c r="A2" t="s">
        <v>9</v>
      </c>
      <c r="B2" s="31">
        <v>0.89483368235213678</v>
      </c>
      <c r="C2" s="31">
        <v>5.177675461508998E-2</v>
      </c>
      <c r="D2" s="31">
        <v>4.3724662084474915</v>
      </c>
      <c r="E2" s="60">
        <v>1000</v>
      </c>
      <c r="F2" s="61" t="s">
        <v>511</v>
      </c>
      <c r="G2" s="61" t="s">
        <v>512</v>
      </c>
      <c r="H2">
        <v>29</v>
      </c>
      <c r="I2">
        <v>1</v>
      </c>
      <c r="J2">
        <v>1119</v>
      </c>
    </row>
    <row r="3" spans="1:10" x14ac:dyDescent="0.25">
      <c r="A3" t="s">
        <v>61</v>
      </c>
      <c r="B3" s="31">
        <v>0</v>
      </c>
      <c r="C3" s="31">
        <v>0</v>
      </c>
      <c r="D3" s="31">
        <v>2.6106240229315376</v>
      </c>
      <c r="E3" s="60">
        <v>1000</v>
      </c>
      <c r="F3" s="61" t="s">
        <v>64</v>
      </c>
      <c r="G3" s="61" t="s">
        <v>513</v>
      </c>
      <c r="H3">
        <v>42</v>
      </c>
      <c r="I3">
        <v>0</v>
      </c>
      <c r="J3">
        <v>1385</v>
      </c>
    </row>
    <row r="4" spans="1:10" x14ac:dyDescent="0.25">
      <c r="A4" t="s">
        <v>60</v>
      </c>
      <c r="B4" s="31">
        <v>1.870931801179601</v>
      </c>
      <c r="C4" s="31">
        <v>0.10857367578564224</v>
      </c>
      <c r="D4" s="31">
        <v>9.2257323498226498</v>
      </c>
      <c r="E4" s="60">
        <v>1000</v>
      </c>
      <c r="F4" s="61" t="s">
        <v>511</v>
      </c>
      <c r="G4" s="61" t="s">
        <v>512</v>
      </c>
      <c r="H4">
        <v>24</v>
      </c>
      <c r="I4">
        <v>1</v>
      </c>
      <c r="J4">
        <v>538</v>
      </c>
    </row>
    <row r="5" spans="1:10" x14ac:dyDescent="0.25">
      <c r="A5" t="s">
        <v>62</v>
      </c>
      <c r="B5" s="31">
        <v>0</v>
      </c>
      <c r="C5" s="31">
        <v>0</v>
      </c>
      <c r="D5" s="31">
        <v>1.8031255094130421</v>
      </c>
      <c r="E5" s="60">
        <v>1000</v>
      </c>
      <c r="F5" s="61" t="s">
        <v>64</v>
      </c>
      <c r="G5" s="61" t="s">
        <v>513</v>
      </c>
      <c r="H5">
        <v>63</v>
      </c>
      <c r="I5">
        <v>0</v>
      </c>
      <c r="J5">
        <v>2045</v>
      </c>
    </row>
    <row r="6" spans="1:10" x14ac:dyDescent="0.25">
      <c r="A6" t="s">
        <v>63</v>
      </c>
      <c r="B6" s="31">
        <v>0</v>
      </c>
      <c r="C6" s="31">
        <v>0</v>
      </c>
      <c r="D6" s="31">
        <v>7.597757249585853</v>
      </c>
      <c r="E6" s="60">
        <v>1000</v>
      </c>
      <c r="F6" s="61" t="s">
        <v>64</v>
      </c>
      <c r="G6" s="61" t="s">
        <v>513</v>
      </c>
      <c r="H6">
        <v>19</v>
      </c>
      <c r="I6">
        <v>0</v>
      </c>
      <c r="J6">
        <v>437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41</v>
      </c>
      <c r="B1" s="63" t="s">
        <v>502</v>
      </c>
      <c r="C1" s="63" t="s">
        <v>503</v>
      </c>
      <c r="D1" s="63" t="s">
        <v>504</v>
      </c>
      <c r="E1" s="62" t="s">
        <v>505</v>
      </c>
      <c r="F1" s="62" t="s">
        <v>506</v>
      </c>
      <c r="G1" s="62" t="s">
        <v>507</v>
      </c>
      <c r="H1" s="62" t="s">
        <v>508</v>
      </c>
      <c r="I1" s="62" t="s">
        <v>509</v>
      </c>
      <c r="J1" s="62" t="s">
        <v>510</v>
      </c>
    </row>
    <row r="2" spans="1:10" x14ac:dyDescent="0.25">
      <c r="A2" t="s">
        <v>47</v>
      </c>
      <c r="B2" s="31">
        <v>0.22703881412277854</v>
      </c>
      <c r="C2" s="31">
        <v>1.3039401055599923E-2</v>
      </c>
      <c r="D2" s="31">
        <v>1.100345621704081</v>
      </c>
      <c r="E2" s="60">
        <v>1000</v>
      </c>
      <c r="F2" s="61" t="s">
        <v>511</v>
      </c>
      <c r="G2" s="61" t="s">
        <v>512</v>
      </c>
      <c r="H2">
        <v>148</v>
      </c>
      <c r="I2">
        <v>1</v>
      </c>
      <c r="J2">
        <v>4405</v>
      </c>
    </row>
    <row r="3" spans="1:10" x14ac:dyDescent="0.25">
      <c r="A3" t="s">
        <v>9</v>
      </c>
      <c r="B3" s="31">
        <v>0.89483368235213678</v>
      </c>
      <c r="C3" s="31">
        <v>5.177675461508998E-2</v>
      </c>
      <c r="D3" s="31">
        <v>4.3724662084474915</v>
      </c>
      <c r="E3" s="60">
        <v>1000</v>
      </c>
      <c r="F3" s="61" t="s">
        <v>511</v>
      </c>
      <c r="G3" s="61" t="s">
        <v>512</v>
      </c>
      <c r="H3">
        <v>29</v>
      </c>
      <c r="I3">
        <v>1</v>
      </c>
      <c r="J3">
        <v>1119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94</v>
      </c>
      <c r="B1" s="63" t="s">
        <v>502</v>
      </c>
      <c r="C1" s="63" t="s">
        <v>503</v>
      </c>
      <c r="D1" s="63" t="s">
        <v>504</v>
      </c>
      <c r="E1" s="62" t="s">
        <v>505</v>
      </c>
      <c r="F1" s="62" t="s">
        <v>506</v>
      </c>
      <c r="G1" s="62" t="s">
        <v>507</v>
      </c>
      <c r="H1" s="62" t="s">
        <v>508</v>
      </c>
      <c r="I1" s="62" t="s">
        <v>509</v>
      </c>
      <c r="J1" s="62" t="s">
        <v>510</v>
      </c>
    </row>
    <row r="2" spans="1:10" x14ac:dyDescent="0.25">
      <c r="A2" t="s">
        <v>491</v>
      </c>
      <c r="B2" s="31">
        <v>0</v>
      </c>
      <c r="C2" s="31">
        <v>0</v>
      </c>
      <c r="D2" s="31">
        <v>74.038893873152631</v>
      </c>
      <c r="E2" s="60">
        <v>1000</v>
      </c>
      <c r="F2" s="61" t="s">
        <v>64</v>
      </c>
      <c r="G2" s="61" t="s">
        <v>513</v>
      </c>
      <c r="H2">
        <v>3</v>
      </c>
      <c r="I2">
        <v>0</v>
      </c>
      <c r="J2">
        <v>30</v>
      </c>
    </row>
    <row r="3" spans="1:10" x14ac:dyDescent="0.25">
      <c r="A3" t="s">
        <v>490</v>
      </c>
      <c r="B3" s="31">
        <v>0.91908249814746035</v>
      </c>
      <c r="C3" s="31">
        <v>5.3227294917806374E-2</v>
      </c>
      <c r="D3" s="31">
        <v>4.4921652556111269</v>
      </c>
      <c r="E3" s="60">
        <v>1000</v>
      </c>
      <c r="F3" s="61" t="s">
        <v>511</v>
      </c>
      <c r="G3" s="61" t="s">
        <v>512</v>
      </c>
      <c r="H3">
        <v>26</v>
      </c>
      <c r="I3">
        <v>1</v>
      </c>
      <c r="J3">
        <v>1089</v>
      </c>
    </row>
    <row r="4" spans="1:10" x14ac:dyDescent="0.25">
      <c r="A4" t="s">
        <v>497</v>
      </c>
      <c r="B4" s="31">
        <v>0</v>
      </c>
      <c r="C4" s="31">
        <v>0</v>
      </c>
      <c r="D4" s="31">
        <v>7.1073114261003942</v>
      </c>
      <c r="E4" s="60">
        <v>1000</v>
      </c>
      <c r="F4" s="61" t="s">
        <v>64</v>
      </c>
      <c r="G4" s="61" t="s">
        <v>513</v>
      </c>
      <c r="H4">
        <v>19</v>
      </c>
      <c r="I4">
        <v>0</v>
      </c>
      <c r="J4">
        <v>458</v>
      </c>
    </row>
    <row r="5" spans="1:10" x14ac:dyDescent="0.25">
      <c r="A5" t="s">
        <v>496</v>
      </c>
      <c r="B5" s="31">
        <v>0</v>
      </c>
      <c r="C5" s="31">
        <v>0</v>
      </c>
      <c r="D5" s="31">
        <v>3.7918132581080801</v>
      </c>
      <c r="E5" s="60">
        <v>1000</v>
      </c>
      <c r="F5" s="61" t="s">
        <v>64</v>
      </c>
      <c r="G5" s="61" t="s">
        <v>513</v>
      </c>
      <c r="H5">
        <v>23</v>
      </c>
      <c r="I5">
        <v>0</v>
      </c>
      <c r="J5">
        <v>927</v>
      </c>
    </row>
    <row r="6" spans="1:10" x14ac:dyDescent="0.25">
      <c r="A6" t="s">
        <v>499</v>
      </c>
      <c r="B6" s="31">
        <v>8.0779517960027221</v>
      </c>
      <c r="C6" s="31">
        <v>0.46212064370926748</v>
      </c>
      <c r="D6" s="31">
        <v>43.689531223432319</v>
      </c>
      <c r="E6" s="60">
        <v>1000</v>
      </c>
      <c r="F6" s="61" t="s">
        <v>511</v>
      </c>
      <c r="G6" s="61" t="s">
        <v>512</v>
      </c>
      <c r="H6">
        <v>10</v>
      </c>
      <c r="I6">
        <v>1</v>
      </c>
      <c r="J6">
        <v>133</v>
      </c>
    </row>
    <row r="7" spans="1:10" x14ac:dyDescent="0.25">
      <c r="A7" t="s">
        <v>498</v>
      </c>
      <c r="B7" s="31">
        <v>0</v>
      </c>
      <c r="C7" s="31">
        <v>0</v>
      </c>
      <c r="D7" s="31">
        <v>8.0282074313211762</v>
      </c>
      <c r="E7" s="60">
        <v>1000</v>
      </c>
      <c r="F7" s="61" t="s">
        <v>64</v>
      </c>
      <c r="G7" s="61" t="s">
        <v>513</v>
      </c>
      <c r="H7">
        <v>14</v>
      </c>
      <c r="I7">
        <v>0</v>
      </c>
      <c r="J7">
        <v>405</v>
      </c>
    </row>
    <row r="8" spans="1:10" x14ac:dyDescent="0.25">
      <c r="A8" t="s">
        <v>495</v>
      </c>
      <c r="B8" s="31">
        <v>0</v>
      </c>
      <c r="C8" s="31">
        <v>0</v>
      </c>
      <c r="D8" s="31">
        <v>7.9364992188407086</v>
      </c>
      <c r="E8" s="60">
        <v>1000</v>
      </c>
      <c r="F8" s="61" t="s">
        <v>64</v>
      </c>
      <c r="G8" s="61" t="s">
        <v>513</v>
      </c>
      <c r="H8">
        <v>20</v>
      </c>
      <c r="I8">
        <v>0</v>
      </c>
      <c r="J8">
        <v>415</v>
      </c>
    </row>
    <row r="9" spans="1:10" x14ac:dyDescent="0.25">
      <c r="A9" t="s">
        <v>493</v>
      </c>
      <c r="B9" s="31">
        <v>0</v>
      </c>
      <c r="C9" s="31">
        <v>0</v>
      </c>
      <c r="D9" s="31">
        <v>2.2353366157888339</v>
      </c>
      <c r="E9" s="60">
        <v>1000</v>
      </c>
      <c r="F9" s="61" t="s">
        <v>64</v>
      </c>
      <c r="G9" s="61" t="s">
        <v>513</v>
      </c>
      <c r="H9">
        <v>43</v>
      </c>
      <c r="I9">
        <v>0</v>
      </c>
      <c r="J9">
        <v>1630</v>
      </c>
    </row>
    <row r="10" spans="1:10" x14ac:dyDescent="0.25">
      <c r="A10" t="s">
        <v>501</v>
      </c>
      <c r="B10" s="31">
        <v>0</v>
      </c>
      <c r="C10" s="31">
        <v>0</v>
      </c>
      <c r="D10" s="31">
        <v>30.18565360674468</v>
      </c>
      <c r="E10" s="60">
        <v>1000</v>
      </c>
      <c r="F10" s="61" t="s">
        <v>64</v>
      </c>
      <c r="G10" s="61" t="s">
        <v>513</v>
      </c>
      <c r="H10">
        <v>7</v>
      </c>
      <c r="I10">
        <v>0</v>
      </c>
      <c r="J10">
        <v>85</v>
      </c>
    </row>
    <row r="11" spans="1:10" x14ac:dyDescent="0.25">
      <c r="A11" t="s">
        <v>500</v>
      </c>
      <c r="B11" s="31">
        <v>0</v>
      </c>
      <c r="C11" s="31">
        <v>0</v>
      </c>
      <c r="D11" s="31">
        <v>9.0421281874599035</v>
      </c>
      <c r="E11" s="60">
        <v>1000</v>
      </c>
      <c r="F11" s="61" t="s">
        <v>64</v>
      </c>
      <c r="G11" s="61" t="s">
        <v>513</v>
      </c>
      <c r="H11">
        <v>12</v>
      </c>
      <c r="I11">
        <v>0</v>
      </c>
      <c r="J11">
        <v>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93</v>
      </c>
      <c r="B1" s="63" t="s">
        <v>502</v>
      </c>
      <c r="C1" s="63" t="s">
        <v>503</v>
      </c>
      <c r="D1" s="63" t="s">
        <v>504</v>
      </c>
      <c r="E1" s="62" t="s">
        <v>505</v>
      </c>
      <c r="F1" s="62" t="s">
        <v>506</v>
      </c>
      <c r="G1" s="62" t="s">
        <v>507</v>
      </c>
      <c r="H1" s="62" t="s">
        <v>508</v>
      </c>
      <c r="I1" s="62" t="s">
        <v>509</v>
      </c>
      <c r="J1" s="62" t="s">
        <v>510</v>
      </c>
    </row>
    <row r="2" spans="1:10" x14ac:dyDescent="0.25">
      <c r="A2" t="s">
        <v>494</v>
      </c>
      <c r="B2" s="31">
        <v>0.91899840848639025</v>
      </c>
      <c r="C2" s="31">
        <v>5.3024156603666307E-2</v>
      </c>
      <c r="D2" s="31">
        <v>4.4845723954486267</v>
      </c>
      <c r="E2" s="60">
        <v>1000</v>
      </c>
      <c r="F2" s="61" t="s">
        <v>511</v>
      </c>
      <c r="G2" s="61" t="s">
        <v>512</v>
      </c>
      <c r="H2">
        <v>56</v>
      </c>
      <c r="I2">
        <v>1</v>
      </c>
      <c r="J2">
        <v>1091</v>
      </c>
    </row>
    <row r="3" spans="1:10" x14ac:dyDescent="0.25">
      <c r="A3" t="s">
        <v>492</v>
      </c>
      <c r="B3" s="31">
        <v>0</v>
      </c>
      <c r="C3" s="31">
        <v>0</v>
      </c>
      <c r="D3" s="31">
        <v>1.1297752096148519</v>
      </c>
      <c r="E3" s="60">
        <v>1000</v>
      </c>
      <c r="F3" s="61" t="s">
        <v>64</v>
      </c>
      <c r="G3" s="61" t="s">
        <v>513</v>
      </c>
      <c r="H3">
        <v>92</v>
      </c>
      <c r="I3">
        <v>0</v>
      </c>
      <c r="J3">
        <v>3314</v>
      </c>
    </row>
    <row r="4" spans="1:10" x14ac:dyDescent="0.25">
      <c r="A4" t="s">
        <v>491</v>
      </c>
      <c r="B4" s="31">
        <v>0</v>
      </c>
      <c r="C4" s="31">
        <v>0</v>
      </c>
      <c r="D4" s="31">
        <v>74.038893873152631</v>
      </c>
      <c r="E4" s="60">
        <v>1000</v>
      </c>
      <c r="F4" s="61" t="s">
        <v>64</v>
      </c>
      <c r="G4" s="61" t="s">
        <v>513</v>
      </c>
      <c r="H4">
        <v>3</v>
      </c>
      <c r="I4">
        <v>0</v>
      </c>
      <c r="J4">
        <v>30</v>
      </c>
    </row>
    <row r="5" spans="1:10" x14ac:dyDescent="0.25">
      <c r="A5" t="s">
        <v>490</v>
      </c>
      <c r="B5" s="31">
        <v>0.91908249814746035</v>
      </c>
      <c r="C5" s="31">
        <v>5.3227294917806374E-2</v>
      </c>
      <c r="D5" s="31">
        <v>4.4921652556111269</v>
      </c>
      <c r="E5" s="60">
        <v>1000</v>
      </c>
      <c r="F5" s="61" t="s">
        <v>511</v>
      </c>
      <c r="G5" s="61" t="s">
        <v>512</v>
      </c>
      <c r="H5">
        <v>26</v>
      </c>
      <c r="I5">
        <v>1</v>
      </c>
      <c r="J5">
        <v>1089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64" workbookViewId="0">
      <selection activeCell="D93" sqref="D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45">
        <v>29</v>
      </c>
      <c r="B2" s="45" t="s">
        <v>107</v>
      </c>
      <c r="C2" s="45" t="s">
        <v>199</v>
      </c>
      <c r="D2" s="53" t="s">
        <v>200</v>
      </c>
      <c r="E2" s="45" t="s">
        <v>201</v>
      </c>
      <c r="F2" s="45" t="s">
        <v>110</v>
      </c>
      <c r="G2" s="45" t="s">
        <v>111</v>
      </c>
      <c r="H2" s="45">
        <v>32</v>
      </c>
      <c r="I2" s="45">
        <v>3</v>
      </c>
      <c r="J2" s="45">
        <v>35</v>
      </c>
      <c r="K2" s="45">
        <v>46</v>
      </c>
      <c r="L2" s="45"/>
      <c r="M2" s="45"/>
    </row>
    <row r="3" spans="1:13" x14ac:dyDescent="0.25">
      <c r="A3" s="45">
        <v>29</v>
      </c>
      <c r="B3" s="45" t="s">
        <v>126</v>
      </c>
      <c r="C3" s="45" t="s">
        <v>202</v>
      </c>
      <c r="D3" s="53" t="s">
        <v>200</v>
      </c>
      <c r="E3" s="45" t="s">
        <v>203</v>
      </c>
      <c r="F3" s="45" t="s">
        <v>110</v>
      </c>
      <c r="G3" s="45" t="s">
        <v>111</v>
      </c>
      <c r="H3" s="45">
        <v>660</v>
      </c>
      <c r="I3" s="45">
        <v>10</v>
      </c>
      <c r="J3" s="45">
        <v>670</v>
      </c>
      <c r="K3" s="45">
        <v>1500</v>
      </c>
      <c r="L3" s="45"/>
      <c r="M3" s="45"/>
    </row>
    <row r="4" spans="1:13" x14ac:dyDescent="0.25">
      <c r="A4" s="45">
        <v>29</v>
      </c>
      <c r="B4" s="45" t="s">
        <v>117</v>
      </c>
      <c r="C4" s="45" t="s">
        <v>204</v>
      </c>
      <c r="D4" s="53" t="s">
        <v>200</v>
      </c>
      <c r="E4" s="45" t="s">
        <v>205</v>
      </c>
      <c r="F4" s="45" t="s">
        <v>110</v>
      </c>
      <c r="G4" s="45" t="s">
        <v>111</v>
      </c>
      <c r="H4" s="45">
        <v>10</v>
      </c>
      <c r="I4" s="45">
        <v>9</v>
      </c>
      <c r="J4" s="45">
        <v>19</v>
      </c>
      <c r="K4" s="45">
        <v>23</v>
      </c>
      <c r="L4" s="45"/>
      <c r="M4" s="45"/>
    </row>
    <row r="5" spans="1:13" x14ac:dyDescent="0.25">
      <c r="A5" s="45">
        <v>29</v>
      </c>
      <c r="B5" s="45" t="s">
        <v>126</v>
      </c>
      <c r="C5" s="45" t="s">
        <v>206</v>
      </c>
      <c r="D5" s="53" t="s">
        <v>200</v>
      </c>
      <c r="E5" s="45" t="s">
        <v>207</v>
      </c>
      <c r="F5" s="45" t="s">
        <v>110</v>
      </c>
      <c r="G5" s="45" t="s">
        <v>111</v>
      </c>
      <c r="H5" s="45">
        <v>87</v>
      </c>
      <c r="I5" s="45">
        <v>2</v>
      </c>
      <c r="J5" s="45">
        <v>89</v>
      </c>
      <c r="K5" s="45">
        <v>222</v>
      </c>
      <c r="L5" s="45"/>
      <c r="M5" s="45"/>
    </row>
    <row r="6" spans="1:13" x14ac:dyDescent="0.25">
      <c r="A6" s="45">
        <v>29</v>
      </c>
      <c r="B6" s="45" t="s">
        <v>112</v>
      </c>
      <c r="C6" s="45" t="s">
        <v>208</v>
      </c>
      <c r="D6" s="53" t="s">
        <v>200</v>
      </c>
      <c r="E6" s="45" t="s">
        <v>209</v>
      </c>
      <c r="F6" s="45" t="s">
        <v>110</v>
      </c>
      <c r="G6" s="45" t="s">
        <v>111</v>
      </c>
      <c r="H6" s="45">
        <v>108</v>
      </c>
      <c r="I6" s="45">
        <v>0</v>
      </c>
      <c r="J6" s="45">
        <v>108</v>
      </c>
      <c r="K6" s="45">
        <v>646</v>
      </c>
      <c r="L6" s="45"/>
      <c r="M6" s="45"/>
    </row>
    <row r="7" spans="1:13" x14ac:dyDescent="0.25">
      <c r="A7" s="45">
        <v>29</v>
      </c>
      <c r="B7" s="45" t="s">
        <v>112</v>
      </c>
      <c r="C7" s="45" t="s">
        <v>210</v>
      </c>
      <c r="D7" s="53" t="s">
        <v>200</v>
      </c>
      <c r="E7" s="45" t="s">
        <v>211</v>
      </c>
      <c r="F7" s="45" t="s">
        <v>110</v>
      </c>
      <c r="G7" s="45" t="s">
        <v>111</v>
      </c>
      <c r="H7" s="45">
        <v>143</v>
      </c>
      <c r="I7" s="45">
        <v>2</v>
      </c>
      <c r="J7" s="45">
        <v>145</v>
      </c>
      <c r="K7" s="45">
        <v>211</v>
      </c>
      <c r="L7" s="45"/>
      <c r="M7" s="45"/>
    </row>
    <row r="8" spans="1:13" x14ac:dyDescent="0.25">
      <c r="A8" s="45">
        <v>29</v>
      </c>
      <c r="B8" s="45" t="s">
        <v>112</v>
      </c>
      <c r="C8" s="45" t="s">
        <v>212</v>
      </c>
      <c r="D8" s="53" t="s">
        <v>200</v>
      </c>
      <c r="E8" s="45" t="s">
        <v>213</v>
      </c>
      <c r="F8" s="45" t="s">
        <v>110</v>
      </c>
      <c r="G8" s="45" t="s">
        <v>111</v>
      </c>
      <c r="H8" s="45">
        <v>107</v>
      </c>
      <c r="I8" s="45">
        <v>0</v>
      </c>
      <c r="J8" s="45">
        <v>107</v>
      </c>
      <c r="K8" s="45">
        <v>261</v>
      </c>
      <c r="L8" s="45"/>
      <c r="M8" s="45"/>
    </row>
    <row r="9" spans="1:13" x14ac:dyDescent="0.25">
      <c r="A9" s="45">
        <v>29</v>
      </c>
      <c r="B9" s="45" t="s">
        <v>126</v>
      </c>
      <c r="C9" s="45" t="s">
        <v>214</v>
      </c>
      <c r="D9" s="53" t="s">
        <v>200</v>
      </c>
      <c r="E9" s="45" t="s">
        <v>215</v>
      </c>
      <c r="F9" s="45" t="s">
        <v>110</v>
      </c>
      <c r="G9" s="45" t="s">
        <v>111</v>
      </c>
      <c r="H9" s="45">
        <v>77</v>
      </c>
      <c r="I9" s="45">
        <v>0</v>
      </c>
      <c r="J9" s="45">
        <v>77</v>
      </c>
      <c r="K9" s="45">
        <v>153</v>
      </c>
      <c r="L9" s="45"/>
      <c r="M9" s="45"/>
    </row>
    <row r="10" spans="1:13" x14ac:dyDescent="0.25">
      <c r="A10" s="45">
        <v>29</v>
      </c>
      <c r="B10" s="45" t="s">
        <v>107</v>
      </c>
      <c r="C10" s="45" t="s">
        <v>216</v>
      </c>
      <c r="D10" s="53" t="s">
        <v>200</v>
      </c>
      <c r="E10" s="45" t="s">
        <v>217</v>
      </c>
      <c r="F10" s="45" t="s">
        <v>110</v>
      </c>
      <c r="G10" s="45" t="s">
        <v>111</v>
      </c>
      <c r="H10" s="45">
        <v>95</v>
      </c>
      <c r="I10" s="45">
        <v>7</v>
      </c>
      <c r="J10" s="45">
        <v>102</v>
      </c>
      <c r="K10" s="45">
        <v>104</v>
      </c>
      <c r="L10" s="45"/>
      <c r="M10" s="45"/>
    </row>
    <row r="11" spans="1:13" x14ac:dyDescent="0.25">
      <c r="A11" s="45">
        <v>29</v>
      </c>
      <c r="B11" s="45" t="s">
        <v>126</v>
      </c>
      <c r="C11" s="45" t="s">
        <v>218</v>
      </c>
      <c r="D11" s="53" t="s">
        <v>200</v>
      </c>
      <c r="E11" s="45" t="s">
        <v>219</v>
      </c>
      <c r="F11" s="45" t="s">
        <v>110</v>
      </c>
      <c r="G11" s="45" t="s">
        <v>111</v>
      </c>
      <c r="H11" s="45">
        <v>291</v>
      </c>
      <c r="I11" s="45">
        <v>36</v>
      </c>
      <c r="J11" s="45">
        <v>327</v>
      </c>
      <c r="K11" s="45">
        <v>900</v>
      </c>
      <c r="L11" s="45"/>
      <c r="M11" s="45"/>
    </row>
    <row r="12" spans="1:13" x14ac:dyDescent="0.25">
      <c r="A12" s="45">
        <v>29</v>
      </c>
      <c r="B12" s="45" t="s">
        <v>126</v>
      </c>
      <c r="C12" s="45" t="s">
        <v>220</v>
      </c>
      <c r="D12" s="53" t="s">
        <v>200</v>
      </c>
      <c r="E12" s="45" t="s">
        <v>221</v>
      </c>
      <c r="F12" s="45" t="s">
        <v>110</v>
      </c>
      <c r="G12" s="45" t="s">
        <v>111</v>
      </c>
      <c r="H12" s="45">
        <v>208</v>
      </c>
      <c r="I12" s="45">
        <v>2</v>
      </c>
      <c r="J12" s="45">
        <v>210</v>
      </c>
      <c r="K12" s="45">
        <v>600</v>
      </c>
      <c r="L12" s="45"/>
      <c r="M12" s="45"/>
    </row>
    <row r="13" spans="1:13" x14ac:dyDescent="0.25">
      <c r="A13" s="45">
        <v>29</v>
      </c>
      <c r="B13" s="45" t="s">
        <v>126</v>
      </c>
      <c r="C13" s="45" t="s">
        <v>222</v>
      </c>
      <c r="D13" s="53" t="s">
        <v>200</v>
      </c>
      <c r="E13" s="45" t="s">
        <v>223</v>
      </c>
      <c r="F13" s="45" t="s">
        <v>110</v>
      </c>
      <c r="G13" s="45" t="s">
        <v>111</v>
      </c>
      <c r="H13" s="45">
        <v>478</v>
      </c>
      <c r="I13" s="45">
        <v>0</v>
      </c>
      <c r="J13" s="45">
        <v>478</v>
      </c>
      <c r="K13" s="45">
        <v>669</v>
      </c>
      <c r="L13" s="45"/>
      <c r="M13" s="45"/>
    </row>
    <row r="14" spans="1:13" x14ac:dyDescent="0.25">
      <c r="A14" s="45">
        <v>29</v>
      </c>
      <c r="B14" s="45" t="s">
        <v>112</v>
      </c>
      <c r="C14" s="45" t="s">
        <v>224</v>
      </c>
      <c r="D14" s="53" t="s">
        <v>9</v>
      </c>
      <c r="E14" s="45" t="s">
        <v>225</v>
      </c>
      <c r="F14" s="45" t="s">
        <v>110</v>
      </c>
      <c r="G14" s="45" t="s">
        <v>111</v>
      </c>
      <c r="H14" s="45">
        <v>130</v>
      </c>
      <c r="I14" s="45">
        <v>3</v>
      </c>
      <c r="J14" s="45">
        <v>133</v>
      </c>
      <c r="K14" s="45">
        <v>289</v>
      </c>
      <c r="L14" s="45"/>
      <c r="M14" s="45"/>
    </row>
    <row r="15" spans="1:13" x14ac:dyDescent="0.25">
      <c r="A15" s="45">
        <v>29</v>
      </c>
      <c r="B15" s="45" t="s">
        <v>107</v>
      </c>
      <c r="C15" s="45" t="s">
        <v>226</v>
      </c>
      <c r="D15" s="53" t="s">
        <v>9</v>
      </c>
      <c r="E15" s="45" t="s">
        <v>227</v>
      </c>
      <c r="F15" s="45" t="s">
        <v>110</v>
      </c>
      <c r="G15" s="45" t="s">
        <v>111</v>
      </c>
      <c r="H15" s="45">
        <v>60</v>
      </c>
      <c r="I15" s="45">
        <v>0</v>
      </c>
      <c r="J15" s="45">
        <v>60</v>
      </c>
      <c r="K15" s="45">
        <v>68</v>
      </c>
      <c r="L15" s="45"/>
      <c r="M15" s="45"/>
    </row>
    <row r="16" spans="1:13" x14ac:dyDescent="0.25">
      <c r="A16" s="45">
        <v>29</v>
      </c>
      <c r="B16" s="45" t="s">
        <v>117</v>
      </c>
      <c r="C16" s="45" t="s">
        <v>228</v>
      </c>
      <c r="D16" s="53" t="s">
        <v>9</v>
      </c>
      <c r="E16" s="45" t="s">
        <v>229</v>
      </c>
      <c r="F16" s="45" t="s">
        <v>110</v>
      </c>
      <c r="G16" s="45" t="s">
        <v>111</v>
      </c>
      <c r="H16" s="45">
        <v>76</v>
      </c>
      <c r="I16" s="45">
        <v>0</v>
      </c>
      <c r="J16" s="45">
        <v>76</v>
      </c>
      <c r="K16" s="45">
        <v>88</v>
      </c>
      <c r="L16" s="45"/>
      <c r="M16" s="45"/>
    </row>
    <row r="17" spans="1:13" x14ac:dyDescent="0.25">
      <c r="A17" s="45">
        <v>29</v>
      </c>
      <c r="B17" s="45" t="s">
        <v>117</v>
      </c>
      <c r="C17" s="45" t="s">
        <v>230</v>
      </c>
      <c r="D17" s="53" t="s">
        <v>9</v>
      </c>
      <c r="E17" s="45" t="s">
        <v>231</v>
      </c>
      <c r="F17" s="45" t="s">
        <v>110</v>
      </c>
      <c r="G17" s="45" t="s">
        <v>111</v>
      </c>
      <c r="H17" s="45">
        <v>114</v>
      </c>
      <c r="I17" s="45">
        <v>3</v>
      </c>
      <c r="J17" s="45">
        <v>117</v>
      </c>
      <c r="K17" s="45">
        <v>293</v>
      </c>
      <c r="L17" s="45"/>
      <c r="M17" s="45"/>
    </row>
    <row r="18" spans="1:13" x14ac:dyDescent="0.25">
      <c r="A18" s="45">
        <v>29</v>
      </c>
      <c r="B18" s="45" t="s">
        <v>117</v>
      </c>
      <c r="C18" s="45" t="s">
        <v>232</v>
      </c>
      <c r="D18" s="53" t="s">
        <v>9</v>
      </c>
      <c r="E18" s="45" t="s">
        <v>233</v>
      </c>
      <c r="F18" s="45" t="s">
        <v>110</v>
      </c>
      <c r="G18" s="45" t="s">
        <v>111</v>
      </c>
      <c r="H18" s="45">
        <v>12</v>
      </c>
      <c r="I18" s="45">
        <v>0</v>
      </c>
      <c r="J18" s="45">
        <v>12</v>
      </c>
      <c r="K18" s="45">
        <v>19</v>
      </c>
      <c r="L18" s="45"/>
      <c r="M18" s="45"/>
    </row>
    <row r="19" spans="1:13" x14ac:dyDescent="0.25">
      <c r="A19" s="45">
        <v>29</v>
      </c>
      <c r="B19" s="45" t="s">
        <v>117</v>
      </c>
      <c r="C19" s="45" t="s">
        <v>234</v>
      </c>
      <c r="D19" s="53" t="s">
        <v>9</v>
      </c>
      <c r="E19" s="45" t="s">
        <v>235</v>
      </c>
      <c r="F19" s="45" t="s">
        <v>110</v>
      </c>
      <c r="G19" s="45" t="s">
        <v>111</v>
      </c>
      <c r="H19" s="45">
        <v>12</v>
      </c>
      <c r="I19" s="45">
        <v>3</v>
      </c>
      <c r="J19" s="45">
        <v>15</v>
      </c>
      <c r="K19" s="45">
        <v>17</v>
      </c>
      <c r="L19" s="45"/>
      <c r="M19" s="45"/>
    </row>
    <row r="20" spans="1:13" x14ac:dyDescent="0.25">
      <c r="A20" s="45">
        <v>29</v>
      </c>
      <c r="B20" s="45" t="s">
        <v>112</v>
      </c>
      <c r="C20" s="45" t="s">
        <v>236</v>
      </c>
      <c r="D20" s="53" t="s">
        <v>9</v>
      </c>
      <c r="E20" s="45" t="s">
        <v>237</v>
      </c>
      <c r="F20" s="45" t="s">
        <v>110</v>
      </c>
      <c r="G20" s="45" t="s">
        <v>111</v>
      </c>
      <c r="H20" s="45">
        <v>128</v>
      </c>
      <c r="I20" s="45">
        <v>4</v>
      </c>
      <c r="J20" s="45">
        <v>132</v>
      </c>
      <c r="K20" s="45">
        <v>337</v>
      </c>
      <c r="L20" s="45"/>
      <c r="M20" s="45"/>
    </row>
    <row r="21" spans="1:13" x14ac:dyDescent="0.25">
      <c r="A21" s="45">
        <v>29</v>
      </c>
      <c r="B21" s="45" t="s">
        <v>117</v>
      </c>
      <c r="C21" s="45" t="s">
        <v>238</v>
      </c>
      <c r="D21" s="53" t="s">
        <v>9</v>
      </c>
      <c r="E21" s="45" t="s">
        <v>239</v>
      </c>
      <c r="F21" s="45" t="s">
        <v>110</v>
      </c>
      <c r="G21" s="45" t="s">
        <v>111</v>
      </c>
      <c r="H21" s="45">
        <v>14</v>
      </c>
      <c r="I21" s="45">
        <v>0</v>
      </c>
      <c r="J21" s="45">
        <v>14</v>
      </c>
      <c r="K21" s="45">
        <v>15</v>
      </c>
      <c r="L21" s="45"/>
      <c r="M21" s="45"/>
    </row>
    <row r="22" spans="1:13" x14ac:dyDescent="0.25">
      <c r="A22" s="45">
        <v>29</v>
      </c>
      <c r="B22" s="45" t="s">
        <v>112</v>
      </c>
      <c r="C22" s="45" t="s">
        <v>240</v>
      </c>
      <c r="D22" s="53" t="s">
        <v>9</v>
      </c>
      <c r="E22" s="45" t="s">
        <v>241</v>
      </c>
      <c r="F22" s="45" t="s">
        <v>110</v>
      </c>
      <c r="G22" s="45" t="s">
        <v>111</v>
      </c>
      <c r="H22" s="45">
        <v>327</v>
      </c>
      <c r="I22" s="45">
        <v>14</v>
      </c>
      <c r="J22" s="45">
        <v>341</v>
      </c>
      <c r="K22" s="45">
        <v>386</v>
      </c>
      <c r="L22" s="45"/>
      <c r="M22" s="45"/>
    </row>
    <row r="23" spans="1:13" x14ac:dyDescent="0.25">
      <c r="A23" s="45">
        <v>29</v>
      </c>
      <c r="B23" s="45" t="s">
        <v>126</v>
      </c>
      <c r="C23" s="45" t="s">
        <v>242</v>
      </c>
      <c r="D23" s="53" t="s">
        <v>9</v>
      </c>
      <c r="E23" s="45" t="s">
        <v>243</v>
      </c>
      <c r="F23" s="45" t="s">
        <v>110</v>
      </c>
      <c r="G23" s="45" t="s">
        <v>111</v>
      </c>
      <c r="H23" s="45">
        <v>148</v>
      </c>
      <c r="I23" s="45">
        <v>0</v>
      </c>
      <c r="J23" s="45">
        <v>148</v>
      </c>
      <c r="K23" s="45">
        <v>157</v>
      </c>
      <c r="L23" s="45"/>
      <c r="M23" s="45"/>
    </row>
    <row r="24" spans="1:13" x14ac:dyDescent="0.25">
      <c r="A24" s="45">
        <v>29</v>
      </c>
      <c r="B24" s="45" t="s">
        <v>126</v>
      </c>
      <c r="C24" s="45" t="s">
        <v>244</v>
      </c>
      <c r="D24" s="53" t="s">
        <v>9</v>
      </c>
      <c r="E24" s="45" t="s">
        <v>245</v>
      </c>
      <c r="F24" s="45" t="s">
        <v>110</v>
      </c>
      <c r="G24" s="45" t="s">
        <v>111</v>
      </c>
      <c r="H24" s="45">
        <v>158</v>
      </c>
      <c r="I24" s="45">
        <v>0</v>
      </c>
      <c r="J24" s="45">
        <v>158</v>
      </c>
      <c r="K24" s="45">
        <v>159</v>
      </c>
      <c r="L24" s="45"/>
      <c r="M24" s="45"/>
    </row>
    <row r="25" spans="1:13" x14ac:dyDescent="0.25">
      <c r="A25" s="45">
        <v>29</v>
      </c>
      <c r="B25" s="45" t="s">
        <v>112</v>
      </c>
      <c r="C25" s="45" t="s">
        <v>246</v>
      </c>
      <c r="D25" s="53" t="s">
        <v>9</v>
      </c>
      <c r="E25" s="45" t="s">
        <v>247</v>
      </c>
      <c r="F25" s="45" t="s">
        <v>110</v>
      </c>
      <c r="G25" s="45" t="s">
        <v>111</v>
      </c>
      <c r="H25" s="45">
        <v>156</v>
      </c>
      <c r="I25" s="45">
        <v>3</v>
      </c>
      <c r="J25" s="45">
        <v>159</v>
      </c>
      <c r="K25" s="45">
        <v>189</v>
      </c>
      <c r="L25" s="45"/>
      <c r="M25" s="45"/>
    </row>
    <row r="26" spans="1:13" x14ac:dyDescent="0.25">
      <c r="A26" s="45">
        <v>29</v>
      </c>
      <c r="B26" s="45" t="s">
        <v>112</v>
      </c>
      <c r="C26" s="45" t="s">
        <v>248</v>
      </c>
      <c r="D26" s="53" t="s">
        <v>9</v>
      </c>
      <c r="E26" s="45" t="s">
        <v>249</v>
      </c>
      <c r="F26" s="45" t="s">
        <v>110</v>
      </c>
      <c r="G26" s="45" t="s">
        <v>111</v>
      </c>
      <c r="H26" s="45">
        <v>183</v>
      </c>
      <c r="I26" s="45">
        <v>4</v>
      </c>
      <c r="J26" s="45">
        <v>187</v>
      </c>
      <c r="K26" s="45">
        <v>225</v>
      </c>
      <c r="L26" s="45"/>
      <c r="M26" s="45"/>
    </row>
    <row r="27" spans="1:13" x14ac:dyDescent="0.25">
      <c r="A27" s="45">
        <v>29</v>
      </c>
      <c r="B27" s="45" t="s">
        <v>117</v>
      </c>
      <c r="C27" s="45" t="s">
        <v>250</v>
      </c>
      <c r="D27" s="53" t="s">
        <v>9</v>
      </c>
      <c r="E27" s="45" t="s">
        <v>251</v>
      </c>
      <c r="F27" s="45" t="s">
        <v>110</v>
      </c>
      <c r="G27" s="45" t="s">
        <v>111</v>
      </c>
      <c r="H27" s="45">
        <v>34</v>
      </c>
      <c r="I27" s="45">
        <v>1</v>
      </c>
      <c r="J27" s="45">
        <v>35</v>
      </c>
      <c r="K27" s="45">
        <v>38</v>
      </c>
      <c r="L27" s="45"/>
      <c r="M27" s="45"/>
    </row>
    <row r="28" spans="1:13" x14ac:dyDescent="0.25">
      <c r="A28" s="45">
        <v>29</v>
      </c>
      <c r="B28" s="45" t="s">
        <v>112</v>
      </c>
      <c r="C28" s="45" t="s">
        <v>252</v>
      </c>
      <c r="D28" s="53" t="s">
        <v>9</v>
      </c>
      <c r="E28" s="45" t="s">
        <v>253</v>
      </c>
      <c r="F28" s="45" t="s">
        <v>110</v>
      </c>
      <c r="G28" s="45" t="s">
        <v>111</v>
      </c>
      <c r="H28" s="45">
        <v>105</v>
      </c>
      <c r="I28" s="45">
        <v>0</v>
      </c>
      <c r="J28" s="45">
        <v>105</v>
      </c>
      <c r="K28" s="45">
        <v>119</v>
      </c>
      <c r="L28" s="45"/>
      <c r="M28" s="45"/>
    </row>
    <row r="29" spans="1:13" x14ac:dyDescent="0.25">
      <c r="A29" s="45">
        <v>29</v>
      </c>
      <c r="B29" s="45" t="s">
        <v>126</v>
      </c>
      <c r="C29" s="45" t="s">
        <v>254</v>
      </c>
      <c r="D29" s="53" t="s">
        <v>9</v>
      </c>
      <c r="E29" s="45" t="s">
        <v>255</v>
      </c>
      <c r="F29" s="45" t="s">
        <v>110</v>
      </c>
      <c r="G29" s="45" t="s">
        <v>111</v>
      </c>
      <c r="H29" s="45">
        <v>274</v>
      </c>
      <c r="I29" s="45">
        <v>0</v>
      </c>
      <c r="J29" s="45">
        <v>274</v>
      </c>
      <c r="K29" s="45">
        <v>456</v>
      </c>
      <c r="L29" s="45"/>
      <c r="M29" s="45"/>
    </row>
    <row r="30" spans="1:13" x14ac:dyDescent="0.25">
      <c r="A30" s="45">
        <v>29</v>
      </c>
      <c r="B30" s="45" t="s">
        <v>112</v>
      </c>
      <c r="C30" s="45" t="s">
        <v>256</v>
      </c>
      <c r="D30" s="53" t="s">
        <v>9</v>
      </c>
      <c r="E30" s="45" t="s">
        <v>257</v>
      </c>
      <c r="F30" s="45" t="s">
        <v>110</v>
      </c>
      <c r="G30" s="45" t="s">
        <v>111</v>
      </c>
      <c r="H30" s="45">
        <v>36</v>
      </c>
      <c r="I30" s="45">
        <v>0</v>
      </c>
      <c r="J30" s="45">
        <v>36</v>
      </c>
      <c r="K30" s="45">
        <v>172</v>
      </c>
      <c r="L30" s="45"/>
      <c r="M30" s="45"/>
    </row>
    <row r="31" spans="1:13" x14ac:dyDescent="0.25">
      <c r="A31" s="45">
        <v>29</v>
      </c>
      <c r="B31" s="45" t="s">
        <v>112</v>
      </c>
      <c r="C31" s="45" t="s">
        <v>258</v>
      </c>
      <c r="D31" s="53" t="s">
        <v>9</v>
      </c>
      <c r="E31" s="45" t="s">
        <v>259</v>
      </c>
      <c r="F31" s="45" t="s">
        <v>110</v>
      </c>
      <c r="G31" s="45" t="s">
        <v>111</v>
      </c>
      <c r="H31" s="45">
        <v>214</v>
      </c>
      <c r="I31" s="45">
        <v>13</v>
      </c>
      <c r="J31" s="45">
        <v>227</v>
      </c>
      <c r="K31" s="45">
        <v>589</v>
      </c>
      <c r="L31" s="45"/>
      <c r="M31" s="45"/>
    </row>
    <row r="32" spans="1:13" x14ac:dyDescent="0.25">
      <c r="A32" s="45">
        <v>29</v>
      </c>
      <c r="B32" s="45" t="s">
        <v>107</v>
      </c>
      <c r="C32" s="45" t="s">
        <v>260</v>
      </c>
      <c r="D32" s="53" t="s">
        <v>9</v>
      </c>
      <c r="E32" s="45" t="s">
        <v>261</v>
      </c>
      <c r="F32" s="45" t="s">
        <v>110</v>
      </c>
      <c r="G32" s="45" t="s">
        <v>111</v>
      </c>
      <c r="H32" s="45">
        <v>27</v>
      </c>
      <c r="I32" s="45">
        <v>0</v>
      </c>
      <c r="J32" s="45">
        <v>27</v>
      </c>
      <c r="K32" s="45">
        <v>32</v>
      </c>
      <c r="L32" s="45"/>
      <c r="M32" s="45"/>
    </row>
    <row r="33" spans="1:13" x14ac:dyDescent="0.25">
      <c r="A33" s="45">
        <v>29</v>
      </c>
      <c r="B33" s="45" t="s">
        <v>107</v>
      </c>
      <c r="C33" s="45" t="s">
        <v>262</v>
      </c>
      <c r="D33" s="53" t="s">
        <v>9</v>
      </c>
      <c r="E33" s="45" t="s">
        <v>263</v>
      </c>
      <c r="F33" s="45" t="s">
        <v>110</v>
      </c>
      <c r="G33" s="45" t="s">
        <v>111</v>
      </c>
      <c r="H33" s="45">
        <v>28</v>
      </c>
      <c r="I33" s="45">
        <v>4</v>
      </c>
      <c r="J33" s="45">
        <v>32</v>
      </c>
      <c r="K33" s="45">
        <v>51</v>
      </c>
      <c r="L33" s="45"/>
      <c r="M33" s="45"/>
    </row>
    <row r="34" spans="1:13" x14ac:dyDescent="0.25">
      <c r="A34" s="45">
        <v>29</v>
      </c>
      <c r="B34" s="45" t="s">
        <v>107</v>
      </c>
      <c r="C34" s="45" t="s">
        <v>264</v>
      </c>
      <c r="D34" s="53" t="s">
        <v>9</v>
      </c>
      <c r="E34" s="45" t="s">
        <v>265</v>
      </c>
      <c r="F34" s="45" t="s">
        <v>110</v>
      </c>
      <c r="G34" s="45" t="s">
        <v>111</v>
      </c>
      <c r="H34" s="45">
        <v>31</v>
      </c>
      <c r="I34" s="45">
        <v>2</v>
      </c>
      <c r="J34" s="45">
        <v>33</v>
      </c>
      <c r="K34" s="45">
        <v>39</v>
      </c>
      <c r="L34" s="45"/>
      <c r="M34" s="45"/>
    </row>
    <row r="35" spans="1:13" x14ac:dyDescent="0.25">
      <c r="A35" s="45">
        <v>29</v>
      </c>
      <c r="B35" s="45" t="s">
        <v>126</v>
      </c>
      <c r="C35" s="45" t="s">
        <v>266</v>
      </c>
      <c r="D35" s="53" t="s">
        <v>9</v>
      </c>
      <c r="E35" s="45" t="s">
        <v>267</v>
      </c>
      <c r="F35" s="45" t="s">
        <v>110</v>
      </c>
      <c r="G35" s="45" t="s">
        <v>111</v>
      </c>
      <c r="H35" s="45">
        <v>31</v>
      </c>
      <c r="I35" s="45">
        <v>0</v>
      </c>
      <c r="J35" s="45">
        <v>31</v>
      </c>
      <c r="K35" s="45">
        <v>34</v>
      </c>
      <c r="L35" s="45"/>
      <c r="M35" s="45"/>
    </row>
    <row r="36" spans="1:13" x14ac:dyDescent="0.25">
      <c r="A36" s="45">
        <v>29</v>
      </c>
      <c r="B36" s="45" t="s">
        <v>107</v>
      </c>
      <c r="C36" s="45" t="s">
        <v>268</v>
      </c>
      <c r="D36" s="53" t="s">
        <v>9</v>
      </c>
      <c r="E36" s="45" t="s">
        <v>269</v>
      </c>
      <c r="F36" s="45" t="s">
        <v>110</v>
      </c>
      <c r="G36" s="45" t="s">
        <v>111</v>
      </c>
      <c r="H36" s="45">
        <v>185</v>
      </c>
      <c r="I36" s="45">
        <v>0</v>
      </c>
      <c r="J36" s="45">
        <v>185</v>
      </c>
      <c r="K36" s="45">
        <v>262</v>
      </c>
      <c r="L36" s="45"/>
      <c r="M36" s="45"/>
    </row>
    <row r="37" spans="1:13" x14ac:dyDescent="0.25">
      <c r="A37" s="45">
        <v>29</v>
      </c>
      <c r="B37" s="45" t="s">
        <v>126</v>
      </c>
      <c r="C37" s="45" t="s">
        <v>270</v>
      </c>
      <c r="D37" s="53" t="s">
        <v>9</v>
      </c>
      <c r="E37" s="45" t="s">
        <v>271</v>
      </c>
      <c r="F37" s="45" t="s">
        <v>110</v>
      </c>
      <c r="G37" s="45" t="s">
        <v>111</v>
      </c>
      <c r="H37" s="45">
        <v>106</v>
      </c>
      <c r="I37" s="45">
        <v>0</v>
      </c>
      <c r="J37" s="45">
        <v>106</v>
      </c>
      <c r="K37" s="45">
        <v>191</v>
      </c>
      <c r="L37" s="45"/>
      <c r="M37" s="45"/>
    </row>
    <row r="38" spans="1:13" x14ac:dyDescent="0.25">
      <c r="A38" s="45">
        <v>29</v>
      </c>
      <c r="B38" s="45" t="s">
        <v>107</v>
      </c>
      <c r="C38" s="45" t="s">
        <v>272</v>
      </c>
      <c r="D38" s="53" t="s">
        <v>9</v>
      </c>
      <c r="E38" s="45" t="s">
        <v>273</v>
      </c>
      <c r="F38" s="45" t="s">
        <v>110</v>
      </c>
      <c r="G38" s="45" t="s">
        <v>111</v>
      </c>
      <c r="H38" s="45">
        <v>38</v>
      </c>
      <c r="I38" s="45">
        <v>0</v>
      </c>
      <c r="J38" s="45">
        <v>38</v>
      </c>
      <c r="K38" s="45">
        <v>47</v>
      </c>
      <c r="L38" s="45"/>
      <c r="M38" s="45"/>
    </row>
    <row r="39" spans="1:13" x14ac:dyDescent="0.25">
      <c r="A39" s="45">
        <v>29</v>
      </c>
      <c r="B39" s="45" t="s">
        <v>126</v>
      </c>
      <c r="C39" s="45" t="s">
        <v>274</v>
      </c>
      <c r="D39" s="53" t="s">
        <v>9</v>
      </c>
      <c r="E39" s="45" t="s">
        <v>275</v>
      </c>
      <c r="F39" s="45" t="s">
        <v>110</v>
      </c>
      <c r="G39" s="45" t="s">
        <v>111</v>
      </c>
      <c r="H39" s="45">
        <v>54</v>
      </c>
      <c r="I39" s="45">
        <v>0</v>
      </c>
      <c r="J39" s="45">
        <v>54</v>
      </c>
      <c r="K39" s="45">
        <v>106</v>
      </c>
      <c r="L39" s="45"/>
      <c r="M39" s="45"/>
    </row>
    <row r="40" spans="1:13" x14ac:dyDescent="0.25">
      <c r="A40" s="45">
        <v>29</v>
      </c>
      <c r="B40" s="45" t="s">
        <v>126</v>
      </c>
      <c r="C40" s="45" t="s">
        <v>276</v>
      </c>
      <c r="D40" s="53" t="s">
        <v>9</v>
      </c>
      <c r="E40" s="45" t="s">
        <v>277</v>
      </c>
      <c r="F40" s="45" t="s">
        <v>110</v>
      </c>
      <c r="G40" s="45" t="s">
        <v>111</v>
      </c>
      <c r="H40" s="45">
        <v>92</v>
      </c>
      <c r="I40" s="45">
        <v>0</v>
      </c>
      <c r="J40" s="45">
        <v>92</v>
      </c>
      <c r="K40" s="45">
        <v>93</v>
      </c>
      <c r="L40" s="45"/>
      <c r="M40" s="45"/>
    </row>
    <row r="41" spans="1:13" x14ac:dyDescent="0.25">
      <c r="A41" s="45">
        <v>29</v>
      </c>
      <c r="B41" s="45" t="s">
        <v>126</v>
      </c>
      <c r="C41" s="45" t="s">
        <v>278</v>
      </c>
      <c r="D41" s="53" t="s">
        <v>9</v>
      </c>
      <c r="E41" s="45" t="s">
        <v>279</v>
      </c>
      <c r="F41" s="45" t="s">
        <v>110</v>
      </c>
      <c r="G41" s="45" t="s">
        <v>111</v>
      </c>
      <c r="H41" s="45">
        <v>31</v>
      </c>
      <c r="I41" s="45">
        <v>0</v>
      </c>
      <c r="J41" s="45">
        <v>31</v>
      </c>
      <c r="K41" s="45">
        <v>79</v>
      </c>
      <c r="L41" s="45"/>
      <c r="M41" s="45"/>
    </row>
    <row r="42" spans="1:13" x14ac:dyDescent="0.25">
      <c r="A42" s="45">
        <v>29</v>
      </c>
      <c r="B42" s="45" t="s">
        <v>117</v>
      </c>
      <c r="C42" s="45" t="s">
        <v>280</v>
      </c>
      <c r="D42" s="53" t="s">
        <v>9</v>
      </c>
      <c r="E42" s="45" t="s">
        <v>281</v>
      </c>
      <c r="F42" s="45" t="s">
        <v>110</v>
      </c>
      <c r="G42" s="45" t="s">
        <v>111</v>
      </c>
      <c r="H42" s="45">
        <v>13</v>
      </c>
      <c r="I42" s="45">
        <v>0</v>
      </c>
      <c r="J42" s="45">
        <v>13</v>
      </c>
      <c r="K42" s="45">
        <v>127</v>
      </c>
      <c r="L42" s="45"/>
      <c r="M42" s="45"/>
    </row>
    <row r="43" spans="1:13" x14ac:dyDescent="0.25">
      <c r="A43" s="45">
        <v>29</v>
      </c>
      <c r="B43" s="45" t="s">
        <v>112</v>
      </c>
      <c r="C43" s="45" t="s">
        <v>282</v>
      </c>
      <c r="D43" s="53" t="s">
        <v>9</v>
      </c>
      <c r="E43" s="45" t="s">
        <v>283</v>
      </c>
      <c r="F43" s="45" t="s">
        <v>110</v>
      </c>
      <c r="G43" s="45" t="s">
        <v>111</v>
      </c>
      <c r="H43" s="45">
        <v>17</v>
      </c>
      <c r="I43" s="45">
        <v>3</v>
      </c>
      <c r="J43" s="45">
        <v>20</v>
      </c>
      <c r="K43" s="45">
        <v>22</v>
      </c>
      <c r="L43" s="45"/>
      <c r="M43" s="45"/>
    </row>
    <row r="44" spans="1:13" x14ac:dyDescent="0.25">
      <c r="A44" s="45">
        <v>29</v>
      </c>
      <c r="B44" s="45" t="s">
        <v>112</v>
      </c>
      <c r="C44" s="45" t="s">
        <v>284</v>
      </c>
      <c r="D44" s="53" t="s">
        <v>9</v>
      </c>
      <c r="E44" s="45" t="s">
        <v>285</v>
      </c>
      <c r="F44" s="45" t="s">
        <v>110</v>
      </c>
      <c r="G44" s="45" t="s">
        <v>111</v>
      </c>
      <c r="H44" s="45">
        <v>96</v>
      </c>
      <c r="I44" s="45">
        <v>3</v>
      </c>
      <c r="J44" s="45">
        <v>99</v>
      </c>
      <c r="K44" s="45">
        <v>150</v>
      </c>
      <c r="L44" s="45"/>
      <c r="M44" s="45"/>
    </row>
    <row r="45" spans="1:13" x14ac:dyDescent="0.25">
      <c r="A45" s="45">
        <v>29</v>
      </c>
      <c r="B45" s="45" t="s">
        <v>126</v>
      </c>
      <c r="C45" s="45" t="s">
        <v>286</v>
      </c>
      <c r="D45" s="53" t="s">
        <v>9</v>
      </c>
      <c r="E45" s="45" t="s">
        <v>287</v>
      </c>
      <c r="F45" s="45" t="s">
        <v>110</v>
      </c>
      <c r="G45" s="45" t="s">
        <v>111</v>
      </c>
      <c r="H45" s="45">
        <v>89</v>
      </c>
      <c r="I45" s="45">
        <v>1</v>
      </c>
      <c r="J45" s="45">
        <v>90</v>
      </c>
      <c r="K45" s="45">
        <v>121</v>
      </c>
      <c r="L45" s="45"/>
      <c r="M45" s="45"/>
    </row>
    <row r="46" spans="1:13" x14ac:dyDescent="0.25">
      <c r="A46" s="45">
        <v>29</v>
      </c>
      <c r="B46" s="45" t="s">
        <v>117</v>
      </c>
      <c r="C46" s="45" t="s">
        <v>288</v>
      </c>
      <c r="D46" s="53" t="s">
        <v>9</v>
      </c>
      <c r="E46" s="45" t="s">
        <v>289</v>
      </c>
      <c r="F46" s="45" t="s">
        <v>110</v>
      </c>
      <c r="G46" s="45" t="s">
        <v>111</v>
      </c>
      <c r="H46" s="45">
        <v>40</v>
      </c>
      <c r="I46" s="45">
        <v>5</v>
      </c>
      <c r="J46" s="45">
        <v>45</v>
      </c>
      <c r="K46" s="45">
        <v>130</v>
      </c>
      <c r="L46" s="45"/>
      <c r="M46" s="45"/>
    </row>
    <row r="47" spans="1:13" x14ac:dyDescent="0.25">
      <c r="A47" s="45">
        <v>29</v>
      </c>
      <c r="B47" s="45" t="s">
        <v>107</v>
      </c>
      <c r="C47" s="45" t="s">
        <v>290</v>
      </c>
      <c r="D47" s="53" t="s">
        <v>9</v>
      </c>
      <c r="E47" s="45" t="s">
        <v>291</v>
      </c>
      <c r="F47" s="45" t="s">
        <v>110</v>
      </c>
      <c r="G47" s="45" t="s">
        <v>111</v>
      </c>
      <c r="H47" s="45">
        <v>20</v>
      </c>
      <c r="I47" s="45">
        <v>0</v>
      </c>
      <c r="J47" s="45">
        <v>20</v>
      </c>
      <c r="K47" s="45">
        <v>23</v>
      </c>
      <c r="L47" s="45"/>
      <c r="M47" s="45"/>
    </row>
    <row r="48" spans="1:13" x14ac:dyDescent="0.25">
      <c r="A48" s="45">
        <v>29</v>
      </c>
      <c r="B48" s="45" t="s">
        <v>107</v>
      </c>
      <c r="C48" s="45" t="s">
        <v>292</v>
      </c>
      <c r="D48" s="53" t="s">
        <v>9</v>
      </c>
      <c r="E48" s="45" t="s">
        <v>293</v>
      </c>
      <c r="F48" s="45" t="s">
        <v>110</v>
      </c>
      <c r="G48" s="45" t="s">
        <v>111</v>
      </c>
      <c r="H48" s="45">
        <v>52</v>
      </c>
      <c r="I48" s="45">
        <v>1</v>
      </c>
      <c r="J48" s="45">
        <v>53</v>
      </c>
      <c r="K48" s="45">
        <v>75</v>
      </c>
      <c r="L48" s="45"/>
      <c r="M48" s="45"/>
    </row>
    <row r="49" spans="1:13" x14ac:dyDescent="0.25">
      <c r="A49" s="45">
        <v>29</v>
      </c>
      <c r="B49" s="45" t="s">
        <v>126</v>
      </c>
      <c r="C49" s="45" t="s">
        <v>294</v>
      </c>
      <c r="D49" s="53" t="s">
        <v>9</v>
      </c>
      <c r="E49" s="45" t="s">
        <v>295</v>
      </c>
      <c r="F49" s="45" t="s">
        <v>110</v>
      </c>
      <c r="G49" s="45" t="s">
        <v>111</v>
      </c>
      <c r="H49" s="45">
        <v>116</v>
      </c>
      <c r="I49" s="45">
        <v>0</v>
      </c>
      <c r="J49" s="45">
        <v>116</v>
      </c>
      <c r="K49" s="45">
        <v>116</v>
      </c>
      <c r="L49" s="45"/>
      <c r="M49" s="45"/>
    </row>
    <row r="50" spans="1:13" x14ac:dyDescent="0.25">
      <c r="A50" s="45">
        <v>29</v>
      </c>
      <c r="B50" s="45" t="s">
        <v>126</v>
      </c>
      <c r="C50" s="45" t="s">
        <v>296</v>
      </c>
      <c r="D50" s="53" t="s">
        <v>9</v>
      </c>
      <c r="E50" s="45" t="s">
        <v>297</v>
      </c>
      <c r="F50" s="45" t="s">
        <v>110</v>
      </c>
      <c r="G50" s="45" t="s">
        <v>111</v>
      </c>
      <c r="H50" s="45">
        <v>108</v>
      </c>
      <c r="I50" s="45">
        <v>0</v>
      </c>
      <c r="J50" s="45">
        <v>108</v>
      </c>
      <c r="K50" s="45">
        <v>173</v>
      </c>
      <c r="L50" s="45"/>
      <c r="M50" s="45"/>
    </row>
    <row r="51" spans="1:13" x14ac:dyDescent="0.25">
      <c r="A51" s="45">
        <v>29</v>
      </c>
      <c r="B51" s="45" t="s">
        <v>112</v>
      </c>
      <c r="C51" s="45" t="s">
        <v>115</v>
      </c>
      <c r="D51" s="45" t="s">
        <v>61</v>
      </c>
      <c r="E51" s="45" t="s">
        <v>116</v>
      </c>
      <c r="F51" s="45" t="s">
        <v>110</v>
      </c>
      <c r="G51" s="45" t="s">
        <v>111</v>
      </c>
      <c r="H51" s="45">
        <v>135</v>
      </c>
      <c r="I51" s="45">
        <v>1</v>
      </c>
      <c r="J51" s="45">
        <v>136</v>
      </c>
      <c r="K51" s="45">
        <v>882</v>
      </c>
      <c r="L51" s="45"/>
      <c r="M51" s="45"/>
    </row>
    <row r="52" spans="1:13" x14ac:dyDescent="0.25">
      <c r="A52" s="45">
        <v>29</v>
      </c>
      <c r="B52" s="45" t="s">
        <v>112</v>
      </c>
      <c r="C52" s="45" t="s">
        <v>120</v>
      </c>
      <c r="D52" s="45" t="s">
        <v>61</v>
      </c>
      <c r="E52" s="45" t="s">
        <v>121</v>
      </c>
      <c r="F52" s="45" t="s">
        <v>110</v>
      </c>
      <c r="G52" s="45" t="s">
        <v>111</v>
      </c>
      <c r="H52" s="45">
        <v>43</v>
      </c>
      <c r="I52" s="45">
        <v>0</v>
      </c>
      <c r="J52" s="45">
        <v>43</v>
      </c>
      <c r="K52" s="45">
        <v>195</v>
      </c>
      <c r="L52" s="45"/>
      <c r="M52" s="45"/>
    </row>
    <row r="53" spans="1:13" x14ac:dyDescent="0.25">
      <c r="A53" s="45">
        <v>29</v>
      </c>
      <c r="B53" s="45" t="s">
        <v>112</v>
      </c>
      <c r="C53" s="45" t="s">
        <v>124</v>
      </c>
      <c r="D53" s="45" t="s">
        <v>61</v>
      </c>
      <c r="E53" s="45" t="s">
        <v>125</v>
      </c>
      <c r="F53" s="45" t="s">
        <v>110</v>
      </c>
      <c r="G53" s="45" t="s">
        <v>111</v>
      </c>
      <c r="H53" s="45">
        <v>25</v>
      </c>
      <c r="I53" s="45">
        <v>16</v>
      </c>
      <c r="J53" s="45">
        <v>41</v>
      </c>
      <c r="K53" s="45">
        <v>81</v>
      </c>
      <c r="L53" s="45"/>
      <c r="M53" s="45"/>
    </row>
    <row r="54" spans="1:13" x14ac:dyDescent="0.25">
      <c r="A54" s="45">
        <v>29</v>
      </c>
      <c r="B54" s="45" t="s">
        <v>112</v>
      </c>
      <c r="C54" s="45" t="s">
        <v>135</v>
      </c>
      <c r="D54" s="45" t="s">
        <v>61</v>
      </c>
      <c r="E54" s="45" t="s">
        <v>136</v>
      </c>
      <c r="F54" s="45" t="s">
        <v>110</v>
      </c>
      <c r="G54" s="45" t="s">
        <v>111</v>
      </c>
      <c r="H54" s="45">
        <v>115</v>
      </c>
      <c r="I54" s="45">
        <v>3</v>
      </c>
      <c r="J54" s="45">
        <v>118</v>
      </c>
      <c r="K54" s="45">
        <v>233</v>
      </c>
      <c r="L54" s="45"/>
      <c r="M54" s="45"/>
    </row>
    <row r="55" spans="1:13" x14ac:dyDescent="0.25">
      <c r="A55" s="45">
        <v>29</v>
      </c>
      <c r="B55" s="45" t="s">
        <v>112</v>
      </c>
      <c r="C55" s="45" t="s">
        <v>141</v>
      </c>
      <c r="D55" s="45" t="s">
        <v>61</v>
      </c>
      <c r="E55" s="45" t="s">
        <v>142</v>
      </c>
      <c r="F55" s="45" t="s">
        <v>110</v>
      </c>
      <c r="G55" s="45" t="s">
        <v>111</v>
      </c>
      <c r="H55" s="45">
        <v>97</v>
      </c>
      <c r="I55" s="45">
        <v>3</v>
      </c>
      <c r="J55" s="45">
        <v>100</v>
      </c>
      <c r="K55" s="45">
        <v>209</v>
      </c>
      <c r="L55" s="45"/>
      <c r="M55" s="45"/>
    </row>
    <row r="56" spans="1:13" x14ac:dyDescent="0.25">
      <c r="A56" s="45">
        <v>29</v>
      </c>
      <c r="B56" s="45" t="s">
        <v>112</v>
      </c>
      <c r="C56" s="45" t="s">
        <v>145</v>
      </c>
      <c r="D56" s="45" t="s">
        <v>61</v>
      </c>
      <c r="E56" s="45" t="s">
        <v>146</v>
      </c>
      <c r="F56" s="45" t="s">
        <v>110</v>
      </c>
      <c r="G56" s="45" t="s">
        <v>111</v>
      </c>
      <c r="H56" s="45">
        <v>231</v>
      </c>
      <c r="I56" s="45">
        <v>50</v>
      </c>
      <c r="J56" s="45">
        <v>281</v>
      </c>
      <c r="K56" s="45">
        <v>658</v>
      </c>
      <c r="L56" s="45"/>
      <c r="M56" s="45"/>
    </row>
    <row r="57" spans="1:13" x14ac:dyDescent="0.25">
      <c r="A57" s="45">
        <v>29</v>
      </c>
      <c r="B57" s="45" t="s">
        <v>112</v>
      </c>
      <c r="C57" s="45" t="s">
        <v>179</v>
      </c>
      <c r="D57" s="45" t="s">
        <v>61</v>
      </c>
      <c r="E57" s="45" t="s">
        <v>180</v>
      </c>
      <c r="F57" s="45" t="s">
        <v>110</v>
      </c>
      <c r="G57" s="45" t="s">
        <v>111</v>
      </c>
      <c r="H57" s="45">
        <v>46</v>
      </c>
      <c r="I57" s="45">
        <v>2</v>
      </c>
      <c r="J57" s="45">
        <v>48</v>
      </c>
      <c r="K57" s="45">
        <v>506</v>
      </c>
      <c r="L57" s="45"/>
      <c r="M57" s="45"/>
    </row>
    <row r="58" spans="1:13" x14ac:dyDescent="0.25">
      <c r="A58" s="45">
        <v>29</v>
      </c>
      <c r="B58" s="45" t="s">
        <v>112</v>
      </c>
      <c r="C58" s="45" t="s">
        <v>181</v>
      </c>
      <c r="D58" s="45" t="s">
        <v>61</v>
      </c>
      <c r="E58" s="45" t="s">
        <v>182</v>
      </c>
      <c r="F58" s="45" t="s">
        <v>110</v>
      </c>
      <c r="G58" s="45" t="s">
        <v>111</v>
      </c>
      <c r="H58" s="45">
        <v>112</v>
      </c>
      <c r="I58" s="45">
        <v>16</v>
      </c>
      <c r="J58" s="45">
        <v>128</v>
      </c>
      <c r="K58" s="45">
        <v>1020</v>
      </c>
      <c r="L58" s="45"/>
      <c r="M58" s="45"/>
    </row>
    <row r="59" spans="1:13" x14ac:dyDescent="0.25">
      <c r="A59" s="45">
        <v>29</v>
      </c>
      <c r="B59" s="45" t="s">
        <v>112</v>
      </c>
      <c r="C59" s="45" t="s">
        <v>185</v>
      </c>
      <c r="D59" s="45" t="s">
        <v>61</v>
      </c>
      <c r="E59" s="45" t="s">
        <v>186</v>
      </c>
      <c r="F59" s="45" t="s">
        <v>110</v>
      </c>
      <c r="G59" s="45" t="s">
        <v>111</v>
      </c>
      <c r="H59" s="45">
        <v>18</v>
      </c>
      <c r="I59" s="45">
        <v>1</v>
      </c>
      <c r="J59" s="45">
        <v>19</v>
      </c>
      <c r="K59" s="45">
        <v>105</v>
      </c>
      <c r="L59" s="45"/>
      <c r="M59" s="45"/>
    </row>
    <row r="60" spans="1:13" x14ac:dyDescent="0.25">
      <c r="A60" s="45">
        <v>29</v>
      </c>
      <c r="B60" s="45" t="s">
        <v>112</v>
      </c>
      <c r="C60" s="45" t="s">
        <v>189</v>
      </c>
      <c r="D60" s="45" t="s">
        <v>61</v>
      </c>
      <c r="E60" s="45" t="s">
        <v>190</v>
      </c>
      <c r="F60" s="45" t="s">
        <v>110</v>
      </c>
      <c r="G60" s="45" t="s">
        <v>111</v>
      </c>
      <c r="H60" s="45">
        <v>96</v>
      </c>
      <c r="I60" s="45">
        <v>3</v>
      </c>
      <c r="J60" s="45">
        <v>99</v>
      </c>
      <c r="K60" s="45">
        <v>206</v>
      </c>
      <c r="L60" s="45"/>
      <c r="M60" s="45"/>
    </row>
    <row r="61" spans="1:13" x14ac:dyDescent="0.25">
      <c r="A61" s="45">
        <v>29</v>
      </c>
      <c r="B61" s="45" t="s">
        <v>117</v>
      </c>
      <c r="C61" s="45" t="s">
        <v>118</v>
      </c>
      <c r="D61" s="45" t="s">
        <v>60</v>
      </c>
      <c r="E61" s="45" t="s">
        <v>119</v>
      </c>
      <c r="F61" s="45" t="s">
        <v>110</v>
      </c>
      <c r="G61" s="45" t="s">
        <v>111</v>
      </c>
      <c r="H61" s="45">
        <v>10</v>
      </c>
      <c r="I61" s="45">
        <v>2</v>
      </c>
      <c r="J61" s="45">
        <v>12</v>
      </c>
      <c r="K61" s="45">
        <v>99</v>
      </c>
      <c r="L61" s="45"/>
      <c r="M61" s="45"/>
    </row>
    <row r="62" spans="1:13" x14ac:dyDescent="0.25">
      <c r="A62" s="45">
        <v>29</v>
      </c>
      <c r="B62" s="45" t="s">
        <v>117</v>
      </c>
      <c r="C62" s="45" t="s">
        <v>122</v>
      </c>
      <c r="D62" s="45" t="s">
        <v>60</v>
      </c>
      <c r="E62" s="45" t="s">
        <v>123</v>
      </c>
      <c r="F62" s="45" t="s">
        <v>110</v>
      </c>
      <c r="G62" s="45" t="s">
        <v>111</v>
      </c>
      <c r="H62" s="45">
        <v>16</v>
      </c>
      <c r="I62" s="45">
        <v>6</v>
      </c>
      <c r="J62" s="45">
        <v>22</v>
      </c>
      <c r="K62" s="45">
        <v>44</v>
      </c>
      <c r="L62" s="45"/>
      <c r="M62" s="45"/>
    </row>
    <row r="63" spans="1:13" x14ac:dyDescent="0.25">
      <c r="A63" s="45">
        <v>29</v>
      </c>
      <c r="B63" s="45" t="s">
        <v>112</v>
      </c>
      <c r="C63" s="45" t="s">
        <v>137</v>
      </c>
      <c r="D63" s="45" t="s">
        <v>60</v>
      </c>
      <c r="E63" s="45" t="s">
        <v>138</v>
      </c>
      <c r="F63" s="45" t="s">
        <v>110</v>
      </c>
      <c r="G63" s="45" t="s">
        <v>111</v>
      </c>
      <c r="H63" s="45">
        <v>214</v>
      </c>
      <c r="I63" s="45">
        <v>44</v>
      </c>
      <c r="J63" s="45">
        <v>258</v>
      </c>
      <c r="K63" s="45">
        <v>2015</v>
      </c>
      <c r="L63" s="45"/>
      <c r="M63" s="45"/>
    </row>
    <row r="64" spans="1:13" x14ac:dyDescent="0.25">
      <c r="A64" s="45">
        <v>29</v>
      </c>
      <c r="B64" s="45" t="s">
        <v>117</v>
      </c>
      <c r="C64" s="45" t="s">
        <v>147</v>
      </c>
      <c r="D64" s="45" t="s">
        <v>60</v>
      </c>
      <c r="E64" s="45" t="s">
        <v>148</v>
      </c>
      <c r="F64" s="45" t="s">
        <v>110</v>
      </c>
      <c r="G64" s="45" t="s">
        <v>111</v>
      </c>
      <c r="H64" s="45">
        <v>58</v>
      </c>
      <c r="I64" s="45">
        <v>35</v>
      </c>
      <c r="J64" s="45">
        <v>93</v>
      </c>
      <c r="K64" s="45">
        <v>125</v>
      </c>
      <c r="L64" s="45"/>
      <c r="M64" s="45"/>
    </row>
    <row r="65" spans="1:13" x14ac:dyDescent="0.25">
      <c r="A65" s="45">
        <v>29</v>
      </c>
      <c r="B65" s="45" t="s">
        <v>117</v>
      </c>
      <c r="C65" s="45" t="s">
        <v>157</v>
      </c>
      <c r="D65" s="45" t="s">
        <v>60</v>
      </c>
      <c r="E65" s="45" t="s">
        <v>158</v>
      </c>
      <c r="F65" s="45" t="s">
        <v>110</v>
      </c>
      <c r="G65" s="45" t="s">
        <v>111</v>
      </c>
      <c r="H65" s="45">
        <v>12</v>
      </c>
      <c r="I65" s="45">
        <v>1</v>
      </c>
      <c r="J65" s="45">
        <v>13</v>
      </c>
      <c r="K65" s="45">
        <v>194</v>
      </c>
      <c r="L65" s="45"/>
      <c r="M65" s="45"/>
    </row>
    <row r="66" spans="1:13" x14ac:dyDescent="0.25">
      <c r="A66" s="45">
        <v>29</v>
      </c>
      <c r="B66" s="45" t="s">
        <v>117</v>
      </c>
      <c r="C66" s="45" t="s">
        <v>169</v>
      </c>
      <c r="D66" s="45" t="s">
        <v>60</v>
      </c>
      <c r="E66" s="45" t="s">
        <v>170</v>
      </c>
      <c r="F66" s="45" t="s">
        <v>110</v>
      </c>
      <c r="G66" s="45" t="s">
        <v>111</v>
      </c>
      <c r="H66" s="45">
        <v>17</v>
      </c>
      <c r="I66" s="45">
        <v>3</v>
      </c>
      <c r="J66" s="45">
        <v>20</v>
      </c>
      <c r="K66" s="45">
        <v>47</v>
      </c>
      <c r="L66" s="45"/>
      <c r="M66" s="45"/>
    </row>
    <row r="67" spans="1:13" x14ac:dyDescent="0.25">
      <c r="A67" s="45">
        <v>29</v>
      </c>
      <c r="B67" s="45" t="s">
        <v>117</v>
      </c>
      <c r="C67" s="45" t="s">
        <v>171</v>
      </c>
      <c r="D67" s="45" t="s">
        <v>60</v>
      </c>
      <c r="E67" s="45" t="s">
        <v>172</v>
      </c>
      <c r="F67" s="45" t="s">
        <v>110</v>
      </c>
      <c r="G67" s="45" t="s">
        <v>111</v>
      </c>
      <c r="H67" s="45">
        <v>34</v>
      </c>
      <c r="I67" s="45">
        <v>8</v>
      </c>
      <c r="J67" s="45">
        <v>42</v>
      </c>
      <c r="K67" s="45">
        <v>183</v>
      </c>
      <c r="L67" s="45"/>
      <c r="M67" s="45"/>
    </row>
    <row r="68" spans="1:13" x14ac:dyDescent="0.25">
      <c r="A68" s="45">
        <v>29</v>
      </c>
      <c r="B68" s="45" t="s">
        <v>117</v>
      </c>
      <c r="C68" s="45" t="s">
        <v>175</v>
      </c>
      <c r="D68" s="45" t="s">
        <v>60</v>
      </c>
      <c r="E68" s="45" t="s">
        <v>176</v>
      </c>
      <c r="F68" s="45" t="s">
        <v>110</v>
      </c>
      <c r="G68" s="45" t="s">
        <v>111</v>
      </c>
      <c r="H68" s="45">
        <v>8</v>
      </c>
      <c r="I68" s="45">
        <v>0</v>
      </c>
      <c r="J68" s="45">
        <v>8</v>
      </c>
      <c r="K68" s="45">
        <v>314</v>
      </c>
      <c r="L68" s="45"/>
      <c r="M68" s="45"/>
    </row>
    <row r="69" spans="1:13" x14ac:dyDescent="0.25">
      <c r="A69" s="45">
        <v>29</v>
      </c>
      <c r="B69" s="45" t="s">
        <v>117</v>
      </c>
      <c r="C69" s="45" t="s">
        <v>191</v>
      </c>
      <c r="D69" s="45" t="s">
        <v>60</v>
      </c>
      <c r="E69" s="45" t="s">
        <v>192</v>
      </c>
      <c r="F69" s="45" t="s">
        <v>110</v>
      </c>
      <c r="G69" s="45" t="s">
        <v>111</v>
      </c>
      <c r="H69" s="45">
        <v>36</v>
      </c>
      <c r="I69" s="45">
        <v>4</v>
      </c>
      <c r="J69" s="45">
        <v>40</v>
      </c>
      <c r="K69" s="45">
        <v>66</v>
      </c>
      <c r="L69" s="45"/>
      <c r="M69" s="45"/>
    </row>
    <row r="70" spans="1:13" x14ac:dyDescent="0.25">
      <c r="A70" s="45">
        <v>29</v>
      </c>
      <c r="B70" s="45" t="s">
        <v>112</v>
      </c>
      <c r="C70" s="45" t="s">
        <v>113</v>
      </c>
      <c r="D70" s="45" t="s">
        <v>62</v>
      </c>
      <c r="E70" s="45" t="s">
        <v>114</v>
      </c>
      <c r="F70" s="45" t="s">
        <v>110</v>
      </c>
      <c r="G70" s="45" t="s">
        <v>111</v>
      </c>
      <c r="H70" s="45">
        <v>163</v>
      </c>
      <c r="I70" s="45">
        <v>19</v>
      </c>
      <c r="J70" s="45">
        <v>182</v>
      </c>
      <c r="K70" s="45">
        <v>356</v>
      </c>
      <c r="L70" s="45"/>
      <c r="M70" s="45"/>
    </row>
    <row r="71" spans="1:13" x14ac:dyDescent="0.25">
      <c r="A71" s="45">
        <v>29</v>
      </c>
      <c r="B71" s="45" t="s">
        <v>126</v>
      </c>
      <c r="C71" s="45" t="s">
        <v>127</v>
      </c>
      <c r="D71" s="45" t="s">
        <v>62</v>
      </c>
      <c r="E71" s="45" t="s">
        <v>128</v>
      </c>
      <c r="F71" s="45" t="s">
        <v>110</v>
      </c>
      <c r="G71" s="45" t="s">
        <v>111</v>
      </c>
      <c r="H71" s="45">
        <v>75</v>
      </c>
      <c r="I71" s="45">
        <v>0</v>
      </c>
      <c r="J71" s="45">
        <v>75</v>
      </c>
      <c r="K71" s="45">
        <v>116</v>
      </c>
      <c r="L71" s="45"/>
      <c r="M71" s="45"/>
    </row>
    <row r="72" spans="1:13" x14ac:dyDescent="0.25">
      <c r="A72" s="45">
        <v>29</v>
      </c>
      <c r="B72" s="45" t="s">
        <v>126</v>
      </c>
      <c r="C72" s="45" t="s">
        <v>129</v>
      </c>
      <c r="D72" s="45" t="s">
        <v>62</v>
      </c>
      <c r="E72" s="45" t="s">
        <v>130</v>
      </c>
      <c r="F72" s="45" t="s">
        <v>110</v>
      </c>
      <c r="G72" s="45" t="s">
        <v>111</v>
      </c>
      <c r="H72" s="45">
        <v>330</v>
      </c>
      <c r="I72" s="45">
        <v>23</v>
      </c>
      <c r="J72" s="45">
        <v>353</v>
      </c>
      <c r="K72" s="45">
        <v>1408</v>
      </c>
      <c r="L72" s="45"/>
      <c r="M72" s="45"/>
    </row>
    <row r="73" spans="1:13" x14ac:dyDescent="0.25">
      <c r="A73" s="45">
        <v>29</v>
      </c>
      <c r="B73" s="45" t="s">
        <v>107</v>
      </c>
      <c r="C73" s="45" t="s">
        <v>131</v>
      </c>
      <c r="D73" s="45" t="s">
        <v>62</v>
      </c>
      <c r="E73" s="45" t="s">
        <v>132</v>
      </c>
      <c r="F73" s="45" t="s">
        <v>110</v>
      </c>
      <c r="G73" s="45" t="s">
        <v>111</v>
      </c>
      <c r="H73" s="45">
        <v>32</v>
      </c>
      <c r="I73" s="45">
        <v>8</v>
      </c>
      <c r="J73" s="45">
        <v>40</v>
      </c>
      <c r="K73" s="45">
        <v>187</v>
      </c>
      <c r="L73" s="45"/>
      <c r="M73" s="45"/>
    </row>
    <row r="74" spans="1:13" x14ac:dyDescent="0.25">
      <c r="A74" s="45">
        <v>29</v>
      </c>
      <c r="B74" s="45" t="s">
        <v>126</v>
      </c>
      <c r="C74" s="45" t="s">
        <v>133</v>
      </c>
      <c r="D74" s="45" t="s">
        <v>62</v>
      </c>
      <c r="E74" s="45" t="s">
        <v>134</v>
      </c>
      <c r="F74" s="45" t="s">
        <v>110</v>
      </c>
      <c r="G74" s="45" t="s">
        <v>111</v>
      </c>
      <c r="H74" s="45">
        <v>118</v>
      </c>
      <c r="I74" s="45">
        <v>4</v>
      </c>
      <c r="J74" s="45">
        <v>122</v>
      </c>
      <c r="K74" s="45">
        <v>291</v>
      </c>
      <c r="L74" s="45"/>
      <c r="M74" s="45"/>
    </row>
    <row r="75" spans="1:13" x14ac:dyDescent="0.25">
      <c r="A75" s="45">
        <v>29</v>
      </c>
      <c r="B75" s="45" t="s">
        <v>126</v>
      </c>
      <c r="C75" s="45" t="s">
        <v>143</v>
      </c>
      <c r="D75" s="45" t="s">
        <v>62</v>
      </c>
      <c r="E75" s="45" t="s">
        <v>144</v>
      </c>
      <c r="F75" s="45" t="s">
        <v>110</v>
      </c>
      <c r="G75" s="45" t="s">
        <v>111</v>
      </c>
      <c r="H75" s="45">
        <v>49</v>
      </c>
      <c r="I75" s="45">
        <v>0</v>
      </c>
      <c r="J75" s="45">
        <v>49</v>
      </c>
      <c r="K75" s="45">
        <v>95</v>
      </c>
      <c r="L75" s="45"/>
      <c r="M75" s="45"/>
    </row>
    <row r="76" spans="1:13" x14ac:dyDescent="0.25">
      <c r="A76" s="45">
        <v>29</v>
      </c>
      <c r="B76" s="45" t="s">
        <v>126</v>
      </c>
      <c r="C76" s="45" t="s">
        <v>149</v>
      </c>
      <c r="D76" s="45" t="s">
        <v>62</v>
      </c>
      <c r="E76" s="45" t="s">
        <v>150</v>
      </c>
      <c r="F76" s="45" t="s">
        <v>110</v>
      </c>
      <c r="G76" s="45" t="s">
        <v>111</v>
      </c>
      <c r="H76" s="45">
        <v>131</v>
      </c>
      <c r="I76" s="45">
        <v>27</v>
      </c>
      <c r="J76" s="45">
        <v>158</v>
      </c>
      <c r="K76" s="45">
        <v>223</v>
      </c>
      <c r="L76" s="45"/>
      <c r="M76" s="45"/>
    </row>
    <row r="77" spans="1:13" x14ac:dyDescent="0.25">
      <c r="A77" s="45">
        <v>29</v>
      </c>
      <c r="B77" s="45" t="s">
        <v>126</v>
      </c>
      <c r="C77" s="45" t="s">
        <v>151</v>
      </c>
      <c r="D77" s="45" t="s">
        <v>62</v>
      </c>
      <c r="E77" s="45" t="s">
        <v>152</v>
      </c>
      <c r="F77" s="45" t="s">
        <v>110</v>
      </c>
      <c r="G77" s="45" t="s">
        <v>111</v>
      </c>
      <c r="H77" s="45">
        <v>76</v>
      </c>
      <c r="I77" s="45">
        <v>1</v>
      </c>
      <c r="J77" s="45">
        <v>77</v>
      </c>
      <c r="K77" s="45">
        <v>100</v>
      </c>
      <c r="L77" s="45"/>
      <c r="M77" s="45"/>
    </row>
    <row r="78" spans="1:13" x14ac:dyDescent="0.25">
      <c r="A78" s="45">
        <v>29</v>
      </c>
      <c r="B78" s="45" t="s">
        <v>126</v>
      </c>
      <c r="C78" s="45" t="s">
        <v>155</v>
      </c>
      <c r="D78" s="45" t="s">
        <v>62</v>
      </c>
      <c r="E78" s="45" t="s">
        <v>156</v>
      </c>
      <c r="F78" s="45" t="s">
        <v>110</v>
      </c>
      <c r="G78" s="45" t="s">
        <v>111</v>
      </c>
      <c r="H78" s="45">
        <v>111</v>
      </c>
      <c r="I78" s="45">
        <v>36</v>
      </c>
      <c r="J78" s="45">
        <v>147</v>
      </c>
      <c r="K78" s="45">
        <v>192</v>
      </c>
      <c r="L78" s="45"/>
      <c r="M78" s="45"/>
    </row>
    <row r="79" spans="1:13" x14ac:dyDescent="0.25">
      <c r="A79" s="45">
        <v>29</v>
      </c>
      <c r="B79" s="45" t="s">
        <v>112</v>
      </c>
      <c r="C79" s="45" t="s">
        <v>159</v>
      </c>
      <c r="D79" s="45" t="s">
        <v>62</v>
      </c>
      <c r="E79" s="45" t="s">
        <v>160</v>
      </c>
      <c r="F79" s="45" t="s">
        <v>110</v>
      </c>
      <c r="G79" s="45" t="s">
        <v>111</v>
      </c>
      <c r="H79" s="45">
        <v>106</v>
      </c>
      <c r="I79" s="45">
        <v>1</v>
      </c>
      <c r="J79" s="45">
        <v>107</v>
      </c>
      <c r="K79" s="45">
        <v>152</v>
      </c>
      <c r="L79" s="45"/>
      <c r="M79" s="45"/>
    </row>
    <row r="80" spans="1:13" x14ac:dyDescent="0.25">
      <c r="A80" s="45">
        <v>29</v>
      </c>
      <c r="B80" s="45" t="s">
        <v>107</v>
      </c>
      <c r="C80" s="45" t="s">
        <v>161</v>
      </c>
      <c r="D80" s="45" t="s">
        <v>62</v>
      </c>
      <c r="E80" s="45" t="s">
        <v>162</v>
      </c>
      <c r="F80" s="45" t="s">
        <v>110</v>
      </c>
      <c r="G80" s="45" t="s">
        <v>111</v>
      </c>
      <c r="H80" s="45">
        <v>29</v>
      </c>
      <c r="I80" s="45">
        <v>1</v>
      </c>
      <c r="J80" s="45">
        <v>30</v>
      </c>
      <c r="K80" s="45">
        <v>67</v>
      </c>
      <c r="L80" s="45"/>
      <c r="M80" s="45"/>
    </row>
    <row r="81" spans="1:13" x14ac:dyDescent="0.25">
      <c r="A81" s="45">
        <v>29</v>
      </c>
      <c r="B81" s="45" t="s">
        <v>126</v>
      </c>
      <c r="C81" s="45" t="s">
        <v>167</v>
      </c>
      <c r="D81" s="45" t="s">
        <v>62</v>
      </c>
      <c r="E81" s="45" t="s">
        <v>168</v>
      </c>
      <c r="F81" s="45" t="s">
        <v>110</v>
      </c>
      <c r="G81" s="45" t="s">
        <v>111</v>
      </c>
      <c r="H81" s="45">
        <v>91</v>
      </c>
      <c r="I81" s="45">
        <v>14</v>
      </c>
      <c r="J81" s="45">
        <v>105</v>
      </c>
      <c r="K81" s="45">
        <v>260</v>
      </c>
      <c r="L81" s="45"/>
      <c r="M81" s="45"/>
    </row>
    <row r="82" spans="1:13" x14ac:dyDescent="0.25">
      <c r="A82" s="45">
        <v>29</v>
      </c>
      <c r="B82" s="45" t="s">
        <v>126</v>
      </c>
      <c r="C82" s="45" t="s">
        <v>177</v>
      </c>
      <c r="D82" s="45" t="s">
        <v>62</v>
      </c>
      <c r="E82" s="45" t="s">
        <v>178</v>
      </c>
      <c r="F82" s="45" t="s">
        <v>110</v>
      </c>
      <c r="G82" s="45" t="s">
        <v>111</v>
      </c>
      <c r="H82" s="45">
        <v>99</v>
      </c>
      <c r="I82" s="45">
        <v>11</v>
      </c>
      <c r="J82" s="45">
        <v>110</v>
      </c>
      <c r="K82" s="45">
        <v>206</v>
      </c>
      <c r="L82" s="45"/>
      <c r="M82" s="45"/>
    </row>
    <row r="83" spans="1:13" x14ac:dyDescent="0.25">
      <c r="A83" s="45">
        <v>29</v>
      </c>
      <c r="B83" s="45" t="s">
        <v>126</v>
      </c>
      <c r="C83" s="45" t="s">
        <v>193</v>
      </c>
      <c r="D83" s="45" t="s">
        <v>62</v>
      </c>
      <c r="E83" s="45" t="s">
        <v>194</v>
      </c>
      <c r="F83" s="45" t="s">
        <v>110</v>
      </c>
      <c r="G83" s="45" t="s">
        <v>111</v>
      </c>
      <c r="H83" s="45">
        <v>151</v>
      </c>
      <c r="I83" s="45">
        <v>2</v>
      </c>
      <c r="J83" s="45">
        <v>153</v>
      </c>
      <c r="K83" s="45">
        <v>689</v>
      </c>
      <c r="L83" s="45"/>
      <c r="M83" s="45"/>
    </row>
    <row r="84" spans="1:13" x14ac:dyDescent="0.25">
      <c r="A84" s="45">
        <v>29</v>
      </c>
      <c r="B84" s="45" t="s">
        <v>126</v>
      </c>
      <c r="C84" s="45" t="s">
        <v>195</v>
      </c>
      <c r="D84" s="45" t="s">
        <v>62</v>
      </c>
      <c r="E84" s="45" t="s">
        <v>196</v>
      </c>
      <c r="F84" s="45" t="s">
        <v>110</v>
      </c>
      <c r="G84" s="45" t="s">
        <v>111</v>
      </c>
      <c r="H84" s="45">
        <v>62</v>
      </c>
      <c r="I84" s="45">
        <v>2</v>
      </c>
      <c r="J84" s="45">
        <v>64</v>
      </c>
      <c r="K84" s="45">
        <v>498</v>
      </c>
      <c r="L84" s="45"/>
      <c r="M84" s="45"/>
    </row>
    <row r="85" spans="1:13" x14ac:dyDescent="0.25">
      <c r="A85" s="45">
        <v>29</v>
      </c>
      <c r="B85" s="45" t="s">
        <v>107</v>
      </c>
      <c r="C85" s="45" t="s">
        <v>108</v>
      </c>
      <c r="D85" s="45" t="s">
        <v>63</v>
      </c>
      <c r="E85" s="45" t="s">
        <v>109</v>
      </c>
      <c r="F85" s="45" t="s">
        <v>110</v>
      </c>
      <c r="G85" s="45" t="s">
        <v>111</v>
      </c>
      <c r="H85" s="45">
        <v>47</v>
      </c>
      <c r="I85" s="45">
        <v>0</v>
      </c>
      <c r="J85" s="45">
        <v>47</v>
      </c>
      <c r="K85" s="45">
        <v>57</v>
      </c>
      <c r="L85" s="45"/>
      <c r="M85" s="45"/>
    </row>
    <row r="86" spans="1:13" x14ac:dyDescent="0.25">
      <c r="A86" s="45">
        <v>29</v>
      </c>
      <c r="B86" s="45" t="s">
        <v>107</v>
      </c>
      <c r="C86" s="45" t="s">
        <v>139</v>
      </c>
      <c r="D86" s="45" t="s">
        <v>63</v>
      </c>
      <c r="E86" s="45" t="s">
        <v>140</v>
      </c>
      <c r="F86" s="45" t="s">
        <v>110</v>
      </c>
      <c r="G86" s="45" t="s">
        <v>111</v>
      </c>
      <c r="H86" s="45">
        <v>99</v>
      </c>
      <c r="I86" s="45">
        <v>14</v>
      </c>
      <c r="J86" s="45">
        <v>113</v>
      </c>
      <c r="K86" s="45">
        <v>144</v>
      </c>
      <c r="L86" s="45"/>
      <c r="M86" s="45"/>
    </row>
    <row r="87" spans="1:13" x14ac:dyDescent="0.25">
      <c r="A87" s="45">
        <v>29</v>
      </c>
      <c r="B87" s="45" t="s">
        <v>117</v>
      </c>
      <c r="C87" s="45" t="s">
        <v>153</v>
      </c>
      <c r="D87" s="45" t="s">
        <v>63</v>
      </c>
      <c r="E87" s="45" t="s">
        <v>154</v>
      </c>
      <c r="F87" s="45" t="s">
        <v>110</v>
      </c>
      <c r="G87" s="45" t="s">
        <v>111</v>
      </c>
      <c r="H87" s="45">
        <v>25</v>
      </c>
      <c r="I87" s="45">
        <v>3</v>
      </c>
      <c r="J87" s="45">
        <v>28</v>
      </c>
      <c r="K87" s="45">
        <v>42</v>
      </c>
      <c r="L87" s="45"/>
      <c r="M87" s="45"/>
    </row>
    <row r="88" spans="1:13" x14ac:dyDescent="0.25">
      <c r="A88" s="45">
        <v>29</v>
      </c>
      <c r="B88" s="45" t="s">
        <v>107</v>
      </c>
      <c r="C88" s="45" t="s">
        <v>163</v>
      </c>
      <c r="D88" s="45" t="s">
        <v>63</v>
      </c>
      <c r="E88" s="45" t="s">
        <v>164</v>
      </c>
      <c r="F88" s="45" t="s">
        <v>110</v>
      </c>
      <c r="G88" s="45" t="s">
        <v>111</v>
      </c>
      <c r="H88" s="45">
        <v>21</v>
      </c>
      <c r="I88" s="45">
        <v>0</v>
      </c>
      <c r="J88" s="45">
        <v>21</v>
      </c>
      <c r="K88" s="45">
        <v>34</v>
      </c>
      <c r="L88" s="45"/>
      <c r="M88" s="45"/>
    </row>
    <row r="89" spans="1:13" x14ac:dyDescent="0.25">
      <c r="A89" s="45">
        <v>29</v>
      </c>
      <c r="B89" s="45" t="s">
        <v>117</v>
      </c>
      <c r="C89" s="45" t="s">
        <v>165</v>
      </c>
      <c r="D89" s="45" t="s">
        <v>63</v>
      </c>
      <c r="E89" s="45" t="s">
        <v>166</v>
      </c>
      <c r="F89" s="45" t="s">
        <v>110</v>
      </c>
      <c r="G89" s="45" t="s">
        <v>111</v>
      </c>
      <c r="H89" s="45">
        <v>12</v>
      </c>
      <c r="I89" s="45">
        <v>1</v>
      </c>
      <c r="J89" s="45">
        <v>13</v>
      </c>
      <c r="K89" s="45">
        <v>21</v>
      </c>
      <c r="L89" s="45"/>
      <c r="M89" s="45"/>
    </row>
    <row r="90" spans="1:13" x14ac:dyDescent="0.25">
      <c r="A90" s="45">
        <v>29</v>
      </c>
      <c r="B90" s="45" t="s">
        <v>107</v>
      </c>
      <c r="C90" s="45" t="s">
        <v>173</v>
      </c>
      <c r="D90" s="45" t="s">
        <v>63</v>
      </c>
      <c r="E90" s="45" t="s">
        <v>174</v>
      </c>
      <c r="F90" s="45" t="s">
        <v>110</v>
      </c>
      <c r="G90" s="45" t="s">
        <v>111</v>
      </c>
      <c r="H90" s="45">
        <v>15</v>
      </c>
      <c r="I90" s="45">
        <v>3</v>
      </c>
      <c r="J90" s="45">
        <v>18</v>
      </c>
      <c r="K90" s="45">
        <v>87</v>
      </c>
      <c r="L90" s="45"/>
      <c r="M90" s="45"/>
    </row>
    <row r="91" spans="1:13" x14ac:dyDescent="0.25">
      <c r="A91" s="45">
        <v>29</v>
      </c>
      <c r="B91" s="45" t="s">
        <v>107</v>
      </c>
      <c r="C91" s="45" t="s">
        <v>183</v>
      </c>
      <c r="D91" s="45" t="s">
        <v>63</v>
      </c>
      <c r="E91" s="45" t="s">
        <v>184</v>
      </c>
      <c r="F91" s="45" t="s">
        <v>110</v>
      </c>
      <c r="G91" s="45" t="s">
        <v>111</v>
      </c>
      <c r="H91" s="45">
        <v>10</v>
      </c>
      <c r="I91" s="45">
        <v>0</v>
      </c>
      <c r="J91" s="45">
        <v>10</v>
      </c>
      <c r="K91" s="45">
        <v>20</v>
      </c>
      <c r="L91" s="45"/>
      <c r="M91" s="45"/>
    </row>
    <row r="92" spans="1:13" x14ac:dyDescent="0.25">
      <c r="A92" s="45">
        <v>29</v>
      </c>
      <c r="B92" s="45" t="s">
        <v>107</v>
      </c>
      <c r="C92" s="45" t="s">
        <v>187</v>
      </c>
      <c r="D92" s="45" t="s">
        <v>63</v>
      </c>
      <c r="E92" s="45" t="s">
        <v>188</v>
      </c>
      <c r="F92" s="45" t="s">
        <v>110</v>
      </c>
      <c r="G92" s="45" t="s">
        <v>111</v>
      </c>
      <c r="H92" s="45">
        <v>7</v>
      </c>
      <c r="I92" s="45">
        <v>4</v>
      </c>
      <c r="J92" s="45">
        <v>11</v>
      </c>
      <c r="K92" s="45">
        <v>19</v>
      </c>
      <c r="L92" s="45"/>
      <c r="M92" s="45"/>
    </row>
    <row r="93" spans="1:13" x14ac:dyDescent="0.25">
      <c r="A93" s="45">
        <v>29</v>
      </c>
      <c r="B93" s="45" t="s">
        <v>107</v>
      </c>
      <c r="C93" s="45" t="s">
        <v>197</v>
      </c>
      <c r="D93" s="45" t="s">
        <v>63</v>
      </c>
      <c r="E93" s="45" t="s">
        <v>198</v>
      </c>
      <c r="F93" s="45" t="s">
        <v>110</v>
      </c>
      <c r="G93" s="45" t="s">
        <v>111</v>
      </c>
      <c r="H93" s="45">
        <v>116</v>
      </c>
      <c r="I93" s="45">
        <v>24</v>
      </c>
      <c r="J93" s="45">
        <v>140</v>
      </c>
      <c r="K93" s="45">
        <v>217</v>
      </c>
      <c r="L93" s="45"/>
      <c r="M93" s="45"/>
    </row>
  </sheetData>
  <sortState ref="A2:L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67</v>
      </c>
      <c r="C5" s="2">
        <v>3355</v>
      </c>
      <c r="D5" s="2">
        <v>3422</v>
      </c>
      <c r="G5" s="1" t="s">
        <v>9</v>
      </c>
      <c r="H5" s="2">
        <f>GETPIVOTDATA("Sum of Cx pipiens",$A$4,"Zone","LV")</f>
        <v>67</v>
      </c>
      <c r="I5" s="2">
        <f>GETPIVOTDATA("Sum of Cx tarsalis",$A$4,"Zone","LV")</f>
        <v>3355</v>
      </c>
      <c r="J5" s="2">
        <f>GETPIVOTDATA("Sum of Total CX",$A$4,"Zone","LV")</f>
        <v>3422</v>
      </c>
    </row>
    <row r="6" spans="1:10" x14ac:dyDescent="0.25">
      <c r="A6" s="1" t="s">
        <v>61</v>
      </c>
      <c r="B6" s="2">
        <v>95</v>
      </c>
      <c r="C6" s="2">
        <v>918</v>
      </c>
      <c r="D6" s="2">
        <v>1013</v>
      </c>
      <c r="G6" s="1" t="s">
        <v>61</v>
      </c>
      <c r="H6" s="2">
        <f>GETPIVOTDATA("Sum of Cx pipiens",$A$4,"Zone","NE")</f>
        <v>95</v>
      </c>
      <c r="I6" s="2">
        <f>GETPIVOTDATA("Sum of Cx tarsalis",$A$4,"Zone","NE")</f>
        <v>918</v>
      </c>
      <c r="J6" s="2">
        <f>GETPIVOTDATA("Sum of Total CX",$A$4,"Zone","NE")</f>
        <v>1013</v>
      </c>
    </row>
    <row r="7" spans="1:10" x14ac:dyDescent="0.25">
      <c r="A7" s="1" t="s">
        <v>60</v>
      </c>
      <c r="B7" s="2">
        <v>103</v>
      </c>
      <c r="C7" s="2">
        <v>405</v>
      </c>
      <c r="D7" s="2">
        <v>508</v>
      </c>
      <c r="G7" s="1" t="s">
        <v>60</v>
      </c>
      <c r="H7" s="2">
        <f>GETPIVOTDATA("Sum of Cx pipiens",$A$4,"Zone","NW")</f>
        <v>103</v>
      </c>
      <c r="I7" s="2">
        <f>GETPIVOTDATA("Sum of Cx tarsalis",$A$4,"Zone","NW")</f>
        <v>405</v>
      </c>
      <c r="J7" s="2">
        <f>GETPIVOTDATA("Sum of Total CX",$A$4,"Zone","NW")</f>
        <v>508</v>
      </c>
    </row>
    <row r="8" spans="1:10" x14ac:dyDescent="0.25">
      <c r="A8" s="1" t="s">
        <v>62</v>
      </c>
      <c r="B8" s="2">
        <v>149</v>
      </c>
      <c r="C8" s="2">
        <v>1623</v>
      </c>
      <c r="D8" s="2">
        <v>1772</v>
      </c>
      <c r="G8" s="1" t="s">
        <v>62</v>
      </c>
      <c r="H8" s="2">
        <f>GETPIVOTDATA("Sum of Cx pipiens",$A$4,"Zone","SE")</f>
        <v>149</v>
      </c>
      <c r="I8" s="2">
        <f>GETPIVOTDATA("Sum of Cx tarsalis",$A$4,"Zone","SE")</f>
        <v>1623</v>
      </c>
      <c r="J8" s="2">
        <f>GETPIVOTDATA("Sum of Total CX",$A$4,"Zone","SE")</f>
        <v>1772</v>
      </c>
    </row>
    <row r="9" spans="1:10" x14ac:dyDescent="0.25">
      <c r="A9" s="1" t="s">
        <v>63</v>
      </c>
      <c r="B9" s="2">
        <v>49</v>
      </c>
      <c r="C9" s="2">
        <v>352</v>
      </c>
      <c r="D9" s="2">
        <v>401</v>
      </c>
      <c r="G9" s="1" t="s">
        <v>63</v>
      </c>
      <c r="H9" s="2">
        <f>GETPIVOTDATA("Sum of Cx pipiens",$A$4,"Zone","SW")</f>
        <v>49</v>
      </c>
      <c r="I9" s="2">
        <f>GETPIVOTDATA("Sum of Cx tarsalis",$A$4,"Zone","SW")</f>
        <v>352</v>
      </c>
      <c r="J9" s="2">
        <f>GETPIVOTDATA("Sum of Total CX",$A$4,"Zone","SW")</f>
        <v>401</v>
      </c>
    </row>
    <row r="10" spans="1:10" x14ac:dyDescent="0.25">
      <c r="A10" s="1" t="s">
        <v>200</v>
      </c>
      <c r="B10" s="2">
        <v>71</v>
      </c>
      <c r="C10" s="2">
        <v>2296</v>
      </c>
      <c r="D10" s="2">
        <v>2367</v>
      </c>
    </row>
    <row r="11" spans="1:10" x14ac:dyDescent="0.25">
      <c r="A11" s="1" t="s">
        <v>7</v>
      </c>
      <c r="B11" s="2">
        <v>534</v>
      </c>
      <c r="C11" s="2">
        <v>8949</v>
      </c>
      <c r="D11" s="2">
        <v>9483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7" t="s">
        <v>79</v>
      </c>
      <c r="B1" s="67"/>
      <c r="H1" s="67" t="s">
        <v>55</v>
      </c>
      <c r="I1" s="67"/>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30</v>
      </c>
      <c r="C6" s="2">
        <v>1089</v>
      </c>
      <c r="D6" s="2">
        <v>1119</v>
      </c>
      <c r="H6" s="1" t="s">
        <v>9</v>
      </c>
      <c r="I6" s="2">
        <f>GETPIVOTDATA("Total",$A$4,"Zone","LV","Spp","pipiens")</f>
        <v>30</v>
      </c>
      <c r="J6" s="2">
        <f>GETPIVOTDATA("Total",$A$4,"Zone","LV","Spp","tarsalis")</f>
        <v>1089</v>
      </c>
      <c r="K6" s="2">
        <f>GETPIVOTDATA("Total",$A$4,"Zone","LV")</f>
        <v>1119</v>
      </c>
    </row>
    <row r="7" spans="1:11" x14ac:dyDescent="0.25">
      <c r="A7" s="1" t="s">
        <v>61</v>
      </c>
      <c r="B7" s="2">
        <v>458</v>
      </c>
      <c r="C7" s="2">
        <v>927</v>
      </c>
      <c r="D7" s="2">
        <v>1385</v>
      </c>
      <c r="H7" s="1" t="s">
        <v>61</v>
      </c>
      <c r="I7" s="2">
        <f>GETPIVOTDATA("Total",$A$4,"Zone","NE","Spp","pipiens")</f>
        <v>458</v>
      </c>
      <c r="J7" s="2">
        <f>GETPIVOTDATA("Total",$A$4,"Zone","NE","Spp","tarsalis")</f>
        <v>927</v>
      </c>
      <c r="K7" s="2">
        <f>GETPIVOTDATA("Total",$A$4,"Zone","NE")</f>
        <v>1385</v>
      </c>
    </row>
    <row r="8" spans="1:11" x14ac:dyDescent="0.25">
      <c r="A8" s="1" t="s">
        <v>60</v>
      </c>
      <c r="B8" s="2">
        <v>133</v>
      </c>
      <c r="C8" s="2">
        <v>405</v>
      </c>
      <c r="D8" s="2">
        <v>538</v>
      </c>
      <c r="H8" s="1" t="s">
        <v>60</v>
      </c>
      <c r="I8" s="2">
        <f>GETPIVOTDATA("Total",$A$4,"Zone","NW","Spp","pipiens")</f>
        <v>133</v>
      </c>
      <c r="J8" s="2">
        <f>GETPIVOTDATA("Total",$A$4,"Zone","NW","Spp","tarsalis")</f>
        <v>405</v>
      </c>
      <c r="K8" s="2">
        <f>GETPIVOTDATA("Total",$A$4,"Zone","NW")</f>
        <v>538</v>
      </c>
    </row>
    <row r="9" spans="1:11" x14ac:dyDescent="0.25">
      <c r="A9" s="1" t="s">
        <v>62</v>
      </c>
      <c r="B9" s="2">
        <v>415</v>
      </c>
      <c r="C9" s="2">
        <v>1630</v>
      </c>
      <c r="D9" s="2">
        <v>2045</v>
      </c>
      <c r="H9" s="1" t="s">
        <v>62</v>
      </c>
      <c r="I9" s="2">
        <f>GETPIVOTDATA("Total",$A$4,"Zone","SE","Spp","pipiens")</f>
        <v>415</v>
      </c>
      <c r="J9" s="2">
        <f>GETPIVOTDATA("Total",$A$4,"Zone","SE","Spp","tarsalis")</f>
        <v>1630</v>
      </c>
      <c r="K9" s="2">
        <f>GETPIVOTDATA("Total",$A$4,"Zone","SE")</f>
        <v>2045</v>
      </c>
    </row>
    <row r="10" spans="1:11" x14ac:dyDescent="0.25">
      <c r="A10" s="1" t="s">
        <v>63</v>
      </c>
      <c r="B10" s="2">
        <v>85</v>
      </c>
      <c r="C10" s="2">
        <v>352</v>
      </c>
      <c r="D10" s="2">
        <v>437</v>
      </c>
      <c r="H10" s="1" t="s">
        <v>63</v>
      </c>
      <c r="I10" s="2">
        <f>GETPIVOTDATA("Total",$A$4,"Zone","SW","Spp","pipiens")</f>
        <v>85</v>
      </c>
      <c r="J10" s="2">
        <f>GETPIVOTDATA("Total",$A$4,"Zone","SW","Spp","tarsalis")</f>
        <v>352</v>
      </c>
      <c r="K10" s="2">
        <f>GETPIVOTDATA("Total",$A$4,"Zone","SW")</f>
        <v>437</v>
      </c>
    </row>
    <row r="11" spans="1:11" x14ac:dyDescent="0.25">
      <c r="A11" s="1" t="s">
        <v>7</v>
      </c>
      <c r="B11" s="2">
        <v>1121</v>
      </c>
      <c r="C11" s="2">
        <v>4403</v>
      </c>
      <c r="D11" s="2">
        <v>5524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D8E000C-79B2-4D36-A870-5103401093A5}"/>
</file>

<file path=customXml/itemProps2.xml><?xml version="1.0" encoding="utf-8"?>
<ds:datastoreItem xmlns:ds="http://schemas.openxmlformats.org/officeDocument/2006/customXml" ds:itemID="{F921D10B-3347-4C66-903E-E8ECFDF08D5C}"/>
</file>

<file path=customXml/itemProps3.xml><?xml version="1.0" encoding="utf-8"?>
<ds:datastoreItem xmlns:ds="http://schemas.openxmlformats.org/officeDocument/2006/customXml" ds:itemID="{D7AE0EFC-E9C6-493B-AD77-9A0790A217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2015-09-28T16:49:01Z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25367000</vt:r8>
  </property>
</Properties>
</file>