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pivotTable4.xml" ContentType="application/vnd.openxmlformats-officedocument.spreadsheetml.pivotTable+xml"/>
  <Override PartName="/xl/worksheets/sheet9.xml" ContentType="application/vnd.openxmlformats-officedocument.spreadsheetml.worksheet+xml"/>
  <Override PartName="/xl/pivotTables/pivotTable1.xml" ContentType="application/vnd.openxmlformats-officedocument.spreadsheetml.pivotTable+xml"/>
  <Override PartName="/xl/theme/theme1.xml" ContentType="application/vnd.openxmlformats-officedocument.theme+xml"/>
  <Override PartName="/xl/worksheets/sheet10.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6.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Reyes\Documents\Reyes Graduate School\Ebel Rotation\WNV survalance\Weekly Reports\Week 29\"/>
    </mc:Choice>
  </mc:AlternateContent>
  <bookViews>
    <workbookView xWindow="0" yWindow="0" windowWidth="28800" windowHeight="14235" tabRatio="905" activeTab="1"/>
  </bookViews>
  <sheets>
    <sheet name="READ ME" sheetId="65" r:id="rId1"/>
    <sheet name="Weekly Data Input" sheetId="2" r:id="rId2"/>
    <sheet name="Weekly 009 input (- Grav, Mal)" sheetId="59" r:id="rId3"/>
    <sheet name="Total Number Of Ind" sheetId="63" r:id="rId4"/>
    <sheet name="Total Number Ind Examined " sheetId="61" r:id="rId5"/>
    <sheet name="Total Number of Pools Examined" sheetId="64" r:id="rId6"/>
    <sheet name="Total Number of WNV + Pools" sheetId="6" r:id="rId7"/>
    <sheet name="CITYINFRATE" sheetId="57" r:id="rId8"/>
    <sheet name="ZONEINFRATE" sheetId="58" r:id="rId9"/>
    <sheet name="Graphs" sheetId="5" r:id="rId10"/>
  </sheets>
  <definedNames>
    <definedName name="_xlnm._FilterDatabase" localSheetId="1" hidden="1">'Weekly Data Input'!#REF!</definedName>
  </definedNames>
  <calcPr calcId="152511"/>
  <pivotCaches>
    <pivotCache cacheId="1" r:id="rId11"/>
    <pivotCache cacheId="8" r:id="rId12"/>
  </pivotCaches>
</workbook>
</file>

<file path=xl/calcChain.xml><?xml version="1.0" encoding="utf-8"?>
<calcChain xmlns="http://schemas.openxmlformats.org/spreadsheetml/2006/main">
  <c r="F12" i="5" l="1"/>
  <c r="F10" i="5"/>
  <c r="F9" i="5"/>
  <c r="F7" i="5"/>
  <c r="F6" i="5"/>
  <c r="E12" i="5"/>
  <c r="E10" i="5"/>
  <c r="E9" i="5"/>
  <c r="E8" i="5"/>
  <c r="E7" i="5"/>
  <c r="E6" i="5"/>
  <c r="H7" i="64"/>
  <c r="F70" i="5" l="1"/>
  <c r="M75" i="5"/>
  <c r="L75" i="5"/>
  <c r="L73" i="5"/>
  <c r="M73" i="5"/>
  <c r="M72" i="5"/>
  <c r="M71" i="5"/>
  <c r="F8" i="5" s="1"/>
  <c r="M70" i="5"/>
  <c r="M69" i="5"/>
  <c r="L72" i="5"/>
  <c r="L71" i="5"/>
  <c r="L70" i="5"/>
  <c r="L69" i="5"/>
  <c r="I8" i="6"/>
  <c r="H9" i="6"/>
  <c r="G10" i="6"/>
  <c r="H11" i="6"/>
  <c r="G8" i="6"/>
  <c r="H10" i="6"/>
  <c r="G7" i="6"/>
  <c r="I11" i="6"/>
  <c r="I7" i="6"/>
  <c r="H8" i="6"/>
  <c r="G9" i="6"/>
  <c r="I10" i="6"/>
  <c r="H7" i="6"/>
  <c r="I9" i="6"/>
  <c r="G11" i="6"/>
  <c r="J10" i="64"/>
  <c r="J9" i="64"/>
  <c r="I8" i="64"/>
  <c r="I7" i="64"/>
  <c r="I9" i="64"/>
  <c r="H9" i="64"/>
  <c r="H10" i="64"/>
  <c r="H8" i="64"/>
  <c r="H6" i="64"/>
  <c r="J6" i="64"/>
  <c r="I10" i="64"/>
  <c r="J7" i="64"/>
  <c r="J8" i="64"/>
  <c r="I6" i="64"/>
  <c r="I6" i="61"/>
  <c r="I9" i="61"/>
  <c r="J6" i="61"/>
  <c r="J8" i="61"/>
  <c r="I8" i="61"/>
  <c r="K8" i="61"/>
  <c r="K10" i="61"/>
  <c r="K6" i="61"/>
  <c r="I7" i="61"/>
  <c r="I10" i="61"/>
  <c r="J9" i="61"/>
  <c r="K7" i="61"/>
  <c r="K9" i="61"/>
  <c r="J7" i="61"/>
  <c r="J10" i="61"/>
  <c r="I6" i="63"/>
  <c r="I7" i="63"/>
  <c r="I9" i="63"/>
  <c r="I5" i="63"/>
  <c r="H7" i="63"/>
  <c r="J9" i="63"/>
  <c r="J6" i="63"/>
  <c r="J5" i="63"/>
  <c r="H5" i="63"/>
  <c r="H8" i="63"/>
  <c r="H9" i="63"/>
  <c r="I8" i="63"/>
  <c r="J8" i="63"/>
  <c r="H6" i="63"/>
  <c r="J7" i="63"/>
  <c r="G75" i="5" l="1"/>
  <c r="F69" i="5"/>
  <c r="H69" i="5" s="1"/>
  <c r="F71" i="5"/>
  <c r="G69" i="5"/>
  <c r="F72" i="5"/>
  <c r="G71" i="5"/>
  <c r="F75" i="5"/>
  <c r="G72" i="5"/>
  <c r="G70" i="5"/>
  <c r="H70" i="5"/>
  <c r="C69" i="5"/>
  <c r="D70" i="5"/>
  <c r="C70" i="5"/>
  <c r="D75" i="5"/>
  <c r="D72" i="5"/>
  <c r="C71" i="5"/>
  <c r="D69" i="5"/>
  <c r="C75" i="5"/>
  <c r="E75" i="5" s="1"/>
  <c r="C72" i="5"/>
  <c r="D71" i="5"/>
  <c r="C40" i="5"/>
  <c r="D38" i="5"/>
  <c r="C44" i="5"/>
  <c r="G44" i="5" s="1"/>
  <c r="C41" i="5"/>
  <c r="D40" i="5"/>
  <c r="C39" i="5"/>
  <c r="D44" i="5"/>
  <c r="H44" i="5" s="1"/>
  <c r="D41" i="5"/>
  <c r="C38" i="5"/>
  <c r="D39" i="5"/>
  <c r="J75" i="5"/>
  <c r="I75" i="5"/>
  <c r="H71" i="5" l="1"/>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<sst xmlns="http://schemas.openxmlformats.org/spreadsheetml/2006/main" count="2461" uniqueCount="488">
  <si>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</si>
  <si>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</si>
  <si>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</si>
  <si>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</si>
  <si>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</si>
  <si>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</si>
  <si>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</si>
  <si>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</si>
  <si>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</si>
  <si>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</si>
  <si>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</si>
  <si>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</si>
  <si>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</si>
  <si>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</si>
  <si>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</si>
  <si>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</si>
  <si>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</si>
  <si>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</si>
  <si>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</si>
  <si>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</si>
  <si>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</si>
  <si>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</si>
  <si>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</si>
  <si>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</si>
  <si>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</si>
  <si>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</si>
  <si>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</si>
  <si>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</si>
  <si>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</si>
  <si>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</si>
  <si>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</si>
  <si>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</si>
  <si>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</si>
  <si>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</si>
  <si>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</si>
  <si>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</si>
  <si>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</si>
  <si>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</si>
  <si>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</si>
  <si>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</si>
  <si>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</si>
  <si>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</si>
  <si>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</si>
  <si>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</si>
  <si>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</si>
  <si>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</si>
  <si>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</si>
  <si>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</si>
  <si>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</si>
  <si>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</si>
  <si>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</si>
  <si>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</si>
  <si>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</si>
  <si>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</si>
  <si>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</si>
  <si>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</si>
  <si>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</si>
  <si>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</si>
  <si>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</si>
  <si>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</si>
  <si>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</si>
  <si>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</si>
  <si>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</si>
  <si>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</si>
  <si>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</si>
  <si>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</si>
  <si>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</si>
  <si>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</si>
  <si>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</si>
  <si>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</si>
  <si>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</si>
  <si>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</si>
  <si>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</si>
  <si>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</si>
  <si>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</si>
  <si>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</si>
  <si>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</si>
  <si>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</si>
  <si>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</si>
  <si>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</si>
  <si>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</si>
  <si>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</si>
  <si>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</si>
  <si>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</si>
  <si>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</si>
  <si>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</si>
  <si>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</si>
  <si>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</si>
  <si>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</si>
  <si>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</si>
  <si>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</si>
  <si>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</si>
  <si>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</si>
  <si>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</si>
  <si>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</si>
  <si>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</si>
  <si>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</si>
  <si>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</si>
  <si>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</si>
  <si>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</si>
  <si>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</si>
  <si>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</si>
  <si>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</si>
  <si>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</si>
  <si>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</si>
  <si>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NA</t>
  </si>
  <si>
    <t>N/A</t>
  </si>
  <si>
    <t>07/23/2015</t>
  </si>
  <si>
    <t>FC-001</t>
  </si>
  <si>
    <t>Magic Carpet</t>
  </si>
  <si>
    <t>LIGHT</t>
  </si>
  <si>
    <t>NO</t>
  </si>
  <si>
    <t>07/20/2015</t>
  </si>
  <si>
    <t>FC-004</t>
  </si>
  <si>
    <t>Bighorn Drive</t>
  </si>
  <si>
    <t>FC-006</t>
  </si>
  <si>
    <t>North Linden</t>
  </si>
  <si>
    <t>07/22/2015</t>
  </si>
  <si>
    <t>FC-011</t>
  </si>
  <si>
    <t>Golden Currant</t>
  </si>
  <si>
    <t>FC-014</t>
  </si>
  <si>
    <t>Fort Collins Vistors Center</t>
  </si>
  <si>
    <t>FC-015</t>
  </si>
  <si>
    <t>Stuart and Dorset</t>
  </si>
  <si>
    <t>FC-019</t>
  </si>
  <si>
    <t>Edora Park</t>
  </si>
  <si>
    <t>07/21/2015</t>
  </si>
  <si>
    <t>FC-023</t>
  </si>
  <si>
    <t>Boltz</t>
  </si>
  <si>
    <t>FC-027</t>
  </si>
  <si>
    <t>San Luis</t>
  </si>
  <si>
    <t>FC-029</t>
  </si>
  <si>
    <t>Bens Park</t>
  </si>
  <si>
    <t>FC-031</t>
  </si>
  <si>
    <t>Willow Springs</t>
  </si>
  <si>
    <t>FC-034</t>
  </si>
  <si>
    <t>Country Club</t>
  </si>
  <si>
    <t>FC-036</t>
  </si>
  <si>
    <t>Hemlock</t>
  </si>
  <si>
    <t>FC-037</t>
  </si>
  <si>
    <t>Chelsea Ridge</t>
  </si>
  <si>
    <t>FC-038</t>
  </si>
  <si>
    <t>Lochside Lane</t>
  </si>
  <si>
    <t>FC-039</t>
  </si>
  <si>
    <t>Fossil Creek South (Greenstone)</t>
  </si>
  <si>
    <t>FC-040</t>
  </si>
  <si>
    <t>Redwood</t>
  </si>
  <si>
    <t>FC-041</t>
  </si>
  <si>
    <t>Fishback</t>
  </si>
  <si>
    <t>FC-046</t>
  </si>
  <si>
    <t>725 Westshore Court</t>
  </si>
  <si>
    <t>FC-047</t>
  </si>
  <si>
    <t>Keenland &amp; Twin Oak</t>
  </si>
  <si>
    <t>FC-049</t>
  </si>
  <si>
    <t>Casa Grande and Downing</t>
  </si>
  <si>
    <t>FC-050</t>
  </si>
  <si>
    <t>Golden Meadows Ditch</t>
  </si>
  <si>
    <t>FC-052</t>
  </si>
  <si>
    <t>603 Gilgalad Way</t>
  </si>
  <si>
    <t>FC-053</t>
  </si>
  <si>
    <t>Egret and Rookery</t>
  </si>
  <si>
    <t>FC-054</t>
  </si>
  <si>
    <t>737 Parliament Court</t>
  </si>
  <si>
    <t>FC-057</t>
  </si>
  <si>
    <t>Registry Ridge- End of Ranger Dr</t>
  </si>
  <si>
    <t>FC-058</t>
  </si>
  <si>
    <t>Spring Creek Trail @ Michener Dr</t>
  </si>
  <si>
    <t>FC-059</t>
  </si>
  <si>
    <t>Springwood and Lockwood</t>
  </si>
  <si>
    <t>FC-060</t>
  </si>
  <si>
    <t>808 Pondersosa</t>
  </si>
  <si>
    <t>FC-061</t>
  </si>
  <si>
    <t>Holley Environ. Plant Research Ctr</t>
  </si>
  <si>
    <t>FC-062</t>
  </si>
  <si>
    <t>Waters Edge at Blue Mesa</t>
  </si>
  <si>
    <t>FC-063</t>
  </si>
  <si>
    <t>Red Fox Meadows FCNA</t>
  </si>
  <si>
    <t>FC-064</t>
  </si>
  <si>
    <t>West Chase @ Kechter Farm</t>
  </si>
  <si>
    <t>FC-066</t>
  </si>
  <si>
    <t>Prospect Ponds @ Drake Water</t>
  </si>
  <si>
    <t>FC-067</t>
  </si>
  <si>
    <t>Poudre River Drive at bike trail</t>
  </si>
  <si>
    <t>FC-068</t>
  </si>
  <si>
    <t>502 Crest Drive</t>
  </si>
  <si>
    <t>FC-069</t>
  </si>
  <si>
    <t>Linden Lake Rd</t>
  </si>
  <si>
    <t>FC-071</t>
  </si>
  <si>
    <t>Silvergate Road</t>
  </si>
  <si>
    <t>FC-072</t>
  </si>
  <si>
    <t>422 Lake Drive Alley</t>
  </si>
  <si>
    <t>FC-073</t>
  </si>
  <si>
    <t>118 Grant</t>
  </si>
  <si>
    <t>FC-074</t>
  </si>
  <si>
    <t>Rockcreek</t>
  </si>
  <si>
    <t>FC-075</t>
  </si>
  <si>
    <t>North Sage Creek</t>
  </si>
  <si>
    <t>FC-093</t>
  </si>
  <si>
    <t>Lopez Elementary School</t>
  </si>
  <si>
    <t>LC-001</t>
  </si>
  <si>
    <t>LC</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</si>
  <si>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</si>
  <si>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</si>
  <si>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</si>
  <si>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</si>
  <si>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</si>
  <si>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</si>
  <si>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</si>
  <si>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</si>
  <si>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</si>
  <si>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</si>
  <si>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</si>
  <si>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</si>
  <si>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</si>
  <si>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</si>
  <si>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</si>
  <si>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</si>
  <si>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</si>
  <si>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</si>
  <si>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</si>
  <si>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</si>
  <si>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</si>
  <si>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</si>
  <si>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</si>
  <si>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</si>
  <si>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</si>
  <si>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</si>
  <si>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</si>
  <si>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</si>
  <si>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</si>
  <si>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LV-020</t>
  </si>
  <si>
    <t>Cattail Pond</t>
  </si>
  <si>
    <t>LV-021</t>
  </si>
  <si>
    <t>Linda and 26th Street SW</t>
  </si>
  <si>
    <t>LV-042</t>
  </si>
  <si>
    <t>2001 South Douglas</t>
  </si>
  <si>
    <t>LV-066</t>
  </si>
  <si>
    <t>Outlet Mall Apartments</t>
  </si>
  <si>
    <t>LV-067</t>
  </si>
  <si>
    <t>Del Norte Private Park</t>
  </si>
  <si>
    <t>LV-069</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</si>
  <si>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</si>
  <si>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</si>
  <si>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</si>
  <si>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</si>
  <si>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</si>
  <si>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</si>
  <si>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</si>
  <si>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</si>
  <si>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</si>
  <si>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</si>
  <si>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</si>
  <si>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</si>
  <si>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</si>
  <si>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LV-089</t>
  </si>
  <si>
    <t>9th and Des Moines</t>
  </si>
  <si>
    <t>LV-093</t>
  </si>
  <si>
    <t>Pond at Silver Lake</t>
  </si>
  <si>
    <t>LV-095</t>
  </si>
  <si>
    <t>Waterfront at Boyd Lake</t>
  </si>
  <si>
    <t>LV-097</t>
  </si>
  <si>
    <t>Farisita at Rist Benson Drainage</t>
  </si>
  <si>
    <t>LV-098</t>
  </si>
  <si>
    <t>Benson Park</t>
  </si>
  <si>
    <t>LV-099</t>
  </si>
  <si>
    <t>Cattails Golf Course</t>
  </si>
  <si>
    <t>LV-100</t>
  </si>
  <si>
    <t>Lynx Runoff @ Blue Tree Real Estate</t>
  </si>
  <si>
    <t>LV-102</t>
  </si>
  <si>
    <t>Glen Isle Ditch and Pond</t>
  </si>
  <si>
    <t>LV-104</t>
  </si>
  <si>
    <t>County Road 20C and County Road 9</t>
  </si>
  <si>
    <t>LV-105</t>
  </si>
  <si>
    <t>West 43rd RR</t>
  </si>
  <si>
    <t>LV-110</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</si>
  <si>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</si>
  <si>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</si>
  <si>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</si>
  <si>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</si>
  <si>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</si>
  <si>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</si>
  <si>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</si>
  <si>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</si>
  <si>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</si>
  <si>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</si>
  <si>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</si>
  <si>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</si>
  <si>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</si>
  <si>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</si>
  <si>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</si>
  <si>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</si>
  <si>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</si>
  <si>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</si>
  <si>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</si>
  <si>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</si>
  <si>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</si>
  <si>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</si>
  <si>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</si>
  <si>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CSU-7729</t>
  </si>
  <si>
    <t>Cx.</t>
  </si>
  <si>
    <t>F</t>
  </si>
  <si>
    <t>CSU-7730</t>
  </si>
  <si>
    <t>CSU-7731</t>
  </si>
  <si>
    <t>CSU-7732</t>
  </si>
  <si>
    <t>CSU-7733</t>
  </si>
  <si>
    <t>CSU-7734</t>
  </si>
  <si>
    <t>CSU-7735</t>
  </si>
  <si>
    <t>CSU-7736</t>
  </si>
  <si>
    <t>CSU-7737</t>
  </si>
  <si>
    <t>CSU-7738</t>
  </si>
  <si>
    <t>CSU-7739</t>
  </si>
  <si>
    <t>CSU-7740</t>
  </si>
  <si>
    <t>CSU-7741</t>
  </si>
  <si>
    <t>CSU-7742</t>
  </si>
  <si>
    <t>CSU-7743</t>
  </si>
  <si>
    <t>CSU-7744</t>
  </si>
  <si>
    <t>CSU-7745</t>
  </si>
  <si>
    <t>CSU-7746</t>
  </si>
  <si>
    <t>CSU-7747</t>
  </si>
  <si>
    <t>CSU-7748</t>
  </si>
  <si>
    <t>CSU-7749</t>
  </si>
  <si>
    <t>CSU-7750</t>
  </si>
  <si>
    <t>CSU-7751</t>
  </si>
  <si>
    <t>CSU-7752</t>
  </si>
  <si>
    <t>CSU-7753</t>
  </si>
  <si>
    <t>CSU-7754</t>
  </si>
  <si>
    <t>CSU-7755</t>
  </si>
  <si>
    <t>CSU-7756</t>
  </si>
  <si>
    <t>CSU-7757</t>
  </si>
  <si>
    <t>CSU-7758</t>
  </si>
  <si>
    <t>CSU-7759</t>
  </si>
  <si>
    <t>CSU-7760</t>
  </si>
  <si>
    <t>CSU-7761</t>
  </si>
  <si>
    <t>CSU-7762</t>
  </si>
  <si>
    <t>CSU-7763</t>
  </si>
  <si>
    <t>CSU-7764</t>
  </si>
  <si>
    <t>FC-040gr</t>
  </si>
  <si>
    <t>GRAVID</t>
  </si>
  <si>
    <t>CSU-7765</t>
  </si>
  <si>
    <t>CSU-7766</t>
  </si>
  <si>
    <t>CSU-7767</t>
  </si>
  <si>
    <t>CSU-7768</t>
  </si>
  <si>
    <t>CSU-7769</t>
  </si>
  <si>
    <t>CSU-7770</t>
  </si>
  <si>
    <t>CSU-7771</t>
  </si>
  <si>
    <t>CSU-7772</t>
  </si>
  <si>
    <t>CSU-7773</t>
  </si>
  <si>
    <t>CSU-7774</t>
  </si>
  <si>
    <t>CSU-7775</t>
  </si>
  <si>
    <t>CSU-7776</t>
  </si>
  <si>
    <t>CSU-7777</t>
  </si>
  <si>
    <t>CSU-7778</t>
  </si>
  <si>
    <t>CSU-7779</t>
  </si>
  <si>
    <t>FC-092gr</t>
  </si>
  <si>
    <t>CSU-7780</t>
  </si>
  <si>
    <t>FC-091gr</t>
  </si>
  <si>
    <t>CSU-7781</t>
  </si>
  <si>
    <t>FC-066gr</t>
  </si>
  <si>
    <t>CSU-7782</t>
  </si>
  <si>
    <t>CSU-7783</t>
  </si>
  <si>
    <t>CSU-7784</t>
  </si>
  <si>
    <t>CSU-7785</t>
  </si>
  <si>
    <t>CSU-7786</t>
  </si>
  <si>
    <t>CSU-7787</t>
  </si>
  <si>
    <t>CSU-7788</t>
  </si>
  <si>
    <t>CSU-7789</t>
  </si>
  <si>
    <t>CSU-7790</t>
  </si>
  <si>
    <t>CSU-7791</t>
  </si>
  <si>
    <t>CSU-7792</t>
  </si>
  <si>
    <t>CSU-7793</t>
  </si>
  <si>
    <t>CSU-7794</t>
  </si>
  <si>
    <t>CSU-7795</t>
  </si>
  <si>
    <t>CSU-7796</t>
  </si>
  <si>
    <t>CSU-7797</t>
  </si>
  <si>
    <t>CSU-7798</t>
  </si>
  <si>
    <t>CSU-7799</t>
  </si>
  <si>
    <t>CSU-7800</t>
  </si>
  <si>
    <t>CSU-7801</t>
  </si>
  <si>
    <t>CSU-7802</t>
  </si>
  <si>
    <t>CSU-7803</t>
  </si>
  <si>
    <t>CSU-7804</t>
  </si>
  <si>
    <t>CSU-7805</t>
  </si>
  <si>
    <t>CSU-7806</t>
  </si>
  <si>
    <t>CSU-7807</t>
  </si>
  <si>
    <t>CSU-7808</t>
  </si>
  <si>
    <t>CSU-7809</t>
  </si>
  <si>
    <t>CSU-7810</t>
  </si>
  <si>
    <t>CSU-7811</t>
  </si>
  <si>
    <t>CSU-7812</t>
  </si>
  <si>
    <t>CSU-7813</t>
  </si>
  <si>
    <t>CSU-7814</t>
  </si>
  <si>
    <t>CSU-7815</t>
  </si>
  <si>
    <t>CSU-7816</t>
  </si>
  <si>
    <t>CSU-7817</t>
  </si>
  <si>
    <t>CSU-7818</t>
  </si>
  <si>
    <t>CSU-7819</t>
  </si>
  <si>
    <t>CSU-7820</t>
  </si>
  <si>
    <t>CSU-7821</t>
  </si>
  <si>
    <t>CSU-7822</t>
  </si>
  <si>
    <t>FC-075gr</t>
  </si>
  <si>
    <t>CSU-7823</t>
  </si>
  <si>
    <t>CSU-7824</t>
  </si>
  <si>
    <t>CSU-7825</t>
  </si>
  <si>
    <t>CSU-7826</t>
  </si>
  <si>
    <t>CSU-7827</t>
  </si>
  <si>
    <t>CSU-7828</t>
  </si>
  <si>
    <t>CSU-7829</t>
  </si>
  <si>
    <t>CSU-7830</t>
  </si>
  <si>
    <t>CSU-7831</t>
  </si>
  <si>
    <t>FC-088gr</t>
  </si>
  <si>
    <t>CSU-7832</t>
  </si>
  <si>
    <t>CSU-7833</t>
  </si>
  <si>
    <t>CSU-7834</t>
  </si>
  <si>
    <t>CSU-7835</t>
  </si>
  <si>
    <t>CSU-7836</t>
  </si>
  <si>
    <t>CSU-7837</t>
  </si>
  <si>
    <t>CSU-7838</t>
  </si>
  <si>
    <t>CSU-7839</t>
  </si>
  <si>
    <t>CSU-7840</t>
  </si>
  <si>
    <t>CSU-7841</t>
  </si>
  <si>
    <t>CSU-7842</t>
  </si>
  <si>
    <t>CSU-7843</t>
  </si>
  <si>
    <t>CSU-7844</t>
  </si>
  <si>
    <t>CSU-7845</t>
  </si>
  <si>
    <t>CSU-7846</t>
  </si>
  <si>
    <t>CSU-7847</t>
  </si>
  <si>
    <t>CSU-7848</t>
  </si>
  <si>
    <t>CSU-7849</t>
  </si>
  <si>
    <t>CSU-7850</t>
  </si>
  <si>
    <t>CSU-7851</t>
  </si>
  <si>
    <t>CSU-7852</t>
  </si>
  <si>
    <t>CSU-7853</t>
  </si>
  <si>
    <t>CSU-7854</t>
  </si>
  <si>
    <t>CSU-7855</t>
  </si>
  <si>
    <t>CSU-7856</t>
  </si>
  <si>
    <t>CSU-7857</t>
  </si>
  <si>
    <t>CSU-7858</t>
  </si>
  <si>
    <t>CSU-7859</t>
  </si>
  <si>
    <t>CSU-7860</t>
  </si>
  <si>
    <t>CSU-7861</t>
  </si>
  <si>
    <t>CSU-7862</t>
  </si>
  <si>
    <t>FC-063gr</t>
  </si>
  <si>
    <t>CSU-7863</t>
  </si>
  <si>
    <t>CSU-7864</t>
  </si>
  <si>
    <t>CSU-7865</t>
  </si>
  <si>
    <t>CSU-7866</t>
  </si>
  <si>
    <t>CSU-7867</t>
  </si>
  <si>
    <t>CSU-7868</t>
  </si>
  <si>
    <t>CSU-7869</t>
  </si>
  <si>
    <t>CSU-7870</t>
  </si>
  <si>
    <t>CSU-7871</t>
  </si>
  <si>
    <t>CSU-7872</t>
  </si>
  <si>
    <t>CSU-7873</t>
  </si>
  <si>
    <t>CSU-7874</t>
  </si>
  <si>
    <t>CSU-7875</t>
  </si>
  <si>
    <t>CSU-7876</t>
  </si>
  <si>
    <t>CSU-7877</t>
  </si>
  <si>
    <t>FC-090gr</t>
  </si>
  <si>
    <t>CSU-7878</t>
  </si>
  <si>
    <t>CSU-7879</t>
  </si>
  <si>
    <t>CSU-7880</t>
  </si>
  <si>
    <t>CSU-7881</t>
  </si>
  <si>
    <t>CSU-7882</t>
  </si>
  <si>
    <t>CSU-7883</t>
  </si>
  <si>
    <t>CSU-7884</t>
  </si>
  <si>
    <t>CSU-7885</t>
  </si>
  <si>
    <t>CSU-7886</t>
  </si>
  <si>
    <t>CSU-7887</t>
  </si>
  <si>
    <t>CSU-7888</t>
  </si>
  <si>
    <t>CSU-7889</t>
  </si>
  <si>
    <t>CSU-7890</t>
  </si>
  <si>
    <t>CSU-7891</t>
  </si>
  <si>
    <t>CSU-7892</t>
  </si>
  <si>
    <t>CSU-7893</t>
  </si>
  <si>
    <t>FC-089gr</t>
  </si>
  <si>
    <t>CSU-7894</t>
  </si>
  <si>
    <t>FC-029gr</t>
  </si>
  <si>
    <t>CSU-7895</t>
  </si>
  <si>
    <t>CSU-7896</t>
  </si>
  <si>
    <t>CSU-7897</t>
  </si>
  <si>
    <t>CSU-7898</t>
  </si>
  <si>
    <t>CSU-7899</t>
  </si>
  <si>
    <t>CSU-7900</t>
  </si>
  <si>
    <t>CSU-7901</t>
  </si>
  <si>
    <t>CSU-7902</t>
  </si>
  <si>
    <t>CSU-7903</t>
  </si>
  <si>
    <t>CSU-7904</t>
  </si>
  <si>
    <t>CSU-7905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</si>
</sst>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
    <numFmt numFmtId="165" formatCode="00"/>
    <numFmt numFmtId="166" formatCode="0.0"/>
    <numFmt numFmtId="167" formatCode="0.000"/>
    <numFmt numFmtId="168" formatCode="0.0000"/>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1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9" tint="0.79998168889431442"/>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0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8" fillId="0" borderId="16" xfId="0" applyFont="1" applyBorder="1" applyAlignment="1">
      <alignment horizontal="right" vertical="center" wrapText="1"/>
    </xf>
    <xf numFmtId="2" fontId="8" fillId="0" borderId="3" xfId="0" applyNumberFormat="1" applyFont="1" applyBorder="1" applyAlignment="1">
      <alignment horizontal="right" vertical="center" wrapText="1"/>
    </xf>
    <xf numFmtId="0" fontId="8" fillId="0" borderId="3" xfId="0" applyFont="1" applyBorder="1" applyAlignment="1">
      <alignment horizontal="right" vertical="center" wrapText="1"/>
    </xf>
    <xf numFmtId="2" fontId="16" fillId="0" borderId="16"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0" fontId="16" fillId="0" borderId="3" xfId="0" applyFont="1" applyBorder="1" applyAlignment="1">
      <alignment horizontal="right" vertical="center" wrapText="1"/>
    </xf>
    <xf numFmtId="0" fontId="17" fillId="0" borderId="0" xfId="0" applyFont="1" applyAlignment="1">
      <alignment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0" fontId="14" fillId="5" borderId="13" xfId="0" applyFont="1" applyFill="1" applyBorder="1" applyAlignment="1">
      <alignment horizontal="left" vertical="center"/>
    </xf>
    <xf numFmtId="164" fontId="14" fillId="5" borderId="13" xfId="0" applyNumberFormat="1" applyFont="1" applyFill="1" applyBorder="1" applyAlignment="1">
      <alignment horizontal="left" vertical="center"/>
    </xf>
    <xf numFmtId="0" fontId="14" fillId="5" borderId="15" xfId="0" applyFont="1" applyFill="1" applyBorder="1" applyAlignment="1">
      <alignment horizontal="lef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Fauver,Joseph (EID)" refreshedDate="41844.867297337965" createdVersion="5" refreshedVersion="5" minRefreshableVersion="3" recordCount="245">
  <cacheSource type="worksheet">
    <worksheetSource ref="A1:R246" sheet="Weekly Data Input"/>
  </cacheSource>
  <cacheFields count="18">
    <cacheField name="Year" numFmtId="0">
      <sharedItems containsSemiMixedTypes="0" containsString="0" containsNumber="1" containsInteger="1" minValue="2014" maxValue="2014"/>
    </cacheField>
    <cacheField name="CSU Pool Number     (CMC enters)" numFmtId="0">
      <sharedItems/>
    </cacheField>
    <cacheField name="IDA Pool (CSU enters, leave blank)" numFmtId="0">
      <sharedItems containsSemiMixedTypes="0" containsString="0" containsNumber="1" containsInteger="1" minValue="15539" maxValue="15783"/>
    </cacheField>
    <cacheField name="Week" numFmtId="0">
      <sharedItems containsSemiMixedTypes="0" containsString="0" containsNumber="1" containsInteger="1" minValue="30" maxValue="30" count="1">
        <n v="30"/>
      </sharedItems>
    </cacheField>
    <cacheField name="Trap Date" numFmtId="0">
      <sharedItems containsSemiMixedTypes="0" containsDate="1" containsString="0" containsMixedTypes="1" minDate="1900-01-04T17:49:04" maxDate="2014-07-25T00:00:00" count="5">
        <n v="41841"/>
        <n v="41842"/>
        <n v="41843"/>
        <d v="2014-07-23T00:00:00"/>
        <d v="2014-07-24T00:00:00"/>
      </sharedItems>
    </cacheField>
    <cacheField name="County" numFmtId="0">
      <sharedItems/>
    </cacheField>
    <cacheField name="Account" numFmtId="0">
      <sharedItems/>
    </cacheField>
    <cacheField name="Collection Site (Trap ID)" numFmtId="0">
      <sharedItems/>
    </cacheField>
    <cacheField name="Zone" numFmtId="0">
      <sharedItems count="5">
        <s v="LV"/>
        <s v="SE"/>
        <s v="N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1"/>
    </cacheField>
    <cacheField name="No. Deplete" numFmtId="0">
      <sharedItems containsString="0" containsBlank="1" containsNumber="1" containsInteger="1" minValue="1" maxValue="52"/>
    </cacheField>
    <cacheField name="Total" numFmtId="0">
      <sharedItems containsSemiMixedTypes="0" containsString="0" containsNumber="1" containsInteger="1" minValue="1" maxValue="52"/>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refreshedDate="42208.487066435184" createdVersion="5" refreshedVersion="5" minRefreshableVersion="3" recordCount="92">
  <cacheSource type="worksheet">
    <worksheetSource ref="A1:K93" sheet="Weekly 009 input (- Grav, Mal)"/>
  </cacheSource>
  <cacheFields count="11">
    <cacheField name="Week" numFmtId="0">
      <sharedItems containsSemiMixedTypes="0" containsString="0" containsNumber="1" containsInteger="1" minValue="29" maxValue="29" count="1">
        <n v="29"/>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7" maxValue="660"/>
    </cacheField>
    <cacheField name="Cx pipiens" numFmtId="0">
      <sharedItems containsSemiMixedTypes="0" containsString="0" containsNumber="1" containsInteger="1" minValue="0" maxValue="50"/>
    </cacheField>
    <cacheField name="Total CX" numFmtId="0">
      <sharedItems containsSemiMixedTypes="0" containsString="0" containsNumber="1" containsInteger="1" minValue="8" maxValue="670"/>
    </cacheField>
    <cacheField name="Total Females" numFmtId="0">
      <sharedItems containsSemiMixedTypes="0" containsString="0" containsNumber="1" containsInteger="1" minValue="15" maxValue="20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5">
  <r>
    <n v="2014"/>
    <s v="CSU-5933"/>
    <n v="15539"/>
    <x v="0"/>
    <x v="0"/>
    <s v="Larimer"/>
    <s v="LV"/>
    <s v="LV-095"/>
    <x v="0"/>
    <s v="Light"/>
    <s v="Cx"/>
    <x v="0"/>
    <s v="F"/>
    <m/>
    <n v="20"/>
    <n v="20"/>
    <n v="0"/>
    <s v="NEG"/>
  </r>
  <r>
    <n v="2014"/>
    <s v="CSU-5934"/>
    <n v="15540"/>
    <x v="0"/>
    <x v="0"/>
    <s v="Larimer"/>
    <s v="FC"/>
    <s v="FC-053"/>
    <x v="1"/>
    <s v="Light"/>
    <s v="Cx"/>
    <x v="0"/>
    <s v="F"/>
    <m/>
    <n v="50"/>
    <n v="50"/>
    <n v="0"/>
    <s v="NEG"/>
  </r>
  <r>
    <n v="2014"/>
    <s v="CSU-5935"/>
    <n v="15541"/>
    <x v="0"/>
    <x v="0"/>
    <s v="Larimer"/>
    <s v="FC"/>
    <s v="FC-053"/>
    <x v="1"/>
    <s v="Light"/>
    <s v="Cx"/>
    <x v="0"/>
    <s v="F"/>
    <m/>
    <n v="50"/>
    <n v="50"/>
    <n v="0"/>
    <s v="NEG"/>
  </r>
  <r>
    <n v="2014"/>
    <s v="CSU-5936"/>
    <n v="15542"/>
    <x v="0"/>
    <x v="0"/>
    <s v="Larimer"/>
    <s v="FC"/>
    <s v="FC-053"/>
    <x v="1"/>
    <s v="Light"/>
    <s v="Cx"/>
    <x v="0"/>
    <s v="F"/>
    <m/>
    <n v="50"/>
    <n v="50"/>
    <n v="0"/>
    <s v="NEG"/>
  </r>
  <r>
    <n v="2014"/>
    <s v="CSU-5937"/>
    <n v="15543"/>
    <x v="0"/>
    <x v="0"/>
    <s v="Larimer"/>
    <s v="FC"/>
    <s v="FC-053"/>
    <x v="1"/>
    <s v="Light"/>
    <s v="Cx"/>
    <x v="0"/>
    <s v="F"/>
    <m/>
    <n v="34"/>
    <n v="34"/>
    <n v="0"/>
    <s v="NEG"/>
  </r>
  <r>
    <n v="2014"/>
    <s v="CSU-5938"/>
    <n v="15544"/>
    <x v="0"/>
    <x v="0"/>
    <s v="Larimer"/>
    <s v="FC"/>
    <s v="FC-053"/>
    <x v="1"/>
    <s v="Light"/>
    <s v="Cx"/>
    <x v="1"/>
    <s v="F"/>
    <m/>
    <n v="3"/>
    <n v="3"/>
    <n v="0"/>
    <s v="NEG"/>
  </r>
  <r>
    <n v="2014"/>
    <s v="CSU-5939"/>
    <n v="15545"/>
    <x v="0"/>
    <x v="0"/>
    <s v="Larimer"/>
    <s v="FC"/>
    <s v="FC-053"/>
    <x v="1"/>
    <s v="Light"/>
    <s v="Cx"/>
    <x v="1"/>
    <s v="F"/>
    <m/>
    <n v="2"/>
    <n v="2"/>
    <n v="0"/>
    <s v="NEG"/>
  </r>
  <r>
    <n v="2014"/>
    <s v="CSU-5940"/>
    <n v="15546"/>
    <x v="0"/>
    <x v="0"/>
    <s v="Larimer"/>
    <s v="FC"/>
    <s v="FC-038"/>
    <x v="2"/>
    <s v="Light"/>
    <s v="Cx"/>
    <x v="1"/>
    <s v="F"/>
    <m/>
    <n v="11"/>
    <n v="11"/>
    <n v="0"/>
    <s v="NEG"/>
  </r>
  <r>
    <n v="2014"/>
    <s v="CSU-5941"/>
    <n v="15547"/>
    <x v="0"/>
    <x v="0"/>
    <s v="Larimer"/>
    <s v="FC"/>
    <s v="FC-038"/>
    <x v="2"/>
    <s v="Light"/>
    <s v="Cx"/>
    <x v="0"/>
    <s v="F"/>
    <m/>
    <n v="50"/>
    <n v="50"/>
    <n v="0"/>
    <s v="NEG"/>
  </r>
  <r>
    <n v="2014"/>
    <s v="CSU-5942"/>
    <n v="15548"/>
    <x v="0"/>
    <x v="0"/>
    <s v="Larimer"/>
    <s v="FC"/>
    <s v="FC-038"/>
    <x v="2"/>
    <s v="Light"/>
    <s v="Cx"/>
    <x v="0"/>
    <s v="F"/>
    <m/>
    <n v="50"/>
    <n v="50"/>
    <n v="0"/>
    <s v="NEG"/>
  </r>
  <r>
    <n v="2014"/>
    <s v="CSU-5943"/>
    <n v="15549"/>
    <x v="0"/>
    <x v="0"/>
    <s v="Larimer"/>
    <s v="FC"/>
    <s v="FC-038"/>
    <x v="2"/>
    <s v="Light"/>
    <s v="Cx"/>
    <x v="0"/>
    <s v="F"/>
    <m/>
    <n v="50"/>
    <n v="50"/>
    <n v="0"/>
    <s v="NEG"/>
  </r>
  <r>
    <n v="2014"/>
    <s v="CSU-5944"/>
    <n v="15550"/>
    <x v="0"/>
    <x v="0"/>
    <s v="Larimer"/>
    <s v="FC"/>
    <s v="FC-038"/>
    <x v="2"/>
    <s v="Light"/>
    <s v="Cx"/>
    <x v="0"/>
    <s v="F"/>
    <m/>
    <n v="50"/>
    <n v="50"/>
    <n v="0"/>
    <s v="NEG"/>
  </r>
  <r>
    <n v="2014"/>
    <s v="CSU-5945"/>
    <n v="15551"/>
    <x v="0"/>
    <x v="0"/>
    <s v="Larimer"/>
    <s v="FC"/>
    <s v="FC-038"/>
    <x v="2"/>
    <s v="Light"/>
    <s v="Cx"/>
    <x v="0"/>
    <s v="F"/>
    <m/>
    <n v="48"/>
    <n v="48"/>
    <n v="0"/>
    <s v="NEG"/>
  </r>
  <r>
    <n v="2014"/>
    <s v="CSU-5946"/>
    <n v="15552"/>
    <x v="0"/>
    <x v="0"/>
    <s v="Larimer"/>
    <s v="LV"/>
    <s v="LV-069"/>
    <x v="0"/>
    <s v="Light"/>
    <s v="Cx"/>
    <x v="0"/>
    <s v="F"/>
    <m/>
    <n v="50"/>
    <n v="50"/>
    <n v="0"/>
    <s v="NEG"/>
  </r>
  <r>
    <n v="2014"/>
    <s v="CSU-5947"/>
    <n v="15553"/>
    <x v="0"/>
    <x v="0"/>
    <s v="Larimer"/>
    <s v="LV"/>
    <s v="LV-069"/>
    <x v="0"/>
    <s v="Light"/>
    <s v="Cx"/>
    <x v="0"/>
    <s v="F"/>
    <m/>
    <n v="31"/>
    <n v="31"/>
    <n v="0"/>
    <s v="NEG"/>
  </r>
  <r>
    <n v="2014"/>
    <s v="CSU-5948"/>
    <n v="15554"/>
    <x v="0"/>
    <x v="0"/>
    <s v="Larimer"/>
    <s v="LV"/>
    <s v="LV-069"/>
    <x v="0"/>
    <s v="Light"/>
    <s v="Cx"/>
    <x v="1"/>
    <s v="F"/>
    <m/>
    <n v="6"/>
    <n v="6"/>
    <n v="0"/>
    <s v="NEG"/>
  </r>
  <r>
    <n v="2014"/>
    <s v="CSU-5949"/>
    <n v="15555"/>
    <x v="0"/>
    <x v="0"/>
    <s v="Larimer"/>
    <s v="FC"/>
    <s v="FC-004"/>
    <x v="1"/>
    <s v="Light"/>
    <s v="Cx"/>
    <x v="0"/>
    <s v="F"/>
    <m/>
    <n v="50"/>
    <n v="50"/>
    <n v="0"/>
    <s v="NEG"/>
  </r>
  <r>
    <n v="2014"/>
    <s v="CSU-5950"/>
    <n v="15556"/>
    <x v="0"/>
    <x v="0"/>
    <s v="Larimer"/>
    <s v="FC"/>
    <s v="FC-004"/>
    <x v="1"/>
    <s v="Light"/>
    <s v="Cx"/>
    <x v="0"/>
    <s v="F"/>
    <m/>
    <n v="50"/>
    <n v="50"/>
    <n v="0"/>
    <s v="NEG"/>
  </r>
  <r>
    <n v="2014"/>
    <s v="CSU-5951"/>
    <n v="15557"/>
    <x v="0"/>
    <x v="0"/>
    <s v="Larimer"/>
    <s v="FC"/>
    <s v="FC-004"/>
    <x v="1"/>
    <s v="Light"/>
    <s v="Cx"/>
    <x v="0"/>
    <s v="F"/>
    <m/>
    <n v="50"/>
    <n v="50"/>
    <n v="0"/>
    <s v="NEG"/>
  </r>
  <r>
    <n v="2014"/>
    <s v="CSU-5952"/>
    <n v="15558"/>
    <x v="0"/>
    <x v="0"/>
    <s v="Larimer"/>
    <s v="FC"/>
    <s v="FC-004"/>
    <x v="1"/>
    <s v="Light"/>
    <s v="Cx"/>
    <x v="0"/>
    <s v="F"/>
    <m/>
    <n v="50"/>
    <n v="50"/>
    <n v="1"/>
    <s v="POS"/>
  </r>
  <r>
    <n v="2014"/>
    <s v="CSU-5953"/>
    <n v="15559"/>
    <x v="0"/>
    <x v="0"/>
    <s v="Larimer"/>
    <s v="FC"/>
    <s v="FC-004"/>
    <x v="1"/>
    <s v="Light"/>
    <s v="Cx"/>
    <x v="0"/>
    <s v="F"/>
    <m/>
    <n v="50"/>
    <n v="50"/>
    <n v="0"/>
    <s v="NEG"/>
  </r>
  <r>
    <n v="2014"/>
    <s v="CSU-5954"/>
    <n v="15560"/>
    <x v="0"/>
    <x v="0"/>
    <s v="Larimer"/>
    <s v="FC"/>
    <s v="FC-004"/>
    <x v="1"/>
    <s v="Light"/>
    <s v="Cx"/>
    <x v="0"/>
    <s v="F"/>
    <m/>
    <n v="18"/>
    <n v="18"/>
    <n v="0"/>
    <s v="NEG"/>
  </r>
  <r>
    <n v="2014"/>
    <s v="CSU-5955"/>
    <n v="15561"/>
    <x v="0"/>
    <x v="0"/>
    <s v="Larimer"/>
    <s v="FC"/>
    <s v="FC-004"/>
    <x v="1"/>
    <s v="Light"/>
    <s v="Cx"/>
    <x v="1"/>
    <s v="F"/>
    <m/>
    <n v="28"/>
    <n v="28"/>
    <n v="0"/>
    <s v="NEG"/>
  </r>
  <r>
    <n v="2014"/>
    <s v="CSU-5956"/>
    <n v="15562"/>
    <x v="0"/>
    <x v="0"/>
    <s v="Larimer"/>
    <s v="FC"/>
    <s v="FC-034"/>
    <x v="2"/>
    <s v="Light"/>
    <s v="Cx"/>
    <x v="0"/>
    <s v="F"/>
    <m/>
    <n v="34"/>
    <n v="34"/>
    <n v="0"/>
    <s v="NEG"/>
  </r>
  <r>
    <n v="2014"/>
    <s v="CSU-5957"/>
    <n v="15563"/>
    <x v="0"/>
    <x v="0"/>
    <s v="Larimer"/>
    <s v="FC"/>
    <s v="FC-091"/>
    <x v="2"/>
    <s v="Gravid"/>
    <s v="Cx"/>
    <x v="1"/>
    <s v="F"/>
    <n v="7"/>
    <m/>
    <n v="7"/>
    <n v="0"/>
    <s v="NEG"/>
  </r>
  <r>
    <n v="2014"/>
    <s v="CSU-5958"/>
    <n v="15564"/>
    <x v="0"/>
    <x v="0"/>
    <s v="Larimer"/>
    <s v="FC"/>
    <s v="FC-091"/>
    <x v="2"/>
    <s v="Gravid"/>
    <s v="Cx"/>
    <x v="0"/>
    <s v="F"/>
    <n v="2"/>
    <m/>
    <n v="2"/>
    <n v="0"/>
    <s v="NEG"/>
  </r>
  <r>
    <n v="2014"/>
    <s v="CSU-5959"/>
    <n v="15565"/>
    <x v="0"/>
    <x v="0"/>
    <s v="Larimer"/>
    <s v="FC"/>
    <s v="FC-092"/>
    <x v="2"/>
    <s v="Gravid"/>
    <s v="Cx"/>
    <x v="1"/>
    <s v="F"/>
    <n v="9"/>
    <m/>
    <n v="9"/>
    <n v="0"/>
    <s v="NEG"/>
  </r>
  <r>
    <n v="2014"/>
    <s v="CSU-5960"/>
    <n v="15566"/>
    <x v="0"/>
    <x v="0"/>
    <s v="Larimer"/>
    <s v="FC"/>
    <s v="FC-040"/>
    <x v="2"/>
    <s v="Gravid"/>
    <s v="Cx"/>
    <x v="1"/>
    <s v="F"/>
    <n v="8"/>
    <m/>
    <n v="8"/>
    <n v="0"/>
    <s v="NEG"/>
  </r>
  <r>
    <n v="2014"/>
    <s v="CSU-5961"/>
    <n v="15567"/>
    <x v="0"/>
    <x v="0"/>
    <s v="Larimer"/>
    <s v="FC"/>
    <s v="FC-066"/>
    <x v="2"/>
    <s v="Gravid"/>
    <s v="Cx"/>
    <x v="0"/>
    <s v="F"/>
    <n v="2"/>
    <m/>
    <n v="2"/>
    <n v="0"/>
    <s v="NEG"/>
  </r>
  <r>
    <n v="2014"/>
    <s v="CSU-5962"/>
    <n v="15568"/>
    <x v="0"/>
    <x v="0"/>
    <s v="Larimer"/>
    <s v="FC"/>
    <s v="FC-066"/>
    <x v="2"/>
    <s v="Gravid"/>
    <s v="Cx"/>
    <x v="1"/>
    <s v="F"/>
    <n v="11"/>
    <m/>
    <n v="11"/>
    <n v="0"/>
    <s v="NEG"/>
  </r>
  <r>
    <n v="2014"/>
    <s v="CSU-5963"/>
    <n v="15569"/>
    <x v="0"/>
    <x v="0"/>
    <s v="Larimer"/>
    <s v="FC"/>
    <s v="FC-066"/>
    <x v="2"/>
    <s v="Light"/>
    <s v="Cx"/>
    <x v="0"/>
    <s v="F"/>
    <m/>
    <n v="50"/>
    <n v="50"/>
    <n v="0"/>
    <s v="NEG"/>
  </r>
  <r>
    <n v="2014"/>
    <s v="CSU-5964"/>
    <n v="15570"/>
    <x v="0"/>
    <x v="0"/>
    <s v="Larimer"/>
    <s v="FC"/>
    <s v="FC-066"/>
    <x v="2"/>
    <s v="Light"/>
    <s v="Cx"/>
    <x v="0"/>
    <s v="F"/>
    <m/>
    <n v="50"/>
    <n v="50"/>
    <n v="0"/>
    <s v="NEG"/>
  </r>
  <r>
    <n v="2014"/>
    <s v="CSU-5965"/>
    <n v="15571"/>
    <x v="0"/>
    <x v="0"/>
    <s v="Larimer"/>
    <s v="FC"/>
    <s v="FC-066"/>
    <x v="2"/>
    <s v="Light"/>
    <s v="Cx"/>
    <x v="0"/>
    <s v="F"/>
    <m/>
    <n v="50"/>
    <n v="50"/>
    <n v="0"/>
    <s v="NEG"/>
  </r>
  <r>
    <n v="2014"/>
    <s v="CSU-5966"/>
    <n v="15572"/>
    <x v="0"/>
    <x v="0"/>
    <s v="Larimer"/>
    <s v="FC"/>
    <s v="FC-066"/>
    <x v="2"/>
    <s v="Light"/>
    <s v="Cx"/>
    <x v="0"/>
    <s v="F"/>
    <m/>
    <n v="23"/>
    <n v="23"/>
    <n v="0"/>
    <s v="NEG"/>
  </r>
  <r>
    <n v="2014"/>
    <s v="CSU-5967"/>
    <n v="15573"/>
    <x v="0"/>
    <x v="0"/>
    <s v="Larimer"/>
    <s v="FC"/>
    <s v="FC-066"/>
    <x v="2"/>
    <s v="Light"/>
    <s v="Cx"/>
    <x v="1"/>
    <s v="F"/>
    <m/>
    <n v="42"/>
    <n v="42"/>
    <n v="0"/>
    <s v="NEG"/>
  </r>
  <r>
    <n v="2014"/>
    <s v="CSU-5968"/>
    <n v="15574"/>
    <x v="0"/>
    <x v="0"/>
    <s v="Larimer"/>
    <s v="FC"/>
    <s v="FC-067"/>
    <x v="2"/>
    <s v="Light"/>
    <s v="Cx"/>
    <x v="0"/>
    <s v="F"/>
    <m/>
    <n v="50"/>
    <n v="50"/>
    <n v="0"/>
    <s v="NEG"/>
  </r>
  <r>
    <n v="2014"/>
    <s v="CSU-5969"/>
    <n v="15575"/>
    <x v="0"/>
    <x v="0"/>
    <s v="Larimer"/>
    <s v="FC"/>
    <s v="FC-067"/>
    <x v="2"/>
    <s v="Light"/>
    <s v="Cx"/>
    <x v="0"/>
    <s v="F"/>
    <m/>
    <n v="50"/>
    <n v="50"/>
    <n v="0"/>
    <s v="NEG"/>
  </r>
  <r>
    <n v="2014"/>
    <s v="CSU-5970"/>
    <n v="15576"/>
    <x v="0"/>
    <x v="0"/>
    <s v="Larimer"/>
    <s v="FC"/>
    <s v="FC-067"/>
    <x v="2"/>
    <s v="Light"/>
    <s v="Cx"/>
    <x v="0"/>
    <s v="F"/>
    <m/>
    <n v="50"/>
    <n v="50"/>
    <n v="0"/>
    <s v="NEG"/>
  </r>
  <r>
    <n v="2014"/>
    <s v="CSU-5971"/>
    <n v="15577"/>
    <x v="0"/>
    <x v="0"/>
    <s v="Larimer"/>
    <s v="FC"/>
    <s v="FC-067"/>
    <x v="2"/>
    <s v="Light"/>
    <s v="Cx"/>
    <x v="0"/>
    <s v="F"/>
    <m/>
    <n v="50"/>
    <n v="50"/>
    <n v="0"/>
    <s v="NEG"/>
  </r>
  <r>
    <n v="2014"/>
    <s v="CSU-5972"/>
    <n v="15578"/>
    <x v="0"/>
    <x v="0"/>
    <s v="Larimer"/>
    <s v="FC"/>
    <s v="FC-067"/>
    <x v="2"/>
    <s v="Light"/>
    <s v="Cx"/>
    <x v="0"/>
    <s v="F"/>
    <m/>
    <n v="50"/>
    <n v="50"/>
    <n v="0"/>
    <s v="NEG"/>
  </r>
  <r>
    <n v="2014"/>
    <s v="CSU-5973"/>
    <n v="15579"/>
    <x v="0"/>
    <x v="0"/>
    <s v="Larimer"/>
    <s v="FC"/>
    <s v="FC-067"/>
    <x v="2"/>
    <s v="Light"/>
    <s v="Cx"/>
    <x v="0"/>
    <s v="F"/>
    <m/>
    <n v="50"/>
    <n v="50"/>
    <n v="0"/>
    <s v="NEG"/>
  </r>
  <r>
    <n v="2014"/>
    <s v="CSU-5974"/>
    <n v="15580"/>
    <x v="0"/>
    <x v="0"/>
    <s v="Larimer"/>
    <s v="FC"/>
    <s v="FC-067"/>
    <x v="2"/>
    <s v="Light"/>
    <s v="Cx"/>
    <x v="0"/>
    <s v="F"/>
    <m/>
    <n v="50"/>
    <n v="50"/>
    <n v="0"/>
    <s v="NEG"/>
  </r>
  <r>
    <n v="2014"/>
    <s v="CSU-5975"/>
    <n v="15581"/>
    <x v="0"/>
    <x v="0"/>
    <s v="Larimer"/>
    <s v="FC"/>
    <s v="FC-067"/>
    <x v="2"/>
    <s v="Light"/>
    <s v="Cx"/>
    <x v="0"/>
    <s v="F"/>
    <m/>
    <n v="50"/>
    <n v="50"/>
    <n v="0"/>
    <s v="NEG"/>
  </r>
  <r>
    <n v="2014"/>
    <s v="CSU-5976"/>
    <n v="15582"/>
    <x v="0"/>
    <x v="0"/>
    <s v="Larimer"/>
    <s v="FC"/>
    <s v="FC-067"/>
    <x v="2"/>
    <s v="Light"/>
    <s v="Cx"/>
    <x v="0"/>
    <s v="F"/>
    <m/>
    <n v="50"/>
    <n v="50"/>
    <n v="0"/>
    <s v="NEG"/>
  </r>
  <r>
    <n v="2014"/>
    <s v="CSU-5977"/>
    <n v="15583"/>
    <x v="0"/>
    <x v="0"/>
    <s v="Larimer"/>
    <s v="FC"/>
    <s v="FC-067"/>
    <x v="2"/>
    <s v="Light"/>
    <s v="Cx"/>
    <x v="0"/>
    <s v="F"/>
    <m/>
    <n v="50"/>
    <n v="50"/>
    <n v="0"/>
    <s v="NEG"/>
  </r>
  <r>
    <n v="2014"/>
    <s v="CSU-5978"/>
    <n v="15584"/>
    <x v="0"/>
    <x v="0"/>
    <s v="Larimer"/>
    <s v="FC"/>
    <s v="FC-067"/>
    <x v="2"/>
    <s v="Light"/>
    <s v="Cx"/>
    <x v="0"/>
    <s v="F"/>
    <m/>
    <n v="50"/>
    <n v="50"/>
    <n v="0"/>
    <s v="NEG"/>
  </r>
  <r>
    <n v="2014"/>
    <s v="CSU-5979"/>
    <n v="15585"/>
    <x v="0"/>
    <x v="0"/>
    <s v="Larimer"/>
    <s v="FC"/>
    <s v="FC-067"/>
    <x v="2"/>
    <s v="Light"/>
    <s v="Cx"/>
    <x v="0"/>
    <s v="F"/>
    <m/>
    <n v="46"/>
    <n v="46"/>
    <n v="0"/>
    <s v="NEG"/>
  </r>
  <r>
    <n v="2014"/>
    <s v="CSU-5980"/>
    <n v="15586"/>
    <x v="0"/>
    <x v="0"/>
    <s v="Larimer"/>
    <s v="FC"/>
    <s v="FC-067"/>
    <x v="2"/>
    <s v="Light"/>
    <s v="Cx"/>
    <x v="1"/>
    <s v="F"/>
    <m/>
    <n v="17"/>
    <n v="17"/>
    <n v="0"/>
    <s v="NEG"/>
  </r>
  <r>
    <n v="2014"/>
    <s v="CSU-5981"/>
    <n v="15587"/>
    <x v="0"/>
    <x v="0"/>
    <s v="Larimer"/>
    <s v="FC"/>
    <s v="FC-019"/>
    <x v="2"/>
    <s v="Light"/>
    <s v="Cx"/>
    <x v="1"/>
    <s v="F"/>
    <m/>
    <n v="18"/>
    <n v="18"/>
    <n v="0"/>
    <s v="NEG"/>
  </r>
  <r>
    <n v="2014"/>
    <s v="CSU-5982"/>
    <n v="15588"/>
    <x v="0"/>
    <x v="0"/>
    <s v="Larimer"/>
    <s v="FC"/>
    <s v="FC-019"/>
    <x v="2"/>
    <s v="Light"/>
    <s v="Cx"/>
    <x v="0"/>
    <s v="F"/>
    <m/>
    <n v="50"/>
    <n v="50"/>
    <n v="0"/>
    <s v="NEG"/>
  </r>
  <r>
    <n v="2014"/>
    <s v="CSU-5983"/>
    <n v="15589"/>
    <x v="0"/>
    <x v="0"/>
    <s v="Larimer"/>
    <s v="FC"/>
    <s v="FC-019"/>
    <x v="2"/>
    <s v="Light"/>
    <s v="Cx"/>
    <x v="0"/>
    <s v="F"/>
    <m/>
    <n v="50"/>
    <n v="50"/>
    <n v="0"/>
    <s v="NEG"/>
  </r>
  <r>
    <n v="2014"/>
    <s v="CSU-5984"/>
    <n v="15590"/>
    <x v="0"/>
    <x v="0"/>
    <s v="Larimer"/>
    <s v="FC"/>
    <s v="FC-019"/>
    <x v="2"/>
    <s v="Light"/>
    <s v="Cx"/>
    <x v="0"/>
    <s v="F"/>
    <m/>
    <n v="20"/>
    <n v="20"/>
    <n v="0"/>
    <s v="NEG"/>
  </r>
  <r>
    <n v="2014"/>
    <s v="CSU-5985"/>
    <n v="15591"/>
    <x v="0"/>
    <x v="0"/>
    <s v="Larimer"/>
    <s v="FC"/>
    <s v="FC-069"/>
    <x v="2"/>
    <s v="Light"/>
    <s v="Cx"/>
    <x v="0"/>
    <s v="F"/>
    <m/>
    <n v="50"/>
    <n v="50"/>
    <n v="0"/>
    <s v="NEG"/>
  </r>
  <r>
    <n v="2014"/>
    <s v="CSU-5986"/>
    <n v="15592"/>
    <x v="0"/>
    <x v="0"/>
    <s v="Larimer"/>
    <s v="FC"/>
    <s v="FC-069"/>
    <x v="2"/>
    <s v="Light"/>
    <s v="Cx"/>
    <x v="0"/>
    <s v="F"/>
    <m/>
    <n v="41"/>
    <n v="41"/>
    <n v="0"/>
    <s v="NEG"/>
  </r>
  <r>
    <n v="2014"/>
    <s v="CSU-5987"/>
    <n v="15593"/>
    <x v="0"/>
    <x v="0"/>
    <s v="Larimer"/>
    <s v="FC"/>
    <s v="FC-069"/>
    <x v="2"/>
    <s v="Light"/>
    <s v="Cx"/>
    <x v="1"/>
    <s v="F"/>
    <m/>
    <n v="3"/>
    <n v="3"/>
    <n v="0"/>
    <s v="NEG"/>
  </r>
  <r>
    <n v="2014"/>
    <s v="CSU-5988"/>
    <n v="15594"/>
    <x v="0"/>
    <x v="0"/>
    <s v="Larimer"/>
    <s v="FC"/>
    <s v="FC-036"/>
    <x v="3"/>
    <s v="Light"/>
    <s v="Cx"/>
    <x v="0"/>
    <s v="F"/>
    <m/>
    <n v="50"/>
    <n v="50"/>
    <n v="0"/>
    <s v="NEG"/>
  </r>
  <r>
    <n v="2014"/>
    <s v="CSU-5989"/>
    <n v="15595"/>
    <x v="0"/>
    <x v="0"/>
    <s v="Larimer"/>
    <s v="FC"/>
    <s v="FC-036"/>
    <x v="3"/>
    <s v="Light"/>
    <s v="Cx"/>
    <x v="0"/>
    <s v="F"/>
    <m/>
    <n v="50"/>
    <n v="50"/>
    <n v="0"/>
    <s v="NEG"/>
  </r>
  <r>
    <n v="2014"/>
    <s v="CSU-5990"/>
    <n v="15596"/>
    <x v="0"/>
    <x v="0"/>
    <s v="Larimer"/>
    <s v="FC"/>
    <s v="FC-036"/>
    <x v="3"/>
    <s v="Light"/>
    <s v="Cx"/>
    <x v="0"/>
    <s v="F"/>
    <m/>
    <n v="50"/>
    <n v="50"/>
    <n v="0"/>
    <s v="NEG"/>
  </r>
  <r>
    <n v="2014"/>
    <s v="CSU-5991"/>
    <n v="15597"/>
    <x v="0"/>
    <x v="0"/>
    <s v="Larimer"/>
    <s v="FC"/>
    <s v="FC-036"/>
    <x v="3"/>
    <s v="Light"/>
    <s v="Cx"/>
    <x v="0"/>
    <s v="F"/>
    <m/>
    <n v="11"/>
    <n v="11"/>
    <n v="0"/>
    <s v="NEG"/>
  </r>
  <r>
    <n v="2014"/>
    <s v="CSU-5992"/>
    <n v="15598"/>
    <x v="0"/>
    <x v="0"/>
    <s v="Larimer"/>
    <s v="FC"/>
    <s v="FC-036"/>
    <x v="3"/>
    <s v="Light"/>
    <s v="Cx"/>
    <x v="1"/>
    <s v="F"/>
    <m/>
    <n v="1"/>
    <n v="1"/>
    <n v="0"/>
    <s v="NEG"/>
  </r>
  <r>
    <n v="2014"/>
    <s v="CSU-5993"/>
    <n v="15599"/>
    <x v="0"/>
    <x v="0"/>
    <s v="Larimer"/>
    <s v="FC"/>
    <s v="FC-036"/>
    <x v="3"/>
    <s v="Light"/>
    <s v="Cx"/>
    <x v="1"/>
    <s v="F"/>
    <m/>
    <n v="3"/>
    <n v="3"/>
    <n v="0"/>
    <s v="NEG"/>
  </r>
  <r>
    <n v="2014"/>
    <s v="CSU-5994"/>
    <n v="15600"/>
    <x v="0"/>
    <x v="0"/>
    <s v="Larimer"/>
    <s v="FC"/>
    <s v="FC-040"/>
    <x v="2"/>
    <s v="Light"/>
    <s v="Cx"/>
    <x v="0"/>
    <s v="F"/>
    <m/>
    <n v="50"/>
    <n v="50"/>
    <n v="0"/>
    <s v="NEG"/>
  </r>
  <r>
    <n v="2014"/>
    <s v="CSU-5995"/>
    <n v="15601"/>
    <x v="0"/>
    <x v="0"/>
    <s v="Larimer"/>
    <s v="FC"/>
    <s v="FC-040"/>
    <x v="2"/>
    <s v="Light"/>
    <s v="Cx"/>
    <x v="0"/>
    <s v="F"/>
    <m/>
    <n v="47"/>
    <n v="47"/>
    <n v="0"/>
    <s v="NEG"/>
  </r>
  <r>
    <n v="2014"/>
    <s v="CSU-5996"/>
    <n v="15602"/>
    <x v="0"/>
    <x v="0"/>
    <s v="Larimer"/>
    <s v="FC"/>
    <s v="FC-040"/>
    <x v="2"/>
    <s v="Light"/>
    <s v="Cx"/>
    <x v="1"/>
    <s v="F"/>
    <m/>
    <n v="6"/>
    <n v="6"/>
    <n v="0"/>
    <s v="NEG"/>
  </r>
  <r>
    <n v="2014"/>
    <s v="CSU-5997"/>
    <n v="15603"/>
    <x v="0"/>
    <x v="0"/>
    <s v="Larimer"/>
    <s v="FC"/>
    <s v="FC-072"/>
    <x v="2"/>
    <s v="Light"/>
    <s v="Cx"/>
    <x v="0"/>
    <s v="F"/>
    <m/>
    <n v="50"/>
    <n v="50"/>
    <n v="0"/>
    <s v="NEG"/>
  </r>
  <r>
    <n v="2014"/>
    <s v="CSU-5998"/>
    <n v="15604"/>
    <x v="0"/>
    <x v="0"/>
    <s v="Larimer"/>
    <s v="FC"/>
    <s v="FC-072"/>
    <x v="2"/>
    <s v="Light"/>
    <s v="Cx"/>
    <x v="0"/>
    <s v="F"/>
    <m/>
    <n v="50"/>
    <n v="50"/>
    <n v="0"/>
    <s v="NEG"/>
  </r>
  <r>
    <n v="2014"/>
    <s v="CSU-5999"/>
    <n v="15605"/>
    <x v="0"/>
    <x v="0"/>
    <s v="Larimer"/>
    <s v="FC"/>
    <s v="FC-072"/>
    <x v="2"/>
    <s v="Light"/>
    <s v="Cx"/>
    <x v="0"/>
    <s v="F"/>
    <m/>
    <n v="50"/>
    <n v="50"/>
    <n v="0"/>
    <s v="NEG"/>
  </r>
  <r>
    <n v="2014"/>
    <s v="CSU-6000"/>
    <n v="15606"/>
    <x v="0"/>
    <x v="0"/>
    <s v="Larimer"/>
    <s v="FC"/>
    <s v="FC-072"/>
    <x v="2"/>
    <s v="Light"/>
    <s v="Cx"/>
    <x v="0"/>
    <s v="F"/>
    <m/>
    <n v="50"/>
    <n v="50"/>
    <n v="0"/>
    <s v="NEG"/>
  </r>
  <r>
    <n v="2014"/>
    <s v="CSU-6001"/>
    <n v="15607"/>
    <x v="0"/>
    <x v="0"/>
    <s v="Larimer"/>
    <s v="FC"/>
    <s v="FC-072"/>
    <x v="2"/>
    <s v="Light"/>
    <s v="Cx"/>
    <x v="0"/>
    <s v="F"/>
    <m/>
    <n v="50"/>
    <n v="50"/>
    <n v="0"/>
    <s v="NEG"/>
  </r>
  <r>
    <n v="2014"/>
    <s v="CSU-6002"/>
    <n v="15608"/>
    <x v="0"/>
    <x v="0"/>
    <s v="Larimer"/>
    <s v="FC"/>
    <s v="FC-072"/>
    <x v="2"/>
    <s v="Light"/>
    <s v="Cx"/>
    <x v="0"/>
    <s v="F"/>
    <m/>
    <n v="50"/>
    <n v="50"/>
    <n v="0"/>
    <s v="NEG"/>
  </r>
  <r>
    <n v="2014"/>
    <s v="CSU-6003"/>
    <n v="15609"/>
    <x v="0"/>
    <x v="0"/>
    <s v="Larimer"/>
    <s v="FC"/>
    <s v="FC-072"/>
    <x v="2"/>
    <s v="Light"/>
    <s v="Cx"/>
    <x v="0"/>
    <s v="F"/>
    <m/>
    <n v="4"/>
    <n v="4"/>
    <n v="0"/>
    <s v="NEG"/>
  </r>
  <r>
    <n v="2014"/>
    <s v="CSU-6004"/>
    <n v="15610"/>
    <x v="0"/>
    <x v="0"/>
    <s v="Larimer"/>
    <s v="FC"/>
    <s v="FC-072"/>
    <x v="2"/>
    <s v="Light"/>
    <s v="Cx"/>
    <x v="1"/>
    <s v="F"/>
    <m/>
    <n v="12"/>
    <n v="12"/>
    <n v="0"/>
    <s v="NEG"/>
  </r>
  <r>
    <n v="2014"/>
    <s v="CSU-6005"/>
    <n v="15611"/>
    <x v="0"/>
    <x v="0"/>
    <s v="Larimer"/>
    <s v="FC"/>
    <s v="FC-006"/>
    <x v="2"/>
    <s v="Light"/>
    <s v="Cx"/>
    <x v="0"/>
    <s v="F"/>
    <m/>
    <n v="50"/>
    <n v="50"/>
    <n v="0"/>
    <s v="NEG"/>
  </r>
  <r>
    <n v="2014"/>
    <s v="CSU-6006"/>
    <n v="15612"/>
    <x v="0"/>
    <x v="0"/>
    <s v="Larimer"/>
    <s v="FC"/>
    <s v="FC-006"/>
    <x v="2"/>
    <s v="Light"/>
    <s v="Cx"/>
    <x v="0"/>
    <s v="F"/>
    <m/>
    <n v="50"/>
    <n v="50"/>
    <n v="0"/>
    <s v="NEG"/>
  </r>
  <r>
    <n v="2014"/>
    <s v="CSU-6007"/>
    <n v="15613"/>
    <x v="0"/>
    <x v="0"/>
    <s v="Larimer"/>
    <s v="FC"/>
    <s v="FC-006"/>
    <x v="2"/>
    <s v="Light"/>
    <s v="Cx"/>
    <x v="0"/>
    <s v="F"/>
    <m/>
    <n v="50"/>
    <n v="50"/>
    <n v="0"/>
    <s v="NEG"/>
  </r>
  <r>
    <n v="2014"/>
    <s v="CSU-6008"/>
    <n v="15614"/>
    <x v="0"/>
    <x v="0"/>
    <s v="Larimer"/>
    <s v="FC"/>
    <s v="FC-006"/>
    <x v="2"/>
    <s v="Light"/>
    <s v="Cx"/>
    <x v="0"/>
    <s v="F"/>
    <m/>
    <n v="50"/>
    <n v="50"/>
    <n v="0"/>
    <s v="NEG"/>
  </r>
  <r>
    <n v="2014"/>
    <s v="CSU-6009"/>
    <n v="15615"/>
    <x v="0"/>
    <x v="0"/>
    <s v="Larimer"/>
    <s v="FC"/>
    <s v="FC-006"/>
    <x v="2"/>
    <s v="Light"/>
    <s v="Cx"/>
    <x v="0"/>
    <s v="F"/>
    <m/>
    <n v="50"/>
    <n v="50"/>
    <n v="0"/>
    <s v="NEG"/>
  </r>
  <r>
    <n v="2014"/>
    <s v="CSU-6010"/>
    <n v="15616"/>
    <x v="0"/>
    <x v="0"/>
    <s v="Larimer"/>
    <s v="FC"/>
    <s v="FC-006"/>
    <x v="2"/>
    <s v="Light"/>
    <s v="Cx"/>
    <x v="0"/>
    <s v="F"/>
    <m/>
    <n v="50"/>
    <n v="50"/>
    <n v="0"/>
    <s v="NEG"/>
  </r>
  <r>
    <n v="2014"/>
    <s v="CSU-6011"/>
    <n v="15617"/>
    <x v="0"/>
    <x v="0"/>
    <s v="Larimer"/>
    <s v="FC"/>
    <s v="FC-006"/>
    <x v="2"/>
    <s v="Light"/>
    <s v="Cx"/>
    <x v="0"/>
    <s v="F"/>
    <m/>
    <n v="38"/>
    <n v="38"/>
    <n v="0"/>
    <s v="NEG"/>
  </r>
  <r>
    <n v="2014"/>
    <s v="CSU-6012"/>
    <n v="15618"/>
    <x v="0"/>
    <x v="0"/>
    <s v="Larimer"/>
    <s v="FC"/>
    <s v="FC-006"/>
    <x v="2"/>
    <s v="Light"/>
    <s v="Cx"/>
    <x v="1"/>
    <s v="F"/>
    <m/>
    <n v="49"/>
    <n v="49"/>
    <n v="0"/>
    <s v="NEG"/>
  </r>
  <r>
    <n v="2014"/>
    <s v="CSU-6013"/>
    <n v="15619"/>
    <x v="0"/>
    <x v="0"/>
    <s v="Larimer"/>
    <s v="FC"/>
    <s v="FC-006"/>
    <x v="2"/>
    <s v="Light"/>
    <s v="Cx"/>
    <x v="1"/>
    <s v="F"/>
    <m/>
    <n v="2"/>
    <n v="2"/>
    <n v="0"/>
    <s v="NEG"/>
  </r>
  <r>
    <n v="2014"/>
    <s v="CSU-6014"/>
    <n v="15620"/>
    <x v="0"/>
    <x v="1"/>
    <s v="Larimer"/>
    <s v="LV"/>
    <s v="LV-089"/>
    <x v="0"/>
    <s v="Light"/>
    <s v="Cx"/>
    <x v="0"/>
    <s v="F"/>
    <m/>
    <n v="4"/>
    <n v="4"/>
    <n v="0"/>
    <s v="NEG"/>
  </r>
  <r>
    <n v="2014"/>
    <s v="CSU-6015"/>
    <n v="15621"/>
    <x v="0"/>
    <x v="1"/>
    <s v="Larimer"/>
    <s v="FC"/>
    <s v="FC-039"/>
    <x v="1"/>
    <s v="Light"/>
    <s v="Cx"/>
    <x v="0"/>
    <s v="F"/>
    <m/>
    <n v="50"/>
    <n v="50"/>
    <n v="0"/>
    <s v="NEG"/>
  </r>
  <r>
    <n v="2014"/>
    <s v="CSU-6016"/>
    <n v="15622"/>
    <x v="0"/>
    <x v="1"/>
    <s v="Larimer"/>
    <s v="FC"/>
    <s v="FC-039"/>
    <x v="1"/>
    <s v="Light"/>
    <s v="Cx"/>
    <x v="0"/>
    <s v="F"/>
    <m/>
    <n v="50"/>
    <n v="50"/>
    <n v="0"/>
    <s v="NEG"/>
  </r>
  <r>
    <n v="2014"/>
    <s v="CSU-6017"/>
    <n v="15623"/>
    <x v="0"/>
    <x v="1"/>
    <s v="Larimer"/>
    <s v="FC"/>
    <s v="FC-039"/>
    <x v="1"/>
    <s v="Light"/>
    <s v="Cx"/>
    <x v="0"/>
    <s v="F"/>
    <m/>
    <n v="43"/>
    <n v="43"/>
    <n v="1"/>
    <s v="POS"/>
  </r>
  <r>
    <n v="2014"/>
    <s v="CSU-6018"/>
    <n v="15624"/>
    <x v="0"/>
    <x v="1"/>
    <s v="Larimer"/>
    <s v="FC"/>
    <s v="FC-014"/>
    <x v="2"/>
    <s v="Light"/>
    <s v="Cx"/>
    <x v="0"/>
    <s v="F"/>
    <m/>
    <n v="50"/>
    <n v="50"/>
    <n v="0"/>
    <s v="NEG"/>
  </r>
  <r>
    <n v="2014"/>
    <s v="CSU-6019"/>
    <n v="15625"/>
    <x v="0"/>
    <x v="1"/>
    <s v="Larimer"/>
    <s v="FC"/>
    <s v="FC-014"/>
    <x v="2"/>
    <s v="Light"/>
    <s v="Cx"/>
    <x v="0"/>
    <s v="F"/>
    <m/>
    <n v="50"/>
    <n v="50"/>
    <n v="0"/>
    <s v="NEG"/>
  </r>
  <r>
    <n v="2014"/>
    <s v="CSU-6020"/>
    <n v="15626"/>
    <x v="0"/>
    <x v="1"/>
    <s v="Larimer"/>
    <s v="FC"/>
    <s v="FC-014"/>
    <x v="2"/>
    <s v="Light"/>
    <s v="Cx"/>
    <x v="0"/>
    <s v="F"/>
    <m/>
    <n v="50"/>
    <n v="50"/>
    <n v="0"/>
    <s v="NEG"/>
  </r>
  <r>
    <n v="2014"/>
    <s v="CSU-6021"/>
    <n v="15627"/>
    <x v="0"/>
    <x v="1"/>
    <s v="Larimer"/>
    <s v="FC"/>
    <s v="FC-014"/>
    <x v="2"/>
    <s v="Light"/>
    <s v="Cx"/>
    <x v="0"/>
    <s v="F"/>
    <m/>
    <n v="43"/>
    <n v="43"/>
    <n v="0"/>
    <s v="NEG"/>
  </r>
  <r>
    <n v="2014"/>
    <s v="CSU-6022"/>
    <n v="15628"/>
    <x v="0"/>
    <x v="1"/>
    <s v="Larimer"/>
    <s v="FC"/>
    <s v="FC-014"/>
    <x v="2"/>
    <s v="Light"/>
    <s v="Cx"/>
    <x v="1"/>
    <s v="F"/>
    <m/>
    <n v="4"/>
    <n v="4"/>
    <n v="0"/>
    <s v="NEG"/>
  </r>
  <r>
    <n v="2014"/>
    <s v="CSU-6023"/>
    <n v="15629"/>
    <x v="0"/>
    <x v="1"/>
    <s v="Larimer"/>
    <s v="FC"/>
    <s v="FC-014"/>
    <x v="2"/>
    <s v="Light"/>
    <s v="Cx"/>
    <x v="1"/>
    <s v="F"/>
    <m/>
    <n v="6"/>
    <n v="6"/>
    <n v="0"/>
    <s v="NEG"/>
  </r>
  <r>
    <n v="2014"/>
    <s v="CSU-6024"/>
    <n v="15630"/>
    <x v="0"/>
    <x v="1"/>
    <s v="Larimer"/>
    <s v="FC"/>
    <s v="FC-031"/>
    <x v="1"/>
    <s v="Light"/>
    <s v="Cx"/>
    <x v="0"/>
    <s v="F"/>
    <m/>
    <n v="50"/>
    <n v="50"/>
    <n v="0"/>
    <s v="NEG"/>
  </r>
  <r>
    <n v="2014"/>
    <s v="CSU-6025"/>
    <n v="15631"/>
    <x v="0"/>
    <x v="1"/>
    <s v="Larimer"/>
    <s v="FC"/>
    <s v="FC-031"/>
    <x v="1"/>
    <s v="Light"/>
    <s v="Cx"/>
    <x v="0"/>
    <s v="F"/>
    <m/>
    <n v="50"/>
    <n v="50"/>
    <n v="0"/>
    <s v="NEG"/>
  </r>
  <r>
    <n v="2014"/>
    <s v="CSU-6026"/>
    <n v="15632"/>
    <x v="0"/>
    <x v="1"/>
    <s v="Larimer"/>
    <s v="FC"/>
    <s v="FC-031"/>
    <x v="1"/>
    <s v="Light"/>
    <s v="Cx"/>
    <x v="0"/>
    <s v="F"/>
    <m/>
    <n v="50"/>
    <n v="50"/>
    <n v="0"/>
    <s v="NEG"/>
  </r>
  <r>
    <n v="2014"/>
    <s v="CSU-6027"/>
    <n v="15633"/>
    <x v="0"/>
    <x v="1"/>
    <s v="Larimer"/>
    <s v="FC"/>
    <s v="FC-031"/>
    <x v="1"/>
    <s v="Light"/>
    <s v="Cx"/>
    <x v="0"/>
    <s v="F"/>
    <m/>
    <n v="50"/>
    <n v="50"/>
    <n v="0"/>
    <s v="NEG"/>
  </r>
  <r>
    <n v="2014"/>
    <s v="CSU-6028"/>
    <n v="15634"/>
    <x v="0"/>
    <x v="1"/>
    <s v="Larimer"/>
    <s v="FC"/>
    <s v="FC-031"/>
    <x v="1"/>
    <s v="Light"/>
    <s v="Cx"/>
    <x v="0"/>
    <s v="F"/>
    <m/>
    <n v="50"/>
    <n v="50"/>
    <n v="0"/>
    <s v="NEG"/>
  </r>
  <r>
    <n v="2014"/>
    <s v="CSU-6029"/>
    <n v="15635"/>
    <x v="0"/>
    <x v="1"/>
    <s v="Larimer"/>
    <s v="FC"/>
    <s v="FC-031"/>
    <x v="1"/>
    <s v="Light"/>
    <s v="Cx"/>
    <x v="0"/>
    <s v="F"/>
    <m/>
    <n v="50"/>
    <n v="50"/>
    <n v="0"/>
    <s v="NEG"/>
  </r>
  <r>
    <n v="2014"/>
    <s v="CSU-6030"/>
    <n v="15636"/>
    <x v="0"/>
    <x v="1"/>
    <s v="Larimer"/>
    <s v="FC"/>
    <s v="FC-031"/>
    <x v="1"/>
    <s v="Light"/>
    <s v="Cx"/>
    <x v="0"/>
    <s v="F"/>
    <m/>
    <n v="28"/>
    <n v="28"/>
    <n v="0"/>
    <s v="NEG"/>
  </r>
  <r>
    <n v="2014"/>
    <s v="CSU-6031"/>
    <n v="15637"/>
    <x v="0"/>
    <x v="1"/>
    <s v="Larimer"/>
    <s v="FC"/>
    <s v="FC-031"/>
    <x v="1"/>
    <s v="Light"/>
    <s v="Cx"/>
    <x v="1"/>
    <s v="F"/>
    <m/>
    <n v="6"/>
    <n v="6"/>
    <n v="0"/>
    <s v="NEG"/>
  </r>
  <r>
    <n v="2014"/>
    <s v="CSU-6032"/>
    <n v="15638"/>
    <x v="0"/>
    <x v="1"/>
    <s v="Larimer"/>
    <s v="LV"/>
    <s v="LV-104"/>
    <x v="0"/>
    <s v="Light"/>
    <s v="Cx"/>
    <x v="1"/>
    <s v="F"/>
    <m/>
    <n v="1"/>
    <n v="1"/>
    <n v="0"/>
    <s v="NEG"/>
  </r>
  <r>
    <n v="2014"/>
    <s v="CSU-6033"/>
    <n v="15639"/>
    <x v="0"/>
    <x v="1"/>
    <s v="Larimer"/>
    <s v="LV"/>
    <s v="LV-104"/>
    <x v="0"/>
    <s v="Light"/>
    <s v="Cx"/>
    <x v="0"/>
    <s v="F"/>
    <m/>
    <n v="50"/>
    <n v="50"/>
    <n v="0"/>
    <s v="NEG"/>
  </r>
  <r>
    <n v="2014"/>
    <s v="CSU-6034"/>
    <n v="15640"/>
    <x v="0"/>
    <x v="1"/>
    <s v="Larimer"/>
    <s v="LV"/>
    <s v="LV-104"/>
    <x v="0"/>
    <s v="Light"/>
    <s v="Cx"/>
    <x v="0"/>
    <s v="F"/>
    <m/>
    <n v="50"/>
    <n v="50"/>
    <n v="1"/>
    <s v="POS"/>
  </r>
  <r>
    <n v="2014"/>
    <s v="CSU-6035"/>
    <n v="15641"/>
    <x v="0"/>
    <x v="1"/>
    <s v="Larimer"/>
    <s v="LV"/>
    <s v="LV-104"/>
    <x v="0"/>
    <s v="Light"/>
    <s v="Cx"/>
    <x v="0"/>
    <s v="F"/>
    <m/>
    <n v="50"/>
    <n v="50"/>
    <n v="0"/>
    <s v="NEG"/>
  </r>
  <r>
    <n v="2014"/>
    <s v="CSU-6036"/>
    <n v="15642"/>
    <x v="0"/>
    <x v="1"/>
    <s v="Larimer"/>
    <s v="LV"/>
    <s v="LV-104"/>
    <x v="0"/>
    <s v="Light"/>
    <s v="Cx"/>
    <x v="0"/>
    <s v="F"/>
    <m/>
    <n v="17"/>
    <n v="17"/>
    <n v="0"/>
    <s v="NEG"/>
  </r>
  <r>
    <n v="2014"/>
    <s v="CSU-6037"/>
    <n v="15643"/>
    <x v="0"/>
    <x v="1"/>
    <s v="Larimer"/>
    <s v="FC"/>
    <s v="FC-047"/>
    <x v="1"/>
    <s v="Light"/>
    <s v="Cx"/>
    <x v="0"/>
    <s v="F"/>
    <m/>
    <n v="45"/>
    <n v="45"/>
    <n v="0"/>
    <s v="NEG"/>
  </r>
  <r>
    <n v="2014"/>
    <s v="CSU-6038"/>
    <n v="15644"/>
    <x v="0"/>
    <x v="1"/>
    <s v="Larimer"/>
    <s v="FC"/>
    <s v="FC-047"/>
    <x v="1"/>
    <s v="Light"/>
    <s v="Cx"/>
    <x v="1"/>
    <s v="F"/>
    <m/>
    <n v="1"/>
    <n v="1"/>
    <n v="0"/>
    <s v="NEG"/>
  </r>
  <r>
    <n v="2014"/>
    <s v="CSU-6039"/>
    <n v="15645"/>
    <x v="0"/>
    <x v="1"/>
    <s v="Larimer"/>
    <s v="FC"/>
    <s v="FC-046"/>
    <x v="1"/>
    <s v="Light"/>
    <s v="Cx"/>
    <x v="0"/>
    <s v="F"/>
    <m/>
    <n v="50"/>
    <n v="50"/>
    <n v="0"/>
    <s v="NEG"/>
  </r>
  <r>
    <n v="2014"/>
    <s v="CSU-6040"/>
    <n v="15646"/>
    <x v="0"/>
    <x v="1"/>
    <s v="Larimer"/>
    <s v="FC"/>
    <s v="FC-046"/>
    <x v="1"/>
    <s v="Light"/>
    <s v="Cx"/>
    <x v="0"/>
    <s v="F"/>
    <m/>
    <n v="50"/>
    <n v="50"/>
    <n v="0"/>
    <s v="NEG"/>
  </r>
  <r>
    <n v="2014"/>
    <s v="CSU-6041"/>
    <n v="15647"/>
    <x v="0"/>
    <x v="1"/>
    <s v="Larimer"/>
    <s v="FC"/>
    <s v="FC-046"/>
    <x v="1"/>
    <s v="Light"/>
    <s v="Cx"/>
    <x v="0"/>
    <s v="F"/>
    <m/>
    <n v="29"/>
    <n v="29"/>
    <n v="0"/>
    <s v="NEG"/>
  </r>
  <r>
    <n v="2014"/>
    <s v="CSU-6042"/>
    <n v="15648"/>
    <x v="0"/>
    <x v="1"/>
    <s v="Larimer"/>
    <s v="FC"/>
    <s v="FC-046"/>
    <x v="1"/>
    <s v="Light"/>
    <s v="Cx"/>
    <x v="1"/>
    <s v="F"/>
    <m/>
    <n v="7"/>
    <n v="7"/>
    <n v="0"/>
    <s v="NEG"/>
  </r>
  <r>
    <n v="2014"/>
    <s v="CSU-6043"/>
    <n v="15649"/>
    <x v="0"/>
    <x v="1"/>
    <s v="Larimer"/>
    <s v="FC"/>
    <s v="FC-088"/>
    <x v="1"/>
    <s v="Gravid"/>
    <s v="Cx"/>
    <x v="1"/>
    <s v="F"/>
    <n v="50"/>
    <m/>
    <n v="50"/>
    <n v="0"/>
    <s v="NEG"/>
  </r>
  <r>
    <n v="2014"/>
    <s v="CSU-6044"/>
    <n v="15650"/>
    <x v="0"/>
    <x v="1"/>
    <s v="Larimer"/>
    <s v="FC"/>
    <s v="FC-088"/>
    <x v="1"/>
    <s v="Gravid"/>
    <s v="Cx"/>
    <x v="1"/>
    <s v="F"/>
    <n v="44"/>
    <m/>
    <n v="44"/>
    <n v="0"/>
    <s v="NEG"/>
  </r>
  <r>
    <n v="2014"/>
    <s v="CSU-6045"/>
    <n v="15651"/>
    <x v="0"/>
    <x v="1"/>
    <s v="Larimer"/>
    <s v="FC"/>
    <s v="FC-088"/>
    <x v="1"/>
    <s v="Gravid"/>
    <s v="Cx"/>
    <x v="0"/>
    <s v="F"/>
    <n v="1"/>
    <m/>
    <n v="1"/>
    <n v="0"/>
    <s v="NEG"/>
  </r>
  <r>
    <n v="2014"/>
    <s v="CSU-6046"/>
    <n v="15652"/>
    <x v="0"/>
    <x v="1"/>
    <s v="Larimer"/>
    <s v="FC"/>
    <s v="FC-075"/>
    <x v="1"/>
    <s v="Gravid"/>
    <s v="Cx"/>
    <x v="0"/>
    <s v="F"/>
    <n v="1"/>
    <m/>
    <n v="1"/>
    <n v="0"/>
    <s v="NEG"/>
  </r>
  <r>
    <n v="2014"/>
    <s v="CSU-6047"/>
    <n v="15653"/>
    <x v="0"/>
    <x v="1"/>
    <s v="Larimer"/>
    <s v="FC"/>
    <s v="FC-075"/>
    <x v="1"/>
    <s v="Gravid"/>
    <s v="Cx"/>
    <x v="1"/>
    <s v="F"/>
    <n v="18"/>
    <m/>
    <n v="18"/>
    <n v="0"/>
    <s v="NEG"/>
  </r>
  <r>
    <n v="2014"/>
    <s v="CSU-6048"/>
    <n v="15654"/>
    <x v="0"/>
    <x v="1"/>
    <s v="Larimer"/>
    <s v="FC"/>
    <s v="FC-050"/>
    <x v="1"/>
    <s v="Light"/>
    <s v="Cx"/>
    <x v="0"/>
    <s v="F"/>
    <m/>
    <n v="50"/>
    <n v="50"/>
    <n v="0"/>
    <s v="NEG"/>
  </r>
  <r>
    <n v="2014"/>
    <s v="CSU-6049"/>
    <n v="15655"/>
    <x v="0"/>
    <x v="1"/>
    <s v="Larimer"/>
    <s v="FC"/>
    <s v="FC-050"/>
    <x v="1"/>
    <s v="Light"/>
    <s v="Cx"/>
    <x v="0"/>
    <s v="F"/>
    <m/>
    <n v="50"/>
    <n v="50"/>
    <n v="0"/>
    <s v="NEG"/>
  </r>
  <r>
    <n v="2014"/>
    <s v="CSU-6050"/>
    <n v="15656"/>
    <x v="0"/>
    <x v="1"/>
    <s v="Larimer"/>
    <s v="FC"/>
    <s v="FC-050"/>
    <x v="1"/>
    <s v="Light"/>
    <s v="Cx"/>
    <x v="0"/>
    <s v="F"/>
    <m/>
    <n v="50"/>
    <n v="50"/>
    <n v="0"/>
    <s v="NEG"/>
  </r>
  <r>
    <n v="2014"/>
    <s v="CSU-6051"/>
    <n v="15657"/>
    <x v="0"/>
    <x v="1"/>
    <s v="Larimer"/>
    <s v="FC"/>
    <s v="FC-050"/>
    <x v="1"/>
    <s v="Light"/>
    <s v="Cx"/>
    <x v="0"/>
    <s v="F"/>
    <m/>
    <n v="50"/>
    <n v="50"/>
    <n v="0"/>
    <s v="NEG"/>
  </r>
  <r>
    <n v="2014"/>
    <s v="CSU-6052"/>
    <n v="15658"/>
    <x v="0"/>
    <x v="1"/>
    <s v="Larimer"/>
    <s v="FC"/>
    <s v="FC-050"/>
    <x v="1"/>
    <s v="Light"/>
    <s v="Cx"/>
    <x v="0"/>
    <s v="F"/>
    <m/>
    <n v="8"/>
    <n v="8"/>
    <n v="0"/>
    <s v="NEG"/>
  </r>
  <r>
    <n v="2014"/>
    <s v="CSU-6053"/>
    <n v="15659"/>
    <x v="0"/>
    <x v="1"/>
    <s v="Larimer"/>
    <s v="FC"/>
    <s v="FC-050"/>
    <x v="1"/>
    <s v="Light"/>
    <s v="Cx"/>
    <x v="1"/>
    <s v="F"/>
    <m/>
    <n v="24"/>
    <n v="24"/>
    <n v="0"/>
    <s v="NEG"/>
  </r>
  <r>
    <n v="2014"/>
    <s v="CSU-6054"/>
    <n v="15660"/>
    <x v="0"/>
    <x v="1"/>
    <s v="Larimer"/>
    <s v="LV"/>
    <s v="LV-123"/>
    <x v="0"/>
    <s v="Light"/>
    <s v="Cx"/>
    <x v="1"/>
    <s v="F"/>
    <m/>
    <n v="36"/>
    <n v="36"/>
    <n v="0"/>
    <s v="NEG"/>
  </r>
  <r>
    <n v="2014"/>
    <s v="CSU-6055"/>
    <n v="15661"/>
    <x v="0"/>
    <x v="1"/>
    <s v="Larimer"/>
    <s v="LV"/>
    <s v="LV-123"/>
    <x v="0"/>
    <s v="Light"/>
    <s v="Cx"/>
    <x v="0"/>
    <s v="F"/>
    <m/>
    <n v="50"/>
    <n v="50"/>
    <n v="0"/>
    <s v="NEG"/>
  </r>
  <r>
    <n v="2014"/>
    <s v="CSU-6056"/>
    <n v="15662"/>
    <x v="0"/>
    <x v="1"/>
    <s v="Larimer"/>
    <s v="LV"/>
    <s v="LV-123"/>
    <x v="0"/>
    <s v="Light"/>
    <s v="Cx"/>
    <x v="0"/>
    <s v="F"/>
    <m/>
    <n v="50"/>
    <n v="50"/>
    <n v="0"/>
    <s v="NEG"/>
  </r>
  <r>
    <n v="2014"/>
    <s v="CSU-6057"/>
    <n v="15663"/>
    <x v="0"/>
    <x v="1"/>
    <s v="Larimer"/>
    <s v="LV"/>
    <s v="LV-123"/>
    <x v="0"/>
    <s v="Light"/>
    <s v="Cx"/>
    <x v="0"/>
    <s v="F"/>
    <m/>
    <n v="50"/>
    <n v="50"/>
    <n v="0"/>
    <s v="NEG"/>
  </r>
  <r>
    <n v="2014"/>
    <s v="CSU-6058"/>
    <n v="15664"/>
    <x v="0"/>
    <x v="1"/>
    <s v="Larimer"/>
    <s v="LV"/>
    <s v="LV-123"/>
    <x v="0"/>
    <s v="Light"/>
    <s v="Cx"/>
    <x v="0"/>
    <s v="F"/>
    <m/>
    <n v="50"/>
    <n v="50"/>
    <n v="1"/>
    <s v="POS"/>
  </r>
  <r>
    <n v="2014"/>
    <s v="CSU-6059"/>
    <n v="15665"/>
    <x v="0"/>
    <x v="1"/>
    <s v="Larimer"/>
    <s v="LV"/>
    <s v="LV-123"/>
    <x v="0"/>
    <s v="Light"/>
    <s v="Cx"/>
    <x v="0"/>
    <s v="F"/>
    <m/>
    <n v="50"/>
    <n v="50"/>
    <n v="0"/>
    <s v="NEG"/>
  </r>
  <r>
    <n v="2014"/>
    <s v="CSU-6060"/>
    <n v="15666"/>
    <x v="0"/>
    <x v="1"/>
    <s v="Larimer"/>
    <s v="LV"/>
    <s v="LV-123"/>
    <x v="0"/>
    <s v="Light"/>
    <s v="Cx"/>
    <x v="0"/>
    <s v="F"/>
    <m/>
    <n v="50"/>
    <n v="50"/>
    <n v="0"/>
    <s v="NEG"/>
  </r>
  <r>
    <n v="2014"/>
    <s v="CSU-6061"/>
    <n v="15667"/>
    <x v="0"/>
    <x v="1"/>
    <s v="Larimer"/>
    <s v="LV"/>
    <s v="LV-123"/>
    <x v="0"/>
    <s v="Light"/>
    <s v="Cx"/>
    <x v="0"/>
    <s v="F"/>
    <m/>
    <n v="50"/>
    <n v="50"/>
    <n v="0"/>
    <s v="NEG"/>
  </r>
  <r>
    <n v="2014"/>
    <s v="CSU-6062"/>
    <n v="15668"/>
    <x v="0"/>
    <x v="1"/>
    <s v="Larimer"/>
    <s v="LV"/>
    <s v="LV-123"/>
    <x v="0"/>
    <s v="Light"/>
    <s v="Cx"/>
    <x v="0"/>
    <s v="F"/>
    <m/>
    <n v="50"/>
    <n v="50"/>
    <n v="0"/>
    <s v="NEG"/>
  </r>
  <r>
    <n v="2014"/>
    <s v="CSU-6063"/>
    <n v="15669"/>
    <x v="0"/>
    <x v="1"/>
    <s v="Larimer"/>
    <s v="LV"/>
    <s v="LV-123"/>
    <x v="0"/>
    <s v="Light"/>
    <s v="Cx"/>
    <x v="0"/>
    <s v="F"/>
    <m/>
    <n v="11"/>
    <n v="11"/>
    <n v="0"/>
    <s v="NEG"/>
  </r>
  <r>
    <n v="2014"/>
    <s v="CSU-6064"/>
    <n v="15670"/>
    <x v="0"/>
    <x v="1"/>
    <s v="Larimer"/>
    <s v="FC"/>
    <s v="FC-075"/>
    <x v="1"/>
    <s v="Light"/>
    <s v="Cx"/>
    <x v="1"/>
    <s v="F"/>
    <m/>
    <n v="5"/>
    <n v="5"/>
    <n v="0"/>
    <s v="NEG"/>
  </r>
  <r>
    <n v="2014"/>
    <s v="CSU-6065"/>
    <n v="15671"/>
    <x v="0"/>
    <x v="1"/>
    <s v="Larimer"/>
    <s v="FC"/>
    <s v="FC-075"/>
    <x v="1"/>
    <s v="Light"/>
    <s v="Cx"/>
    <x v="0"/>
    <s v="F"/>
    <m/>
    <n v="50"/>
    <n v="50"/>
    <n v="0"/>
    <s v="NEG"/>
  </r>
  <r>
    <n v="2014"/>
    <s v="CSU-6066"/>
    <n v="15672"/>
    <x v="0"/>
    <x v="1"/>
    <s v="Larimer"/>
    <s v="FC"/>
    <s v="FC-075"/>
    <x v="1"/>
    <s v="Light"/>
    <s v="Cx"/>
    <x v="0"/>
    <s v="F"/>
    <m/>
    <n v="50"/>
    <n v="50"/>
    <n v="0"/>
    <s v="NEG"/>
  </r>
  <r>
    <n v="2014"/>
    <s v="CSU-6067"/>
    <n v="15673"/>
    <x v="0"/>
    <x v="1"/>
    <s v="Larimer"/>
    <s v="FC"/>
    <s v="FC-075"/>
    <x v="1"/>
    <s v="Light"/>
    <s v="Cx"/>
    <x v="0"/>
    <s v="F"/>
    <m/>
    <n v="50"/>
    <n v="50"/>
    <n v="0"/>
    <s v="NEG"/>
  </r>
  <r>
    <n v="2014"/>
    <s v="CSU-6068"/>
    <n v="15674"/>
    <x v="0"/>
    <x v="1"/>
    <s v="Larimer"/>
    <s v="FC"/>
    <s v="FC-075"/>
    <x v="1"/>
    <s v="Light"/>
    <s v="Cx"/>
    <x v="0"/>
    <s v="F"/>
    <m/>
    <n v="50"/>
    <n v="50"/>
    <n v="0"/>
    <s v="NEG"/>
  </r>
  <r>
    <n v="2014"/>
    <s v="CSU-6069"/>
    <n v="15675"/>
    <x v="0"/>
    <x v="1"/>
    <s v="Larimer"/>
    <s v="FC"/>
    <s v="FC-075"/>
    <x v="1"/>
    <s v="Light"/>
    <s v="Cx"/>
    <x v="0"/>
    <s v="F"/>
    <m/>
    <n v="50"/>
    <n v="50"/>
    <n v="0"/>
    <s v="NEG"/>
  </r>
  <r>
    <n v="2014"/>
    <s v="CSU-6070"/>
    <n v="15676"/>
    <x v="0"/>
    <x v="1"/>
    <s v="Larimer"/>
    <s v="FC"/>
    <s v="FC-075"/>
    <x v="1"/>
    <s v="Light"/>
    <s v="Cx"/>
    <x v="0"/>
    <s v="F"/>
    <m/>
    <n v="50"/>
    <n v="50"/>
    <n v="0"/>
    <s v="NEG"/>
  </r>
  <r>
    <n v="2014"/>
    <s v="CSU-6071"/>
    <n v="15677"/>
    <x v="0"/>
    <x v="1"/>
    <s v="Larimer"/>
    <s v="LV"/>
    <s v="LV-110"/>
    <x v="0"/>
    <s v="Light"/>
    <s v="Cx"/>
    <x v="0"/>
    <s v="F"/>
    <m/>
    <n v="50"/>
    <n v="50"/>
    <n v="0"/>
    <s v="NEG"/>
  </r>
  <r>
    <n v="2014"/>
    <s v="CSU-6072"/>
    <n v="15678"/>
    <x v="0"/>
    <x v="1"/>
    <s v="Larimer"/>
    <s v="LV"/>
    <s v="LV-110"/>
    <x v="0"/>
    <s v="Light"/>
    <s v="Cx"/>
    <x v="0"/>
    <s v="F"/>
    <m/>
    <n v="11"/>
    <n v="11"/>
    <n v="0"/>
    <s v="NEG"/>
  </r>
  <r>
    <n v="2014"/>
    <s v="CSU-6073"/>
    <n v="15679"/>
    <x v="0"/>
    <x v="1"/>
    <s v="Larimer"/>
    <s v="LV"/>
    <s v="LV-110"/>
    <x v="0"/>
    <s v="Light"/>
    <s v="Cx"/>
    <x v="1"/>
    <s v="F"/>
    <m/>
    <n v="1"/>
    <n v="1"/>
    <n v="0"/>
    <s v="NEG"/>
  </r>
  <r>
    <n v="2014"/>
    <s v="CSU-6074"/>
    <n v="15680"/>
    <x v="0"/>
    <x v="1"/>
    <s v="Larimer"/>
    <s v="FC"/>
    <s v="FC-059"/>
    <x v="1"/>
    <s v="Light"/>
    <s v="Cx"/>
    <x v="0"/>
    <s v="F"/>
    <m/>
    <n v="50"/>
    <n v="50"/>
    <n v="0"/>
    <s v="NEG"/>
  </r>
  <r>
    <n v="2014"/>
    <s v="CSU-6075"/>
    <n v="15681"/>
    <x v="0"/>
    <x v="1"/>
    <s v="Larimer"/>
    <s v="FC"/>
    <s v="FC-059"/>
    <x v="1"/>
    <s v="Light"/>
    <s v="Cx"/>
    <x v="0"/>
    <s v="F"/>
    <m/>
    <n v="7"/>
    <n v="7"/>
    <n v="0"/>
    <s v="NEG"/>
  </r>
  <r>
    <n v="2014"/>
    <s v="CSU-6076"/>
    <n v="15682"/>
    <x v="0"/>
    <x v="1"/>
    <s v="Larimer"/>
    <s v="FC"/>
    <s v="FC-059"/>
    <x v="1"/>
    <s v="Light"/>
    <s v="Cx"/>
    <x v="1"/>
    <s v="F"/>
    <m/>
    <n v="1"/>
    <n v="1"/>
    <n v="0"/>
    <s v="NEG"/>
  </r>
  <r>
    <n v="2014"/>
    <s v="CSU-6077"/>
    <n v="15683"/>
    <x v="0"/>
    <x v="1"/>
    <s v="Larimer"/>
    <s v="FC"/>
    <s v="FC-023"/>
    <x v="1"/>
    <s v="Light"/>
    <s v="Cx"/>
    <x v="0"/>
    <s v="F"/>
    <m/>
    <n v="50"/>
    <n v="50"/>
    <n v="0"/>
    <s v="NEG"/>
  </r>
  <r>
    <n v="2014"/>
    <s v="CSU-6078"/>
    <n v="15684"/>
    <x v="0"/>
    <x v="1"/>
    <s v="Larimer"/>
    <s v="FC"/>
    <s v="FC-023"/>
    <x v="1"/>
    <s v="Light"/>
    <s v="Cx"/>
    <x v="0"/>
    <s v="F"/>
    <m/>
    <n v="50"/>
    <n v="50"/>
    <n v="0"/>
    <s v="NEG"/>
  </r>
  <r>
    <n v="2014"/>
    <s v="CSU-6079"/>
    <n v="15685"/>
    <x v="0"/>
    <x v="1"/>
    <s v="Larimer"/>
    <s v="FC"/>
    <s v="FC-023"/>
    <x v="1"/>
    <s v="Light"/>
    <s v="Cx"/>
    <x v="0"/>
    <s v="F"/>
    <m/>
    <n v="50"/>
    <n v="50"/>
    <n v="0"/>
    <s v="NEG"/>
  </r>
  <r>
    <n v="2014"/>
    <s v="CSU-6080"/>
    <n v="15686"/>
    <x v="0"/>
    <x v="1"/>
    <s v="Larimer"/>
    <s v="FC"/>
    <s v="FC-023"/>
    <x v="1"/>
    <s v="Light"/>
    <s v="Cx"/>
    <x v="0"/>
    <s v="F"/>
    <m/>
    <n v="41"/>
    <n v="41"/>
    <n v="0"/>
    <s v="NEG"/>
  </r>
  <r>
    <n v="2014"/>
    <s v="CSU-6081"/>
    <n v="15687"/>
    <x v="0"/>
    <x v="1"/>
    <s v="Larimer"/>
    <s v="FC"/>
    <s v="FC-023"/>
    <x v="1"/>
    <s v="Light"/>
    <s v="Cx"/>
    <x v="1"/>
    <s v="F"/>
    <m/>
    <n v="9"/>
    <n v="9"/>
    <n v="0"/>
    <s v="NEG"/>
  </r>
  <r>
    <n v="2014"/>
    <s v="CSU-6082"/>
    <n v="15688"/>
    <x v="0"/>
    <x v="1"/>
    <s v="Larimer"/>
    <s v="FC"/>
    <s v="FC-074"/>
    <x v="1"/>
    <s v="Light"/>
    <s v="Cx"/>
    <x v="0"/>
    <s v="F"/>
    <m/>
    <n v="50"/>
    <n v="50"/>
    <n v="0"/>
    <s v="NEG"/>
  </r>
  <r>
    <n v="2014"/>
    <s v="CSU-6083"/>
    <n v="15689"/>
    <x v="0"/>
    <x v="1"/>
    <s v="Larimer"/>
    <s v="FC"/>
    <s v="FC-074"/>
    <x v="1"/>
    <s v="Light"/>
    <s v="Cx"/>
    <x v="0"/>
    <s v="F"/>
    <m/>
    <n v="50"/>
    <n v="50"/>
    <n v="0"/>
    <s v="NEG"/>
  </r>
  <r>
    <n v="2014"/>
    <s v="CSU-6084"/>
    <n v="15690"/>
    <x v="0"/>
    <x v="1"/>
    <s v="Larimer"/>
    <s v="FC"/>
    <s v="FC-074"/>
    <x v="1"/>
    <s v="Light"/>
    <s v="Cx"/>
    <x v="0"/>
    <s v="F"/>
    <m/>
    <n v="50"/>
    <n v="50"/>
    <n v="0"/>
    <s v="NEG"/>
  </r>
  <r>
    <n v="2014"/>
    <s v="CSU-6085"/>
    <n v="15691"/>
    <x v="0"/>
    <x v="1"/>
    <s v="Larimer"/>
    <s v="FC"/>
    <s v="FC-074"/>
    <x v="1"/>
    <s v="Light"/>
    <s v="Cx"/>
    <x v="0"/>
    <s v="F"/>
    <m/>
    <n v="50"/>
    <n v="50"/>
    <n v="0"/>
    <s v="NEG"/>
  </r>
  <r>
    <n v="2014"/>
    <s v="CSU-6086"/>
    <n v="15692"/>
    <x v="0"/>
    <x v="1"/>
    <s v="Larimer"/>
    <s v="FC"/>
    <s v="FC-074"/>
    <x v="1"/>
    <s v="Light"/>
    <s v="Cx"/>
    <x v="0"/>
    <s v="F"/>
    <m/>
    <n v="8"/>
    <n v="8"/>
    <n v="0"/>
    <s v="NEG"/>
  </r>
  <r>
    <n v="2014"/>
    <s v="CSU-6087"/>
    <n v="15693"/>
    <x v="0"/>
    <x v="1"/>
    <s v="Larimer"/>
    <s v="FC"/>
    <s v="FC-027"/>
    <x v="1"/>
    <s v="Light"/>
    <s v="Cx"/>
    <x v="0"/>
    <s v="F"/>
    <m/>
    <n v="50"/>
    <n v="50"/>
    <n v="0"/>
    <s v="NEG"/>
  </r>
  <r>
    <n v="2014"/>
    <s v="CSU-6088"/>
    <n v="15694"/>
    <x v="0"/>
    <x v="1"/>
    <s v="Larimer"/>
    <s v="FC"/>
    <s v="FC-027"/>
    <x v="1"/>
    <s v="Light"/>
    <s v="Cx"/>
    <x v="0"/>
    <s v="F"/>
    <m/>
    <n v="50"/>
    <n v="50"/>
    <n v="0"/>
    <s v="NEG"/>
  </r>
  <r>
    <n v="2014"/>
    <s v="CSU-6089"/>
    <n v="15695"/>
    <x v="0"/>
    <x v="1"/>
    <s v="Larimer"/>
    <s v="FC"/>
    <s v="FC-027"/>
    <x v="1"/>
    <s v="Light"/>
    <s v="Cx"/>
    <x v="0"/>
    <s v="F"/>
    <m/>
    <n v="50"/>
    <n v="50"/>
    <n v="0"/>
    <s v="NEG"/>
  </r>
  <r>
    <n v="2014"/>
    <s v="CSU-6090"/>
    <n v="15696"/>
    <x v="0"/>
    <x v="1"/>
    <s v="Larimer"/>
    <s v="FC"/>
    <s v="FC-027"/>
    <x v="1"/>
    <s v="Light"/>
    <s v="Cx"/>
    <x v="0"/>
    <s v="F"/>
    <m/>
    <n v="50"/>
    <n v="50"/>
    <n v="0"/>
    <s v="NEG"/>
  </r>
  <r>
    <n v="2014"/>
    <s v="CSU-6091"/>
    <n v="15697"/>
    <x v="0"/>
    <x v="1"/>
    <s v="Larimer"/>
    <s v="FC"/>
    <s v="FC-027"/>
    <x v="1"/>
    <s v="Light"/>
    <s v="Cx"/>
    <x v="0"/>
    <s v="F"/>
    <m/>
    <n v="50"/>
    <n v="50"/>
    <n v="0"/>
    <s v="NEG"/>
  </r>
  <r>
    <n v="2014"/>
    <s v="CSU-6092"/>
    <n v="15698"/>
    <x v="0"/>
    <x v="1"/>
    <s v="Larimer"/>
    <s v="FC"/>
    <s v="FC-027"/>
    <x v="1"/>
    <s v="Light"/>
    <s v="Cx"/>
    <x v="0"/>
    <s v="F"/>
    <m/>
    <n v="50"/>
    <n v="50"/>
    <n v="0"/>
    <s v="NEG"/>
  </r>
  <r>
    <n v="2014"/>
    <s v="CSU-6093"/>
    <n v="15699"/>
    <x v="0"/>
    <x v="1"/>
    <s v="Larimer"/>
    <s v="FC"/>
    <s v="FC-027"/>
    <x v="1"/>
    <s v="Light"/>
    <s v="Cx"/>
    <x v="0"/>
    <s v="F"/>
    <m/>
    <n v="50"/>
    <n v="50"/>
    <n v="0"/>
    <s v="NEG"/>
  </r>
  <r>
    <n v="2014"/>
    <s v="CSU-6094"/>
    <n v="15700"/>
    <x v="0"/>
    <x v="1"/>
    <s v="Larimer"/>
    <s v="FC"/>
    <s v="FC-027"/>
    <x v="1"/>
    <s v="Light"/>
    <s v="Cx"/>
    <x v="0"/>
    <s v="F"/>
    <m/>
    <n v="50"/>
    <n v="50"/>
    <n v="0"/>
    <s v="NEG"/>
  </r>
  <r>
    <n v="2014"/>
    <s v="CSU-6095"/>
    <n v="15701"/>
    <x v="0"/>
    <x v="1"/>
    <s v="Larimer"/>
    <s v="FC"/>
    <s v="FC-027"/>
    <x v="1"/>
    <s v="Light"/>
    <s v="Cx"/>
    <x v="0"/>
    <s v="F"/>
    <m/>
    <n v="52"/>
    <n v="52"/>
    <n v="0"/>
    <s v="NEG"/>
  </r>
  <r>
    <n v="2014"/>
    <s v="CSU-6096"/>
    <n v="15702"/>
    <x v="0"/>
    <x v="1"/>
    <s v="Larimer"/>
    <s v="FC"/>
    <s v="FC-027"/>
    <x v="1"/>
    <s v="Light"/>
    <s v="Cx"/>
    <x v="1"/>
    <s v="F"/>
    <m/>
    <n v="30"/>
    <n v="30"/>
    <n v="0"/>
    <s v="NEG"/>
  </r>
  <r>
    <n v="2014"/>
    <s v="CSU-6097"/>
    <n v="15703"/>
    <x v="0"/>
    <x v="1"/>
    <s v="Larimer"/>
    <s v="FC"/>
    <s v="FC-064"/>
    <x v="1"/>
    <s v="Light"/>
    <s v="Cx"/>
    <x v="0"/>
    <s v="F"/>
    <m/>
    <n v="50"/>
    <n v="50"/>
    <n v="0"/>
    <s v="NEG"/>
  </r>
  <r>
    <n v="2014"/>
    <s v="CSU-6098"/>
    <n v="15704"/>
    <x v="0"/>
    <x v="1"/>
    <s v="Larimer"/>
    <s v="FC"/>
    <s v="FC-064"/>
    <x v="1"/>
    <s v="Light"/>
    <s v="Cx"/>
    <x v="0"/>
    <s v="F"/>
    <m/>
    <n v="50"/>
    <n v="50"/>
    <n v="0"/>
    <s v="NEG"/>
  </r>
  <r>
    <n v="2014"/>
    <s v="CSU-6099"/>
    <n v="15705"/>
    <x v="0"/>
    <x v="1"/>
    <s v="Larimer"/>
    <s v="FC"/>
    <s v="FC-064"/>
    <x v="1"/>
    <s v="Light"/>
    <s v="Cx"/>
    <x v="0"/>
    <s v="F"/>
    <m/>
    <n v="50"/>
    <n v="50"/>
    <n v="1"/>
    <s v="POS"/>
  </r>
  <r>
    <n v="2014"/>
    <s v="CSU-6100"/>
    <n v="15706"/>
    <x v="0"/>
    <x v="1"/>
    <s v="Larimer"/>
    <s v="FC"/>
    <s v="FC-064"/>
    <x v="1"/>
    <s v="Light"/>
    <s v="Cx"/>
    <x v="0"/>
    <s v="F"/>
    <m/>
    <n v="50"/>
    <n v="50"/>
    <n v="0"/>
    <s v="NEG"/>
  </r>
  <r>
    <n v="2014"/>
    <s v="CSU-6101"/>
    <n v="15707"/>
    <x v="0"/>
    <x v="1"/>
    <s v="Larimer"/>
    <s v="FC"/>
    <s v="FC-064"/>
    <x v="1"/>
    <s v="Light"/>
    <s v="Cx"/>
    <x v="0"/>
    <s v="F"/>
    <m/>
    <n v="50"/>
    <n v="50"/>
    <n v="0"/>
    <s v="NEG"/>
  </r>
  <r>
    <n v="2014"/>
    <s v="CSU-6102"/>
    <n v="15708"/>
    <x v="0"/>
    <x v="1"/>
    <s v="Larimer"/>
    <s v="FC"/>
    <s v="FC-064"/>
    <x v="1"/>
    <s v="Light"/>
    <s v="Cx"/>
    <x v="0"/>
    <s v="F"/>
    <m/>
    <n v="50"/>
    <n v="50"/>
    <n v="0"/>
    <s v="NEG"/>
  </r>
  <r>
    <n v="2014"/>
    <s v="CSU-6103"/>
    <n v="15709"/>
    <x v="0"/>
    <x v="1"/>
    <s v="Larimer"/>
    <s v="FC"/>
    <s v="FC-064"/>
    <x v="1"/>
    <s v="Light"/>
    <s v="Cx"/>
    <x v="0"/>
    <s v="F"/>
    <m/>
    <n v="50"/>
    <n v="50"/>
    <n v="0"/>
    <s v="NEG"/>
  </r>
  <r>
    <n v="2014"/>
    <s v="CSU-6104"/>
    <n v="15710"/>
    <x v="0"/>
    <x v="1"/>
    <s v="Larimer"/>
    <s v="FC"/>
    <s v="FC-064"/>
    <x v="1"/>
    <s v="Light"/>
    <s v="Cx"/>
    <x v="0"/>
    <s v="F"/>
    <m/>
    <n v="50"/>
    <n v="50"/>
    <n v="0"/>
    <s v="NEG"/>
  </r>
  <r>
    <n v="2014"/>
    <s v="CSU-6105"/>
    <n v="15711"/>
    <x v="0"/>
    <x v="1"/>
    <s v="Larimer"/>
    <s v="FC"/>
    <s v="FC-064"/>
    <x v="1"/>
    <s v="Light"/>
    <s v="Cx"/>
    <x v="0"/>
    <s v="F"/>
    <m/>
    <n v="50"/>
    <n v="50"/>
    <n v="0"/>
    <s v="NEG"/>
  </r>
  <r>
    <n v="2014"/>
    <s v="CSU-6106"/>
    <n v="15712"/>
    <x v="0"/>
    <x v="1"/>
    <s v="Larimer"/>
    <s v="FC"/>
    <s v="FC-064"/>
    <x v="1"/>
    <s v="Light"/>
    <s v="Cx"/>
    <x v="0"/>
    <s v="F"/>
    <m/>
    <n v="21"/>
    <n v="21"/>
    <n v="0"/>
    <s v="NEG"/>
  </r>
  <r>
    <n v="2014"/>
    <s v="CSU-6107"/>
    <n v="15713"/>
    <x v="0"/>
    <x v="1"/>
    <s v="Larimer"/>
    <s v="FC"/>
    <s v="FC-064"/>
    <x v="1"/>
    <s v="Light"/>
    <s v="Cx"/>
    <x v="1"/>
    <s v="F"/>
    <m/>
    <n v="10"/>
    <n v="10"/>
    <n v="0"/>
    <s v="NEG"/>
  </r>
  <r>
    <n v="2014"/>
    <s v="CSU-6108"/>
    <n v="15714"/>
    <x v="0"/>
    <x v="2"/>
    <s v="Larimer"/>
    <s v="FC"/>
    <s v="FC-090"/>
    <x v="3"/>
    <s v="Gravid"/>
    <s v="Cx"/>
    <x v="1"/>
    <s v="F"/>
    <n v="50"/>
    <m/>
    <n v="50"/>
    <n v="0"/>
    <s v="NEG"/>
  </r>
  <r>
    <n v="2014"/>
    <s v="CSU-6109"/>
    <n v="15715"/>
    <x v="0"/>
    <x v="2"/>
    <s v="Larimer"/>
    <s v="FC"/>
    <s v="FC-090"/>
    <x v="3"/>
    <s v="Gravid"/>
    <s v="Cx"/>
    <x v="1"/>
    <s v="F"/>
    <n v="17"/>
    <m/>
    <n v="17"/>
    <n v="0"/>
    <s v="NEG"/>
  </r>
  <r>
    <n v="2014"/>
    <s v="CSU-6110"/>
    <n v="15716"/>
    <x v="0"/>
    <x v="2"/>
    <s v="Larimer"/>
    <s v="FC"/>
    <s v="FC-063"/>
    <x v="3"/>
    <s v="Gravid"/>
    <s v="Cx"/>
    <x v="1"/>
    <s v="F"/>
    <n v="20"/>
    <m/>
    <n v="20"/>
    <n v="0"/>
    <s v="NEG"/>
  </r>
  <r>
    <n v="2014"/>
    <s v="CSU-6111"/>
    <n v="15717"/>
    <x v="0"/>
    <x v="2"/>
    <s v="Larimer"/>
    <s v="FC"/>
    <s v="FC-073"/>
    <x v="3"/>
    <s v="Light"/>
    <s v="Cx"/>
    <x v="0"/>
    <s v="F"/>
    <m/>
    <n v="50"/>
    <n v="50"/>
    <n v="0"/>
    <s v="NEG"/>
  </r>
  <r>
    <n v="2014"/>
    <s v="CSU-6112"/>
    <n v="15718"/>
    <x v="0"/>
    <x v="2"/>
    <s v="Larimer"/>
    <s v="FC"/>
    <s v="FC-073"/>
    <x v="3"/>
    <s v="Light"/>
    <s v="Cx"/>
    <x v="0"/>
    <s v="F"/>
    <m/>
    <n v="44"/>
    <n v="44"/>
    <n v="0"/>
    <s v="NEG"/>
  </r>
  <r>
    <n v="2014"/>
    <s v="CSU-6113"/>
    <n v="15719"/>
    <x v="0"/>
    <x v="2"/>
    <s v="Larimer"/>
    <s v="FC"/>
    <s v="FC-073"/>
    <x v="3"/>
    <s v="Light"/>
    <s v="Cx"/>
    <x v="1"/>
    <s v="F"/>
    <m/>
    <n v="9"/>
    <n v="9"/>
    <n v="0"/>
    <s v="NEG"/>
  </r>
  <r>
    <n v="2014"/>
    <s v="CSU-6114"/>
    <n v="15720"/>
    <x v="0"/>
    <x v="3"/>
    <s v="Larimer"/>
    <s v="FC"/>
    <s v="FC-049"/>
    <x v="4"/>
    <s v="Light"/>
    <s v="Cx"/>
    <x v="0"/>
    <s v="F"/>
    <m/>
    <n v="36"/>
    <n v="36"/>
    <n v="0"/>
    <s v="NEG"/>
  </r>
  <r>
    <n v="2014"/>
    <s v="CSU-6115"/>
    <n v="15721"/>
    <x v="0"/>
    <x v="3"/>
    <s v="Larimer"/>
    <s v="FC"/>
    <s v="FC-049"/>
    <x v="4"/>
    <s v="Light"/>
    <s v="Cx"/>
    <x v="1"/>
    <s v="F"/>
    <m/>
    <n v="7"/>
    <n v="7"/>
    <n v="0"/>
    <s v="NEG"/>
  </r>
  <r>
    <n v="2014"/>
    <s v="CSU-6116"/>
    <n v="15722"/>
    <x v="0"/>
    <x v="3"/>
    <s v="Larimer"/>
    <s v="FC"/>
    <s v="FC-058"/>
    <x v="4"/>
    <s v="Light"/>
    <s v="Cx"/>
    <x v="0"/>
    <s v="F"/>
    <m/>
    <n v="14"/>
    <n v="14"/>
    <n v="0"/>
    <s v="NEG"/>
  </r>
  <r>
    <n v="2014"/>
    <s v="CSU-6117"/>
    <n v="15723"/>
    <x v="0"/>
    <x v="3"/>
    <s v="Larimer"/>
    <s v="FC"/>
    <s v="FC-058"/>
    <x v="4"/>
    <s v="Light"/>
    <s v="Cx"/>
    <x v="1"/>
    <s v="F"/>
    <m/>
    <n v="3"/>
    <n v="3"/>
    <n v="0"/>
    <s v="NEG"/>
  </r>
  <r>
    <n v="2014"/>
    <s v="CSU-6118"/>
    <n v="15724"/>
    <x v="0"/>
    <x v="3"/>
    <s v="Larimer"/>
    <s v="LV"/>
    <s v="LV-114"/>
    <x v="0"/>
    <s v="Light"/>
    <s v="Cx"/>
    <x v="0"/>
    <s v="F"/>
    <m/>
    <n v="40"/>
    <n v="40"/>
    <n v="0"/>
    <s v="NEG"/>
  </r>
  <r>
    <n v="2014"/>
    <s v="CSU-6119"/>
    <n v="15725"/>
    <x v="0"/>
    <x v="3"/>
    <s v="Larimer"/>
    <s v="LV"/>
    <s v="LV-020"/>
    <x v="0"/>
    <s v="Light"/>
    <s v="Cx"/>
    <x v="0"/>
    <s v="F"/>
    <m/>
    <n v="50"/>
    <n v="50"/>
    <n v="0"/>
    <s v="NEG"/>
  </r>
  <r>
    <n v="2014"/>
    <s v="CSU-6120"/>
    <n v="15726"/>
    <x v="0"/>
    <x v="3"/>
    <s v="Larimer"/>
    <s v="LV"/>
    <s v="LV-020"/>
    <x v="0"/>
    <s v="Light"/>
    <s v="Cx"/>
    <x v="0"/>
    <s v="F"/>
    <m/>
    <n v="50"/>
    <n v="50"/>
    <n v="0"/>
    <s v="NEG"/>
  </r>
  <r>
    <n v="2014"/>
    <s v="CSU-6121"/>
    <n v="15727"/>
    <x v="0"/>
    <x v="3"/>
    <s v="Larimer"/>
    <s v="LV"/>
    <s v="LV-020"/>
    <x v="0"/>
    <s v="Light"/>
    <s v="Cx"/>
    <x v="0"/>
    <s v="F"/>
    <m/>
    <n v="50"/>
    <n v="50"/>
    <n v="0"/>
    <s v="NEG"/>
  </r>
  <r>
    <n v="2014"/>
    <s v="CSU-6122"/>
    <n v="15728"/>
    <x v="0"/>
    <x v="3"/>
    <s v="Larimer"/>
    <s v="LV"/>
    <s v="LV-020"/>
    <x v="0"/>
    <s v="Light"/>
    <s v="Cx"/>
    <x v="0"/>
    <s v="F"/>
    <m/>
    <n v="29"/>
    <n v="29"/>
    <n v="0"/>
    <s v="NEG"/>
  </r>
  <r>
    <n v="2014"/>
    <s v="CSU-6123"/>
    <n v="15729"/>
    <x v="0"/>
    <x v="3"/>
    <s v="Larimer"/>
    <s v="FC"/>
    <s v="FC-052"/>
    <x v="3"/>
    <s v="Light"/>
    <s v="Cx"/>
    <x v="0"/>
    <s v="F"/>
    <m/>
    <n v="50"/>
    <n v="50"/>
    <n v="0"/>
    <s v="NEG"/>
  </r>
  <r>
    <n v="2014"/>
    <s v="CSU-6124"/>
    <n v="15730"/>
    <x v="0"/>
    <x v="3"/>
    <s v="Larimer"/>
    <s v="FC"/>
    <s v="FC-052"/>
    <x v="3"/>
    <s v="Light"/>
    <s v="Cx"/>
    <x v="0"/>
    <s v="F"/>
    <m/>
    <n v="30"/>
    <n v="30"/>
    <n v="0"/>
    <s v="NEG"/>
  </r>
  <r>
    <n v="2014"/>
    <s v="CSU-6125"/>
    <n v="15731"/>
    <x v="0"/>
    <x v="3"/>
    <s v="Larimer"/>
    <s v="FC"/>
    <s v="FC-052"/>
    <x v="3"/>
    <s v="Light"/>
    <s v="Cx"/>
    <x v="1"/>
    <s v="F"/>
    <m/>
    <n v="2"/>
    <n v="2"/>
    <n v="0"/>
    <s v="NEG"/>
  </r>
  <r>
    <n v="2014"/>
    <s v="CSU-6126"/>
    <n v="15732"/>
    <x v="0"/>
    <x v="3"/>
    <s v="Larimer"/>
    <s v="LV"/>
    <s v="LV-087"/>
    <x v="0"/>
    <s v="Light"/>
    <s v="Cx"/>
    <x v="0"/>
    <s v="F"/>
    <m/>
    <n v="50"/>
    <n v="50"/>
    <n v="0"/>
    <s v="NEG"/>
  </r>
  <r>
    <n v="2014"/>
    <s v="CSU-6127"/>
    <n v="15733"/>
    <x v="0"/>
    <x v="3"/>
    <s v="Larimer"/>
    <s v="LV"/>
    <s v="LV-087"/>
    <x v="0"/>
    <s v="Light"/>
    <s v="Cx"/>
    <x v="0"/>
    <s v="F"/>
    <m/>
    <n v="50"/>
    <n v="50"/>
    <n v="0"/>
    <s v="NEG"/>
  </r>
  <r>
    <n v="2014"/>
    <s v="CSU-6128"/>
    <n v="15734"/>
    <x v="0"/>
    <x v="3"/>
    <s v="Larimer"/>
    <s v="LV"/>
    <s v="LV-087"/>
    <x v="0"/>
    <s v="Light"/>
    <s v="Cx"/>
    <x v="0"/>
    <s v="F"/>
    <m/>
    <n v="50"/>
    <n v="50"/>
    <n v="0"/>
    <s v="NEG"/>
  </r>
  <r>
    <n v="2014"/>
    <s v="CSU-6129"/>
    <n v="15735"/>
    <x v="0"/>
    <x v="3"/>
    <s v="Larimer"/>
    <s v="LV"/>
    <s v="LV-087"/>
    <x v="0"/>
    <s v="Light"/>
    <s v="Cx"/>
    <x v="0"/>
    <s v="F"/>
    <m/>
    <n v="45"/>
    <n v="45"/>
    <n v="0"/>
    <s v="NEG"/>
  </r>
  <r>
    <n v="2014"/>
    <s v="CSU-6130"/>
    <n v="15736"/>
    <x v="0"/>
    <x v="3"/>
    <s v="Larimer"/>
    <s v="LV"/>
    <s v="LV-087"/>
    <x v="0"/>
    <s v="Light"/>
    <s v="Cx"/>
    <x v="1"/>
    <s v="F"/>
    <m/>
    <n v="12"/>
    <n v="12"/>
    <n v="0"/>
    <s v="NEG"/>
  </r>
  <r>
    <n v="2014"/>
    <s v="CSU-6131"/>
    <n v="15737"/>
    <x v="0"/>
    <x v="3"/>
    <s v="Larimer"/>
    <s v="FC"/>
    <s v="FC-015"/>
    <x v="3"/>
    <s v="Light"/>
    <s v="Cx"/>
    <x v="0"/>
    <s v="F"/>
    <m/>
    <n v="19"/>
    <n v="19"/>
    <n v="0"/>
    <s v="NEG"/>
  </r>
  <r>
    <n v="2014"/>
    <s v="CSU-6132"/>
    <n v="15738"/>
    <x v="0"/>
    <x v="3"/>
    <s v="Larimer"/>
    <s v="LV"/>
    <s v="LV-120"/>
    <x v="0"/>
    <s v="Light"/>
    <s v="Cx"/>
    <x v="1"/>
    <s v="F"/>
    <m/>
    <n v="1"/>
    <n v="1"/>
    <n v="0"/>
    <s v="NEG"/>
  </r>
  <r>
    <n v="2014"/>
    <s v="CSU-6133"/>
    <n v="15739"/>
    <x v="0"/>
    <x v="3"/>
    <s v="Larimer"/>
    <s v="LV"/>
    <s v="LV-120"/>
    <x v="0"/>
    <s v="Light"/>
    <s v="Cx"/>
    <x v="0"/>
    <s v="F"/>
    <m/>
    <n v="50"/>
    <n v="50"/>
    <n v="0"/>
    <s v="NEG"/>
  </r>
  <r>
    <n v="2014"/>
    <s v="CSU-6134"/>
    <n v="15740"/>
    <x v="0"/>
    <x v="3"/>
    <s v="Larimer"/>
    <s v="LV"/>
    <s v="LV-120"/>
    <x v="0"/>
    <s v="Light"/>
    <s v="Cx"/>
    <x v="0"/>
    <s v="F"/>
    <m/>
    <n v="47"/>
    <n v="47"/>
    <n v="0"/>
    <s v="NEG"/>
  </r>
  <r>
    <n v="2014"/>
    <s v="CSU-6135"/>
    <n v="15741"/>
    <x v="0"/>
    <x v="3"/>
    <s v="Larimer"/>
    <s v="FC"/>
    <s v="FC-063"/>
    <x v="3"/>
    <s v="Light"/>
    <s v="Cx"/>
    <x v="0"/>
    <s v="F"/>
    <m/>
    <n v="19"/>
    <n v="19"/>
    <n v="0"/>
    <s v="NEG"/>
  </r>
  <r>
    <n v="2014"/>
    <s v="CSU-6136"/>
    <n v="15742"/>
    <x v="0"/>
    <x v="3"/>
    <s v="Larimer"/>
    <s v="FC"/>
    <s v="FC-060"/>
    <x v="3"/>
    <s v="Light"/>
    <s v="Cx"/>
    <x v="0"/>
    <s v="F"/>
    <m/>
    <n v="22"/>
    <n v="22"/>
    <n v="0"/>
    <s v="NEG"/>
  </r>
  <r>
    <n v="2014"/>
    <s v="CSU-6137"/>
    <n v="15743"/>
    <x v="0"/>
    <x v="3"/>
    <s v="Larimer"/>
    <s v="FC"/>
    <s v="FC-011"/>
    <x v="3"/>
    <s v="Light"/>
    <s v="Cx"/>
    <x v="0"/>
    <s v="F"/>
    <m/>
    <n v="7"/>
    <n v="7"/>
    <n v="0"/>
    <s v="NEG"/>
  </r>
  <r>
    <n v="2014"/>
    <s v="CSU-6138"/>
    <n v="15744"/>
    <x v="0"/>
    <x v="3"/>
    <s v="Larimer"/>
    <s v="FC"/>
    <s v="FC-011"/>
    <x v="3"/>
    <s v="Light"/>
    <s v="Cx"/>
    <x v="1"/>
    <s v="F"/>
    <m/>
    <n v="3"/>
    <n v="3"/>
    <n v="0"/>
    <s v="NEG"/>
  </r>
  <r>
    <n v="2014"/>
    <s v="CSU-6139"/>
    <n v="15745"/>
    <x v="0"/>
    <x v="3"/>
    <s v="Larimer"/>
    <s v="FC"/>
    <s v="FC-061"/>
    <x v="3"/>
    <s v="Light"/>
    <s v="Cx"/>
    <x v="0"/>
    <s v="F"/>
    <m/>
    <n v="50"/>
    <n v="50"/>
    <n v="0"/>
    <s v="NEG"/>
  </r>
  <r>
    <n v="2014"/>
    <s v="CSU-6140"/>
    <n v="15746"/>
    <x v="0"/>
    <x v="3"/>
    <s v="Larimer"/>
    <s v="FC"/>
    <s v="FC-061"/>
    <x v="3"/>
    <s v="Light"/>
    <s v="Cx"/>
    <x v="0"/>
    <s v="F"/>
    <m/>
    <n v="50"/>
    <n v="50"/>
    <n v="0"/>
    <s v="NEG"/>
  </r>
  <r>
    <n v="2014"/>
    <s v="CSU-6141"/>
    <n v="15747"/>
    <x v="0"/>
    <x v="3"/>
    <s v="Larimer"/>
    <s v="FC"/>
    <s v="FC-061"/>
    <x v="3"/>
    <s v="Light"/>
    <s v="Cx"/>
    <x v="0"/>
    <s v="F"/>
    <m/>
    <n v="3"/>
    <n v="3"/>
    <n v="0"/>
    <s v="NEG"/>
  </r>
  <r>
    <n v="2014"/>
    <s v="CSU-6142"/>
    <n v="15748"/>
    <x v="0"/>
    <x v="3"/>
    <s v="Larimer"/>
    <s v="FC"/>
    <s v="FC-061"/>
    <x v="3"/>
    <s v="Light"/>
    <s v="Cx"/>
    <x v="1"/>
    <s v="F"/>
    <m/>
    <n v="3"/>
    <n v="3"/>
    <n v="0"/>
    <s v="NEG"/>
  </r>
  <r>
    <n v="2014"/>
    <s v="CSU-6143"/>
    <n v="15749"/>
    <x v="0"/>
    <x v="3"/>
    <s v="Larimer"/>
    <s v="FC"/>
    <s v="FC-041"/>
    <x v="3"/>
    <s v="Light"/>
    <s v="Cx"/>
    <x v="0"/>
    <s v="F"/>
    <m/>
    <n v="50"/>
    <n v="50"/>
    <n v="0"/>
    <s v="NEG"/>
  </r>
  <r>
    <n v="2014"/>
    <s v="CSU-6144"/>
    <n v="15750"/>
    <x v="0"/>
    <x v="3"/>
    <s v="Larimer"/>
    <s v="FC"/>
    <s v="FC-041"/>
    <x v="3"/>
    <s v="Light"/>
    <s v="Cx"/>
    <x v="0"/>
    <s v="F"/>
    <m/>
    <n v="50"/>
    <n v="50"/>
    <n v="0"/>
    <s v="NEG"/>
  </r>
  <r>
    <n v="2014"/>
    <s v="CSU-6145"/>
    <n v="15751"/>
    <x v="0"/>
    <x v="3"/>
    <s v="Larimer"/>
    <s v="FC"/>
    <s v="FC-041"/>
    <x v="3"/>
    <s v="Light"/>
    <s v="Cx"/>
    <x v="0"/>
    <s v="F"/>
    <m/>
    <n v="50"/>
    <n v="50"/>
    <n v="0"/>
    <s v="NEG"/>
  </r>
  <r>
    <n v="2014"/>
    <s v="CSU-6146"/>
    <n v="15752"/>
    <x v="0"/>
    <x v="3"/>
    <s v="Larimer"/>
    <s v="FC"/>
    <s v="FC-041"/>
    <x v="3"/>
    <s v="Light"/>
    <s v="Cx"/>
    <x v="0"/>
    <s v="F"/>
    <m/>
    <n v="50"/>
    <n v="50"/>
    <n v="0"/>
    <s v="NEG"/>
  </r>
  <r>
    <n v="2014"/>
    <s v="CSU-6147"/>
    <n v="15753"/>
    <x v="0"/>
    <x v="3"/>
    <s v="Larimer"/>
    <s v="FC"/>
    <s v="FC-041"/>
    <x v="3"/>
    <s v="Light"/>
    <s v="Cx"/>
    <x v="0"/>
    <s v="F"/>
    <m/>
    <n v="50"/>
    <n v="50"/>
    <n v="0"/>
    <s v="NEG"/>
  </r>
  <r>
    <n v="2014"/>
    <s v="CSU-6148"/>
    <n v="15754"/>
    <x v="0"/>
    <x v="3"/>
    <s v="Larimer"/>
    <s v="FC"/>
    <s v="FC-041"/>
    <x v="3"/>
    <s v="Light"/>
    <s v="Cx"/>
    <x v="0"/>
    <s v="F"/>
    <m/>
    <n v="50"/>
    <n v="50"/>
    <n v="0"/>
    <s v="NEG"/>
  </r>
  <r>
    <n v="2014"/>
    <s v="CSU-6149"/>
    <n v="15755"/>
    <x v="0"/>
    <x v="3"/>
    <s v="Larimer"/>
    <s v="FC"/>
    <s v="FC-041"/>
    <x v="3"/>
    <s v="Light"/>
    <s v="Cx"/>
    <x v="0"/>
    <s v="F"/>
    <m/>
    <n v="5"/>
    <n v="5"/>
    <n v="0"/>
    <s v="NEG"/>
  </r>
  <r>
    <n v="2014"/>
    <s v="CSU-6150"/>
    <n v="15756"/>
    <x v="0"/>
    <x v="3"/>
    <s v="Larimer"/>
    <s v="FC"/>
    <s v="FC-041"/>
    <x v="3"/>
    <s v="Light"/>
    <s v="Cx"/>
    <x v="1"/>
    <s v="F"/>
    <m/>
    <n v="16"/>
    <n v="16"/>
    <n v="0"/>
    <s v="NEG"/>
  </r>
  <r>
    <n v="2014"/>
    <s v="CSU-6151"/>
    <n v="15757"/>
    <x v="0"/>
    <x v="4"/>
    <s v="Larimer"/>
    <s v="FC"/>
    <s v="FC-001"/>
    <x v="4"/>
    <s v="Light"/>
    <s v="Cx"/>
    <x v="0"/>
    <s v="F"/>
    <m/>
    <n v="50"/>
    <n v="50"/>
    <n v="0"/>
    <s v="NEG"/>
  </r>
  <r>
    <n v="2014"/>
    <s v="CSU-6152"/>
    <n v="15758"/>
    <x v="0"/>
    <x v="4"/>
    <s v="Larimer"/>
    <s v="FC"/>
    <s v="FC-001"/>
    <x v="4"/>
    <s v="Light"/>
    <s v="Cx"/>
    <x v="0"/>
    <s v="F"/>
    <m/>
    <n v="5"/>
    <n v="5"/>
    <n v="0"/>
    <s v="NEG"/>
  </r>
  <r>
    <n v="2014"/>
    <s v="CSU-6153"/>
    <n v="15759"/>
    <x v="0"/>
    <x v="4"/>
    <s v="Larimer"/>
    <s v="FC"/>
    <s v="FC-001"/>
    <x v="4"/>
    <s v="Light"/>
    <s v="Cx"/>
    <x v="1"/>
    <s v="F"/>
    <m/>
    <n v="1"/>
    <n v="1"/>
    <n v="0"/>
    <s v="NEG"/>
  </r>
  <r>
    <n v="2014"/>
    <s v="CSU-6154"/>
    <n v="15760"/>
    <x v="0"/>
    <x v="4"/>
    <s v="Larimer"/>
    <s v="FC"/>
    <s v="FC-037"/>
    <x v="4"/>
    <s v="Light"/>
    <s v="Cx"/>
    <x v="0"/>
    <s v="F"/>
    <m/>
    <n v="50"/>
    <n v="50"/>
    <n v="0"/>
    <s v="NEG"/>
  </r>
  <r>
    <n v="2014"/>
    <s v="CSU-6155"/>
    <n v="15761"/>
    <x v="0"/>
    <x v="4"/>
    <s v="Larimer"/>
    <s v="FC"/>
    <s v="FC-037"/>
    <x v="4"/>
    <s v="Light"/>
    <s v="Cx"/>
    <x v="0"/>
    <s v="F"/>
    <m/>
    <n v="52"/>
    <n v="52"/>
    <n v="0"/>
    <s v="NEG"/>
  </r>
  <r>
    <n v="2014"/>
    <s v="CSU-6156"/>
    <n v="15762"/>
    <x v="0"/>
    <x v="4"/>
    <s v="Larimer"/>
    <s v="FC"/>
    <s v="FC-037"/>
    <x v="4"/>
    <s v="Light"/>
    <s v="Cx"/>
    <x v="1"/>
    <s v="F"/>
    <m/>
    <n v="7"/>
    <n v="7"/>
    <n v="0"/>
    <s v="NEG"/>
  </r>
  <r>
    <n v="2014"/>
    <s v="CSU-6157"/>
    <n v="15763"/>
    <x v="0"/>
    <x v="4"/>
    <s v="Larimer"/>
    <s v="FC"/>
    <s v="FC-068"/>
    <x v="4"/>
    <s v="Light"/>
    <s v="Cx"/>
    <x v="0"/>
    <s v="F"/>
    <m/>
    <n v="41"/>
    <n v="41"/>
    <n v="0"/>
    <s v="NEG"/>
  </r>
  <r>
    <n v="2014"/>
    <s v="CSU-6158"/>
    <n v="15764"/>
    <x v="0"/>
    <x v="4"/>
    <s v="Larimer"/>
    <s v="FC"/>
    <s v="FC-068"/>
    <x v="4"/>
    <s v="Light"/>
    <s v="Cx"/>
    <x v="1"/>
    <s v="F"/>
    <m/>
    <n v="6"/>
    <n v="6"/>
    <n v="0"/>
    <s v="NEG"/>
  </r>
  <r>
    <n v="2014"/>
    <s v="CSU-6159"/>
    <n v="15765"/>
    <x v="0"/>
    <x v="4"/>
    <s v="Larimer"/>
    <s v="FC"/>
    <s v="FC-057"/>
    <x v="4"/>
    <s v="Light"/>
    <s v="Cx"/>
    <x v="0"/>
    <s v="F"/>
    <m/>
    <n v="26"/>
    <n v="26"/>
    <n v="0"/>
    <s v="NEG"/>
  </r>
  <r>
    <n v="2014"/>
    <s v="CSU-6160"/>
    <n v="15766"/>
    <x v="0"/>
    <x v="4"/>
    <s v="Larimer"/>
    <s v="FC"/>
    <s v="FC-071"/>
    <x v="4"/>
    <s v="Light"/>
    <s v="Cx"/>
    <x v="0"/>
    <s v="F"/>
    <m/>
    <n v="5"/>
    <n v="5"/>
    <n v="0"/>
    <s v="NEG"/>
  </r>
  <r>
    <n v="2014"/>
    <s v="CSU-6161"/>
    <n v="15767"/>
    <x v="0"/>
    <x v="4"/>
    <s v="Larimer"/>
    <s v="FC"/>
    <s v="FC-029"/>
    <x v="1"/>
    <s v="Gravid"/>
    <s v="Cx"/>
    <x v="1"/>
    <s v="F"/>
    <n v="50"/>
    <m/>
    <n v="50"/>
    <n v="0"/>
    <s v="NEG"/>
  </r>
  <r>
    <n v="2014"/>
    <s v="CSU-6162"/>
    <n v="15768"/>
    <x v="0"/>
    <x v="4"/>
    <s v="Larimer"/>
    <s v="FC"/>
    <s v="FC-029"/>
    <x v="1"/>
    <s v="Gravid"/>
    <s v="Cx"/>
    <x v="1"/>
    <s v="F"/>
    <n v="50"/>
    <m/>
    <n v="50"/>
    <n v="0"/>
    <s v="NEG"/>
  </r>
  <r>
    <n v="2014"/>
    <s v="CSU-6163"/>
    <n v="15769"/>
    <x v="0"/>
    <x v="4"/>
    <s v="Larimer"/>
    <s v="FC"/>
    <s v="FC-029"/>
    <x v="1"/>
    <s v="Gravid"/>
    <s v="Cx"/>
    <x v="1"/>
    <s v="F"/>
    <n v="39"/>
    <m/>
    <n v="39"/>
    <n v="0"/>
    <s v="NEG"/>
  </r>
  <r>
    <n v="2014"/>
    <s v="CSU-6164"/>
    <n v="15770"/>
    <x v="0"/>
    <x v="4"/>
    <s v="Larimer"/>
    <s v="FC"/>
    <s v="FC-029"/>
    <x v="1"/>
    <s v="Gravid"/>
    <s v="Cx"/>
    <x v="0"/>
    <s v="F"/>
    <n v="1"/>
    <m/>
    <n v="1"/>
    <n v="0"/>
    <s v="NEG"/>
  </r>
  <r>
    <n v="2014"/>
    <s v="CSU-6165"/>
    <n v="15771"/>
    <x v="0"/>
    <x v="4"/>
    <s v="Larimer"/>
    <s v="FC"/>
    <s v="FC-089"/>
    <x v="4"/>
    <s v="Gravid"/>
    <s v="Cx"/>
    <x v="1"/>
    <s v="F"/>
    <n v="50"/>
    <m/>
    <n v="50"/>
    <n v="0"/>
    <s v="NEG"/>
  </r>
  <r>
    <n v="2014"/>
    <s v="CSU-6166"/>
    <n v="15772"/>
    <x v="0"/>
    <x v="4"/>
    <s v="Larimer"/>
    <s v="FC"/>
    <s v="FC-089"/>
    <x v="4"/>
    <s v="Gravid"/>
    <s v="Cx"/>
    <x v="1"/>
    <s v="F"/>
    <n v="51"/>
    <m/>
    <n v="51"/>
    <n v="0"/>
    <s v="NEG"/>
  </r>
  <r>
    <n v="2014"/>
    <s v="CSU-6167"/>
    <n v="15773"/>
    <x v="0"/>
    <x v="4"/>
    <s v="Larimer"/>
    <s v="FC"/>
    <s v="FC-089"/>
    <x v="4"/>
    <s v="Gravid"/>
    <s v="Cx"/>
    <x v="0"/>
    <s v="F"/>
    <n v="1"/>
    <m/>
    <n v="1"/>
    <n v="0"/>
    <s v="NEG"/>
  </r>
  <r>
    <n v="2014"/>
    <s v="CSU-6168"/>
    <n v="15774"/>
    <x v="0"/>
    <x v="4"/>
    <s v="Larimer"/>
    <s v="FC"/>
    <s v="FC-054"/>
    <x v="1"/>
    <s v="Light"/>
    <s v="Cx"/>
    <x v="0"/>
    <s v="F"/>
    <m/>
    <n v="20"/>
    <n v="20"/>
    <n v="0"/>
    <s v="NEG"/>
  </r>
  <r>
    <n v="2014"/>
    <s v="CSU-6169"/>
    <n v="15775"/>
    <x v="0"/>
    <x v="4"/>
    <s v="Larimer"/>
    <s v="FC"/>
    <s v="FC-062"/>
    <x v="4"/>
    <s v="Light"/>
    <s v="Cx"/>
    <x v="0"/>
    <s v="F"/>
    <m/>
    <n v="15"/>
    <n v="15"/>
    <n v="0"/>
    <s v="NEG"/>
  </r>
  <r>
    <n v="2014"/>
    <s v="CSU-6170"/>
    <n v="15776"/>
    <x v="0"/>
    <x v="4"/>
    <s v="Larimer"/>
    <s v="FC"/>
    <s v="FC-062"/>
    <x v="4"/>
    <s v="Light"/>
    <s v="Cx"/>
    <x v="1"/>
    <s v="F"/>
    <m/>
    <n v="1"/>
    <n v="1"/>
    <n v="0"/>
    <s v="NEG"/>
  </r>
  <r>
    <n v="2014"/>
    <s v="CSU-6171"/>
    <n v="15777"/>
    <x v="0"/>
    <x v="4"/>
    <s v="Larimer"/>
    <s v="FC"/>
    <s v="FC-029"/>
    <x v="1"/>
    <s v="Light"/>
    <s v="Cx"/>
    <x v="0"/>
    <s v="F"/>
    <m/>
    <n v="50"/>
    <n v="50"/>
    <n v="0"/>
    <s v="NEG"/>
  </r>
  <r>
    <n v="2014"/>
    <s v="CSU-6172"/>
    <n v="15778"/>
    <x v="0"/>
    <x v="4"/>
    <s v="Larimer"/>
    <s v="FC"/>
    <s v="FC-029"/>
    <x v="1"/>
    <s v="Light"/>
    <s v="Cx"/>
    <x v="0"/>
    <s v="F"/>
    <m/>
    <n v="21"/>
    <n v="21"/>
    <n v="0"/>
    <s v="NEG"/>
  </r>
  <r>
    <n v="2014"/>
    <s v="CSU-6173"/>
    <n v="15779"/>
    <x v="0"/>
    <x v="4"/>
    <s v="Larimer"/>
    <s v="FC"/>
    <s v="FC-029"/>
    <x v="1"/>
    <s v="Light"/>
    <s v="Cx"/>
    <x v="1"/>
    <s v="F"/>
    <m/>
    <n v="4"/>
    <n v="4"/>
    <n v="0"/>
    <s v="NEG"/>
  </r>
  <r>
    <n v="2014"/>
    <s v="CSU-6174"/>
    <n v="15780"/>
    <x v="0"/>
    <x v="4"/>
    <s v="Larimer"/>
    <s v="FC"/>
    <s v="FC-093"/>
    <x v="4"/>
    <s v="Light"/>
    <s v="Cx"/>
    <x v="0"/>
    <s v="F"/>
    <m/>
    <n v="50"/>
    <n v="50"/>
    <n v="0"/>
    <s v="NEG"/>
  </r>
  <r>
    <n v="2014"/>
    <s v="CSU-6175"/>
    <n v="15781"/>
    <x v="0"/>
    <x v="4"/>
    <s v="Larimer"/>
    <s v="FC"/>
    <s v="FC-093"/>
    <x v="4"/>
    <s v="Light"/>
    <s v="Cx"/>
    <x v="0"/>
    <s v="F"/>
    <m/>
    <n v="50"/>
    <n v="50"/>
    <n v="0"/>
    <s v="NEG"/>
  </r>
  <r>
    <n v="2014"/>
    <s v="CSU-6176"/>
    <n v="15782"/>
    <x v="0"/>
    <x v="4"/>
    <s v="Larimer"/>
    <s v="FC"/>
    <s v="FC-093"/>
    <x v="4"/>
    <s v="Light"/>
    <s v="Cx"/>
    <x v="0"/>
    <s v="F"/>
    <m/>
    <n v="51"/>
    <n v="51"/>
    <n v="0"/>
    <s v="NEG"/>
  </r>
  <r>
    <n v="2014"/>
    <s v="CSU-6177"/>
    <n v="15783"/>
    <x v="0"/>
    <x v="4"/>
    <s v="Larimer"/>
    <s v="FC"/>
    <s v="FC-093"/>
    <x v="4"/>
    <s v="Light"/>
    <s v="Cx"/>
    <x v="1"/>
    <s v="F"/>
    <m/>
    <n v="6"/>
    <n v="6"/>
    <n v="0"/>
    <s v="NEG"/>
  </r>
</pivotCacheRecords>
</file>

<file path=xl/pivotCache/pivotCacheRecords2.xml><?xml version="1.0" encoding="utf-8"?>
<pivotCacheRecords xmlns="http://schemas.openxmlformats.org/spreadsheetml/2006/main" xmlns:r="http://schemas.openxmlformats.org/officeDocument/2006/relationships" count="92">
  <r>
    <x v="0"/>
    <s v="07/23/2015"/>
    <s v="FC-001"/>
    <x v="0"/>
    <s v="Magic Carpet"/>
    <s v="LIGHT"/>
    <s v="NO"/>
    <n v="47"/>
    <n v="0"/>
    <n v="47"/>
    <n v="57"/>
  </r>
  <r>
    <x v="0"/>
    <s v="07/20/2015"/>
    <s v="FC-004"/>
    <x v="1"/>
    <s v="Bighorn Drive"/>
    <s v="LIGHT"/>
    <s v="NO"/>
    <n v="163"/>
    <n v="19"/>
    <n v="182"/>
    <n v="356"/>
  </r>
  <r>
    <x v="0"/>
    <s v="07/20/2015"/>
    <s v="FC-006"/>
    <x v="2"/>
    <s v="North Linden"/>
    <s v="LIGHT"/>
    <s v="NO"/>
    <n v="135"/>
    <n v="1"/>
    <n v="136"/>
    <n v="882"/>
  </r>
  <r>
    <x v="0"/>
    <s v="07/22/2015"/>
    <s v="FC-011"/>
    <x v="3"/>
    <s v="Golden Currant"/>
    <s v="LIGHT"/>
    <s v="NO"/>
    <n v="10"/>
    <n v="2"/>
    <n v="12"/>
    <n v="99"/>
  </r>
  <r>
    <x v="0"/>
    <s v="07/20/2015"/>
    <s v="FC-014"/>
    <x v="2"/>
    <s v="Fort Collins Vistors Center"/>
    <s v="LIGHT"/>
    <s v="NO"/>
    <n v="43"/>
    <n v="0"/>
    <n v="43"/>
    <n v="195"/>
  </r>
  <r>
    <x v="0"/>
    <s v="07/22/2015"/>
    <s v="FC-015"/>
    <x v="3"/>
    <s v="Stuart and Dorset"/>
    <s v="LIGHT"/>
    <s v="NO"/>
    <n v="16"/>
    <n v="6"/>
    <n v="22"/>
    <n v="44"/>
  </r>
  <r>
    <x v="0"/>
    <s v="07/20/2015"/>
    <s v="FC-019"/>
    <x v="2"/>
    <s v="Edora Park"/>
    <s v="LIGHT"/>
    <s v="NO"/>
    <n v="25"/>
    <n v="16"/>
    <n v="41"/>
    <n v="81"/>
  </r>
  <r>
    <x v="0"/>
    <s v="07/21/2015"/>
    <s v="FC-023"/>
    <x v="1"/>
    <s v="Boltz"/>
    <s v="LIGHT"/>
    <s v="NO"/>
    <n v="75"/>
    <n v="0"/>
    <n v="75"/>
    <n v="116"/>
  </r>
  <r>
    <x v="0"/>
    <s v="07/21/2015"/>
    <s v="FC-027"/>
    <x v="1"/>
    <s v="San Luis"/>
    <s v="LIGHT"/>
    <s v="NO"/>
    <n v="330"/>
    <n v="23"/>
    <n v="353"/>
    <n v="1408"/>
  </r>
  <r>
    <x v="0"/>
    <s v="07/23/2015"/>
    <s v="FC-029"/>
    <x v="1"/>
    <s v="Bens Park"/>
    <s v="LIGHT"/>
    <s v="NO"/>
    <n v="32"/>
    <n v="8"/>
    <n v="40"/>
    <n v="187"/>
  </r>
  <r>
    <x v="0"/>
    <s v="07/21/2015"/>
    <s v="FC-031"/>
    <x v="1"/>
    <s v="Willow Springs"/>
    <s v="LIGHT"/>
    <s v="NO"/>
    <n v="118"/>
    <n v="4"/>
    <n v="122"/>
    <n v="291"/>
  </r>
  <r>
    <x v="0"/>
    <s v="07/20/2015"/>
    <s v="FC-034"/>
    <x v="2"/>
    <s v="Country Club"/>
    <s v="LIGHT"/>
    <s v="NO"/>
    <n v="115"/>
    <n v="3"/>
    <n v="118"/>
    <n v="233"/>
  </r>
  <r>
    <x v="0"/>
    <s v="07/20/2015"/>
    <s v="FC-036"/>
    <x v="3"/>
    <s v="Hemlock"/>
    <s v="LIGHT"/>
    <s v="NO"/>
    <n v="214"/>
    <n v="44"/>
    <n v="258"/>
    <n v="2015"/>
  </r>
  <r>
    <x v="0"/>
    <s v="07/23/2015"/>
    <s v="FC-037"/>
    <x v="0"/>
    <s v="Chelsea Ridge"/>
    <s v="LIGHT"/>
    <s v="NO"/>
    <n v="99"/>
    <n v="14"/>
    <n v="113"/>
    <n v="144"/>
  </r>
  <r>
    <x v="0"/>
    <s v="07/20/2015"/>
    <s v="FC-038"/>
    <x v="2"/>
    <s v="Lochside Lane"/>
    <s v="LIGHT"/>
    <s v="NO"/>
    <n v="97"/>
    <n v="3"/>
    <n v="100"/>
    <n v="209"/>
  </r>
  <r>
    <x v="0"/>
    <s v="07/21/2015"/>
    <s v="FC-039"/>
    <x v="1"/>
    <s v="Fossil Creek South (Greenstone)"/>
    <s v="LIGHT"/>
    <s v="NO"/>
    <n v="49"/>
    <n v="0"/>
    <n v="49"/>
    <n v="95"/>
  </r>
  <r>
    <x v="0"/>
    <s v="07/20/2015"/>
    <s v="FC-040"/>
    <x v="2"/>
    <s v="Redwood"/>
    <s v="LIGHT"/>
    <s v="NO"/>
    <n v="231"/>
    <n v="50"/>
    <n v="281"/>
    <n v="658"/>
  </r>
  <r>
    <x v="0"/>
    <s v="07/22/2015"/>
    <s v="FC-041"/>
    <x v="3"/>
    <s v="Fishback"/>
    <s v="LIGHT"/>
    <s v="NO"/>
    <n v="58"/>
    <n v="35"/>
    <n v="93"/>
    <n v="125"/>
  </r>
  <r>
    <x v="0"/>
    <s v="07/21/2015"/>
    <s v="FC-046"/>
    <x v="1"/>
    <s v="725 Westshore Court"/>
    <s v="LIGHT"/>
    <s v="NO"/>
    <n v="131"/>
    <n v="27"/>
    <n v="158"/>
    <n v="223"/>
  </r>
  <r>
    <x v="0"/>
    <s v="07/21/2015"/>
    <s v="FC-047"/>
    <x v="1"/>
    <s v="Keenland &amp; Twin Oak"/>
    <s v="LIGHT"/>
    <s v="NO"/>
    <n v="76"/>
    <n v="1"/>
    <n v="77"/>
    <n v="100"/>
  </r>
  <r>
    <x v="0"/>
    <s v="07/22/2015"/>
    <s v="FC-049"/>
    <x v="0"/>
    <s v="Casa Grande and Downing"/>
    <s v="LIGHT"/>
    <s v="NO"/>
    <n v="25"/>
    <n v="3"/>
    <n v="28"/>
    <n v="42"/>
  </r>
  <r>
    <x v="0"/>
    <s v="07/21/2015"/>
    <s v="FC-050"/>
    <x v="1"/>
    <s v="Golden Meadows Ditch"/>
    <s v="LIGHT"/>
    <s v="NO"/>
    <n v="111"/>
    <n v="36"/>
    <n v="147"/>
    <n v="192"/>
  </r>
  <r>
    <x v="0"/>
    <s v="07/22/2015"/>
    <s v="FC-052"/>
    <x v="3"/>
    <s v="603 Gilgalad Way"/>
    <s v="LIGHT"/>
    <s v="NO"/>
    <n v="12"/>
    <n v="1"/>
    <n v="13"/>
    <n v="194"/>
  </r>
  <r>
    <x v="0"/>
    <s v="07/20/2015"/>
    <s v="FC-053"/>
    <x v="1"/>
    <s v="Egret and Rookery"/>
    <s v="LIGHT"/>
    <s v="NO"/>
    <n v="106"/>
    <n v="1"/>
    <n v="107"/>
    <n v="152"/>
  </r>
  <r>
    <x v="0"/>
    <s v="07/23/2015"/>
    <s v="FC-054"/>
    <x v="1"/>
    <s v="737 Parliament Court"/>
    <s v="LIGHT"/>
    <s v="NO"/>
    <n v="29"/>
    <n v="1"/>
    <n v="30"/>
    <n v="67"/>
  </r>
  <r>
    <x v="0"/>
    <s v="07/23/2015"/>
    <s v="FC-057"/>
    <x v="0"/>
    <s v="Registry Ridge- End of Ranger Dr"/>
    <s v="LIGHT"/>
    <s v="NO"/>
    <n v="21"/>
    <n v="0"/>
    <n v="21"/>
    <n v="34"/>
  </r>
  <r>
    <x v="0"/>
    <s v="07/22/2015"/>
    <s v="FC-058"/>
    <x v="0"/>
    <s v="Spring Creek Trail @ Michener Dr"/>
    <s v="LIGHT"/>
    <s v="NO"/>
    <n v="12"/>
    <n v="1"/>
    <n v="13"/>
    <n v="21"/>
  </r>
  <r>
    <x v="0"/>
    <s v="07/21/2015"/>
    <s v="FC-059"/>
    <x v="1"/>
    <s v="Springwood and Lockwood"/>
    <s v="LIGHT"/>
    <s v="NO"/>
    <n v="91"/>
    <n v="14"/>
    <n v="105"/>
    <n v="260"/>
  </r>
  <r>
    <x v="0"/>
    <s v="07/22/2015"/>
    <s v="FC-060"/>
    <x v="3"/>
    <s v="808 Pondersosa"/>
    <s v="LIGHT"/>
    <s v="NO"/>
    <n v="17"/>
    <n v="3"/>
    <n v="20"/>
    <n v="47"/>
  </r>
  <r>
    <x v="0"/>
    <s v="07/22/2015"/>
    <s v="FC-061"/>
    <x v="3"/>
    <s v="Holley Environ. Plant Research Ctr"/>
    <s v="LIGHT"/>
    <s v="NO"/>
    <n v="34"/>
    <n v="8"/>
    <n v="42"/>
    <n v="183"/>
  </r>
  <r>
    <x v="0"/>
    <s v="07/23/2015"/>
    <s v="FC-062"/>
    <x v="0"/>
    <s v="Waters Edge at Blue Mesa"/>
    <s v="LIGHT"/>
    <s v="NO"/>
    <n v="15"/>
    <n v="3"/>
    <n v="18"/>
    <n v="87"/>
  </r>
  <r>
    <x v="0"/>
    <s v="07/22/2015"/>
    <s v="FC-063"/>
    <x v="3"/>
    <s v="Red Fox Meadows FCNA"/>
    <s v="LIGHT"/>
    <s v="NO"/>
    <n v="8"/>
    <n v="0"/>
    <n v="8"/>
    <n v="314"/>
  </r>
  <r>
    <x v="0"/>
    <s v="07/21/2015"/>
    <s v="FC-064"/>
    <x v="1"/>
    <s v="West Chase @ Kechter Farm"/>
    <s v="LIGHT"/>
    <s v="NO"/>
    <n v="99"/>
    <n v="11"/>
    <n v="110"/>
    <n v="206"/>
  </r>
  <r>
    <x v="0"/>
    <s v="07/20/2015"/>
    <s v="FC-066"/>
    <x v="2"/>
    <s v="Prospect Ponds @ Drake Water"/>
    <s v="LIGHT"/>
    <s v="NO"/>
    <n v="46"/>
    <n v="2"/>
    <n v="48"/>
    <n v="506"/>
  </r>
  <r>
    <x v="0"/>
    <s v="07/20/2015"/>
    <s v="FC-067"/>
    <x v="2"/>
    <s v="Poudre River Drive at bike trail"/>
    <s v="LIGHT"/>
    <s v="NO"/>
    <n v="112"/>
    <n v="16"/>
    <n v="128"/>
    <n v="1020"/>
  </r>
  <r>
    <x v="0"/>
    <s v="07/23/2015"/>
    <s v="FC-068"/>
    <x v="0"/>
    <s v="502 Crest Drive"/>
    <s v="LIGHT"/>
    <s v="NO"/>
    <n v="10"/>
    <n v="0"/>
    <n v="10"/>
    <n v="20"/>
  </r>
  <r>
    <x v="0"/>
    <s v="07/20/2015"/>
    <s v="FC-069"/>
    <x v="2"/>
    <s v="Linden Lake Rd"/>
    <s v="LIGHT"/>
    <s v="NO"/>
    <n v="18"/>
    <n v="1"/>
    <n v="19"/>
    <n v="105"/>
  </r>
  <r>
    <x v="0"/>
    <s v="07/23/2015"/>
    <s v="FC-071"/>
    <x v="0"/>
    <s v="Silvergate Road"/>
    <s v="LIGHT"/>
    <s v="NO"/>
    <n v="7"/>
    <n v="4"/>
    <n v="11"/>
    <n v="19"/>
  </r>
  <r>
    <x v="0"/>
    <s v="07/20/2015"/>
    <s v="FC-072"/>
    <x v="2"/>
    <s v="422 Lake Drive Alley"/>
    <s v="LIGHT"/>
    <s v="NO"/>
    <n v="96"/>
    <n v="3"/>
    <n v="99"/>
    <n v="206"/>
  </r>
  <r>
    <x v="0"/>
    <s v="07/22/2015"/>
    <s v="FC-073"/>
    <x v="3"/>
    <s v="118 Grant"/>
    <s v="LIGHT"/>
    <s v="NO"/>
    <n v="36"/>
    <n v="4"/>
    <n v="40"/>
    <n v="66"/>
  </r>
  <r>
    <x v="0"/>
    <s v="07/21/2015"/>
    <s v="FC-074"/>
    <x v="1"/>
    <s v="Rockcreek"/>
    <s v="LIGHT"/>
    <s v="NO"/>
    <n v="151"/>
    <n v="2"/>
    <n v="153"/>
    <n v="689"/>
  </r>
  <r>
    <x v="0"/>
    <s v="07/21/2015"/>
    <s v="FC-075"/>
    <x v="1"/>
    <s v="North Sage Creek"/>
    <s v="LIGHT"/>
    <s v="NO"/>
    <n v="62"/>
    <n v="2"/>
    <n v="64"/>
    <n v="498"/>
  </r>
  <r>
    <x v="0"/>
    <s v="07/23/2015"/>
    <s v="FC-093"/>
    <x v="0"/>
    <s v="Lopez Elementary School"/>
    <s v="LIGHT"/>
    <s v="NO"/>
    <n v="116"/>
    <n v="24"/>
    <n v="140"/>
    <n v="217"/>
  </r>
  <r>
    <x v="0"/>
    <s v="07/23/2015"/>
    <s v="LC-001"/>
    <x v="4"/>
    <s v="Berthoud"/>
    <s v="LIGHT"/>
    <s v="NO"/>
    <n v="32"/>
    <n v="3"/>
    <n v="35"/>
    <n v="46"/>
  </r>
  <r>
    <x v="0"/>
    <s v="07/21/2015"/>
    <s v="LC-010"/>
    <x v="4"/>
    <s v="Timnath-Downtown"/>
    <s v="LIGHT"/>
    <s v="NO"/>
    <n v="660"/>
    <n v="10"/>
    <n v="670"/>
    <n v="1500"/>
  </r>
  <r>
    <x v="0"/>
    <s v="07/22/2015"/>
    <s v="LC-017"/>
    <x v="4"/>
    <s v="Bonnell West 2"/>
    <s v="LIGHT"/>
    <s v="NO"/>
    <n v="10"/>
    <n v="9"/>
    <n v="19"/>
    <n v="23"/>
  </r>
  <r>
    <x v="0"/>
    <s v="07/21/2015"/>
    <s v="LC-022"/>
    <x v="4"/>
    <s v="Timnath-Golf Course"/>
    <s v="LIGHT"/>
    <s v="NO"/>
    <n v="87"/>
    <n v="2"/>
    <n v="89"/>
    <n v="222"/>
  </r>
  <r>
    <x v="0"/>
    <s v="07/20/2015"/>
    <s v="LC-032"/>
    <x v="4"/>
    <s v="River Lakes Estates/Paradise Acres"/>
    <s v="LIGHT"/>
    <s v="NO"/>
    <n v="108"/>
    <n v="0"/>
    <n v="108"/>
    <n v="646"/>
  </r>
  <r>
    <x v="0"/>
    <s v="07/20/2015"/>
    <s v="LC-038"/>
    <x v="4"/>
    <s v="Turman Bruns HOA"/>
    <s v="LIGHT"/>
    <s v="NO"/>
    <n v="143"/>
    <n v="2"/>
    <n v="145"/>
    <n v="211"/>
  </r>
  <r>
    <x v="0"/>
    <s v="07/20/2015"/>
    <s v="LC-046"/>
    <x v="4"/>
    <s v="Eagle Ranch Estates"/>
    <s v="LIGHT"/>
    <s v="NO"/>
    <n v="107"/>
    <n v="0"/>
    <n v="107"/>
    <n v="261"/>
  </r>
  <r>
    <x v="0"/>
    <s v="07/21/2015"/>
    <s v="LC-048"/>
    <x v="4"/>
    <s v="Timnath-Summerfields"/>
    <s v="LIGHT"/>
    <s v="NO"/>
    <n v="77"/>
    <n v="0"/>
    <n v="77"/>
    <n v="153"/>
  </r>
  <r>
    <x v="0"/>
    <s v="07/23/2015"/>
    <s v="LC-049"/>
    <x v="4"/>
    <s v="Berthoud North of Bunyan"/>
    <s v="LIGHT"/>
    <s v="NO"/>
    <n v="95"/>
    <n v="7"/>
    <n v="102"/>
    <n v="104"/>
  </r>
  <r>
    <x v="0"/>
    <s v="07/21/2015"/>
    <s v="LC-050"/>
    <x v="4"/>
    <s v="Timnath-Wildwing"/>
    <s v="LIGHT"/>
    <s v="NO"/>
    <n v="291"/>
    <n v="36"/>
    <n v="327"/>
    <n v="900"/>
  </r>
  <r>
    <x v="0"/>
    <s v="07/21/2015"/>
    <s v="LC-051"/>
    <x v="4"/>
    <s v="Timnath-Saratoga Falls"/>
    <s v="LIGHT"/>
    <s v="NO"/>
    <n v="208"/>
    <n v="2"/>
    <n v="210"/>
    <n v="600"/>
  </r>
  <r>
    <x v="0"/>
    <s v="07/21/2015"/>
    <s v="LC-052"/>
    <x v="4"/>
    <s v="Walmart East at Poudre River"/>
    <s v="LIGHT"/>
    <s v="NO"/>
    <n v="478"/>
    <n v="0"/>
    <n v="478"/>
    <n v="669"/>
  </r>
  <r>
    <x v="0"/>
    <s v="07/20/2015"/>
    <s v="LV-004"/>
    <x v="5"/>
    <s v="29th and Madison"/>
    <s v="LIGHT"/>
    <s v="NO"/>
    <n v="130"/>
    <n v="3"/>
    <n v="133"/>
    <n v="289"/>
  </r>
  <r>
    <x v="0"/>
    <s v="07/23/2015"/>
    <s v="LV-014"/>
    <x v="5"/>
    <s v="Estrella Park"/>
    <s v="LIGHT"/>
    <s v="NO"/>
    <n v="60"/>
    <n v="0"/>
    <n v="60"/>
    <n v="68"/>
  </r>
  <r>
    <x v="0"/>
    <s v="07/22/2015"/>
    <s v="LV-019"/>
    <x v="5"/>
    <s v="Jocelyn and Eagle"/>
    <s v="LIGHT"/>
    <s v="NO"/>
    <n v="76"/>
    <n v="0"/>
    <n v="76"/>
    <n v="88"/>
  </r>
  <r>
    <x v="0"/>
    <s v="07/22/2015"/>
    <s v="LV-020"/>
    <x v="5"/>
    <s v="Cattail Pond"/>
    <s v="LIGHT"/>
    <s v="NO"/>
    <n v="114"/>
    <n v="3"/>
    <n v="117"/>
    <n v="293"/>
  </r>
  <r>
    <x v="0"/>
    <s v="07/22/2015"/>
    <s v="LV-021"/>
    <x v="5"/>
    <s v="Linda and 26th Street SW"/>
    <s v="LIGHT"/>
    <s v="NO"/>
    <n v="12"/>
    <n v="0"/>
    <n v="12"/>
    <n v="19"/>
  </r>
  <r>
    <x v="0"/>
    <s v="07/22/2015"/>
    <s v="LV-042"/>
    <x v="5"/>
    <s v="2001 South Douglas"/>
    <s v="LIGHT"/>
    <s v="NO"/>
    <n v="12"/>
    <n v="3"/>
    <n v="15"/>
    <n v="17"/>
  </r>
  <r>
    <x v="0"/>
    <s v="07/20/2015"/>
    <s v="LV-066"/>
    <x v="5"/>
    <s v="Outlet Mall Apartments"/>
    <s v="LIGHT"/>
    <s v="NO"/>
    <n v="128"/>
    <n v="4"/>
    <n v="132"/>
    <n v="337"/>
  </r>
  <r>
    <x v="0"/>
    <s v="07/22/2015"/>
    <s v="LV-067"/>
    <x v="5"/>
    <s v="Del Norte Private Park"/>
    <s v="LIGHT"/>
    <s v="NO"/>
    <n v="14"/>
    <n v="0"/>
    <n v="14"/>
    <n v="15"/>
  </r>
  <r>
    <x v="0"/>
    <s v="07/20/2015"/>
    <s v="LV-069"/>
    <x v="5"/>
    <s v="Horseshoe Peninsula"/>
    <s v="LIGHT"/>
    <s v="NO"/>
    <n v="327"/>
    <n v="14"/>
    <n v="341"/>
    <n v="386"/>
  </r>
  <r>
    <x v="0"/>
    <s v="07/21/2015"/>
    <s v="LV-074"/>
    <x v="5"/>
    <s v="Jefferson and 11th"/>
    <s v="LIGHT"/>
    <s v="NO"/>
    <n v="148"/>
    <n v="0"/>
    <n v="148"/>
    <n v="157"/>
  </r>
  <r>
    <x v="0"/>
    <s v="07/21/2015"/>
    <s v="LV-077"/>
    <x v="5"/>
    <s v="1105 East First Street"/>
    <s v="LIGHT"/>
    <s v="NO"/>
    <n v="158"/>
    <n v="0"/>
    <n v="158"/>
    <n v="159"/>
  </r>
  <r>
    <x v="0"/>
    <s v="07/20/2015"/>
    <s v="LV-078"/>
    <x v="5"/>
    <s v="Seven Lakes Park"/>
    <s v="LIGHT"/>
    <s v="NO"/>
    <n v="156"/>
    <n v="3"/>
    <n v="159"/>
    <n v="189"/>
  </r>
  <r>
    <x v="0"/>
    <s v="07/20/2015"/>
    <s v="LV-080"/>
    <x v="5"/>
    <s v="Harding and Reagan North"/>
    <s v="LIGHT"/>
    <s v="NO"/>
    <n v="183"/>
    <n v="4"/>
    <n v="187"/>
    <n v="225"/>
  </r>
  <r>
    <x v="0"/>
    <s v="07/22/2015"/>
    <s v="LV-087"/>
    <x v="5"/>
    <s v="2444 Derby Hill Road"/>
    <s v="LIGHT"/>
    <s v="NO"/>
    <n v="34"/>
    <n v="1"/>
    <n v="35"/>
    <n v="38"/>
  </r>
  <r>
    <x v="0"/>
    <s v="07/20/2015"/>
    <s v="LV-088"/>
    <x v="5"/>
    <s v="2229 Arikaree Court"/>
    <s v="LIGHT"/>
    <s v="NO"/>
    <n v="105"/>
    <n v="0"/>
    <n v="105"/>
    <n v="119"/>
  </r>
  <r>
    <x v="0"/>
    <s v="07/21/2015"/>
    <s v="LV-089"/>
    <x v="5"/>
    <s v="9th and Des Moines"/>
    <s v="LIGHT"/>
    <s v="NO"/>
    <n v="274"/>
    <n v="0"/>
    <n v="274"/>
    <n v="456"/>
  </r>
  <r>
    <x v="0"/>
    <s v="07/20/2015"/>
    <s v="LV-093"/>
    <x v="5"/>
    <s v="Pond at Silver Lake"/>
    <s v="LIGHT"/>
    <s v="NO"/>
    <n v="36"/>
    <n v="0"/>
    <n v="36"/>
    <n v="172"/>
  </r>
  <r>
    <x v="0"/>
    <s v="07/20/2015"/>
    <s v="LV-095"/>
    <x v="5"/>
    <s v="Waterfront at Boyd Lake"/>
    <s v="LIGHT"/>
    <s v="NO"/>
    <n v="214"/>
    <n v="13"/>
    <n v="227"/>
    <n v="589"/>
  </r>
  <r>
    <x v="0"/>
    <s v="07/23/2015"/>
    <s v="LV-097"/>
    <x v="5"/>
    <s v="Farisita at Rist Benson Drainage"/>
    <s v="LIGHT"/>
    <s v="NO"/>
    <n v="27"/>
    <n v="0"/>
    <n v="27"/>
    <n v="32"/>
  </r>
  <r>
    <x v="0"/>
    <s v="07/23/2015"/>
    <s v="LV-098"/>
    <x v="5"/>
    <s v="Benson Park"/>
    <s v="LIGHT"/>
    <s v="NO"/>
    <n v="28"/>
    <n v="4"/>
    <n v="32"/>
    <n v="51"/>
  </r>
  <r>
    <x v="0"/>
    <s v="07/23/2015"/>
    <s v="LV-099"/>
    <x v="5"/>
    <s v="Cattails Golf Course"/>
    <s v="LIGHT"/>
    <s v="NO"/>
    <n v="31"/>
    <n v="2"/>
    <n v="33"/>
    <n v="39"/>
  </r>
  <r>
    <x v="0"/>
    <s v="07/21/2015"/>
    <s v="LV-100"/>
    <x v="5"/>
    <s v="Lynx Runoff @ Blue Tree Real Estate"/>
    <s v="LIGHT"/>
    <s v="NO"/>
    <n v="31"/>
    <n v="0"/>
    <n v="31"/>
    <n v="34"/>
  </r>
  <r>
    <x v="0"/>
    <s v="07/23/2015"/>
    <s v="LV-102"/>
    <x v="5"/>
    <s v="Glen Isle Ditch and Pond"/>
    <s v="LIGHT"/>
    <s v="NO"/>
    <n v="185"/>
    <n v="0"/>
    <n v="185"/>
    <n v="262"/>
  </r>
  <r>
    <x v="0"/>
    <s v="07/21/2015"/>
    <s v="LV-104"/>
    <x v="5"/>
    <s v="County Road 20C and County Road 9"/>
    <s v="LIGHT"/>
    <s v="NO"/>
    <n v="106"/>
    <n v="0"/>
    <n v="106"/>
    <n v="191"/>
  </r>
  <r>
    <x v="0"/>
    <s v="07/23/2015"/>
    <s v="LV-105"/>
    <x v="5"/>
    <s v="West 43rd RR"/>
    <s v="LIGHT"/>
    <s v="NO"/>
    <n v="38"/>
    <n v="0"/>
    <n v="38"/>
    <n v="47"/>
  </r>
  <r>
    <x v="0"/>
    <s v="07/21/2015"/>
    <s v="LV-110"/>
    <x v="5"/>
    <s v="Big Thompson Natural Area"/>
    <s v="LIGHT"/>
    <s v="NO"/>
    <n v="54"/>
    <n v="0"/>
    <n v="54"/>
    <n v="106"/>
  </r>
  <r>
    <x v="0"/>
    <s v="07/21/2015"/>
    <s v="LV-112"/>
    <x v="5"/>
    <s v="915 South Boise"/>
    <s v="LIGHT"/>
    <s v="NO"/>
    <n v="92"/>
    <n v="0"/>
    <n v="92"/>
    <n v="93"/>
  </r>
  <r>
    <x v="0"/>
    <s v="07/21/2015"/>
    <s v="LV-113"/>
    <x v="5"/>
    <s v="The Springs at Marianna"/>
    <s v="LIGHT"/>
    <s v="NO"/>
    <n v="31"/>
    <n v="0"/>
    <n v="31"/>
    <n v="79"/>
  </r>
  <r>
    <x v="0"/>
    <s v="07/22/2015"/>
    <s v="LV-114"/>
    <x v="5"/>
    <s v="The Ponds at Jill Drive"/>
    <s v="LIGHT"/>
    <s v="NO"/>
    <n v="13"/>
    <n v="0"/>
    <n v="13"/>
    <n v="127"/>
  </r>
  <r>
    <x v="0"/>
    <s v="07/20/2015"/>
    <s v="LV-116"/>
    <x v="5"/>
    <s v="Sundisk and 13E"/>
    <s v="LIGHT"/>
    <s v="NO"/>
    <n v="17"/>
    <n v="3"/>
    <n v="20"/>
    <n v="22"/>
  </r>
  <r>
    <x v="0"/>
    <s v="07/20/2015"/>
    <s v="LV-117"/>
    <x v="5"/>
    <s v="Centerra"/>
    <s v="LIGHT"/>
    <s v="NO"/>
    <n v="96"/>
    <n v="3"/>
    <n v="99"/>
    <n v="150"/>
  </r>
  <r>
    <x v="0"/>
    <s v="07/21/2015"/>
    <s v="LV-118"/>
    <x v="5"/>
    <s v="Golf Vista at Golf Course Pond"/>
    <s v="LIGHT"/>
    <s v="NO"/>
    <n v="89"/>
    <n v="1"/>
    <n v="90"/>
    <n v="121"/>
  </r>
  <r>
    <x v="0"/>
    <s v="07/22/2015"/>
    <s v="LV-120"/>
    <x v="5"/>
    <s v="End of City Limits North"/>
    <s v="LIGHT"/>
    <s v="NO"/>
    <n v="40"/>
    <n v="5"/>
    <n v="45"/>
    <n v="130"/>
  </r>
  <r>
    <x v="0"/>
    <s v="07/23/2015"/>
    <s v="LV-121"/>
    <x v="5"/>
    <s v="Bayfield and Windsor"/>
    <s v="LIGHT"/>
    <s v="NO"/>
    <n v="20"/>
    <n v="0"/>
    <n v="20"/>
    <n v="23"/>
  </r>
  <r>
    <x v="0"/>
    <s v="07/23/2015"/>
    <s v="LV-122"/>
    <x v="5"/>
    <s v="Fallgold"/>
    <s v="LIGHT"/>
    <s v="NO"/>
    <n v="52"/>
    <n v="1"/>
    <n v="53"/>
    <n v="75"/>
  </r>
  <r>
    <x v="0"/>
    <s v="07/21/2015"/>
    <s v="LV-124"/>
    <x v="5"/>
    <s v="Storage Yards 2nd St. South West"/>
    <s v="LIGHT"/>
    <s v="NO"/>
    <n v="116"/>
    <n v="0"/>
    <n v="116"/>
    <n v="116"/>
  </r>
  <r>
    <x v="0"/>
    <s v="07/21/2015"/>
    <s v="LV-125"/>
    <x v="5"/>
    <s v="8th St. No Name"/>
    <s v="LIGHT"/>
    <s v="NO"/>
    <n v="108"/>
    <n v="0"/>
    <n v="108"/>
    <n v="1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3"/>
        <item x="1"/>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3"/>
        <item x="1"/>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3"/>
        <item x="2"/>
        <item x="1"/>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4"/>
  <sheetViews>
    <sheetView topLeftCell="A13" zoomScale="80" zoomScaleNormal="80" workbookViewId="0">
      <selection activeCell="O27" sqref="O27"/>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54" t="s">
        <v>11</v>
      </c>
      <c r="D1" s="55"/>
      <c r="E1" s="54" t="s">
        <v>12</v>
      </c>
      <c r="F1" s="55"/>
      <c r="G1" s="62"/>
      <c r="H1" s="63"/>
      <c r="I1" s="64"/>
    </row>
    <row r="2" spans="1:13" ht="27" customHeight="1" x14ac:dyDescent="0.25">
      <c r="B2" s="5"/>
      <c r="C2" s="56"/>
      <c r="D2" s="57"/>
      <c r="E2" s="56" t="s">
        <v>13</v>
      </c>
      <c r="F2" s="57"/>
      <c r="G2" s="65" t="s">
        <v>14</v>
      </c>
      <c r="H2" s="66"/>
      <c r="I2" s="67"/>
    </row>
    <row r="3" spans="1:13" ht="15.75" thickBot="1" x14ac:dyDescent="0.3">
      <c r="B3" s="5"/>
      <c r="C3" s="58"/>
      <c r="D3" s="59"/>
      <c r="E3" s="60"/>
      <c r="F3" s="61"/>
      <c r="G3" s="60"/>
      <c r="H3" s="68"/>
      <c r="I3" s="61"/>
    </row>
    <row r="4" spans="1:13" ht="15.75" customHeight="1" x14ac:dyDescent="0.25">
      <c r="B4" s="5" t="s">
        <v>10</v>
      </c>
      <c r="C4" s="50" t="s">
        <v>15</v>
      </c>
      <c r="D4" s="50" t="s">
        <v>16</v>
      </c>
      <c r="E4" s="7" t="s">
        <v>17</v>
      </c>
      <c r="F4" s="7" t="s">
        <v>17</v>
      </c>
      <c r="G4" s="52" t="s">
        <v>18</v>
      </c>
      <c r="H4" s="52" t="s">
        <v>19</v>
      </c>
      <c r="I4" s="9" t="s">
        <v>20</v>
      </c>
    </row>
    <row r="5" spans="1:13" ht="15.75" thickBot="1" x14ac:dyDescent="0.3">
      <c r="B5" s="6"/>
      <c r="C5" s="51"/>
      <c r="D5" s="51"/>
      <c r="E5" s="8" t="s">
        <v>5</v>
      </c>
      <c r="F5" s="8" t="s">
        <v>6</v>
      </c>
      <c r="G5" s="53"/>
      <c r="H5" s="53"/>
      <c r="I5" s="10" t="s">
        <v>21</v>
      </c>
    </row>
    <row r="6" spans="1:13" ht="26.25" thickBot="1" x14ac:dyDescent="0.3">
      <c r="B6" s="11" t="s">
        <v>56</v>
      </c>
      <c r="C6" s="26">
        <f>G38</f>
        <v>11.444444444444445</v>
      </c>
      <c r="D6" s="26">
        <f>H38</f>
        <v>45</v>
      </c>
      <c r="E6" s="47">
        <f>L69/1000</f>
        <v>0</v>
      </c>
      <c r="F6" s="47">
        <f>M69/1000</f>
        <v>0</v>
      </c>
      <c r="G6" s="32">
        <f>C6*E6</f>
        <v>0</v>
      </c>
      <c r="H6" s="32">
        <f>D6*F6</f>
        <v>0</v>
      </c>
      <c r="I6" s="32">
        <f>G6+H6</f>
        <v>0</v>
      </c>
    </row>
    <row r="7" spans="1:13" ht="26.25" thickBot="1" x14ac:dyDescent="0.3">
      <c r="B7" s="11" t="s">
        <v>57</v>
      </c>
      <c r="C7" s="26">
        <f t="shared" ref="C7:C10" si="0">G39</f>
        <v>9.5</v>
      </c>
      <c r="D7" s="26">
        <f t="shared" ref="D7:D10" si="1">H39</f>
        <v>91.8</v>
      </c>
      <c r="E7" s="47">
        <f t="shared" ref="E7:E10" si="2">L70/1000</f>
        <v>0</v>
      </c>
      <c r="F7" s="47">
        <f t="shared" ref="F7:F10" si="3">M70/1000</f>
        <v>0</v>
      </c>
      <c r="G7" s="32">
        <f t="shared" ref="G7:G9" si="4">C7*E7</f>
        <v>0</v>
      </c>
      <c r="H7" s="32">
        <f t="shared" ref="H7:H9" si="5">D7*F7</f>
        <v>0</v>
      </c>
      <c r="I7" s="32">
        <f t="shared" ref="I7:I10" si="6">G7+H7</f>
        <v>0</v>
      </c>
    </row>
    <row r="8" spans="1:13" ht="26.25" thickBot="1" x14ac:dyDescent="0.3">
      <c r="B8" s="11" t="s">
        <v>59</v>
      </c>
      <c r="C8" s="26">
        <f t="shared" si="0"/>
        <v>9.9333333333333336</v>
      </c>
      <c r="D8" s="26">
        <f t="shared" si="1"/>
        <v>108.2</v>
      </c>
      <c r="E8" s="47">
        <f t="shared" si="2"/>
        <v>0</v>
      </c>
      <c r="F8" s="47">
        <f t="shared" si="3"/>
        <v>0</v>
      </c>
      <c r="G8" s="32">
        <f t="shared" si="4"/>
        <v>0</v>
      </c>
      <c r="H8" s="32">
        <f t="shared" si="5"/>
        <v>0</v>
      </c>
      <c r="I8" s="32">
        <f t="shared" si="6"/>
        <v>0</v>
      </c>
    </row>
    <row r="9" spans="1:13" ht="26.25" thickBot="1" x14ac:dyDescent="0.3">
      <c r="B9" s="11" t="s">
        <v>58</v>
      </c>
      <c r="C9" s="26">
        <f t="shared" si="0"/>
        <v>5.4444444444444446</v>
      </c>
      <c r="D9" s="26">
        <f t="shared" si="1"/>
        <v>39.111111111111114</v>
      </c>
      <c r="E9" s="47">
        <f t="shared" si="2"/>
        <v>0</v>
      </c>
      <c r="F9" s="47">
        <f t="shared" si="3"/>
        <v>0</v>
      </c>
      <c r="G9" s="32">
        <f t="shared" si="4"/>
        <v>0</v>
      </c>
      <c r="H9" s="32">
        <f t="shared" si="5"/>
        <v>0</v>
      </c>
      <c r="I9" s="32">
        <f t="shared" si="6"/>
        <v>0</v>
      </c>
    </row>
    <row r="10" spans="1:13" ht="26.25" thickBot="1" x14ac:dyDescent="0.3">
      <c r="B10" s="11" t="s">
        <v>22</v>
      </c>
      <c r="C10" s="26">
        <f t="shared" si="0"/>
        <v>9.2093023255813957</v>
      </c>
      <c r="D10" s="26">
        <f t="shared" si="1"/>
        <v>76.697674418604649</v>
      </c>
      <c r="E10" s="47">
        <f t="shared" si="2"/>
        <v>0</v>
      </c>
      <c r="F10" s="47">
        <f t="shared" si="3"/>
        <v>0</v>
      </c>
      <c r="G10" s="32">
        <f>C10*E10</f>
        <v>0</v>
      </c>
      <c r="H10" s="32">
        <f>D10*F10</f>
        <v>0</v>
      </c>
      <c r="I10" s="32">
        <f t="shared" si="6"/>
        <v>0</v>
      </c>
    </row>
    <row r="11" spans="1:13" ht="15.75" thickBot="1" x14ac:dyDescent="0.3">
      <c r="B11" s="11"/>
      <c r="C11" s="12"/>
      <c r="D11" s="12"/>
      <c r="E11" s="47"/>
      <c r="F11" s="47"/>
      <c r="G11" s="32"/>
      <c r="H11" s="32"/>
      <c r="I11" s="32"/>
    </row>
    <row r="12" spans="1:13" ht="15.75" thickBot="1" x14ac:dyDescent="0.3">
      <c r="B12" s="11" t="s">
        <v>9</v>
      </c>
      <c r="C12" s="29">
        <f>G44</f>
        <v>1.8611111111111112</v>
      </c>
      <c r="D12" s="29">
        <f>H44</f>
        <v>93.194444444444443</v>
      </c>
      <c r="E12" s="47">
        <f>L75/1000</f>
        <v>0</v>
      </c>
      <c r="F12" s="47">
        <f>M75/1000</f>
        <v>0</v>
      </c>
      <c r="G12" s="32">
        <f>C12*E12</f>
        <v>0</v>
      </c>
      <c r="H12" s="32">
        <f>D12*F12</f>
        <v>0</v>
      </c>
      <c r="I12" s="32">
        <f>G12+H12</f>
        <v>0</v>
      </c>
    </row>
    <row r="13" spans="1:13" ht="15.75" thickBot="1" x14ac:dyDescent="0.3"/>
    <row r="14" spans="1:13" ht="15" customHeight="1" x14ac:dyDescent="0.25">
      <c r="A14" t="s">
        <v>54</v>
      </c>
      <c r="B14" s="16"/>
      <c r="C14" s="69" t="s">
        <v>56</v>
      </c>
      <c r="D14" s="70"/>
      <c r="E14" s="69" t="s">
        <v>57</v>
      </c>
      <c r="F14" s="70"/>
      <c r="G14" s="69" t="s">
        <v>59</v>
      </c>
      <c r="H14" s="70"/>
      <c r="I14" s="69" t="s">
        <v>58</v>
      </c>
      <c r="J14" s="70"/>
      <c r="K14" s="69" t="s">
        <v>22</v>
      </c>
      <c r="L14" s="70"/>
      <c r="M14" s="19"/>
    </row>
    <row r="15" spans="1:13" ht="15.75" thickBot="1" x14ac:dyDescent="0.3">
      <c r="B15" s="17"/>
      <c r="C15" s="71"/>
      <c r="D15" s="72"/>
      <c r="E15" s="71"/>
      <c r="F15" s="72"/>
      <c r="G15" s="71"/>
      <c r="H15" s="72"/>
      <c r="I15" s="71"/>
      <c r="J15" s="72"/>
      <c r="K15" s="71"/>
      <c r="L15" s="72"/>
      <c r="M15" s="20"/>
    </row>
    <row r="16" spans="1:13" ht="26.25" thickBot="1" x14ac:dyDescent="0.3">
      <c r="B16" s="18" t="s">
        <v>8</v>
      </c>
      <c r="C16" s="21" t="s">
        <v>23</v>
      </c>
      <c r="D16" s="21" t="s">
        <v>24</v>
      </c>
      <c r="E16" s="21" t="s">
        <v>23</v>
      </c>
      <c r="F16" s="21" t="s">
        <v>24</v>
      </c>
      <c r="G16" s="21" t="s">
        <v>23</v>
      </c>
      <c r="H16" s="21" t="s">
        <v>24</v>
      </c>
      <c r="I16" s="21" t="s">
        <v>23</v>
      </c>
      <c r="J16" s="21" t="s">
        <v>24</v>
      </c>
      <c r="K16" s="21" t="s">
        <v>23</v>
      </c>
      <c r="L16" s="21" t="s">
        <v>24</v>
      </c>
      <c r="M16" s="21" t="s">
        <v>9</v>
      </c>
    </row>
    <row r="17" spans="2:13" ht="15.75" thickBot="1" x14ac:dyDescent="0.3">
      <c r="B17" s="18">
        <v>22</v>
      </c>
      <c r="C17" s="21"/>
      <c r="D17" s="21"/>
      <c r="E17" s="21"/>
      <c r="F17" s="21"/>
      <c r="G17" s="21"/>
      <c r="H17" s="21"/>
      <c r="I17" s="21"/>
      <c r="J17" s="21"/>
      <c r="K17" s="21"/>
      <c r="L17" s="21"/>
      <c r="M17" s="21"/>
    </row>
    <row r="18" spans="2:13" ht="15.75" thickBot="1" x14ac:dyDescent="0.3">
      <c r="B18" s="18">
        <v>23</v>
      </c>
      <c r="C18" s="30" t="s">
        <v>106</v>
      </c>
      <c r="D18" s="90">
        <v>0.01</v>
      </c>
      <c r="E18" s="30" t="s">
        <v>106</v>
      </c>
      <c r="F18" s="90">
        <v>0.02</v>
      </c>
      <c r="G18" s="30" t="s">
        <v>106</v>
      </c>
      <c r="H18" s="90">
        <v>0.02</v>
      </c>
      <c r="I18" s="30" t="s">
        <v>106</v>
      </c>
      <c r="J18" s="90">
        <v>0.01</v>
      </c>
      <c r="K18" s="30" t="s">
        <v>106</v>
      </c>
      <c r="L18" s="90">
        <v>0.02</v>
      </c>
      <c r="M18" s="30" t="s">
        <v>106</v>
      </c>
    </row>
    <row r="19" spans="2:13" ht="15.75" thickBot="1" x14ac:dyDescent="0.3">
      <c r="B19" s="18">
        <v>24</v>
      </c>
      <c r="C19" s="30">
        <v>0</v>
      </c>
      <c r="D19" s="91">
        <v>0</v>
      </c>
      <c r="E19" s="30">
        <v>0</v>
      </c>
      <c r="F19" s="91">
        <v>0</v>
      </c>
      <c r="G19" s="30">
        <v>0</v>
      </c>
      <c r="H19" s="91">
        <v>0.01</v>
      </c>
      <c r="I19" s="30">
        <v>0</v>
      </c>
      <c r="J19" s="91">
        <v>0</v>
      </c>
      <c r="K19" s="30">
        <v>0</v>
      </c>
      <c r="L19" s="91">
        <v>0</v>
      </c>
      <c r="M19" s="30">
        <v>0</v>
      </c>
    </row>
    <row r="20" spans="2:13" ht="15.75" thickBot="1" x14ac:dyDescent="0.3">
      <c r="B20" s="18">
        <v>25</v>
      </c>
      <c r="C20" s="30">
        <v>0</v>
      </c>
      <c r="D20" s="91">
        <v>0</v>
      </c>
      <c r="E20" s="30">
        <v>0</v>
      </c>
      <c r="F20" s="91">
        <v>0.02</v>
      </c>
      <c r="G20" s="30">
        <v>0</v>
      </c>
      <c r="H20" s="91">
        <v>0</v>
      </c>
      <c r="I20" s="30">
        <v>0</v>
      </c>
      <c r="J20" s="91">
        <v>0</v>
      </c>
      <c r="K20" s="30">
        <v>0</v>
      </c>
      <c r="L20" s="91">
        <v>0</v>
      </c>
      <c r="M20" s="30">
        <v>0</v>
      </c>
    </row>
    <row r="21" spans="2:13" ht="15.75" thickBot="1" x14ac:dyDescent="0.3">
      <c r="B21" s="18">
        <v>26</v>
      </c>
      <c r="C21" s="30">
        <v>0</v>
      </c>
      <c r="D21" s="91">
        <v>0</v>
      </c>
      <c r="E21" s="30">
        <v>0.1</v>
      </c>
      <c r="F21" s="91">
        <v>0</v>
      </c>
      <c r="G21" s="30">
        <v>0.01</v>
      </c>
      <c r="H21" s="91">
        <v>0.02</v>
      </c>
      <c r="I21" s="30">
        <v>0</v>
      </c>
      <c r="J21" s="91">
        <v>0.01</v>
      </c>
      <c r="K21" s="30">
        <v>0.03</v>
      </c>
      <c r="L21" s="91">
        <v>0.01</v>
      </c>
      <c r="M21" s="30">
        <v>0</v>
      </c>
    </row>
    <row r="22" spans="2:13" ht="15.75" thickBot="1" x14ac:dyDescent="0.3">
      <c r="B22" s="18">
        <v>27</v>
      </c>
      <c r="C22" s="26">
        <v>0</v>
      </c>
      <c r="D22" s="91">
        <v>0</v>
      </c>
      <c r="E22" s="26">
        <v>0.1</v>
      </c>
      <c r="F22" s="91">
        <v>0.03</v>
      </c>
      <c r="G22" s="30">
        <v>0</v>
      </c>
      <c r="H22" s="91">
        <v>0.01</v>
      </c>
      <c r="I22" s="30">
        <v>0</v>
      </c>
      <c r="J22" s="91">
        <v>0</v>
      </c>
      <c r="K22" s="30">
        <v>0.02</v>
      </c>
      <c r="L22" s="91">
        <v>0.01</v>
      </c>
      <c r="M22" s="30">
        <v>0</v>
      </c>
    </row>
    <row r="23" spans="2:13" ht="15.75" thickBot="1" x14ac:dyDescent="0.3">
      <c r="B23" s="18">
        <v>28</v>
      </c>
      <c r="C23" s="30">
        <v>0</v>
      </c>
      <c r="D23" s="91">
        <v>0</v>
      </c>
      <c r="E23" s="30">
        <v>0.1</v>
      </c>
      <c r="F23" s="91">
        <v>0.03</v>
      </c>
      <c r="G23" s="30">
        <v>0.20599999999999999</v>
      </c>
      <c r="H23" s="91">
        <v>0.11</v>
      </c>
      <c r="I23" s="30">
        <v>0</v>
      </c>
      <c r="J23" s="91">
        <v>0.01</v>
      </c>
      <c r="K23" s="30">
        <v>9.5000000000000001E-2</v>
      </c>
      <c r="L23" s="91">
        <v>0.05</v>
      </c>
      <c r="M23" s="30">
        <v>0</v>
      </c>
    </row>
    <row r="24" spans="2:13" ht="15.75" thickBot="1" x14ac:dyDescent="0.3">
      <c r="B24" s="18">
        <v>29</v>
      </c>
      <c r="C24" s="48"/>
      <c r="D24" s="92">
        <v>0.12</v>
      </c>
      <c r="E24" s="48"/>
      <c r="F24" s="92">
        <v>0.17</v>
      </c>
      <c r="G24" s="48"/>
      <c r="H24" s="92">
        <v>0.4</v>
      </c>
      <c r="I24" s="48"/>
      <c r="J24" s="92">
        <v>0.04</v>
      </c>
      <c r="K24" s="48"/>
      <c r="L24" s="92">
        <v>0.2</v>
      </c>
      <c r="M24" s="48"/>
    </row>
    <row r="25" spans="2:13" ht="15.75" thickBot="1" x14ac:dyDescent="0.3">
      <c r="B25" s="18">
        <v>30</v>
      </c>
      <c r="C25" s="48"/>
      <c r="D25" s="92">
        <v>0.13</v>
      </c>
      <c r="E25" s="48"/>
      <c r="F25" s="92">
        <v>0.18</v>
      </c>
      <c r="G25" s="48"/>
      <c r="H25" s="92">
        <v>0.31</v>
      </c>
      <c r="I25" s="48"/>
      <c r="J25" s="92">
        <v>0.1</v>
      </c>
      <c r="K25" s="48"/>
      <c r="L25" s="92">
        <v>0.19</v>
      </c>
      <c r="M25" s="48"/>
    </row>
    <row r="26" spans="2:13" ht="15.75" thickBot="1" x14ac:dyDescent="0.3">
      <c r="B26" s="18">
        <v>31</v>
      </c>
      <c r="C26" s="48"/>
      <c r="D26" s="92">
        <v>0.2</v>
      </c>
      <c r="E26" s="48"/>
      <c r="F26" s="92">
        <v>0.13</v>
      </c>
      <c r="G26" s="48"/>
      <c r="H26" s="92">
        <v>0.21</v>
      </c>
      <c r="I26" s="48"/>
      <c r="J26" s="92">
        <v>0.06</v>
      </c>
      <c r="K26" s="48"/>
      <c r="L26" s="92">
        <v>0.18</v>
      </c>
      <c r="M26" s="48"/>
    </row>
    <row r="27" spans="2:13" ht="15.75" thickBot="1" x14ac:dyDescent="0.3">
      <c r="B27" s="18">
        <v>32</v>
      </c>
      <c r="C27" s="48"/>
      <c r="D27" s="92">
        <v>0.16</v>
      </c>
      <c r="E27" s="48"/>
      <c r="F27" s="92">
        <v>0.33</v>
      </c>
      <c r="G27" s="48"/>
      <c r="H27" s="92">
        <v>0.41</v>
      </c>
      <c r="I27" s="48"/>
      <c r="J27" s="92">
        <v>0.09</v>
      </c>
      <c r="K27" s="48"/>
      <c r="L27" s="92">
        <v>0.27</v>
      </c>
      <c r="M27" s="48"/>
    </row>
    <row r="28" spans="2:13" ht="15.75" thickBot="1" x14ac:dyDescent="0.3">
      <c r="B28" s="18">
        <v>33</v>
      </c>
      <c r="C28" s="48"/>
      <c r="D28" s="92">
        <v>0.2</v>
      </c>
      <c r="E28" s="48"/>
      <c r="F28" s="92">
        <v>0.38</v>
      </c>
      <c r="G28" s="48"/>
      <c r="H28" s="92">
        <v>0.28000000000000003</v>
      </c>
      <c r="I28" s="48"/>
      <c r="J28" s="92">
        <v>0.06</v>
      </c>
      <c r="K28" s="48"/>
      <c r="L28" s="92">
        <v>0.24</v>
      </c>
      <c r="M28" s="48"/>
    </row>
    <row r="29" spans="2:13" ht="15.75" thickBot="1" x14ac:dyDescent="0.3">
      <c r="B29" s="18">
        <v>34</v>
      </c>
      <c r="C29" s="48"/>
      <c r="D29" s="92">
        <v>0.15</v>
      </c>
      <c r="E29" s="48"/>
      <c r="F29" s="92">
        <v>0.16</v>
      </c>
      <c r="G29" s="48"/>
      <c r="H29" s="92">
        <v>0.34</v>
      </c>
      <c r="I29" s="48"/>
      <c r="J29" s="92">
        <v>0.06</v>
      </c>
      <c r="K29" s="48"/>
      <c r="L29" s="92">
        <v>0.19</v>
      </c>
      <c r="M29" s="48"/>
    </row>
    <row r="30" spans="2:13" ht="15.75" thickBot="1" x14ac:dyDescent="0.3">
      <c r="B30" s="18">
        <v>35</v>
      </c>
      <c r="C30" s="48"/>
      <c r="D30" s="92">
        <v>0.03</v>
      </c>
      <c r="E30" s="48"/>
      <c r="F30" s="92">
        <v>0.11</v>
      </c>
      <c r="G30" s="48"/>
      <c r="H30" s="92">
        <v>0.18</v>
      </c>
      <c r="I30" s="48"/>
      <c r="J30" s="92">
        <v>0.16</v>
      </c>
      <c r="K30" s="48"/>
      <c r="L30" s="92">
        <v>0.13</v>
      </c>
      <c r="M30" s="48"/>
    </row>
    <row r="31" spans="2:13" ht="15.75" thickBot="1" x14ac:dyDescent="0.3">
      <c r="B31" s="18">
        <v>36</v>
      </c>
      <c r="C31" s="21"/>
      <c r="D31" s="21"/>
      <c r="E31" s="21"/>
      <c r="F31" s="21"/>
      <c r="G31" s="21"/>
      <c r="H31" s="21"/>
      <c r="I31" s="21"/>
      <c r="J31" s="21"/>
      <c r="K31" s="21"/>
      <c r="L31" s="21"/>
      <c r="M31" s="21"/>
    </row>
    <row r="32" spans="2:13" ht="15.75" thickBot="1" x14ac:dyDescent="0.3"/>
    <row r="33" spans="1:13" x14ac:dyDescent="0.25">
      <c r="A33" t="s">
        <v>50</v>
      </c>
      <c r="B33" s="4"/>
      <c r="C33" s="54" t="s">
        <v>25</v>
      </c>
      <c r="D33" s="73"/>
      <c r="E33" s="55"/>
      <c r="F33" s="15"/>
      <c r="G33" s="54" t="s">
        <v>28</v>
      </c>
      <c r="H33" s="73"/>
      <c r="I33" s="55"/>
    </row>
    <row r="34" spans="1:13" ht="38.25" x14ac:dyDescent="0.25">
      <c r="B34" s="5"/>
      <c r="C34" s="56" t="s">
        <v>26</v>
      </c>
      <c r="D34" s="74"/>
      <c r="E34" s="57"/>
      <c r="F34" s="14" t="s">
        <v>27</v>
      </c>
      <c r="G34" s="56"/>
      <c r="H34" s="75"/>
      <c r="I34" s="57"/>
    </row>
    <row r="35" spans="1:13" ht="15.75" thickBot="1" x14ac:dyDescent="0.3">
      <c r="B35" s="5"/>
      <c r="C35" s="60"/>
      <c r="D35" s="68"/>
      <c r="E35" s="61"/>
      <c r="F35" s="22"/>
      <c r="G35" s="58"/>
      <c r="H35" s="76"/>
      <c r="I35" s="59"/>
    </row>
    <row r="36" spans="1:13" x14ac:dyDescent="0.25">
      <c r="B36" s="5" t="s">
        <v>10</v>
      </c>
      <c r="C36" s="50" t="s">
        <v>15</v>
      </c>
      <c r="D36" s="50" t="s">
        <v>16</v>
      </c>
      <c r="E36" s="77" t="s">
        <v>29</v>
      </c>
      <c r="F36" s="22"/>
      <c r="G36" s="79" t="s">
        <v>30</v>
      </c>
      <c r="H36" s="79" t="s">
        <v>31</v>
      </c>
      <c r="I36" s="27" t="s">
        <v>20</v>
      </c>
    </row>
    <row r="37" spans="1:13" ht="15.75" thickBot="1" x14ac:dyDescent="0.3">
      <c r="B37" s="6"/>
      <c r="C37" s="51"/>
      <c r="D37" s="51"/>
      <c r="E37" s="78"/>
      <c r="F37" s="13"/>
      <c r="G37" s="80"/>
      <c r="H37" s="80"/>
      <c r="I37" s="28" t="s">
        <v>32</v>
      </c>
    </row>
    <row r="38" spans="1:13" ht="26.25" thickBot="1" x14ac:dyDescent="0.3">
      <c r="B38" s="11" t="s">
        <v>56</v>
      </c>
      <c r="C38" s="26">
        <f>'Total Number Of Ind'!H7</f>
        <v>103</v>
      </c>
      <c r="D38" s="26">
        <f>'Total Number Of Ind'!I7</f>
        <v>405</v>
      </c>
      <c r="E38" s="26">
        <f>C38+D38</f>
        <v>508</v>
      </c>
      <c r="F38" s="26">
        <v>9</v>
      </c>
      <c r="G38" s="26">
        <f>C38/F38</f>
        <v>11.444444444444445</v>
      </c>
      <c r="H38" s="26">
        <f>D38/F38</f>
        <v>45</v>
      </c>
      <c r="I38" s="26">
        <f>E38/F38</f>
        <v>56.444444444444443</v>
      </c>
    </row>
    <row r="39" spans="1:13" ht="26.25" thickBot="1" x14ac:dyDescent="0.3">
      <c r="B39" s="11" t="s">
        <v>57</v>
      </c>
      <c r="C39" s="26">
        <f>'Total Number Of Ind'!H6</f>
        <v>95</v>
      </c>
      <c r="D39" s="26">
        <f>'Total Number Of Ind'!I6</f>
        <v>918</v>
      </c>
      <c r="E39" s="26">
        <f t="shared" ref="E39:E41" si="7">C39+D39</f>
        <v>1013</v>
      </c>
      <c r="F39" s="26">
        <v>10</v>
      </c>
      <c r="G39" s="26">
        <f t="shared" ref="G39:G44" si="8">C39/F39</f>
        <v>9.5</v>
      </c>
      <c r="H39" s="26">
        <f t="shared" ref="H39:H42" si="9">D39/F39</f>
        <v>91.8</v>
      </c>
      <c r="I39" s="26">
        <f t="shared" ref="I39:I44" si="10">E39/F39</f>
        <v>101.3</v>
      </c>
    </row>
    <row r="40" spans="1:13" ht="26.25" thickBot="1" x14ac:dyDescent="0.3">
      <c r="B40" s="11" t="s">
        <v>59</v>
      </c>
      <c r="C40" s="26">
        <f>'Total Number Of Ind'!H8</f>
        <v>149</v>
      </c>
      <c r="D40" s="26">
        <f>'Total Number Of Ind'!I8</f>
        <v>1623</v>
      </c>
      <c r="E40" s="26">
        <f t="shared" si="7"/>
        <v>1772</v>
      </c>
      <c r="F40" s="26">
        <v>15</v>
      </c>
      <c r="G40" s="26">
        <f t="shared" si="8"/>
        <v>9.9333333333333336</v>
      </c>
      <c r="H40" s="26">
        <f>D40/F40</f>
        <v>108.2</v>
      </c>
      <c r="I40" s="26">
        <f t="shared" si="10"/>
        <v>118.13333333333334</v>
      </c>
    </row>
    <row r="41" spans="1:13" ht="26.25" thickBot="1" x14ac:dyDescent="0.3">
      <c r="B41" s="11" t="s">
        <v>58</v>
      </c>
      <c r="C41" s="26">
        <f>'Total Number Of Ind'!H9</f>
        <v>49</v>
      </c>
      <c r="D41" s="26">
        <f>'Total Number Of Ind'!I9</f>
        <v>352</v>
      </c>
      <c r="E41" s="26">
        <f t="shared" si="7"/>
        <v>401</v>
      </c>
      <c r="F41" s="26">
        <v>9</v>
      </c>
      <c r="G41" s="26">
        <f t="shared" si="8"/>
        <v>5.4444444444444446</v>
      </c>
      <c r="H41" s="26">
        <f t="shared" si="9"/>
        <v>39.111111111111114</v>
      </c>
      <c r="I41" s="26">
        <f t="shared" si="10"/>
        <v>44.555555555555557</v>
      </c>
    </row>
    <row r="42" spans="1:13" ht="26.25" thickBot="1" x14ac:dyDescent="0.3">
      <c r="B42" s="11" t="s">
        <v>22</v>
      </c>
      <c r="C42" s="26">
        <f>SUM(C38:C41)</f>
        <v>396</v>
      </c>
      <c r="D42" s="26">
        <f>SUM(D38:D41)</f>
        <v>3298</v>
      </c>
      <c r="E42" s="26">
        <f>SUM(E38:E41)</f>
        <v>3694</v>
      </c>
      <c r="F42" s="26">
        <v>43</v>
      </c>
      <c r="G42" s="26">
        <f t="shared" si="8"/>
        <v>9.2093023255813957</v>
      </c>
      <c r="H42" s="26">
        <f t="shared" si="9"/>
        <v>76.697674418604649</v>
      </c>
      <c r="I42" s="26">
        <f>E42/F42</f>
        <v>85.906976744186053</v>
      </c>
    </row>
    <row r="43" spans="1:13" ht="15.75" thickBot="1" x14ac:dyDescent="0.3">
      <c r="B43" s="11"/>
      <c r="C43" s="26"/>
      <c r="D43" s="26"/>
      <c r="E43" s="26"/>
      <c r="F43" s="26"/>
      <c r="G43" s="26"/>
      <c r="H43" s="26"/>
      <c r="I43" s="26"/>
    </row>
    <row r="44" spans="1:13" ht="15.75" thickBot="1" x14ac:dyDescent="0.3">
      <c r="B44" s="11" t="s">
        <v>9</v>
      </c>
      <c r="C44" s="26">
        <f>'Total Number Of Ind'!H5</f>
        <v>67</v>
      </c>
      <c r="D44" s="26">
        <f>'Total Number Of Ind'!I5</f>
        <v>3355</v>
      </c>
      <c r="E44" s="26">
        <f>C44+D44</f>
        <v>3422</v>
      </c>
      <c r="F44" s="26">
        <v>36</v>
      </c>
      <c r="G44" s="26">
        <f t="shared" si="8"/>
        <v>1.8611111111111112</v>
      </c>
      <c r="H44" s="26">
        <f>D44/F44</f>
        <v>93.194444444444443</v>
      </c>
      <c r="I44" s="26">
        <f t="shared" si="10"/>
        <v>95.055555555555557</v>
      </c>
    </row>
    <row r="45" spans="1:13" ht="15.75" thickBot="1" x14ac:dyDescent="0.3"/>
    <row r="46" spans="1:13" x14ac:dyDescent="0.25">
      <c r="A46" t="s">
        <v>51</v>
      </c>
      <c r="B46" s="16"/>
      <c r="C46" s="69" t="s">
        <v>56</v>
      </c>
      <c r="D46" s="70"/>
      <c r="E46" s="69" t="s">
        <v>57</v>
      </c>
      <c r="F46" s="70"/>
      <c r="G46" s="69" t="s">
        <v>59</v>
      </c>
      <c r="H46" s="70"/>
      <c r="I46" s="69" t="s">
        <v>58</v>
      </c>
      <c r="J46" s="70"/>
      <c r="K46" s="69" t="s">
        <v>22</v>
      </c>
      <c r="L46" s="70"/>
      <c r="M46" s="19"/>
    </row>
    <row r="47" spans="1:13" ht="15.75" thickBot="1" x14ac:dyDescent="0.3">
      <c r="B47" s="17"/>
      <c r="C47" s="71"/>
      <c r="D47" s="72"/>
      <c r="E47" s="71"/>
      <c r="F47" s="72"/>
      <c r="G47" s="71"/>
      <c r="H47" s="72"/>
      <c r="I47" s="71"/>
      <c r="J47" s="72"/>
      <c r="K47" s="71"/>
      <c r="L47" s="72"/>
      <c r="M47" s="20"/>
    </row>
    <row r="48" spans="1:13" ht="26.25" thickBot="1" x14ac:dyDescent="0.3">
      <c r="B48" s="18" t="s">
        <v>8</v>
      </c>
      <c r="C48" s="21" t="s">
        <v>23</v>
      </c>
      <c r="D48" s="21" t="s">
        <v>24</v>
      </c>
      <c r="E48" s="21" t="s">
        <v>23</v>
      </c>
      <c r="F48" s="21" t="s">
        <v>24</v>
      </c>
      <c r="G48" s="21" t="s">
        <v>23</v>
      </c>
      <c r="H48" s="21" t="s">
        <v>24</v>
      </c>
      <c r="I48" s="21" t="s">
        <v>23</v>
      </c>
      <c r="J48" s="21" t="s">
        <v>24</v>
      </c>
      <c r="K48" s="21" t="s">
        <v>23</v>
      </c>
      <c r="L48" s="21" t="s">
        <v>24</v>
      </c>
      <c r="M48" s="21" t="s">
        <v>9</v>
      </c>
    </row>
    <row r="49" spans="2:13" ht="15.75" thickBot="1" x14ac:dyDescent="0.3">
      <c r="B49" s="18">
        <v>22</v>
      </c>
      <c r="C49" s="21"/>
      <c r="D49" s="21"/>
      <c r="E49" s="21"/>
      <c r="F49" s="21"/>
      <c r="G49" s="21"/>
      <c r="H49" s="21"/>
      <c r="I49" s="21"/>
      <c r="J49" s="21"/>
      <c r="K49" s="21"/>
      <c r="L49" s="21"/>
      <c r="M49" s="21"/>
    </row>
    <row r="50" spans="2:13" ht="15.75" thickBot="1" x14ac:dyDescent="0.3">
      <c r="B50" s="18">
        <v>23</v>
      </c>
      <c r="C50" s="48" t="s">
        <v>105</v>
      </c>
      <c r="D50" s="87">
        <v>2.19</v>
      </c>
      <c r="E50" s="48" t="s">
        <v>105</v>
      </c>
      <c r="F50" s="87">
        <v>5.32</v>
      </c>
      <c r="G50" s="48" t="s">
        <v>105</v>
      </c>
      <c r="H50" s="87">
        <v>7.79</v>
      </c>
      <c r="I50" s="48" t="s">
        <v>105</v>
      </c>
      <c r="J50" s="87">
        <v>0.35</v>
      </c>
      <c r="K50" s="48" t="s">
        <v>105</v>
      </c>
      <c r="L50" s="87">
        <v>4.7699999999999996</v>
      </c>
      <c r="M50" s="48" t="s">
        <v>105</v>
      </c>
    </row>
    <row r="51" spans="2:13" ht="15.75" thickBot="1" x14ac:dyDescent="0.3">
      <c r="B51" s="18">
        <v>24</v>
      </c>
      <c r="C51" s="30">
        <v>3.11</v>
      </c>
      <c r="D51" s="88">
        <v>2.2000000000000002</v>
      </c>
      <c r="E51" s="30">
        <v>13.1</v>
      </c>
      <c r="F51" s="88">
        <v>7.84</v>
      </c>
      <c r="G51" s="30">
        <v>5.53</v>
      </c>
      <c r="H51" s="88">
        <v>11.49</v>
      </c>
      <c r="I51" s="30">
        <v>5.44</v>
      </c>
      <c r="J51" s="88">
        <v>0.64</v>
      </c>
      <c r="K51" s="30">
        <v>6.77</v>
      </c>
      <c r="L51" s="88">
        <v>6.37</v>
      </c>
      <c r="M51" s="30">
        <v>7.19</v>
      </c>
    </row>
    <row r="52" spans="2:13" ht="15.75" thickBot="1" x14ac:dyDescent="0.3">
      <c r="B52" s="18">
        <v>25</v>
      </c>
      <c r="C52" s="30">
        <v>22.22</v>
      </c>
      <c r="D52" s="88">
        <v>6.39</v>
      </c>
      <c r="E52" s="30">
        <v>61.3</v>
      </c>
      <c r="F52" s="88">
        <v>16.88</v>
      </c>
      <c r="G52" s="30">
        <v>70.33</v>
      </c>
      <c r="H52" s="88">
        <v>21.12</v>
      </c>
      <c r="I52" s="30">
        <v>18</v>
      </c>
      <c r="J52" s="88">
        <v>1.92</v>
      </c>
      <c r="K52" s="30">
        <v>47.21</v>
      </c>
      <c r="L52" s="88">
        <v>13.09</v>
      </c>
      <c r="M52" s="26">
        <v>107.14</v>
      </c>
    </row>
    <row r="53" spans="2:13" ht="15.75" thickBot="1" x14ac:dyDescent="0.3">
      <c r="B53" s="18">
        <v>26</v>
      </c>
      <c r="C53" s="30">
        <v>34.44</v>
      </c>
      <c r="D53" s="88">
        <v>11.54</v>
      </c>
      <c r="E53" s="30">
        <v>79.599999999999994</v>
      </c>
      <c r="F53" s="88">
        <v>35.479999999999997</v>
      </c>
      <c r="G53" s="30">
        <v>70.53</v>
      </c>
      <c r="H53" s="88">
        <v>33.090000000000003</v>
      </c>
      <c r="I53" s="30">
        <v>11.33</v>
      </c>
      <c r="J53" s="88">
        <v>5.81</v>
      </c>
      <c r="K53" s="30">
        <v>52.7</v>
      </c>
      <c r="L53" s="88">
        <v>23.19</v>
      </c>
      <c r="M53" s="26">
        <v>60</v>
      </c>
    </row>
    <row r="54" spans="2:13" ht="15.75" thickBot="1" x14ac:dyDescent="0.3">
      <c r="B54" s="18">
        <v>27</v>
      </c>
      <c r="C54" s="30">
        <v>18</v>
      </c>
      <c r="D54" s="88">
        <v>30.65</v>
      </c>
      <c r="E54" s="30">
        <v>57.4</v>
      </c>
      <c r="F54" s="88">
        <v>68.92</v>
      </c>
      <c r="G54" s="30">
        <v>52.33</v>
      </c>
      <c r="H54" s="88">
        <v>43.03</v>
      </c>
      <c r="I54" s="30">
        <v>7.44</v>
      </c>
      <c r="J54" s="88">
        <v>12.58</v>
      </c>
      <c r="K54" s="30">
        <v>36.93</v>
      </c>
      <c r="L54" s="88">
        <v>42.47</v>
      </c>
      <c r="M54" s="30">
        <v>51.16</v>
      </c>
    </row>
    <row r="55" spans="2:13" ht="15.75" thickBot="1" x14ac:dyDescent="0.3">
      <c r="B55" s="18">
        <v>28</v>
      </c>
      <c r="C55" s="30">
        <v>34.11</v>
      </c>
      <c r="D55" s="88">
        <v>48.06</v>
      </c>
      <c r="E55" s="30">
        <v>122.1</v>
      </c>
      <c r="F55" s="88">
        <v>84.97</v>
      </c>
      <c r="G55" s="30">
        <v>133.27000000000001</v>
      </c>
      <c r="H55" s="88">
        <v>67.44</v>
      </c>
      <c r="I55" s="30">
        <v>11.33</v>
      </c>
      <c r="J55" s="88">
        <v>13.15</v>
      </c>
      <c r="K55" s="30">
        <v>84.4</v>
      </c>
      <c r="L55" s="88">
        <v>55.87</v>
      </c>
      <c r="M55" s="30">
        <v>95.3</v>
      </c>
    </row>
    <row r="56" spans="2:13" ht="15.75" thickBot="1" x14ac:dyDescent="0.3">
      <c r="B56" s="18">
        <v>29</v>
      </c>
      <c r="C56" s="48"/>
      <c r="D56" s="89">
        <v>55.24</v>
      </c>
      <c r="E56" s="48"/>
      <c r="F56" s="89">
        <v>83.97</v>
      </c>
      <c r="G56" s="48"/>
      <c r="H56" s="89">
        <v>69.09</v>
      </c>
      <c r="I56" s="48"/>
      <c r="J56" s="89">
        <v>20.03</v>
      </c>
      <c r="K56" s="48"/>
      <c r="L56" s="89">
        <v>59.75</v>
      </c>
      <c r="M56" s="48"/>
    </row>
    <row r="57" spans="2:13" ht="15.75" thickBot="1" x14ac:dyDescent="0.3">
      <c r="B57" s="18">
        <v>30</v>
      </c>
      <c r="C57" s="48"/>
      <c r="D57" s="89">
        <v>48.71</v>
      </c>
      <c r="E57" s="48"/>
      <c r="F57" s="89">
        <v>120.93</v>
      </c>
      <c r="G57" s="48"/>
      <c r="H57" s="89">
        <v>79.38</v>
      </c>
      <c r="I57" s="48"/>
      <c r="J57" s="89">
        <v>17.11</v>
      </c>
      <c r="K57" s="48"/>
      <c r="L57" s="89">
        <v>70.39</v>
      </c>
      <c r="M57" s="48"/>
    </row>
    <row r="58" spans="2:13" ht="15.75" thickBot="1" x14ac:dyDescent="0.3">
      <c r="B58" s="18">
        <v>31</v>
      </c>
      <c r="C58" s="48"/>
      <c r="D58" s="89">
        <v>48.48</v>
      </c>
      <c r="E58" s="48"/>
      <c r="F58" s="89">
        <v>96.73</v>
      </c>
      <c r="G58" s="48"/>
      <c r="H58" s="89">
        <v>58.83</v>
      </c>
      <c r="I58" s="48"/>
      <c r="J58" s="89">
        <v>12.95</v>
      </c>
      <c r="K58" s="48"/>
      <c r="L58" s="89">
        <v>57.79</v>
      </c>
      <c r="M58" s="48"/>
    </row>
    <row r="59" spans="2:13" ht="15.75" thickBot="1" x14ac:dyDescent="0.3">
      <c r="B59" s="18">
        <v>32</v>
      </c>
      <c r="C59" s="48"/>
      <c r="D59" s="89">
        <v>41.25</v>
      </c>
      <c r="E59" s="48"/>
      <c r="F59" s="89">
        <v>68.12</v>
      </c>
      <c r="G59" s="48"/>
      <c r="H59" s="89">
        <v>57.75</v>
      </c>
      <c r="I59" s="48"/>
      <c r="J59" s="89">
        <v>14.77</v>
      </c>
      <c r="K59" s="48"/>
      <c r="L59" s="89">
        <v>48.11</v>
      </c>
      <c r="M59" s="48"/>
    </row>
    <row r="60" spans="2:13" ht="15.75" thickBot="1" x14ac:dyDescent="0.3">
      <c r="B60" s="18">
        <v>33</v>
      </c>
      <c r="C60" s="48"/>
      <c r="D60" s="89">
        <v>27.04</v>
      </c>
      <c r="E60" s="48"/>
      <c r="F60" s="89">
        <v>52.01</v>
      </c>
      <c r="G60" s="48"/>
      <c r="H60" s="89">
        <v>36.5</v>
      </c>
      <c r="I60" s="48"/>
      <c r="J60" s="89">
        <v>9.36</v>
      </c>
      <c r="K60" s="48"/>
      <c r="L60" s="89">
        <v>32.44</v>
      </c>
      <c r="M60" s="48"/>
    </row>
    <row r="61" spans="2:13" ht="15.75" thickBot="1" x14ac:dyDescent="0.3">
      <c r="B61" s="18">
        <v>34</v>
      </c>
      <c r="C61" s="48"/>
      <c r="D61" s="89">
        <v>20.04</v>
      </c>
      <c r="E61" s="48"/>
      <c r="F61" s="89">
        <v>46.6</v>
      </c>
      <c r="G61" s="48"/>
      <c r="H61" s="89">
        <v>27.58</v>
      </c>
      <c r="I61" s="48"/>
      <c r="J61" s="89">
        <v>6.54</v>
      </c>
      <c r="K61" s="48"/>
      <c r="L61" s="89">
        <v>26.43</v>
      </c>
      <c r="M61" s="48"/>
    </row>
    <row r="62" spans="2:13" ht="15.75" thickBot="1" x14ac:dyDescent="0.3">
      <c r="B62" s="18">
        <v>35</v>
      </c>
      <c r="C62" s="48"/>
      <c r="D62" s="89">
        <v>8.4499999999999993</v>
      </c>
      <c r="E62" s="48"/>
      <c r="F62" s="89">
        <v>20.21</v>
      </c>
      <c r="G62" s="48"/>
      <c r="H62" s="89">
        <v>13.06</v>
      </c>
      <c r="I62" s="48"/>
      <c r="J62" s="89">
        <v>4.12</v>
      </c>
      <c r="K62" s="48"/>
      <c r="L62" s="89">
        <v>11.98</v>
      </c>
      <c r="M62" s="48"/>
    </row>
    <row r="63" spans="2:13" ht="15.75" thickBot="1" x14ac:dyDescent="0.3">
      <c r="B63" s="18">
        <v>36</v>
      </c>
      <c r="C63" s="21"/>
      <c r="D63" s="21"/>
      <c r="E63" s="21"/>
      <c r="F63" s="21"/>
      <c r="G63" s="21"/>
      <c r="H63" s="21"/>
      <c r="I63" s="21"/>
      <c r="J63" s="21"/>
      <c r="K63" s="21"/>
      <c r="L63" s="21"/>
      <c r="M63" s="21"/>
    </row>
    <row r="64" spans="2:13" ht="15.75" thickBot="1" x14ac:dyDescent="0.3"/>
    <row r="65" spans="1:14" x14ac:dyDescent="0.25">
      <c r="A65" t="s">
        <v>52</v>
      </c>
      <c r="B65" s="16"/>
      <c r="C65" s="69" t="s">
        <v>34</v>
      </c>
      <c r="D65" s="81"/>
      <c r="E65" s="70"/>
      <c r="F65" s="69" t="s">
        <v>35</v>
      </c>
      <c r="G65" s="81"/>
      <c r="H65" s="70"/>
      <c r="I65" s="69" t="s">
        <v>33</v>
      </c>
      <c r="J65" s="81"/>
      <c r="K65" s="70"/>
      <c r="L65" s="69" t="s">
        <v>37</v>
      </c>
      <c r="M65" s="81"/>
      <c r="N65" s="70"/>
    </row>
    <row r="66" spans="1:14" x14ac:dyDescent="0.25">
      <c r="B66" s="17"/>
      <c r="C66" s="82"/>
      <c r="D66" s="83"/>
      <c r="E66" s="84"/>
      <c r="F66" s="82"/>
      <c r="G66" s="83"/>
      <c r="H66" s="84"/>
      <c r="I66" s="82" t="s">
        <v>36</v>
      </c>
      <c r="J66" s="86"/>
      <c r="K66" s="84"/>
      <c r="L66" s="82"/>
      <c r="M66" s="83"/>
      <c r="N66" s="84"/>
    </row>
    <row r="67" spans="1:14" ht="15.75" thickBot="1" x14ac:dyDescent="0.3">
      <c r="B67" s="17"/>
      <c r="C67" s="71"/>
      <c r="D67" s="85"/>
      <c r="E67" s="72"/>
      <c r="F67" s="71"/>
      <c r="G67" s="85"/>
      <c r="H67" s="72"/>
      <c r="I67" s="60"/>
      <c r="J67" s="68"/>
      <c r="K67" s="61"/>
      <c r="L67" s="71"/>
      <c r="M67" s="85"/>
      <c r="N67" s="72"/>
    </row>
    <row r="68" spans="1:14"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row>
    <row r="69" spans="1:14" ht="24.75" thickBot="1" x14ac:dyDescent="0.3">
      <c r="B69" s="18" t="s">
        <v>56</v>
      </c>
      <c r="C69" s="26">
        <f>'Total Number Ind Examined '!I8</f>
        <v>124</v>
      </c>
      <c r="D69" s="26">
        <f>'Total Number Ind Examined '!J8</f>
        <v>810</v>
      </c>
      <c r="E69" s="26">
        <f>C69+D69</f>
        <v>934</v>
      </c>
      <c r="F69" s="30">
        <f>'Total Number of Pools Examined'!H8</f>
        <v>10</v>
      </c>
      <c r="G69" s="30">
        <f>'Total Number of Pools Examined'!I8</f>
        <v>22</v>
      </c>
      <c r="H69" s="30">
        <f>F69+G69</f>
        <v>32</v>
      </c>
      <c r="I69" s="30">
        <f>'Total Number of WNV + Pools'!G7</f>
        <v>0</v>
      </c>
      <c r="J69" s="30">
        <f>'Total Number of WNV + Pools'!H7</f>
        <v>0</v>
      </c>
      <c r="K69" s="30">
        <f>'Total Number of WNV + Pools'!I7</f>
        <v>0</v>
      </c>
      <c r="L69" s="30">
        <f>ZONEINFRATE!C2</f>
        <v>0</v>
      </c>
      <c r="M69" s="30">
        <f>ZONEINFRATE!C3</f>
        <v>0</v>
      </c>
      <c r="N69" s="21"/>
    </row>
    <row r="70" spans="1:14" ht="24.75" thickBot="1" x14ac:dyDescent="0.3">
      <c r="B70" s="18" t="s">
        <v>57</v>
      </c>
      <c r="C70" s="26">
        <f>'Total Number Ind Examined '!I7</f>
        <v>205</v>
      </c>
      <c r="D70" s="26">
        <f>'Total Number Ind Examined '!J7</f>
        <v>2198</v>
      </c>
      <c r="E70" s="26">
        <f t="shared" ref="E70:E73" si="11">C70+D70</f>
        <v>2403</v>
      </c>
      <c r="F70" s="30">
        <f>'Total Number of Pools Examined'!H7</f>
        <v>15</v>
      </c>
      <c r="G70" s="30">
        <f>'Total Number of Pools Examined'!I7</f>
        <v>49</v>
      </c>
      <c r="H70" s="30">
        <f t="shared" ref="H70:H73" si="12">F70+G70</f>
        <v>64</v>
      </c>
      <c r="I70" s="30">
        <f>'Total Number of WNV + Pools'!G8</f>
        <v>0</v>
      </c>
      <c r="J70" s="30">
        <f>'Total Number of WNV + Pools'!H8</f>
        <v>0</v>
      </c>
      <c r="K70" s="30">
        <f>'Total Number of WNV + Pools'!I8</f>
        <v>0</v>
      </c>
      <c r="L70" s="30">
        <f>ZONEINFRATE!C4</f>
        <v>0</v>
      </c>
      <c r="M70" s="30">
        <f>ZONEINFRATE!C5</f>
        <v>0</v>
      </c>
      <c r="N70" s="21"/>
    </row>
    <row r="71" spans="1:14" ht="24.75" thickBot="1" x14ac:dyDescent="0.3">
      <c r="B71" s="18" t="s">
        <v>59</v>
      </c>
      <c r="C71" s="26">
        <f>'Total Number Ind Examined '!I9</f>
        <v>381</v>
      </c>
      <c r="D71" s="26">
        <f>'Total Number Ind Examined '!J9</f>
        <v>3078</v>
      </c>
      <c r="E71" s="26">
        <f t="shared" si="11"/>
        <v>3459</v>
      </c>
      <c r="F71" s="30">
        <f>'Total Number of Pools Examined'!H9</f>
        <v>19</v>
      </c>
      <c r="G71" s="30">
        <f>'Total Number of Pools Examined'!I9</f>
        <v>71</v>
      </c>
      <c r="H71" s="30">
        <f t="shared" si="12"/>
        <v>90</v>
      </c>
      <c r="I71" s="30">
        <f>'Total Number of WNV + Pools'!G9</f>
        <v>0</v>
      </c>
      <c r="J71" s="30">
        <f>'Total Number of WNV + Pools'!H9</f>
        <v>3</v>
      </c>
      <c r="K71" s="30">
        <f>'Total Number of WNV + Pools'!I9</f>
        <v>3</v>
      </c>
      <c r="L71" s="30">
        <f>ZONEINFRATE!C6</f>
        <v>0</v>
      </c>
      <c r="M71" s="30">
        <f>ZONEINFRATE!C7</f>
        <v>0</v>
      </c>
      <c r="N71" s="21"/>
    </row>
    <row r="72" spans="1:14" ht="24.75" thickBot="1" x14ac:dyDescent="0.3">
      <c r="B72" s="18" t="s">
        <v>58</v>
      </c>
      <c r="C72" s="26">
        <f>'Total Number Ind Examined '!I10</f>
        <v>132</v>
      </c>
      <c r="D72" s="26">
        <f>'Total Number Ind Examined '!J10</f>
        <v>446</v>
      </c>
      <c r="E72" s="26">
        <f t="shared" si="11"/>
        <v>578</v>
      </c>
      <c r="F72" s="30">
        <f>'Total Number of Pools Examined'!H10</f>
        <v>9</v>
      </c>
      <c r="G72" s="30">
        <f>'Total Number of Pools Examined'!I10</f>
        <v>14</v>
      </c>
      <c r="H72" s="30">
        <f t="shared" si="12"/>
        <v>23</v>
      </c>
      <c r="I72" s="30">
        <f>'Total Number of WNV + Pools'!G10</f>
        <v>0</v>
      </c>
      <c r="J72" s="30">
        <f>'Total Number of WNV + Pools'!H10</f>
        <v>0</v>
      </c>
      <c r="K72" s="30">
        <f>'Total Number of WNV + Pools'!I10</f>
        <v>0</v>
      </c>
      <c r="L72" s="30">
        <f>ZONEINFRATE!C8</f>
        <v>0</v>
      </c>
      <c r="M72" s="30">
        <f>ZONEINFRATE!C9</f>
        <v>0</v>
      </c>
      <c r="N72" s="21"/>
    </row>
    <row r="73" spans="1:14" ht="24.75" thickBot="1" x14ac:dyDescent="0.3">
      <c r="B73" s="18" t="s">
        <v>22</v>
      </c>
      <c r="C73" s="26">
        <f>SUM(C69:C72)</f>
        <v>842</v>
      </c>
      <c r="D73" s="26">
        <f>SUM(D69:D72)</f>
        <v>6532</v>
      </c>
      <c r="E73" s="26">
        <f t="shared" si="11"/>
        <v>7374</v>
      </c>
      <c r="F73" s="30">
        <f t="shared" ref="F73:K73" si="13">SUM(F69:F72)</f>
        <v>53</v>
      </c>
      <c r="G73" s="30">
        <f t="shared" si="13"/>
        <v>156</v>
      </c>
      <c r="H73" s="30">
        <f t="shared" si="12"/>
        <v>209</v>
      </c>
      <c r="I73" s="30">
        <f t="shared" si="13"/>
        <v>0</v>
      </c>
      <c r="J73" s="30">
        <f t="shared" si="13"/>
        <v>3</v>
      </c>
      <c r="K73" s="30">
        <f t="shared" si="13"/>
        <v>3</v>
      </c>
      <c r="L73" s="30">
        <f>CITYINFRATE!C2</f>
        <v>0</v>
      </c>
      <c r="M73" s="30">
        <f>CITYINFRATE!C3</f>
        <v>0</v>
      </c>
      <c r="N73" s="21"/>
    </row>
    <row r="74" spans="1:14" ht="15.75" thickBot="1" x14ac:dyDescent="0.3">
      <c r="B74" s="18"/>
      <c r="C74" s="30"/>
      <c r="D74" s="30"/>
      <c r="E74" s="30"/>
      <c r="F74" s="30"/>
      <c r="G74" s="30"/>
      <c r="H74" s="30"/>
      <c r="I74" s="30"/>
      <c r="J74" s="30"/>
      <c r="K74" s="30"/>
      <c r="L74" s="30"/>
      <c r="M74" s="30"/>
      <c r="N74" s="21"/>
    </row>
    <row r="75" spans="1:14" ht="15.75" thickBot="1" x14ac:dyDescent="0.3">
      <c r="B75" s="18" t="s">
        <v>9</v>
      </c>
      <c r="C75" s="30">
        <f>'Total Number Ind Examined '!I6</f>
        <v>57</v>
      </c>
      <c r="D75" s="30">
        <f>'Total Number Ind Examined '!J6</f>
        <v>1255</v>
      </c>
      <c r="E75" s="30">
        <f>C75+D75</f>
        <v>1312</v>
      </c>
      <c r="F75" s="30">
        <f>'Total Number of Pools Examined'!H6</f>
        <v>6</v>
      </c>
      <c r="G75" s="30">
        <f>'Total Number of Pools Examined'!I6</f>
        <v>30</v>
      </c>
      <c r="H75" s="30">
        <f>F75+G75</f>
        <v>36</v>
      </c>
      <c r="I75" s="30">
        <f>'Total Number of WNV + Pools'!G11</f>
        <v>0</v>
      </c>
      <c r="J75" s="30">
        <f>'Total Number of WNV + Pools'!H11</f>
        <v>2</v>
      </c>
      <c r="K75" s="30">
        <f>I75+J75</f>
        <v>2</v>
      </c>
      <c r="L75" s="30">
        <f>CITYINFRATE!C4</f>
        <v>0</v>
      </c>
      <c r="M75" s="30">
        <f>CITYINFRATE!C5</f>
        <v>0</v>
      </c>
      <c r="N75" s="21"/>
    </row>
    <row r="76" spans="1:14" ht="15.75" thickBot="1" x14ac:dyDescent="0.3"/>
    <row r="77" spans="1:14" x14ac:dyDescent="0.25">
      <c r="A77" t="s">
        <v>53</v>
      </c>
      <c r="B77" s="16"/>
      <c r="C77" s="69" t="s">
        <v>56</v>
      </c>
      <c r="D77" s="70"/>
      <c r="E77" s="69" t="s">
        <v>57</v>
      </c>
      <c r="F77" s="70"/>
      <c r="G77" s="69" t="s">
        <v>59</v>
      </c>
      <c r="H77" s="70"/>
      <c r="I77" s="69" t="s">
        <v>58</v>
      </c>
      <c r="J77" s="70"/>
      <c r="K77" s="69" t="s">
        <v>22</v>
      </c>
      <c r="L77" s="70"/>
      <c r="M77" s="19"/>
    </row>
    <row r="78" spans="1:14" ht="15.75" thickBot="1" x14ac:dyDescent="0.3">
      <c r="B78" s="17"/>
      <c r="C78" s="71"/>
      <c r="D78" s="72"/>
      <c r="E78" s="71"/>
      <c r="F78" s="72"/>
      <c r="G78" s="71"/>
      <c r="H78" s="72"/>
      <c r="I78" s="71"/>
      <c r="J78" s="72"/>
      <c r="K78" s="71"/>
      <c r="L78" s="72"/>
      <c r="M78" s="20"/>
    </row>
    <row r="79" spans="1:14" ht="26.25" thickBot="1" x14ac:dyDescent="0.3">
      <c r="B79" s="18" t="s">
        <v>8</v>
      </c>
      <c r="C79" s="21" t="s">
        <v>23</v>
      </c>
      <c r="D79" s="21" t="s">
        <v>24</v>
      </c>
      <c r="E79" s="21" t="s">
        <v>23</v>
      </c>
      <c r="F79" s="21" t="s">
        <v>24</v>
      </c>
      <c r="G79" s="21" t="s">
        <v>23</v>
      </c>
      <c r="H79" s="21" t="s">
        <v>24</v>
      </c>
      <c r="I79" s="21" t="s">
        <v>23</v>
      </c>
      <c r="J79" s="21" t="s">
        <v>24</v>
      </c>
      <c r="K79" s="21" t="s">
        <v>23</v>
      </c>
      <c r="L79" s="21" t="s">
        <v>24</v>
      </c>
      <c r="M79" s="21" t="s">
        <v>9</v>
      </c>
    </row>
    <row r="80" spans="1:14" ht="15.75" thickBot="1" x14ac:dyDescent="0.3">
      <c r="B80" s="18">
        <v>22</v>
      </c>
      <c r="C80" s="21"/>
      <c r="D80" s="21"/>
      <c r="E80" s="21"/>
      <c r="F80" s="21"/>
      <c r="G80" s="21"/>
      <c r="H80" s="21"/>
      <c r="I80" s="21"/>
      <c r="J80" s="21"/>
      <c r="K80" s="21"/>
      <c r="L80" s="21"/>
      <c r="M80" s="21"/>
    </row>
    <row r="81" spans="2:13" ht="15.75" thickBot="1" x14ac:dyDescent="0.3">
      <c r="B81" s="18">
        <v>23</v>
      </c>
      <c r="C81" s="30" t="s">
        <v>106</v>
      </c>
      <c r="D81" s="90">
        <v>0</v>
      </c>
      <c r="E81" s="30" t="s">
        <v>106</v>
      </c>
      <c r="F81" s="90">
        <v>0</v>
      </c>
      <c r="G81" s="30" t="s">
        <v>106</v>
      </c>
      <c r="H81" s="90">
        <v>1.99</v>
      </c>
      <c r="I81" s="30" t="s">
        <v>106</v>
      </c>
      <c r="J81" s="90">
        <v>0</v>
      </c>
      <c r="K81" s="30" t="s">
        <v>106</v>
      </c>
      <c r="L81" s="90">
        <v>0.57999999999999996</v>
      </c>
      <c r="M81" s="30" t="s">
        <v>106</v>
      </c>
    </row>
    <row r="82" spans="2:13" ht="15.75" thickBot="1" x14ac:dyDescent="0.3">
      <c r="B82" s="18">
        <v>24</v>
      </c>
      <c r="C82" s="30">
        <v>0</v>
      </c>
      <c r="D82" s="91">
        <v>0</v>
      </c>
      <c r="E82" s="30">
        <v>0</v>
      </c>
      <c r="F82" s="91">
        <v>0</v>
      </c>
      <c r="G82" s="30">
        <v>0</v>
      </c>
      <c r="H82" s="91">
        <v>1.52</v>
      </c>
      <c r="I82" s="30">
        <v>0</v>
      </c>
      <c r="J82" s="91">
        <v>0</v>
      </c>
      <c r="K82" s="30">
        <v>0</v>
      </c>
      <c r="L82" s="91">
        <v>0.57999999999999996</v>
      </c>
      <c r="M82" s="30">
        <v>0</v>
      </c>
    </row>
    <row r="83" spans="2:13" ht="15.75" thickBot="1" x14ac:dyDescent="0.3">
      <c r="B83" s="18">
        <v>25</v>
      </c>
      <c r="C83" s="30">
        <v>0</v>
      </c>
      <c r="D83" s="91">
        <v>0</v>
      </c>
      <c r="E83" s="30">
        <v>0</v>
      </c>
      <c r="F83" s="91">
        <v>0.69</v>
      </c>
      <c r="G83" s="30">
        <v>0</v>
      </c>
      <c r="H83" s="91">
        <v>0</v>
      </c>
      <c r="I83" s="30">
        <v>0</v>
      </c>
      <c r="J83" s="91">
        <v>0</v>
      </c>
      <c r="K83" s="30">
        <v>0</v>
      </c>
      <c r="L83" s="91">
        <v>0.09</v>
      </c>
      <c r="M83" s="30">
        <v>0</v>
      </c>
    </row>
    <row r="84" spans="2:13" ht="15.75" thickBot="1" x14ac:dyDescent="0.3">
      <c r="B84" s="18">
        <v>26</v>
      </c>
      <c r="C84" s="30">
        <v>0</v>
      </c>
      <c r="D84" s="91">
        <v>0</v>
      </c>
      <c r="E84" s="30">
        <v>1.08</v>
      </c>
      <c r="F84" s="91">
        <v>0</v>
      </c>
      <c r="G84" s="30">
        <v>0.75</v>
      </c>
      <c r="H84" s="91">
        <v>0.44</v>
      </c>
      <c r="I84" s="30">
        <v>0</v>
      </c>
      <c r="J84" s="91">
        <v>0.54</v>
      </c>
      <c r="K84" s="30">
        <v>0.75</v>
      </c>
      <c r="L84" s="91">
        <v>0.24</v>
      </c>
      <c r="M84" s="30">
        <v>0</v>
      </c>
    </row>
    <row r="85" spans="2:13" ht="15.75" thickBot="1" x14ac:dyDescent="0.3">
      <c r="B85" s="18">
        <v>27</v>
      </c>
      <c r="C85" s="30">
        <v>0</v>
      </c>
      <c r="D85" s="91">
        <v>0</v>
      </c>
      <c r="E85" s="30">
        <v>1.59</v>
      </c>
      <c r="F85" s="91">
        <v>0.09</v>
      </c>
      <c r="G85" s="30">
        <v>0</v>
      </c>
      <c r="H85" s="91">
        <v>0.25</v>
      </c>
      <c r="I85" s="30">
        <v>0</v>
      </c>
      <c r="J85" s="91">
        <v>0</v>
      </c>
      <c r="K85" s="30">
        <v>0.53</v>
      </c>
      <c r="L85" s="91">
        <v>0.17</v>
      </c>
      <c r="M85" s="30">
        <v>0</v>
      </c>
    </row>
    <row r="86" spans="2:13" ht="15.75" thickBot="1" x14ac:dyDescent="0.3">
      <c r="B86" s="18">
        <v>28</v>
      </c>
      <c r="C86" s="30">
        <v>0</v>
      </c>
      <c r="D86" s="91">
        <v>0</v>
      </c>
      <c r="E86" s="30">
        <v>0.65</v>
      </c>
      <c r="F86" s="91">
        <v>0.41</v>
      </c>
      <c r="G86" s="30">
        <v>1.43</v>
      </c>
      <c r="H86" s="91">
        <v>0.9</v>
      </c>
      <c r="I86" s="30">
        <v>0</v>
      </c>
      <c r="J86" s="91">
        <v>0.49</v>
      </c>
      <c r="K86" s="30">
        <v>0.97</v>
      </c>
      <c r="L86" s="91">
        <v>0.53</v>
      </c>
      <c r="M86" s="30">
        <v>0</v>
      </c>
    </row>
    <row r="87" spans="2:13" ht="15.75" thickBot="1" x14ac:dyDescent="0.3">
      <c r="B87" s="18">
        <v>29</v>
      </c>
      <c r="C87" s="48"/>
      <c r="D87" s="92">
        <v>1.58</v>
      </c>
      <c r="E87" s="48"/>
      <c r="F87" s="92">
        <v>1.4</v>
      </c>
      <c r="G87" s="48"/>
      <c r="H87" s="92">
        <v>3.22</v>
      </c>
      <c r="I87" s="48"/>
      <c r="J87" s="92">
        <v>1.17</v>
      </c>
      <c r="K87" s="48"/>
      <c r="L87" s="92">
        <v>2.0699999999999998</v>
      </c>
      <c r="M87" s="48"/>
    </row>
    <row r="88" spans="2:13" ht="15.75" thickBot="1" x14ac:dyDescent="0.3">
      <c r="B88" s="18">
        <v>30</v>
      </c>
      <c r="C88" s="48"/>
      <c r="D88" s="92">
        <v>2.97</v>
      </c>
      <c r="E88" s="48"/>
      <c r="F88" s="92">
        <v>2.1</v>
      </c>
      <c r="G88" s="48"/>
      <c r="H88" s="92">
        <v>4.01</v>
      </c>
      <c r="I88" s="48"/>
      <c r="J88" s="92">
        <v>3.6</v>
      </c>
      <c r="K88" s="48"/>
      <c r="L88" s="92">
        <v>3.05</v>
      </c>
      <c r="M88" s="48"/>
    </row>
    <row r="89" spans="2:13" ht="15.75" thickBot="1" x14ac:dyDescent="0.3">
      <c r="B89" s="18">
        <v>31</v>
      </c>
      <c r="C89" s="48"/>
      <c r="D89" s="92">
        <v>4.29</v>
      </c>
      <c r="E89" s="48"/>
      <c r="F89" s="92">
        <v>1.42</v>
      </c>
      <c r="G89" s="48"/>
      <c r="H89" s="92">
        <v>4.2699999999999996</v>
      </c>
      <c r="I89" s="48"/>
      <c r="J89" s="92">
        <v>3.4</v>
      </c>
      <c r="K89" s="48"/>
      <c r="L89" s="92">
        <v>3.27</v>
      </c>
      <c r="M89" s="48"/>
    </row>
    <row r="90" spans="2:13" ht="15.75" thickBot="1" x14ac:dyDescent="0.3">
      <c r="B90" s="18">
        <v>32</v>
      </c>
      <c r="C90" s="48"/>
      <c r="D90" s="92">
        <v>4.37</v>
      </c>
      <c r="E90" s="48"/>
      <c r="F90" s="92">
        <v>6.3</v>
      </c>
      <c r="G90" s="48"/>
      <c r="H90" s="92">
        <v>7.68</v>
      </c>
      <c r="I90" s="48"/>
      <c r="J90" s="92">
        <v>9.92</v>
      </c>
      <c r="K90" s="48"/>
      <c r="L90" s="92">
        <v>6.11</v>
      </c>
      <c r="M90" s="48"/>
    </row>
    <row r="91" spans="2:13" ht="15.75" thickBot="1" x14ac:dyDescent="0.3">
      <c r="B91" s="18">
        <v>33</v>
      </c>
      <c r="C91" s="48"/>
      <c r="D91" s="92">
        <v>8.34</v>
      </c>
      <c r="E91" s="48"/>
      <c r="F91" s="92">
        <v>7.54</v>
      </c>
      <c r="G91" s="48"/>
      <c r="H91" s="92">
        <v>10.85</v>
      </c>
      <c r="I91" s="48"/>
      <c r="J91" s="92">
        <v>4.8</v>
      </c>
      <c r="K91" s="48"/>
      <c r="L91" s="92">
        <v>8.9600000000000009</v>
      </c>
      <c r="M91" s="48"/>
    </row>
    <row r="92" spans="2:13" ht="15.75" thickBot="1" x14ac:dyDescent="0.3">
      <c r="B92" s="18">
        <v>34</v>
      </c>
      <c r="C92" s="48"/>
      <c r="D92" s="92">
        <v>6.89</v>
      </c>
      <c r="E92" s="48"/>
      <c r="F92" s="92">
        <v>3.03</v>
      </c>
      <c r="G92" s="48"/>
      <c r="H92" s="92">
        <v>12.02</v>
      </c>
      <c r="I92" s="48"/>
      <c r="J92" s="92">
        <v>12.99</v>
      </c>
      <c r="K92" s="48"/>
      <c r="L92" s="92">
        <v>7.66</v>
      </c>
      <c r="M92" s="48"/>
    </row>
    <row r="93" spans="2:13" ht="15.75" thickBot="1" x14ac:dyDescent="0.3">
      <c r="B93" s="18">
        <v>35</v>
      </c>
      <c r="C93" s="48"/>
      <c r="D93" s="92">
        <v>8.1300000000000008</v>
      </c>
      <c r="E93" s="48"/>
      <c r="F93" s="92">
        <v>4.78</v>
      </c>
      <c r="G93" s="48"/>
      <c r="H93" s="92">
        <v>15.6</v>
      </c>
      <c r="I93" s="48"/>
      <c r="J93" s="92">
        <v>61.3</v>
      </c>
      <c r="K93" s="48"/>
      <c r="L93" s="92">
        <v>10.8</v>
      </c>
      <c r="M93" s="48"/>
    </row>
    <row r="94" spans="2:13" ht="15.75" thickBot="1" x14ac:dyDescent="0.3">
      <c r="B94" s="18">
        <v>36</v>
      </c>
      <c r="C94" s="21"/>
      <c r="D94" s="21"/>
      <c r="E94" s="21"/>
      <c r="F94" s="21"/>
      <c r="G94" s="21"/>
      <c r="H94" s="21"/>
      <c r="I94" s="21"/>
      <c r="J94" s="21"/>
      <c r="K94" s="21"/>
      <c r="L94" s="21"/>
      <c r="M94" s="21"/>
    </row>
  </sheetData>
  <mergeCells count="41">
    <mergeCell ref="L65:N67"/>
    <mergeCell ref="C77:D78"/>
    <mergeCell ref="E77:F78"/>
    <mergeCell ref="G77:H78"/>
    <mergeCell ref="I77:J78"/>
    <mergeCell ref="K77:L78"/>
    <mergeCell ref="C65:E67"/>
    <mergeCell ref="F65:H67"/>
    <mergeCell ref="I65:K65"/>
    <mergeCell ref="I66:K66"/>
    <mergeCell ref="I67:K67"/>
    <mergeCell ref="C46:D47"/>
    <mergeCell ref="E46:F47"/>
    <mergeCell ref="G46:H47"/>
    <mergeCell ref="I46:J47"/>
    <mergeCell ref="K46:L47"/>
    <mergeCell ref="C33:E33"/>
    <mergeCell ref="C34:E34"/>
    <mergeCell ref="C35:E35"/>
    <mergeCell ref="G33:I35"/>
    <mergeCell ref="C36:C37"/>
    <mergeCell ref="D36:D37"/>
    <mergeCell ref="E36:E37"/>
    <mergeCell ref="G36:G37"/>
    <mergeCell ref="H36:H37"/>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abSelected="1" topLeftCell="A10" workbookViewId="0">
      <selection activeCell="J38" sqref="J38"/>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1"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row>
    <row r="2" spans="1:21" x14ac:dyDescent="0.25">
      <c r="A2" s="39">
        <v>2015</v>
      </c>
      <c r="B2" s="37" t="s">
        <v>298</v>
      </c>
      <c r="C2" s="37">
        <v>17335</v>
      </c>
      <c r="D2" s="37">
        <v>29</v>
      </c>
      <c r="E2" s="38">
        <v>42205</v>
      </c>
      <c r="F2" s="37" t="s">
        <v>200</v>
      </c>
      <c r="G2" s="37" t="s">
        <v>9</v>
      </c>
      <c r="H2" s="37" t="s">
        <v>258</v>
      </c>
      <c r="I2" s="37" t="s">
        <v>9</v>
      </c>
      <c r="J2" s="37" t="s">
        <v>110</v>
      </c>
      <c r="K2" s="37" t="s">
        <v>299</v>
      </c>
      <c r="L2" s="37" t="s">
        <v>6</v>
      </c>
      <c r="M2" s="37" t="s">
        <v>300</v>
      </c>
      <c r="N2" s="37">
        <v>0</v>
      </c>
      <c r="O2" s="37">
        <v>50</v>
      </c>
      <c r="P2" s="37">
        <v>50</v>
      </c>
    </row>
    <row r="3" spans="1:21" x14ac:dyDescent="0.25">
      <c r="A3" s="39">
        <v>2015</v>
      </c>
      <c r="B3" s="37" t="s">
        <v>301</v>
      </c>
      <c r="C3" s="37">
        <v>17336</v>
      </c>
      <c r="D3" s="37">
        <v>29</v>
      </c>
      <c r="E3" s="38">
        <v>42205</v>
      </c>
      <c r="F3" s="37" t="s">
        <v>200</v>
      </c>
      <c r="G3" s="37" t="s">
        <v>9</v>
      </c>
      <c r="H3" s="37" t="s">
        <v>258</v>
      </c>
      <c r="I3" s="37" t="s">
        <v>9</v>
      </c>
      <c r="J3" s="37" t="s">
        <v>110</v>
      </c>
      <c r="K3" s="37" t="s">
        <v>299</v>
      </c>
      <c r="L3" s="37" t="s">
        <v>6</v>
      </c>
      <c r="M3" s="37" t="s">
        <v>300</v>
      </c>
      <c r="N3" s="37">
        <v>0</v>
      </c>
      <c r="O3" s="37">
        <v>50</v>
      </c>
      <c r="P3" s="37">
        <v>50</v>
      </c>
    </row>
    <row r="4" spans="1:21" x14ac:dyDescent="0.25">
      <c r="A4" s="39">
        <v>2015</v>
      </c>
      <c r="B4" s="37" t="s">
        <v>302</v>
      </c>
      <c r="C4" s="37">
        <v>17337</v>
      </c>
      <c r="D4" s="37">
        <v>29</v>
      </c>
      <c r="E4" s="38">
        <v>42205</v>
      </c>
      <c r="F4" s="37" t="s">
        <v>200</v>
      </c>
      <c r="G4" s="37" t="s">
        <v>9</v>
      </c>
      <c r="H4" s="37" t="s">
        <v>258</v>
      </c>
      <c r="I4" s="37" t="s">
        <v>9</v>
      </c>
      <c r="J4" s="37" t="s">
        <v>110</v>
      </c>
      <c r="K4" s="37" t="s">
        <v>299</v>
      </c>
      <c r="L4" s="37" t="s">
        <v>6</v>
      </c>
      <c r="M4" s="37" t="s">
        <v>300</v>
      </c>
      <c r="N4" s="37">
        <v>0</v>
      </c>
      <c r="O4" s="37">
        <v>50</v>
      </c>
      <c r="P4" s="37">
        <v>50</v>
      </c>
    </row>
    <row r="5" spans="1:21" x14ac:dyDescent="0.25">
      <c r="A5" s="39">
        <v>2015</v>
      </c>
      <c r="B5" s="37" t="s">
        <v>303</v>
      </c>
      <c r="C5" s="37">
        <v>17338</v>
      </c>
      <c r="D5" s="37">
        <v>29</v>
      </c>
      <c r="E5" s="38">
        <v>42205</v>
      </c>
      <c r="F5" s="37" t="s">
        <v>200</v>
      </c>
      <c r="G5" s="37" t="s">
        <v>9</v>
      </c>
      <c r="H5" s="37" t="s">
        <v>258</v>
      </c>
      <c r="I5" s="37" t="s">
        <v>9</v>
      </c>
      <c r="J5" s="37" t="s">
        <v>110</v>
      </c>
      <c r="K5" s="37" t="s">
        <v>299</v>
      </c>
      <c r="L5" s="37" t="s">
        <v>6</v>
      </c>
      <c r="M5" s="37" t="s">
        <v>300</v>
      </c>
      <c r="N5" s="37">
        <v>0</v>
      </c>
      <c r="O5" s="37">
        <v>50</v>
      </c>
      <c r="P5" s="37">
        <v>50</v>
      </c>
    </row>
    <row r="6" spans="1:21" x14ac:dyDescent="0.25">
      <c r="A6" s="39">
        <v>2015</v>
      </c>
      <c r="B6" s="37" t="s">
        <v>304</v>
      </c>
      <c r="C6" s="37">
        <v>17339</v>
      </c>
      <c r="D6" s="37">
        <v>29</v>
      </c>
      <c r="E6" s="38">
        <v>42205</v>
      </c>
      <c r="F6" s="37" t="s">
        <v>200</v>
      </c>
      <c r="G6" s="37" t="s">
        <v>9</v>
      </c>
      <c r="H6" s="37" t="s">
        <v>258</v>
      </c>
      <c r="I6" s="37" t="s">
        <v>9</v>
      </c>
      <c r="J6" s="37" t="s">
        <v>110</v>
      </c>
      <c r="K6" s="37" t="s">
        <v>299</v>
      </c>
      <c r="L6" s="37" t="s">
        <v>6</v>
      </c>
      <c r="M6" s="37" t="s">
        <v>300</v>
      </c>
      <c r="N6" s="37">
        <v>0</v>
      </c>
      <c r="O6" s="37">
        <v>14</v>
      </c>
      <c r="P6" s="37">
        <v>14</v>
      </c>
    </row>
    <row r="7" spans="1:21" x14ac:dyDescent="0.25">
      <c r="A7" s="39">
        <v>2015</v>
      </c>
      <c r="B7" s="37" t="s">
        <v>305</v>
      </c>
      <c r="C7" s="37">
        <v>17340</v>
      </c>
      <c r="D7" s="37">
        <v>29</v>
      </c>
      <c r="E7" s="38">
        <v>42205</v>
      </c>
      <c r="F7" s="37" t="s">
        <v>200</v>
      </c>
      <c r="G7" s="37" t="s">
        <v>9</v>
      </c>
      <c r="H7" s="37" t="s">
        <v>258</v>
      </c>
      <c r="I7" s="37" t="s">
        <v>9</v>
      </c>
      <c r="J7" s="37" t="s">
        <v>110</v>
      </c>
      <c r="K7" s="37" t="s">
        <v>299</v>
      </c>
      <c r="L7" s="37" t="s">
        <v>5</v>
      </c>
      <c r="M7" s="37" t="s">
        <v>300</v>
      </c>
      <c r="N7" s="37">
        <v>0</v>
      </c>
      <c r="O7" s="37">
        <v>13</v>
      </c>
      <c r="P7" s="37">
        <v>13</v>
      </c>
    </row>
    <row r="8" spans="1:21" x14ac:dyDescent="0.25">
      <c r="A8" s="39">
        <v>2015</v>
      </c>
      <c r="B8" s="37" t="s">
        <v>306</v>
      </c>
      <c r="C8" s="37">
        <v>17341</v>
      </c>
      <c r="D8" s="37">
        <v>29</v>
      </c>
      <c r="E8" s="38">
        <v>42205</v>
      </c>
      <c r="F8" s="37" t="s">
        <v>200</v>
      </c>
      <c r="G8" s="37" t="s">
        <v>47</v>
      </c>
      <c r="H8" s="37" t="s">
        <v>159</v>
      </c>
      <c r="I8" s="37" t="s">
        <v>62</v>
      </c>
      <c r="J8" s="37" t="s">
        <v>110</v>
      </c>
      <c r="K8" s="37" t="s">
        <v>299</v>
      </c>
      <c r="L8" s="37" t="s">
        <v>6</v>
      </c>
      <c r="M8" s="37" t="s">
        <v>300</v>
      </c>
      <c r="N8" s="37">
        <v>0</v>
      </c>
      <c r="O8" s="37">
        <v>50</v>
      </c>
      <c r="P8" s="37">
        <v>50</v>
      </c>
    </row>
    <row r="9" spans="1:21" x14ac:dyDescent="0.25">
      <c r="A9" s="39">
        <v>2015</v>
      </c>
      <c r="B9" s="37" t="s">
        <v>307</v>
      </c>
      <c r="C9" s="37">
        <v>17342</v>
      </c>
      <c r="D9" s="37">
        <v>29</v>
      </c>
      <c r="E9" s="38">
        <v>42205</v>
      </c>
      <c r="F9" s="37" t="s">
        <v>200</v>
      </c>
      <c r="G9" s="37" t="s">
        <v>47</v>
      </c>
      <c r="H9" s="37" t="s">
        <v>159</v>
      </c>
      <c r="I9" s="37" t="s">
        <v>62</v>
      </c>
      <c r="J9" s="37" t="s">
        <v>110</v>
      </c>
      <c r="K9" s="37" t="s">
        <v>299</v>
      </c>
      <c r="L9" s="37" t="s">
        <v>6</v>
      </c>
      <c r="M9" s="37" t="s">
        <v>300</v>
      </c>
      <c r="N9" s="37">
        <v>0</v>
      </c>
      <c r="O9" s="37">
        <v>50</v>
      </c>
      <c r="P9" s="37">
        <v>50</v>
      </c>
    </row>
    <row r="10" spans="1:21" x14ac:dyDescent="0.25">
      <c r="A10" s="39">
        <v>2015</v>
      </c>
      <c r="B10" s="37" t="s">
        <v>308</v>
      </c>
      <c r="C10" s="37">
        <v>17343</v>
      </c>
      <c r="D10" s="37">
        <v>29</v>
      </c>
      <c r="E10" s="38">
        <v>42205</v>
      </c>
      <c r="F10" s="37" t="s">
        <v>200</v>
      </c>
      <c r="G10" s="37" t="s">
        <v>47</v>
      </c>
      <c r="H10" s="37" t="s">
        <v>159</v>
      </c>
      <c r="I10" s="37" t="s">
        <v>62</v>
      </c>
      <c r="J10" s="37" t="s">
        <v>110</v>
      </c>
      <c r="K10" s="37" t="s">
        <v>299</v>
      </c>
      <c r="L10" s="37" t="s">
        <v>6</v>
      </c>
      <c r="M10" s="37" t="s">
        <v>300</v>
      </c>
      <c r="N10" s="37">
        <v>0</v>
      </c>
      <c r="O10" s="37">
        <v>6</v>
      </c>
      <c r="P10" s="37">
        <v>6</v>
      </c>
    </row>
    <row r="11" spans="1:21" x14ac:dyDescent="0.25">
      <c r="A11" s="39">
        <v>2015</v>
      </c>
      <c r="B11" s="37" t="s">
        <v>309</v>
      </c>
      <c r="C11" s="37">
        <v>17344</v>
      </c>
      <c r="D11" s="37">
        <v>29</v>
      </c>
      <c r="E11" s="38">
        <v>42205</v>
      </c>
      <c r="F11" s="37" t="s">
        <v>200</v>
      </c>
      <c r="G11" s="37" t="s">
        <v>47</v>
      </c>
      <c r="H11" s="37" t="s">
        <v>159</v>
      </c>
      <c r="I11" s="37" t="s">
        <v>62</v>
      </c>
      <c r="J11" s="37" t="s">
        <v>110</v>
      </c>
      <c r="K11" s="37" t="s">
        <v>299</v>
      </c>
      <c r="L11" s="37" t="s">
        <v>5</v>
      </c>
      <c r="M11" s="37" t="s">
        <v>300</v>
      </c>
      <c r="N11" s="37">
        <v>0</v>
      </c>
      <c r="O11" s="37">
        <v>1</v>
      </c>
      <c r="P11" s="37">
        <v>1</v>
      </c>
    </row>
    <row r="12" spans="1:21" x14ac:dyDescent="0.25">
      <c r="A12" s="39">
        <v>2015</v>
      </c>
      <c r="B12" s="37" t="s">
        <v>310</v>
      </c>
      <c r="C12" s="37">
        <v>17345</v>
      </c>
      <c r="D12" s="37">
        <v>29</v>
      </c>
      <c r="E12" s="38">
        <v>42205</v>
      </c>
      <c r="F12" s="37" t="s">
        <v>200</v>
      </c>
      <c r="G12" s="37" t="s">
        <v>47</v>
      </c>
      <c r="H12" s="37" t="s">
        <v>113</v>
      </c>
      <c r="I12" s="37" t="s">
        <v>62</v>
      </c>
      <c r="J12" s="37" t="s">
        <v>110</v>
      </c>
      <c r="K12" s="37" t="s">
        <v>299</v>
      </c>
      <c r="L12" s="37" t="s">
        <v>6</v>
      </c>
      <c r="M12" s="37" t="s">
        <v>300</v>
      </c>
      <c r="N12" s="37">
        <v>0</v>
      </c>
      <c r="O12" s="37">
        <v>50</v>
      </c>
      <c r="P12" s="37">
        <v>50</v>
      </c>
    </row>
    <row r="13" spans="1:21" x14ac:dyDescent="0.25">
      <c r="A13" s="39">
        <v>2015</v>
      </c>
      <c r="B13" s="37" t="s">
        <v>311</v>
      </c>
      <c r="C13" s="37">
        <v>17346</v>
      </c>
      <c r="D13" s="37">
        <v>29</v>
      </c>
      <c r="E13" s="38">
        <v>42205</v>
      </c>
      <c r="F13" s="37" t="s">
        <v>200</v>
      </c>
      <c r="G13" s="37" t="s">
        <v>47</v>
      </c>
      <c r="H13" s="37" t="s">
        <v>113</v>
      </c>
      <c r="I13" s="37" t="s">
        <v>62</v>
      </c>
      <c r="J13" s="37" t="s">
        <v>110</v>
      </c>
      <c r="K13" s="37" t="s">
        <v>299</v>
      </c>
      <c r="L13" s="37" t="s">
        <v>6</v>
      </c>
      <c r="M13" s="37" t="s">
        <v>300</v>
      </c>
      <c r="N13" s="37">
        <v>0</v>
      </c>
      <c r="O13" s="37">
        <v>50</v>
      </c>
      <c r="P13" s="37">
        <v>50</v>
      </c>
    </row>
    <row r="14" spans="1:21" x14ac:dyDescent="0.25">
      <c r="A14" s="39">
        <v>2015</v>
      </c>
      <c r="B14" s="37" t="s">
        <v>312</v>
      </c>
      <c r="C14" s="37">
        <v>17347</v>
      </c>
      <c r="D14" s="37">
        <v>29</v>
      </c>
      <c r="E14" s="38">
        <v>42205</v>
      </c>
      <c r="F14" s="37" t="s">
        <v>200</v>
      </c>
      <c r="G14" s="37" t="s">
        <v>47</v>
      </c>
      <c r="H14" s="37" t="s">
        <v>113</v>
      </c>
      <c r="I14" s="37" t="s">
        <v>62</v>
      </c>
      <c r="J14" s="37" t="s">
        <v>110</v>
      </c>
      <c r="K14" s="37" t="s">
        <v>299</v>
      </c>
      <c r="L14" s="37" t="s">
        <v>6</v>
      </c>
      <c r="M14" s="37" t="s">
        <v>300</v>
      </c>
      <c r="N14" s="37">
        <v>0</v>
      </c>
      <c r="O14" s="37">
        <v>50</v>
      </c>
      <c r="P14" s="37">
        <v>50</v>
      </c>
    </row>
    <row r="15" spans="1:21" x14ac:dyDescent="0.25">
      <c r="A15" s="39">
        <v>2015</v>
      </c>
      <c r="B15" s="37" t="s">
        <v>313</v>
      </c>
      <c r="C15" s="37">
        <v>17348</v>
      </c>
      <c r="D15" s="37">
        <v>29</v>
      </c>
      <c r="E15" s="38">
        <v>42205</v>
      </c>
      <c r="F15" s="37" t="s">
        <v>200</v>
      </c>
      <c r="G15" s="37" t="s">
        <v>47</v>
      </c>
      <c r="H15" s="37" t="s">
        <v>113</v>
      </c>
      <c r="I15" s="37" t="s">
        <v>62</v>
      </c>
      <c r="J15" s="37" t="s">
        <v>110</v>
      </c>
      <c r="K15" s="37" t="s">
        <v>299</v>
      </c>
      <c r="L15" s="37" t="s">
        <v>6</v>
      </c>
      <c r="M15" s="37" t="s">
        <v>300</v>
      </c>
      <c r="N15" s="37">
        <v>0</v>
      </c>
      <c r="O15" s="37">
        <v>13</v>
      </c>
      <c r="P15" s="37">
        <v>13</v>
      </c>
    </row>
    <row r="16" spans="1:21" x14ac:dyDescent="0.25">
      <c r="A16" s="39">
        <v>2015</v>
      </c>
      <c r="B16" s="37" t="s">
        <v>314</v>
      </c>
      <c r="C16" s="37">
        <v>17349</v>
      </c>
      <c r="D16" s="37">
        <v>29</v>
      </c>
      <c r="E16" s="38">
        <v>42205</v>
      </c>
      <c r="F16" s="37" t="s">
        <v>200</v>
      </c>
      <c r="G16" s="37" t="s">
        <v>47</v>
      </c>
      <c r="H16" s="37" t="s">
        <v>113</v>
      </c>
      <c r="I16" s="37" t="s">
        <v>62</v>
      </c>
      <c r="J16" s="37" t="s">
        <v>110</v>
      </c>
      <c r="K16" s="37" t="s">
        <v>299</v>
      </c>
      <c r="L16" s="37" t="s">
        <v>5</v>
      </c>
      <c r="M16" s="37" t="s">
        <v>300</v>
      </c>
      <c r="N16" s="37">
        <v>0</v>
      </c>
      <c r="O16" s="37">
        <v>19</v>
      </c>
      <c r="P16" s="37">
        <v>19</v>
      </c>
    </row>
    <row r="17" spans="1:16" x14ac:dyDescent="0.25">
      <c r="A17" s="39">
        <v>2015</v>
      </c>
      <c r="B17" s="37" t="s">
        <v>315</v>
      </c>
      <c r="C17" s="37">
        <v>17350</v>
      </c>
      <c r="D17" s="37">
        <v>29</v>
      </c>
      <c r="E17" s="38">
        <v>42205</v>
      </c>
      <c r="F17" s="37" t="s">
        <v>200</v>
      </c>
      <c r="G17" s="37" t="s">
        <v>47</v>
      </c>
      <c r="H17" s="37" t="s">
        <v>120</v>
      </c>
      <c r="I17" s="37" t="s">
        <v>61</v>
      </c>
      <c r="J17" s="37" t="s">
        <v>110</v>
      </c>
      <c r="K17" s="37" t="s">
        <v>299</v>
      </c>
      <c r="L17" s="37" t="s">
        <v>6</v>
      </c>
      <c r="M17" s="37" t="s">
        <v>300</v>
      </c>
      <c r="N17" s="37">
        <v>0</v>
      </c>
      <c r="O17" s="37">
        <v>43</v>
      </c>
      <c r="P17" s="37">
        <v>43</v>
      </c>
    </row>
    <row r="18" spans="1:16" x14ac:dyDescent="0.25">
      <c r="A18" s="39">
        <v>2015</v>
      </c>
      <c r="B18" s="37" t="s">
        <v>316</v>
      </c>
      <c r="C18" s="37">
        <v>17351</v>
      </c>
      <c r="D18" s="37">
        <v>29</v>
      </c>
      <c r="E18" s="38">
        <v>42205</v>
      </c>
      <c r="F18" s="37" t="s">
        <v>200</v>
      </c>
      <c r="G18" s="37" t="s">
        <v>47</v>
      </c>
      <c r="H18" s="37" t="s">
        <v>181</v>
      </c>
      <c r="I18" s="37" t="s">
        <v>61</v>
      </c>
      <c r="J18" s="37" t="s">
        <v>110</v>
      </c>
      <c r="K18" s="37" t="s">
        <v>299</v>
      </c>
      <c r="L18" s="37" t="s">
        <v>6</v>
      </c>
      <c r="M18" s="37" t="s">
        <v>300</v>
      </c>
      <c r="N18" s="37">
        <v>0</v>
      </c>
      <c r="O18" s="37">
        <v>50</v>
      </c>
      <c r="P18" s="37">
        <v>50</v>
      </c>
    </row>
    <row r="19" spans="1:16" x14ac:dyDescent="0.25">
      <c r="A19" s="39">
        <v>2015</v>
      </c>
      <c r="B19" s="37" t="s">
        <v>317</v>
      </c>
      <c r="C19" s="37">
        <v>17352</v>
      </c>
      <c r="D19" s="37">
        <v>29</v>
      </c>
      <c r="E19" s="38">
        <v>42205</v>
      </c>
      <c r="F19" s="37" t="s">
        <v>200</v>
      </c>
      <c r="G19" s="37" t="s">
        <v>47</v>
      </c>
      <c r="H19" s="37" t="s">
        <v>181</v>
      </c>
      <c r="I19" s="37" t="s">
        <v>61</v>
      </c>
      <c r="J19" s="37" t="s">
        <v>110</v>
      </c>
      <c r="K19" s="37" t="s">
        <v>299</v>
      </c>
      <c r="L19" s="37" t="s">
        <v>6</v>
      </c>
      <c r="M19" s="37" t="s">
        <v>300</v>
      </c>
      <c r="N19" s="37">
        <v>0</v>
      </c>
      <c r="O19" s="37">
        <v>50</v>
      </c>
      <c r="P19" s="37">
        <v>50</v>
      </c>
    </row>
    <row r="20" spans="1:16" x14ac:dyDescent="0.25">
      <c r="A20" s="39">
        <v>2015</v>
      </c>
      <c r="B20" s="37" t="s">
        <v>318</v>
      </c>
      <c r="C20" s="37">
        <v>17353</v>
      </c>
      <c r="D20" s="37">
        <v>29</v>
      </c>
      <c r="E20" s="38">
        <v>42205</v>
      </c>
      <c r="F20" s="37" t="s">
        <v>200</v>
      </c>
      <c r="G20" s="37" t="s">
        <v>47</v>
      </c>
      <c r="H20" s="37" t="s">
        <v>181</v>
      </c>
      <c r="I20" s="37" t="s">
        <v>61</v>
      </c>
      <c r="J20" s="37" t="s">
        <v>110</v>
      </c>
      <c r="K20" s="37" t="s">
        <v>299</v>
      </c>
      <c r="L20" s="37" t="s">
        <v>6</v>
      </c>
      <c r="M20" s="37" t="s">
        <v>300</v>
      </c>
      <c r="N20" s="37">
        <v>0</v>
      </c>
      <c r="O20" s="37">
        <v>12</v>
      </c>
      <c r="P20" s="37">
        <v>12</v>
      </c>
    </row>
    <row r="21" spans="1:16" x14ac:dyDescent="0.25">
      <c r="A21" s="39">
        <v>2015</v>
      </c>
      <c r="B21" s="37" t="s">
        <v>319</v>
      </c>
      <c r="C21" s="37">
        <v>17354</v>
      </c>
      <c r="D21" s="37">
        <v>29</v>
      </c>
      <c r="E21" s="38">
        <v>42205</v>
      </c>
      <c r="F21" s="37" t="s">
        <v>200</v>
      </c>
      <c r="G21" s="37" t="s">
        <v>47</v>
      </c>
      <c r="H21" s="37" t="s">
        <v>181</v>
      </c>
      <c r="I21" s="37" t="s">
        <v>61</v>
      </c>
      <c r="J21" s="37" t="s">
        <v>110</v>
      </c>
      <c r="K21" s="37" t="s">
        <v>299</v>
      </c>
      <c r="L21" s="37" t="s">
        <v>5</v>
      </c>
      <c r="M21" s="37" t="s">
        <v>300</v>
      </c>
      <c r="N21" s="37">
        <v>0</v>
      </c>
      <c r="O21" s="37">
        <v>16</v>
      </c>
      <c r="P21" s="37">
        <v>16</v>
      </c>
    </row>
    <row r="22" spans="1:16" x14ac:dyDescent="0.25">
      <c r="A22" s="39">
        <v>2015</v>
      </c>
      <c r="B22" s="37" t="s">
        <v>320</v>
      </c>
      <c r="C22" s="37">
        <v>17355</v>
      </c>
      <c r="D22" s="37">
        <v>29</v>
      </c>
      <c r="E22" s="38">
        <v>42205</v>
      </c>
      <c r="F22" s="37" t="s">
        <v>200</v>
      </c>
      <c r="G22" s="37" t="s">
        <v>47</v>
      </c>
      <c r="H22" s="37" t="s">
        <v>141</v>
      </c>
      <c r="I22" s="37" t="s">
        <v>61</v>
      </c>
      <c r="J22" s="37" t="s">
        <v>110</v>
      </c>
      <c r="K22" s="37" t="s">
        <v>299</v>
      </c>
      <c r="L22" s="37" t="s">
        <v>6</v>
      </c>
      <c r="M22" s="37" t="s">
        <v>300</v>
      </c>
      <c r="N22" s="37">
        <v>0</v>
      </c>
      <c r="O22" s="37">
        <v>50</v>
      </c>
      <c r="P22" s="37">
        <v>50</v>
      </c>
    </row>
    <row r="23" spans="1:16" x14ac:dyDescent="0.25">
      <c r="A23" s="39">
        <v>2015</v>
      </c>
      <c r="B23" s="37" t="s">
        <v>321</v>
      </c>
      <c r="C23" s="37">
        <v>17356</v>
      </c>
      <c r="D23" s="37">
        <v>29</v>
      </c>
      <c r="E23" s="38">
        <v>42205</v>
      </c>
      <c r="F23" s="37" t="s">
        <v>200</v>
      </c>
      <c r="G23" s="37" t="s">
        <v>47</v>
      </c>
      <c r="H23" s="37" t="s">
        <v>141</v>
      </c>
      <c r="I23" s="37" t="s">
        <v>61</v>
      </c>
      <c r="J23" s="37" t="s">
        <v>110</v>
      </c>
      <c r="K23" s="37" t="s">
        <v>299</v>
      </c>
      <c r="L23" s="37" t="s">
        <v>6</v>
      </c>
      <c r="M23" s="37" t="s">
        <v>300</v>
      </c>
      <c r="N23" s="37">
        <v>0</v>
      </c>
      <c r="O23" s="37">
        <v>47</v>
      </c>
      <c r="P23" s="37">
        <v>47</v>
      </c>
    </row>
    <row r="24" spans="1:16" x14ac:dyDescent="0.25">
      <c r="A24" s="39">
        <v>2015</v>
      </c>
      <c r="B24" s="37" t="s">
        <v>322</v>
      </c>
      <c r="C24" s="37">
        <v>17357</v>
      </c>
      <c r="D24" s="37">
        <v>29</v>
      </c>
      <c r="E24" s="38">
        <v>42205</v>
      </c>
      <c r="F24" s="37" t="s">
        <v>200</v>
      </c>
      <c r="G24" s="37" t="s">
        <v>47</v>
      </c>
      <c r="H24" s="37" t="s">
        <v>141</v>
      </c>
      <c r="I24" s="37" t="s">
        <v>61</v>
      </c>
      <c r="J24" s="37" t="s">
        <v>110</v>
      </c>
      <c r="K24" s="37" t="s">
        <v>299</v>
      </c>
      <c r="L24" s="37" t="s">
        <v>5</v>
      </c>
      <c r="M24" s="37" t="s">
        <v>300</v>
      </c>
      <c r="N24" s="37">
        <v>0</v>
      </c>
      <c r="O24" s="37">
        <v>3</v>
      </c>
      <c r="P24" s="37">
        <v>3</v>
      </c>
    </row>
    <row r="25" spans="1:16" x14ac:dyDescent="0.25">
      <c r="A25" s="39">
        <v>2015</v>
      </c>
      <c r="B25" s="37" t="s">
        <v>323</v>
      </c>
      <c r="C25" s="37">
        <v>17358</v>
      </c>
      <c r="D25" s="37">
        <v>29</v>
      </c>
      <c r="E25" s="38">
        <v>42205</v>
      </c>
      <c r="F25" s="37" t="s">
        <v>200</v>
      </c>
      <c r="G25" s="37" t="s">
        <v>47</v>
      </c>
      <c r="H25" s="37" t="s">
        <v>135</v>
      </c>
      <c r="I25" s="37" t="s">
        <v>61</v>
      </c>
      <c r="J25" s="37" t="s">
        <v>110</v>
      </c>
      <c r="K25" s="37" t="s">
        <v>299</v>
      </c>
      <c r="L25" s="37" t="s">
        <v>6</v>
      </c>
      <c r="M25" s="37" t="s">
        <v>300</v>
      </c>
      <c r="N25" s="37">
        <v>0</v>
      </c>
      <c r="O25" s="37">
        <v>50</v>
      </c>
      <c r="P25" s="37">
        <v>50</v>
      </c>
    </row>
    <row r="26" spans="1:16" x14ac:dyDescent="0.25">
      <c r="A26" s="39">
        <v>2015</v>
      </c>
      <c r="B26" s="37" t="s">
        <v>324</v>
      </c>
      <c r="C26" s="37">
        <v>17359</v>
      </c>
      <c r="D26" s="37">
        <v>29</v>
      </c>
      <c r="E26" s="38">
        <v>42205</v>
      </c>
      <c r="F26" s="37" t="s">
        <v>200</v>
      </c>
      <c r="G26" s="37" t="s">
        <v>47</v>
      </c>
      <c r="H26" s="37" t="s">
        <v>135</v>
      </c>
      <c r="I26" s="37" t="s">
        <v>61</v>
      </c>
      <c r="J26" s="37" t="s">
        <v>110</v>
      </c>
      <c r="K26" s="37" t="s">
        <v>299</v>
      </c>
      <c r="L26" s="37" t="s">
        <v>6</v>
      </c>
      <c r="M26" s="37" t="s">
        <v>300</v>
      </c>
      <c r="N26" s="37">
        <v>0</v>
      </c>
      <c r="O26" s="37">
        <v>50</v>
      </c>
      <c r="P26" s="37">
        <v>50</v>
      </c>
    </row>
    <row r="27" spans="1:16" x14ac:dyDescent="0.25">
      <c r="A27" s="39">
        <v>2015</v>
      </c>
      <c r="B27" s="37" t="s">
        <v>325</v>
      </c>
      <c r="C27" s="37">
        <v>17360</v>
      </c>
      <c r="D27" s="37">
        <v>29</v>
      </c>
      <c r="E27" s="38">
        <v>42205</v>
      </c>
      <c r="F27" s="37" t="s">
        <v>200</v>
      </c>
      <c r="G27" s="37" t="s">
        <v>47</v>
      </c>
      <c r="H27" s="37" t="s">
        <v>135</v>
      </c>
      <c r="I27" s="37" t="s">
        <v>61</v>
      </c>
      <c r="J27" s="37" t="s">
        <v>110</v>
      </c>
      <c r="K27" s="37" t="s">
        <v>299</v>
      </c>
      <c r="L27" s="37" t="s">
        <v>6</v>
      </c>
      <c r="M27" s="37" t="s">
        <v>300</v>
      </c>
      <c r="N27" s="37">
        <v>0</v>
      </c>
      <c r="O27" s="37">
        <v>15</v>
      </c>
      <c r="P27" s="37">
        <v>15</v>
      </c>
    </row>
    <row r="28" spans="1:16" x14ac:dyDescent="0.25">
      <c r="A28" s="39">
        <v>2015</v>
      </c>
      <c r="B28" s="37" t="s">
        <v>326</v>
      </c>
      <c r="C28" s="37">
        <v>17361</v>
      </c>
      <c r="D28" s="37">
        <v>29</v>
      </c>
      <c r="E28" s="38">
        <v>42205</v>
      </c>
      <c r="F28" s="37" t="s">
        <v>200</v>
      </c>
      <c r="G28" s="37" t="s">
        <v>47</v>
      </c>
      <c r="H28" s="37" t="s">
        <v>135</v>
      </c>
      <c r="I28" s="37" t="s">
        <v>61</v>
      </c>
      <c r="J28" s="37" t="s">
        <v>110</v>
      </c>
      <c r="K28" s="37" t="s">
        <v>299</v>
      </c>
      <c r="L28" s="37" t="s">
        <v>5</v>
      </c>
      <c r="M28" s="37" t="s">
        <v>300</v>
      </c>
      <c r="N28" s="37">
        <v>0</v>
      </c>
      <c r="O28" s="37">
        <v>3</v>
      </c>
      <c r="P28" s="37">
        <v>3</v>
      </c>
    </row>
    <row r="29" spans="1:16" x14ac:dyDescent="0.25">
      <c r="A29" s="39">
        <v>2015</v>
      </c>
      <c r="B29" s="37" t="s">
        <v>327</v>
      </c>
      <c r="C29" s="37">
        <v>17362</v>
      </c>
      <c r="D29" s="37">
        <v>29</v>
      </c>
      <c r="E29" s="38">
        <v>42205</v>
      </c>
      <c r="F29" s="37" t="s">
        <v>200</v>
      </c>
      <c r="G29" s="37" t="s">
        <v>47</v>
      </c>
      <c r="H29" s="37" t="s">
        <v>185</v>
      </c>
      <c r="I29" s="37" t="s">
        <v>61</v>
      </c>
      <c r="J29" s="37" t="s">
        <v>110</v>
      </c>
      <c r="K29" s="37" t="s">
        <v>299</v>
      </c>
      <c r="L29" s="37" t="s">
        <v>6</v>
      </c>
      <c r="M29" s="37" t="s">
        <v>300</v>
      </c>
      <c r="N29" s="37">
        <v>0</v>
      </c>
      <c r="O29" s="37">
        <v>18</v>
      </c>
      <c r="P29" s="37">
        <v>18</v>
      </c>
    </row>
    <row r="30" spans="1:16" x14ac:dyDescent="0.25">
      <c r="A30" s="39">
        <v>2015</v>
      </c>
      <c r="B30" s="37" t="s">
        <v>328</v>
      </c>
      <c r="C30" s="37">
        <v>17363</v>
      </c>
      <c r="D30" s="37">
        <v>29</v>
      </c>
      <c r="E30" s="38">
        <v>42205</v>
      </c>
      <c r="F30" s="37" t="s">
        <v>200</v>
      </c>
      <c r="G30" s="37" t="s">
        <v>47</v>
      </c>
      <c r="H30" s="37" t="s">
        <v>185</v>
      </c>
      <c r="I30" s="37" t="s">
        <v>61</v>
      </c>
      <c r="J30" s="37" t="s">
        <v>110</v>
      </c>
      <c r="K30" s="37" t="s">
        <v>299</v>
      </c>
      <c r="L30" s="37" t="s">
        <v>5</v>
      </c>
      <c r="M30" s="37" t="s">
        <v>300</v>
      </c>
      <c r="N30" s="37">
        <v>0</v>
      </c>
      <c r="O30" s="37">
        <v>1</v>
      </c>
      <c r="P30" s="37">
        <v>1</v>
      </c>
    </row>
    <row r="31" spans="1:16" x14ac:dyDescent="0.25">
      <c r="A31" s="39">
        <v>2015</v>
      </c>
      <c r="B31" s="37" t="s">
        <v>329</v>
      </c>
      <c r="C31" s="37">
        <v>17364</v>
      </c>
      <c r="D31" s="37">
        <v>29</v>
      </c>
      <c r="E31" s="38">
        <v>42205</v>
      </c>
      <c r="F31" s="37" t="s">
        <v>200</v>
      </c>
      <c r="G31" s="37" t="s">
        <v>47</v>
      </c>
      <c r="H31" s="37" t="s">
        <v>145</v>
      </c>
      <c r="I31" s="37" t="s">
        <v>61</v>
      </c>
      <c r="J31" s="37" t="s">
        <v>110</v>
      </c>
      <c r="K31" s="37" t="s">
        <v>299</v>
      </c>
      <c r="L31" s="37" t="s">
        <v>6</v>
      </c>
      <c r="M31" s="37" t="s">
        <v>300</v>
      </c>
      <c r="N31" s="37">
        <v>0</v>
      </c>
      <c r="O31" s="37">
        <v>50</v>
      </c>
      <c r="P31" s="37">
        <v>50</v>
      </c>
    </row>
    <row r="32" spans="1:16" x14ac:dyDescent="0.25">
      <c r="A32" s="39">
        <v>2015</v>
      </c>
      <c r="B32" s="37" t="s">
        <v>330</v>
      </c>
      <c r="C32" s="37">
        <v>17365</v>
      </c>
      <c r="D32" s="37">
        <v>29</v>
      </c>
      <c r="E32" s="38">
        <v>42205</v>
      </c>
      <c r="F32" s="37" t="s">
        <v>200</v>
      </c>
      <c r="G32" s="37" t="s">
        <v>47</v>
      </c>
      <c r="H32" s="37" t="s">
        <v>145</v>
      </c>
      <c r="I32" s="37" t="s">
        <v>61</v>
      </c>
      <c r="J32" s="37" t="s">
        <v>110</v>
      </c>
      <c r="K32" s="37" t="s">
        <v>299</v>
      </c>
      <c r="L32" s="37" t="s">
        <v>6</v>
      </c>
      <c r="M32" s="37" t="s">
        <v>300</v>
      </c>
      <c r="N32" s="37">
        <v>0</v>
      </c>
      <c r="O32" s="37">
        <v>50</v>
      </c>
      <c r="P32" s="37">
        <v>50</v>
      </c>
    </row>
    <row r="33" spans="1:21" x14ac:dyDescent="0.25">
      <c r="A33" s="39">
        <v>2015</v>
      </c>
      <c r="B33" s="37" t="s">
        <v>331</v>
      </c>
      <c r="C33" s="37">
        <v>17366</v>
      </c>
      <c r="D33" s="37">
        <v>29</v>
      </c>
      <c r="E33" s="38">
        <v>42205</v>
      </c>
      <c r="F33" s="37" t="s">
        <v>200</v>
      </c>
      <c r="G33" s="37" t="s">
        <v>47</v>
      </c>
      <c r="H33" s="37" t="s">
        <v>145</v>
      </c>
      <c r="I33" s="37" t="s">
        <v>61</v>
      </c>
      <c r="J33" s="37" t="s">
        <v>110</v>
      </c>
      <c r="K33" s="37" t="s">
        <v>299</v>
      </c>
      <c r="L33" s="37" t="s">
        <v>6</v>
      </c>
      <c r="M33" s="37" t="s">
        <v>300</v>
      </c>
      <c r="N33" s="37">
        <v>0</v>
      </c>
      <c r="O33" s="37">
        <v>50</v>
      </c>
      <c r="P33" s="37">
        <v>50</v>
      </c>
    </row>
    <row r="34" spans="1:21" x14ac:dyDescent="0.25">
      <c r="A34" s="39">
        <v>2015</v>
      </c>
      <c r="B34" s="37" t="s">
        <v>332</v>
      </c>
      <c r="C34" s="37">
        <v>17367</v>
      </c>
      <c r="D34" s="37">
        <v>29</v>
      </c>
      <c r="E34" s="38">
        <v>42205</v>
      </c>
      <c r="F34" s="37" t="s">
        <v>200</v>
      </c>
      <c r="G34" s="37" t="s">
        <v>47</v>
      </c>
      <c r="H34" s="37" t="s">
        <v>145</v>
      </c>
      <c r="I34" s="37" t="s">
        <v>61</v>
      </c>
      <c r="J34" s="37" t="s">
        <v>110</v>
      </c>
      <c r="K34" s="37" t="s">
        <v>299</v>
      </c>
      <c r="L34" s="37" t="s">
        <v>6</v>
      </c>
      <c r="M34" s="37" t="s">
        <v>300</v>
      </c>
      <c r="N34" s="37">
        <v>0</v>
      </c>
      <c r="O34" s="37">
        <v>50</v>
      </c>
      <c r="P34" s="37">
        <v>50</v>
      </c>
    </row>
    <row r="35" spans="1:21" x14ac:dyDescent="0.25">
      <c r="A35" s="39">
        <v>2015</v>
      </c>
      <c r="B35" s="37" t="s">
        <v>333</v>
      </c>
      <c r="C35" s="37">
        <v>17368</v>
      </c>
      <c r="D35" s="37">
        <v>29</v>
      </c>
      <c r="E35" s="38">
        <v>42205</v>
      </c>
      <c r="F35" s="37" t="s">
        <v>200</v>
      </c>
      <c r="G35" s="37" t="s">
        <v>47</v>
      </c>
      <c r="H35" s="37" t="s">
        <v>145</v>
      </c>
      <c r="I35" s="37" t="s">
        <v>61</v>
      </c>
      <c r="J35" s="37" t="s">
        <v>110</v>
      </c>
      <c r="K35" s="37" t="s">
        <v>299</v>
      </c>
      <c r="L35" s="37" t="s">
        <v>6</v>
      </c>
      <c r="M35" s="37" t="s">
        <v>300</v>
      </c>
      <c r="N35" s="37">
        <v>0</v>
      </c>
      <c r="O35" s="37">
        <v>31</v>
      </c>
      <c r="P35" s="37">
        <v>31</v>
      </c>
    </row>
    <row r="36" spans="1:21" x14ac:dyDescent="0.25">
      <c r="A36" s="39">
        <v>2015</v>
      </c>
      <c r="B36" s="37" t="s">
        <v>334</v>
      </c>
      <c r="C36" s="37">
        <v>17369</v>
      </c>
      <c r="D36" s="37">
        <v>29</v>
      </c>
      <c r="E36" s="38">
        <v>42205</v>
      </c>
      <c r="F36" s="37" t="s">
        <v>200</v>
      </c>
      <c r="G36" s="37" t="s">
        <v>47</v>
      </c>
      <c r="H36" s="37" t="s">
        <v>145</v>
      </c>
      <c r="I36" s="37" t="s">
        <v>61</v>
      </c>
      <c r="J36" s="37" t="s">
        <v>110</v>
      </c>
      <c r="K36" s="37" t="s">
        <v>299</v>
      </c>
      <c r="L36" s="37" t="s">
        <v>5</v>
      </c>
      <c r="M36" s="37" t="s">
        <v>300</v>
      </c>
      <c r="N36" s="37">
        <v>0</v>
      </c>
      <c r="O36" s="37">
        <v>50</v>
      </c>
      <c r="P36" s="37">
        <v>50</v>
      </c>
    </row>
    <row r="37" spans="1:21" x14ac:dyDescent="0.25">
      <c r="A37" s="39">
        <v>2015</v>
      </c>
      <c r="B37" s="37" t="s">
        <v>335</v>
      </c>
      <c r="C37" s="37">
        <v>17370</v>
      </c>
      <c r="D37" s="37">
        <v>29</v>
      </c>
      <c r="E37" s="38">
        <v>42205</v>
      </c>
      <c r="F37" s="37" t="s">
        <v>200</v>
      </c>
      <c r="G37" s="37" t="s">
        <v>47</v>
      </c>
      <c r="H37" s="37" t="s">
        <v>336</v>
      </c>
      <c r="I37" s="37" t="s">
        <v>61</v>
      </c>
      <c r="J37" s="37" t="s">
        <v>337</v>
      </c>
      <c r="K37" s="37" t="s">
        <v>299</v>
      </c>
      <c r="L37" s="37" t="s">
        <v>6</v>
      </c>
      <c r="M37" s="37" t="s">
        <v>300</v>
      </c>
      <c r="N37" s="37">
        <v>9</v>
      </c>
      <c r="O37" s="37">
        <v>0</v>
      </c>
      <c r="P37" s="37">
        <v>9</v>
      </c>
    </row>
    <row r="38" spans="1:21" x14ac:dyDescent="0.25">
      <c r="A38" s="39">
        <v>2015</v>
      </c>
      <c r="B38" s="37" t="s">
        <v>338</v>
      </c>
      <c r="C38" s="37">
        <v>17371</v>
      </c>
      <c r="D38" s="37">
        <v>29</v>
      </c>
      <c r="E38" s="38">
        <v>42205</v>
      </c>
      <c r="F38" s="37" t="s">
        <v>200</v>
      </c>
      <c r="G38" s="37" t="s">
        <v>47</v>
      </c>
      <c r="H38" s="37" t="s">
        <v>336</v>
      </c>
      <c r="I38" s="37" t="s">
        <v>61</v>
      </c>
      <c r="J38" s="37" t="s">
        <v>337</v>
      </c>
      <c r="K38" s="37" t="s">
        <v>299</v>
      </c>
      <c r="L38" s="37" t="s">
        <v>5</v>
      </c>
      <c r="M38" s="37" t="s">
        <v>300</v>
      </c>
      <c r="N38" s="37">
        <v>50</v>
      </c>
      <c r="O38" s="37">
        <v>0</v>
      </c>
      <c r="P38" s="37">
        <v>50</v>
      </c>
    </row>
    <row r="39" spans="1:21" x14ac:dyDescent="0.25">
      <c r="A39" s="39">
        <v>2015</v>
      </c>
      <c r="B39" s="37" t="s">
        <v>339</v>
      </c>
      <c r="C39" s="37">
        <v>17372</v>
      </c>
      <c r="D39" s="37">
        <v>29</v>
      </c>
      <c r="E39" s="38">
        <v>42205</v>
      </c>
      <c r="F39" s="37" t="s">
        <v>200</v>
      </c>
      <c r="G39" s="37" t="s">
        <v>47</v>
      </c>
      <c r="H39" s="37" t="s">
        <v>336</v>
      </c>
      <c r="I39" s="37" t="s">
        <v>61</v>
      </c>
      <c r="J39" s="37" t="s">
        <v>337</v>
      </c>
      <c r="K39" s="37" t="s">
        <v>299</v>
      </c>
      <c r="L39" s="37" t="s">
        <v>5</v>
      </c>
      <c r="M39" s="37" t="s">
        <v>300</v>
      </c>
      <c r="N39" s="37">
        <v>50</v>
      </c>
      <c r="O39" s="37">
        <v>0</v>
      </c>
      <c r="P39" s="37">
        <v>50</v>
      </c>
    </row>
    <row r="40" spans="1:21" x14ac:dyDescent="0.25">
      <c r="A40" s="39">
        <v>2015</v>
      </c>
      <c r="B40" s="37" t="s">
        <v>340</v>
      </c>
      <c r="C40" s="37">
        <v>17373</v>
      </c>
      <c r="D40" s="37">
        <v>29</v>
      </c>
      <c r="E40" s="38">
        <v>42205</v>
      </c>
      <c r="F40" s="37" t="s">
        <v>200</v>
      </c>
      <c r="G40" s="37" t="s">
        <v>47</v>
      </c>
      <c r="H40" s="37" t="s">
        <v>336</v>
      </c>
      <c r="I40" s="37" t="s">
        <v>61</v>
      </c>
      <c r="J40" s="37" t="s">
        <v>337</v>
      </c>
      <c r="K40" s="37" t="s">
        <v>299</v>
      </c>
      <c r="L40" s="37" t="s">
        <v>5</v>
      </c>
      <c r="M40" s="37" t="s">
        <v>300</v>
      </c>
      <c r="N40" s="37">
        <v>50</v>
      </c>
      <c r="O40" s="37">
        <v>0</v>
      </c>
      <c r="P40" s="37">
        <v>50</v>
      </c>
    </row>
    <row r="41" spans="1:21" x14ac:dyDescent="0.25">
      <c r="A41" s="39">
        <v>2015</v>
      </c>
      <c r="B41" s="37" t="s">
        <v>341</v>
      </c>
      <c r="C41" s="37">
        <v>17374</v>
      </c>
      <c r="D41" s="37">
        <v>29</v>
      </c>
      <c r="E41" s="38">
        <v>42205</v>
      </c>
      <c r="F41" s="37" t="s">
        <v>200</v>
      </c>
      <c r="G41" s="37" t="s">
        <v>47</v>
      </c>
      <c r="H41" s="37" t="s">
        <v>336</v>
      </c>
      <c r="I41" s="37" t="s">
        <v>61</v>
      </c>
      <c r="J41" s="37" t="s">
        <v>337</v>
      </c>
      <c r="K41" s="37" t="s">
        <v>299</v>
      </c>
      <c r="L41" s="37" t="s">
        <v>5</v>
      </c>
      <c r="M41" s="37" t="s">
        <v>300</v>
      </c>
      <c r="N41" s="37">
        <v>50</v>
      </c>
      <c r="O41" s="37">
        <v>0</v>
      </c>
      <c r="P41" s="37">
        <v>50</v>
      </c>
    </row>
    <row r="42" spans="1:21" x14ac:dyDescent="0.25">
      <c r="A42" s="39">
        <v>2015</v>
      </c>
      <c r="B42" s="37" t="s">
        <v>342</v>
      </c>
      <c r="C42" s="37">
        <v>17375</v>
      </c>
      <c r="D42" s="37">
        <v>29</v>
      </c>
      <c r="E42" s="38">
        <v>42205</v>
      </c>
      <c r="F42" s="37" t="s">
        <v>200</v>
      </c>
      <c r="G42" s="37" t="s">
        <v>47</v>
      </c>
      <c r="H42" s="37" t="s">
        <v>336</v>
      </c>
      <c r="I42" s="37" t="s">
        <v>61</v>
      </c>
      <c r="J42" s="37" t="s">
        <v>337</v>
      </c>
      <c r="K42" s="37" t="s">
        <v>299</v>
      </c>
      <c r="L42" s="37" t="s">
        <v>5</v>
      </c>
      <c r="M42" s="37" t="s">
        <v>300</v>
      </c>
      <c r="N42" s="37">
        <v>50</v>
      </c>
      <c r="O42" s="37">
        <v>0</v>
      </c>
      <c r="P42" s="37">
        <v>50</v>
      </c>
    </row>
    <row r="43" spans="1:21" x14ac:dyDescent="0.25">
      <c r="A43" s="39">
        <v>2015</v>
      </c>
      <c r="B43" s="37" t="s">
        <v>343</v>
      </c>
      <c r="C43" s="37">
        <v>17376</v>
      </c>
      <c r="D43" s="37">
        <v>29</v>
      </c>
      <c r="E43" s="38">
        <v>42205</v>
      </c>
      <c r="F43" s="37" t="s">
        <v>200</v>
      </c>
      <c r="G43" s="37" t="s">
        <v>47</v>
      </c>
      <c r="H43" s="37" t="s">
        <v>336</v>
      </c>
      <c r="I43" s="37" t="s">
        <v>61</v>
      </c>
      <c r="J43" s="37" t="s">
        <v>337</v>
      </c>
      <c r="K43" s="37" t="s">
        <v>299</v>
      </c>
      <c r="L43" s="37" t="s">
        <v>5</v>
      </c>
      <c r="M43" s="37" t="s">
        <v>300</v>
      </c>
      <c r="N43" s="37">
        <v>49</v>
      </c>
      <c r="O43" s="37">
        <v>0</v>
      </c>
      <c r="P43" s="37">
        <v>49</v>
      </c>
    </row>
    <row r="44" spans="1:21" x14ac:dyDescent="0.25">
      <c r="A44" s="39">
        <v>2015</v>
      </c>
      <c r="B44" s="37" t="s">
        <v>344</v>
      </c>
      <c r="C44" s="37">
        <v>17377</v>
      </c>
      <c r="D44" s="37">
        <v>29</v>
      </c>
      <c r="E44" s="38">
        <v>42205</v>
      </c>
      <c r="F44" s="37" t="s">
        <v>200</v>
      </c>
      <c r="G44" s="37" t="s">
        <v>9</v>
      </c>
      <c r="H44" s="37" t="s">
        <v>240</v>
      </c>
      <c r="I44" s="37" t="s">
        <v>9</v>
      </c>
      <c r="J44" s="37" t="s">
        <v>110</v>
      </c>
      <c r="K44" s="37" t="s">
        <v>299</v>
      </c>
      <c r="L44" s="37" t="s">
        <v>6</v>
      </c>
      <c r="M44" s="37" t="s">
        <v>300</v>
      </c>
      <c r="N44" s="37">
        <v>0</v>
      </c>
      <c r="O44" s="37">
        <v>50</v>
      </c>
      <c r="P44" s="37">
        <v>50</v>
      </c>
    </row>
    <row r="45" spans="1:21" x14ac:dyDescent="0.25">
      <c r="A45" s="99">
        <v>2015</v>
      </c>
      <c r="B45" s="97" t="s">
        <v>345</v>
      </c>
      <c r="C45" s="97">
        <v>17378</v>
      </c>
      <c r="D45" s="97">
        <v>29</v>
      </c>
      <c r="E45" s="98">
        <v>42205</v>
      </c>
      <c r="F45" s="97" t="s">
        <v>200</v>
      </c>
      <c r="G45" s="97" t="s">
        <v>9</v>
      </c>
      <c r="H45" s="97" t="s">
        <v>240</v>
      </c>
      <c r="I45" s="97" t="s">
        <v>9</v>
      </c>
      <c r="J45" s="97" t="s">
        <v>110</v>
      </c>
      <c r="K45" s="97" t="s">
        <v>299</v>
      </c>
      <c r="L45" s="97" t="s">
        <v>6</v>
      </c>
      <c r="M45" s="97" t="s">
        <v>300</v>
      </c>
      <c r="N45" s="97">
        <v>0</v>
      </c>
      <c r="O45" s="97">
        <v>50</v>
      </c>
      <c r="P45" s="97">
        <v>50</v>
      </c>
      <c r="Q45" s="97"/>
      <c r="R45" s="97"/>
      <c r="S45" s="97"/>
      <c r="T45" s="97"/>
      <c r="U45" s="97"/>
    </row>
    <row r="46" spans="1:21" x14ac:dyDescent="0.25">
      <c r="A46" s="39">
        <v>2015</v>
      </c>
      <c r="B46" s="37" t="s">
        <v>346</v>
      </c>
      <c r="C46" s="37">
        <v>17379</v>
      </c>
      <c r="D46" s="37">
        <v>29</v>
      </c>
      <c r="E46" s="38">
        <v>42205</v>
      </c>
      <c r="F46" s="37" t="s">
        <v>200</v>
      </c>
      <c r="G46" s="37" t="s">
        <v>9</v>
      </c>
      <c r="H46" s="37" t="s">
        <v>240</v>
      </c>
      <c r="I46" s="37" t="s">
        <v>9</v>
      </c>
      <c r="J46" s="37" t="s">
        <v>110</v>
      </c>
      <c r="K46" s="37" t="s">
        <v>299</v>
      </c>
      <c r="L46" s="37" t="s">
        <v>6</v>
      </c>
      <c r="M46" s="37" t="s">
        <v>300</v>
      </c>
      <c r="N46" s="37">
        <v>0</v>
      </c>
      <c r="O46" s="37">
        <v>50</v>
      </c>
      <c r="P46" s="37">
        <v>50</v>
      </c>
    </row>
    <row r="47" spans="1:21" x14ac:dyDescent="0.25">
      <c r="A47" s="39">
        <v>2015</v>
      </c>
      <c r="B47" s="37" t="s">
        <v>347</v>
      </c>
      <c r="C47" s="37">
        <v>17380</v>
      </c>
      <c r="D47" s="37">
        <v>29</v>
      </c>
      <c r="E47" s="38">
        <v>42205</v>
      </c>
      <c r="F47" s="37" t="s">
        <v>200</v>
      </c>
      <c r="G47" s="37" t="s">
        <v>9</v>
      </c>
      <c r="H47" s="37" t="s">
        <v>240</v>
      </c>
      <c r="I47" s="37" t="s">
        <v>9</v>
      </c>
      <c r="J47" s="37" t="s">
        <v>110</v>
      </c>
      <c r="K47" s="37" t="s">
        <v>299</v>
      </c>
      <c r="L47" s="37" t="s">
        <v>6</v>
      </c>
      <c r="M47" s="37" t="s">
        <v>300</v>
      </c>
      <c r="N47" s="37">
        <v>0</v>
      </c>
      <c r="O47" s="37">
        <v>50</v>
      </c>
      <c r="P47" s="37">
        <v>50</v>
      </c>
    </row>
    <row r="48" spans="1:21" x14ac:dyDescent="0.25">
      <c r="A48" s="39">
        <v>2015</v>
      </c>
      <c r="B48" s="37" t="s">
        <v>348</v>
      </c>
      <c r="C48" s="37">
        <v>17381</v>
      </c>
      <c r="D48" s="37">
        <v>29</v>
      </c>
      <c r="E48" s="38">
        <v>42205</v>
      </c>
      <c r="F48" s="37" t="s">
        <v>200</v>
      </c>
      <c r="G48" s="37" t="s">
        <v>9</v>
      </c>
      <c r="H48" s="37" t="s">
        <v>240</v>
      </c>
      <c r="I48" s="37" t="s">
        <v>9</v>
      </c>
      <c r="J48" s="37" t="s">
        <v>110</v>
      </c>
      <c r="K48" s="37" t="s">
        <v>299</v>
      </c>
      <c r="L48" s="37" t="s">
        <v>6</v>
      </c>
      <c r="M48" s="37" t="s">
        <v>300</v>
      </c>
      <c r="N48" s="37">
        <v>0</v>
      </c>
      <c r="O48" s="37">
        <v>50</v>
      </c>
      <c r="P48" s="37">
        <v>50</v>
      </c>
    </row>
    <row r="49" spans="1:21" x14ac:dyDescent="0.25">
      <c r="A49" s="39">
        <v>2015</v>
      </c>
      <c r="B49" s="37" t="s">
        <v>349</v>
      </c>
      <c r="C49" s="37">
        <v>17382</v>
      </c>
      <c r="D49" s="37">
        <v>29</v>
      </c>
      <c r="E49" s="38">
        <v>42205</v>
      </c>
      <c r="F49" s="37" t="s">
        <v>200</v>
      </c>
      <c r="G49" s="37" t="s">
        <v>9</v>
      </c>
      <c r="H49" s="37" t="s">
        <v>240</v>
      </c>
      <c r="I49" s="37" t="s">
        <v>9</v>
      </c>
      <c r="J49" s="37" t="s">
        <v>110</v>
      </c>
      <c r="K49" s="37" t="s">
        <v>299</v>
      </c>
      <c r="L49" s="37" t="s">
        <v>6</v>
      </c>
      <c r="M49" s="37" t="s">
        <v>300</v>
      </c>
      <c r="N49" s="37">
        <v>0</v>
      </c>
      <c r="O49" s="37">
        <v>50</v>
      </c>
      <c r="P49" s="37">
        <v>50</v>
      </c>
    </row>
    <row r="50" spans="1:21" x14ac:dyDescent="0.25">
      <c r="A50" s="39">
        <v>2015</v>
      </c>
      <c r="B50" s="37" t="s">
        <v>350</v>
      </c>
      <c r="C50" s="37">
        <v>17383</v>
      </c>
      <c r="D50" s="37">
        <v>29</v>
      </c>
      <c r="E50" s="38">
        <v>42205</v>
      </c>
      <c r="F50" s="37" t="s">
        <v>200</v>
      </c>
      <c r="G50" s="37" t="s">
        <v>9</v>
      </c>
      <c r="H50" s="37" t="s">
        <v>240</v>
      </c>
      <c r="I50" s="37" t="s">
        <v>9</v>
      </c>
      <c r="J50" s="37" t="s">
        <v>110</v>
      </c>
      <c r="K50" s="37" t="s">
        <v>299</v>
      </c>
      <c r="L50" s="37" t="s">
        <v>6</v>
      </c>
      <c r="M50" s="37" t="s">
        <v>300</v>
      </c>
      <c r="N50" s="37">
        <v>0</v>
      </c>
      <c r="O50" s="37">
        <v>27</v>
      </c>
      <c r="P50" s="37">
        <v>27</v>
      </c>
    </row>
    <row r="51" spans="1:21" x14ac:dyDescent="0.25">
      <c r="A51" s="39">
        <v>2015</v>
      </c>
      <c r="B51" s="37" t="s">
        <v>351</v>
      </c>
      <c r="C51" s="37">
        <v>17384</v>
      </c>
      <c r="D51" s="37">
        <v>29</v>
      </c>
      <c r="E51" s="38">
        <v>42205</v>
      </c>
      <c r="F51" s="37" t="s">
        <v>200</v>
      </c>
      <c r="G51" s="37" t="s">
        <v>9</v>
      </c>
      <c r="H51" s="37" t="s">
        <v>240</v>
      </c>
      <c r="I51" s="37" t="s">
        <v>9</v>
      </c>
      <c r="J51" s="37" t="s">
        <v>110</v>
      </c>
      <c r="K51" s="37" t="s">
        <v>299</v>
      </c>
      <c r="L51" s="37" t="s">
        <v>5</v>
      </c>
      <c r="M51" s="37" t="s">
        <v>300</v>
      </c>
      <c r="N51" s="37">
        <v>0</v>
      </c>
      <c r="O51" s="37">
        <v>14</v>
      </c>
      <c r="P51" s="37">
        <v>14</v>
      </c>
    </row>
    <row r="52" spans="1:21" x14ac:dyDescent="0.25">
      <c r="A52" s="39">
        <v>2015</v>
      </c>
      <c r="B52" s="37" t="s">
        <v>352</v>
      </c>
      <c r="C52" s="37">
        <v>17385</v>
      </c>
      <c r="D52" s="37">
        <v>29</v>
      </c>
      <c r="E52" s="38">
        <v>42205</v>
      </c>
      <c r="F52" s="37" t="s">
        <v>200</v>
      </c>
      <c r="G52" s="37" t="s">
        <v>47</v>
      </c>
      <c r="H52" s="37" t="s">
        <v>353</v>
      </c>
      <c r="I52" s="37" t="s">
        <v>61</v>
      </c>
      <c r="J52" s="37" t="s">
        <v>337</v>
      </c>
      <c r="K52" s="37" t="s">
        <v>299</v>
      </c>
      <c r="L52" s="37" t="s">
        <v>5</v>
      </c>
      <c r="M52" s="37" t="s">
        <v>300</v>
      </c>
      <c r="N52" s="37">
        <v>48</v>
      </c>
      <c r="O52" s="37">
        <v>0</v>
      </c>
      <c r="P52" s="37">
        <v>48</v>
      </c>
    </row>
    <row r="53" spans="1:21" x14ac:dyDescent="0.25">
      <c r="A53" s="39">
        <v>2015</v>
      </c>
      <c r="B53" s="37" t="s">
        <v>354</v>
      </c>
      <c r="C53" s="37">
        <v>17386</v>
      </c>
      <c r="D53" s="37">
        <v>29</v>
      </c>
      <c r="E53" s="38">
        <v>42205</v>
      </c>
      <c r="F53" s="37" t="s">
        <v>200</v>
      </c>
      <c r="G53" s="37" t="s">
        <v>47</v>
      </c>
      <c r="H53" s="37" t="s">
        <v>355</v>
      </c>
      <c r="I53" s="37" t="s">
        <v>61</v>
      </c>
      <c r="J53" s="37" t="s">
        <v>337</v>
      </c>
      <c r="K53" s="37" t="s">
        <v>299</v>
      </c>
      <c r="L53" s="37" t="s">
        <v>5</v>
      </c>
      <c r="M53" s="37" t="s">
        <v>300</v>
      </c>
      <c r="N53" s="37">
        <v>10</v>
      </c>
      <c r="O53" s="37">
        <v>0</v>
      </c>
      <c r="P53" s="37">
        <v>10</v>
      </c>
    </row>
    <row r="54" spans="1:21" x14ac:dyDescent="0.25">
      <c r="A54" s="39">
        <v>2015</v>
      </c>
      <c r="B54" s="37" t="s">
        <v>356</v>
      </c>
      <c r="C54" s="37">
        <v>17387</v>
      </c>
      <c r="D54" s="37">
        <v>29</v>
      </c>
      <c r="E54" s="38">
        <v>42205</v>
      </c>
      <c r="F54" s="37" t="s">
        <v>200</v>
      </c>
      <c r="G54" s="37" t="s">
        <v>47</v>
      </c>
      <c r="H54" s="37" t="s">
        <v>357</v>
      </c>
      <c r="I54" s="37" t="s">
        <v>61</v>
      </c>
      <c r="J54" s="37" t="s">
        <v>337</v>
      </c>
      <c r="K54" s="37" t="s">
        <v>299</v>
      </c>
      <c r="L54" s="37" t="s">
        <v>5</v>
      </c>
      <c r="M54" s="37" t="s">
        <v>300</v>
      </c>
      <c r="N54" s="37">
        <v>6</v>
      </c>
      <c r="O54" s="37">
        <v>0</v>
      </c>
      <c r="P54" s="37">
        <v>6</v>
      </c>
    </row>
    <row r="55" spans="1:21" x14ac:dyDescent="0.25">
      <c r="A55" s="39">
        <v>2015</v>
      </c>
      <c r="B55" s="37" t="s">
        <v>358</v>
      </c>
      <c r="C55" s="37">
        <v>17388</v>
      </c>
      <c r="D55" s="37">
        <v>29</v>
      </c>
      <c r="E55" s="38">
        <v>42205</v>
      </c>
      <c r="F55" s="37" t="s">
        <v>200</v>
      </c>
      <c r="G55" s="37" t="s">
        <v>47</v>
      </c>
      <c r="H55" s="37" t="s">
        <v>124</v>
      </c>
      <c r="I55" s="37" t="s">
        <v>61</v>
      </c>
      <c r="J55" s="37" t="s">
        <v>110</v>
      </c>
      <c r="K55" s="37" t="s">
        <v>299</v>
      </c>
      <c r="L55" s="37" t="s">
        <v>6</v>
      </c>
      <c r="M55" s="37" t="s">
        <v>300</v>
      </c>
      <c r="N55" s="37">
        <v>0</v>
      </c>
      <c r="O55" s="37">
        <v>25</v>
      </c>
      <c r="P55" s="37">
        <v>25</v>
      </c>
    </row>
    <row r="56" spans="1:21" x14ac:dyDescent="0.25">
      <c r="A56" s="39">
        <v>2015</v>
      </c>
      <c r="B56" s="37" t="s">
        <v>359</v>
      </c>
      <c r="C56" s="37">
        <v>17389</v>
      </c>
      <c r="D56" s="37">
        <v>29</v>
      </c>
      <c r="E56" s="38">
        <v>42205</v>
      </c>
      <c r="F56" s="37" t="s">
        <v>200</v>
      </c>
      <c r="G56" s="37" t="s">
        <v>47</v>
      </c>
      <c r="H56" s="37" t="s">
        <v>124</v>
      </c>
      <c r="I56" s="37" t="s">
        <v>61</v>
      </c>
      <c r="J56" s="37" t="s">
        <v>110</v>
      </c>
      <c r="K56" s="37" t="s">
        <v>299</v>
      </c>
      <c r="L56" s="37" t="s">
        <v>5</v>
      </c>
      <c r="M56" s="37" t="s">
        <v>300</v>
      </c>
      <c r="N56" s="37">
        <v>0</v>
      </c>
      <c r="O56" s="37">
        <v>16</v>
      </c>
      <c r="P56" s="37">
        <v>16</v>
      </c>
    </row>
    <row r="57" spans="1:21" x14ac:dyDescent="0.25">
      <c r="A57" s="39">
        <v>2015</v>
      </c>
      <c r="B57" s="37" t="s">
        <v>360</v>
      </c>
      <c r="C57" s="37">
        <v>17390</v>
      </c>
      <c r="D57" s="37">
        <v>29</v>
      </c>
      <c r="E57" s="38">
        <v>42205</v>
      </c>
      <c r="F57" s="37" t="s">
        <v>200</v>
      </c>
      <c r="G57" s="37" t="s">
        <v>47</v>
      </c>
      <c r="H57" s="37" t="s">
        <v>137</v>
      </c>
      <c r="I57" s="37" t="s">
        <v>60</v>
      </c>
      <c r="J57" s="37" t="s">
        <v>110</v>
      </c>
      <c r="K57" s="37" t="s">
        <v>299</v>
      </c>
      <c r="L57" s="37" t="s">
        <v>6</v>
      </c>
      <c r="M57" s="37" t="s">
        <v>300</v>
      </c>
      <c r="N57" s="37">
        <v>0</v>
      </c>
      <c r="O57" s="37">
        <v>50</v>
      </c>
      <c r="P57" s="37">
        <v>50</v>
      </c>
    </row>
    <row r="58" spans="1:21" x14ac:dyDescent="0.25">
      <c r="A58" s="39">
        <v>2015</v>
      </c>
      <c r="B58" s="37" t="s">
        <v>361</v>
      </c>
      <c r="C58" s="37">
        <v>17391</v>
      </c>
      <c r="D58" s="37">
        <v>29</v>
      </c>
      <c r="E58" s="38">
        <v>42205</v>
      </c>
      <c r="F58" s="37" t="s">
        <v>200</v>
      </c>
      <c r="G58" s="37" t="s">
        <v>47</v>
      </c>
      <c r="H58" s="37" t="s">
        <v>137</v>
      </c>
      <c r="I58" s="37" t="s">
        <v>60</v>
      </c>
      <c r="J58" s="37" t="s">
        <v>110</v>
      </c>
      <c r="K58" s="37" t="s">
        <v>299</v>
      </c>
      <c r="L58" s="37" t="s">
        <v>6</v>
      </c>
      <c r="M58" s="37" t="s">
        <v>300</v>
      </c>
      <c r="N58" s="37">
        <v>0</v>
      </c>
      <c r="O58" s="37">
        <v>50</v>
      </c>
      <c r="P58" s="37">
        <v>50</v>
      </c>
    </row>
    <row r="59" spans="1:21" x14ac:dyDescent="0.25">
      <c r="A59" s="39">
        <v>2015</v>
      </c>
      <c r="B59" s="37" t="s">
        <v>362</v>
      </c>
      <c r="C59" s="37">
        <v>17392</v>
      </c>
      <c r="D59" s="37">
        <v>29</v>
      </c>
      <c r="E59" s="38">
        <v>42205</v>
      </c>
      <c r="F59" s="37" t="s">
        <v>200</v>
      </c>
      <c r="G59" s="37" t="s">
        <v>47</v>
      </c>
      <c r="H59" s="37" t="s">
        <v>137</v>
      </c>
      <c r="I59" s="37" t="s">
        <v>60</v>
      </c>
      <c r="J59" s="37" t="s">
        <v>110</v>
      </c>
      <c r="K59" s="37" t="s">
        <v>299</v>
      </c>
      <c r="L59" s="37" t="s">
        <v>6</v>
      </c>
      <c r="M59" s="37" t="s">
        <v>300</v>
      </c>
      <c r="N59" s="37">
        <v>0</v>
      </c>
      <c r="O59" s="37">
        <v>50</v>
      </c>
      <c r="P59" s="37">
        <v>50</v>
      </c>
    </row>
    <row r="60" spans="1:21" x14ac:dyDescent="0.25">
      <c r="A60" s="39">
        <v>2015</v>
      </c>
      <c r="B60" s="37" t="s">
        <v>363</v>
      </c>
      <c r="C60" s="37">
        <v>17393</v>
      </c>
      <c r="D60" s="37">
        <v>29</v>
      </c>
      <c r="E60" s="38">
        <v>42205</v>
      </c>
      <c r="F60" s="37" t="s">
        <v>200</v>
      </c>
      <c r="G60" s="37" t="s">
        <v>47</v>
      </c>
      <c r="H60" s="37" t="s">
        <v>137</v>
      </c>
      <c r="I60" s="37" t="s">
        <v>60</v>
      </c>
      <c r="J60" s="37" t="s">
        <v>110</v>
      </c>
      <c r="K60" s="37" t="s">
        <v>299</v>
      </c>
      <c r="L60" s="37" t="s">
        <v>6</v>
      </c>
      <c r="M60" s="37" t="s">
        <v>300</v>
      </c>
      <c r="N60" s="37">
        <v>0</v>
      </c>
      <c r="O60" s="37">
        <v>50</v>
      </c>
      <c r="P60" s="37">
        <v>50</v>
      </c>
    </row>
    <row r="61" spans="1:21" x14ac:dyDescent="0.25">
      <c r="A61" s="39">
        <v>2015</v>
      </c>
      <c r="B61" s="37" t="s">
        <v>364</v>
      </c>
      <c r="C61" s="37">
        <v>17394</v>
      </c>
      <c r="D61" s="37">
        <v>29</v>
      </c>
      <c r="E61" s="38">
        <v>42205</v>
      </c>
      <c r="F61" s="37" t="s">
        <v>200</v>
      </c>
      <c r="G61" s="37" t="s">
        <v>47</v>
      </c>
      <c r="H61" s="37" t="s">
        <v>137</v>
      </c>
      <c r="I61" s="37" t="s">
        <v>60</v>
      </c>
      <c r="J61" s="37" t="s">
        <v>110</v>
      </c>
      <c r="K61" s="37" t="s">
        <v>299</v>
      </c>
      <c r="L61" s="37" t="s">
        <v>6</v>
      </c>
      <c r="M61" s="37" t="s">
        <v>300</v>
      </c>
      <c r="N61" s="37">
        <v>0</v>
      </c>
      <c r="O61" s="37">
        <v>14</v>
      </c>
      <c r="P61" s="37">
        <v>14</v>
      </c>
    </row>
    <row r="62" spans="1:21" x14ac:dyDescent="0.25">
      <c r="A62" s="94">
        <v>2015</v>
      </c>
      <c r="B62" s="95" t="s">
        <v>365</v>
      </c>
      <c r="C62" s="95">
        <v>17395</v>
      </c>
      <c r="D62" s="95">
        <v>29</v>
      </c>
      <c r="E62" s="96">
        <v>42205</v>
      </c>
      <c r="F62" s="95" t="s">
        <v>200</v>
      </c>
      <c r="G62" s="95" t="s">
        <v>47</v>
      </c>
      <c r="H62" s="95" t="s">
        <v>137</v>
      </c>
      <c r="I62" s="95" t="s">
        <v>60</v>
      </c>
      <c r="J62" s="95" t="s">
        <v>110</v>
      </c>
      <c r="K62" s="95" t="s">
        <v>299</v>
      </c>
      <c r="L62" s="95" t="s">
        <v>5</v>
      </c>
      <c r="M62" s="95" t="s">
        <v>300</v>
      </c>
      <c r="N62" s="95">
        <v>0</v>
      </c>
      <c r="O62" s="95">
        <v>44</v>
      </c>
      <c r="P62" s="95">
        <v>44</v>
      </c>
      <c r="Q62" s="95"/>
      <c r="R62" s="95"/>
      <c r="S62" s="95"/>
      <c r="T62" s="95"/>
      <c r="U62" s="95"/>
    </row>
    <row r="63" spans="1:21" x14ac:dyDescent="0.25">
      <c r="A63" s="39">
        <v>2015</v>
      </c>
      <c r="B63" s="37" t="s">
        <v>366</v>
      </c>
      <c r="C63" s="37">
        <v>17396</v>
      </c>
      <c r="D63" s="37">
        <v>29</v>
      </c>
      <c r="E63" s="38">
        <v>42205</v>
      </c>
      <c r="F63" s="37" t="s">
        <v>200</v>
      </c>
      <c r="G63" s="37" t="s">
        <v>47</v>
      </c>
      <c r="H63" s="37" t="s">
        <v>115</v>
      </c>
      <c r="I63" s="37" t="s">
        <v>61</v>
      </c>
      <c r="J63" s="37" t="s">
        <v>110</v>
      </c>
      <c r="K63" s="37" t="s">
        <v>299</v>
      </c>
      <c r="L63" s="37" t="s">
        <v>6</v>
      </c>
      <c r="M63" s="37" t="s">
        <v>300</v>
      </c>
      <c r="N63" s="37">
        <v>0</v>
      </c>
      <c r="O63" s="37">
        <v>50</v>
      </c>
      <c r="P63" s="37">
        <v>50</v>
      </c>
    </row>
    <row r="64" spans="1:21" x14ac:dyDescent="0.25">
      <c r="A64" s="39">
        <v>2015</v>
      </c>
      <c r="B64" s="37" t="s">
        <v>367</v>
      </c>
      <c r="C64" s="37">
        <v>17397</v>
      </c>
      <c r="D64" s="37">
        <v>29</v>
      </c>
      <c r="E64" s="38">
        <v>42205</v>
      </c>
      <c r="F64" s="37" t="s">
        <v>200</v>
      </c>
      <c r="G64" s="37" t="s">
        <v>47</v>
      </c>
      <c r="H64" s="37" t="s">
        <v>115</v>
      </c>
      <c r="I64" s="37" t="s">
        <v>61</v>
      </c>
      <c r="J64" s="37" t="s">
        <v>110</v>
      </c>
      <c r="K64" s="37" t="s">
        <v>299</v>
      </c>
      <c r="L64" s="37" t="s">
        <v>6</v>
      </c>
      <c r="M64" s="37" t="s">
        <v>300</v>
      </c>
      <c r="N64" s="37">
        <v>0</v>
      </c>
      <c r="O64" s="37">
        <v>50</v>
      </c>
      <c r="P64" s="37">
        <v>50</v>
      </c>
    </row>
    <row r="65" spans="1:16" x14ac:dyDescent="0.25">
      <c r="A65" s="39">
        <v>2015</v>
      </c>
      <c r="B65" s="37" t="s">
        <v>368</v>
      </c>
      <c r="C65" s="37">
        <v>17398</v>
      </c>
      <c r="D65" s="37">
        <v>29</v>
      </c>
      <c r="E65" s="38">
        <v>42205</v>
      </c>
      <c r="F65" s="37" t="s">
        <v>200</v>
      </c>
      <c r="G65" s="37" t="s">
        <v>47</v>
      </c>
      <c r="H65" s="37" t="s">
        <v>115</v>
      </c>
      <c r="I65" s="37" t="s">
        <v>61</v>
      </c>
      <c r="J65" s="37" t="s">
        <v>110</v>
      </c>
      <c r="K65" s="37" t="s">
        <v>299</v>
      </c>
      <c r="L65" s="37" t="s">
        <v>6</v>
      </c>
      <c r="M65" s="37" t="s">
        <v>300</v>
      </c>
      <c r="N65" s="37">
        <v>0</v>
      </c>
      <c r="O65" s="37">
        <v>35</v>
      </c>
      <c r="P65" s="37">
        <v>35</v>
      </c>
    </row>
    <row r="66" spans="1:16" x14ac:dyDescent="0.25">
      <c r="A66" s="39">
        <v>2015</v>
      </c>
      <c r="B66" s="37" t="s">
        <v>369</v>
      </c>
      <c r="C66" s="37">
        <v>17399</v>
      </c>
      <c r="D66" s="37">
        <v>29</v>
      </c>
      <c r="E66" s="38">
        <v>42205</v>
      </c>
      <c r="F66" s="37" t="s">
        <v>200</v>
      </c>
      <c r="G66" s="37" t="s">
        <v>47</v>
      </c>
      <c r="H66" s="37" t="s">
        <v>115</v>
      </c>
      <c r="I66" s="37" t="s">
        <v>61</v>
      </c>
      <c r="J66" s="37" t="s">
        <v>110</v>
      </c>
      <c r="K66" s="37" t="s">
        <v>299</v>
      </c>
      <c r="L66" s="37" t="s">
        <v>5</v>
      </c>
      <c r="M66" s="37" t="s">
        <v>300</v>
      </c>
      <c r="N66" s="37">
        <v>0</v>
      </c>
      <c r="O66" s="37">
        <v>1</v>
      </c>
      <c r="P66" s="37">
        <v>1</v>
      </c>
    </row>
    <row r="67" spans="1:16" x14ac:dyDescent="0.25">
      <c r="A67" s="39">
        <v>2015</v>
      </c>
      <c r="B67" s="37" t="s">
        <v>370</v>
      </c>
      <c r="C67" s="37">
        <v>17400</v>
      </c>
      <c r="D67" s="37">
        <v>29</v>
      </c>
      <c r="E67" s="38">
        <v>42205</v>
      </c>
      <c r="F67" s="37" t="s">
        <v>200</v>
      </c>
      <c r="G67" s="37" t="s">
        <v>47</v>
      </c>
      <c r="H67" s="37" t="s">
        <v>189</v>
      </c>
      <c r="I67" s="37" t="s">
        <v>61</v>
      </c>
      <c r="J67" s="37" t="s">
        <v>110</v>
      </c>
      <c r="K67" s="37" t="s">
        <v>299</v>
      </c>
      <c r="L67" s="37" t="s">
        <v>6</v>
      </c>
      <c r="M67" s="37" t="s">
        <v>300</v>
      </c>
      <c r="N67" s="37">
        <v>0</v>
      </c>
      <c r="O67" s="37">
        <v>50</v>
      </c>
      <c r="P67" s="37">
        <v>50</v>
      </c>
    </row>
    <row r="68" spans="1:16" x14ac:dyDescent="0.25">
      <c r="A68" s="39">
        <v>2015</v>
      </c>
      <c r="B68" s="37" t="s">
        <v>371</v>
      </c>
      <c r="C68" s="37">
        <v>17401</v>
      </c>
      <c r="D68" s="37">
        <v>29</v>
      </c>
      <c r="E68" s="38">
        <v>42205</v>
      </c>
      <c r="F68" s="37" t="s">
        <v>200</v>
      </c>
      <c r="G68" s="37" t="s">
        <v>47</v>
      </c>
      <c r="H68" s="37" t="s">
        <v>189</v>
      </c>
      <c r="I68" s="37" t="s">
        <v>61</v>
      </c>
      <c r="J68" s="37" t="s">
        <v>110</v>
      </c>
      <c r="K68" s="37" t="s">
        <v>299</v>
      </c>
      <c r="L68" s="37" t="s">
        <v>6</v>
      </c>
      <c r="M68" s="37" t="s">
        <v>300</v>
      </c>
      <c r="N68" s="37">
        <v>0</v>
      </c>
      <c r="O68" s="37">
        <v>46</v>
      </c>
      <c r="P68" s="37">
        <v>46</v>
      </c>
    </row>
    <row r="69" spans="1:16" x14ac:dyDescent="0.25">
      <c r="A69" s="39">
        <v>2015</v>
      </c>
      <c r="B69" s="37" t="s">
        <v>372</v>
      </c>
      <c r="C69" s="37">
        <v>17402</v>
      </c>
      <c r="D69" s="37">
        <v>29</v>
      </c>
      <c r="E69" s="38">
        <v>42205</v>
      </c>
      <c r="F69" s="37" t="s">
        <v>200</v>
      </c>
      <c r="G69" s="37" t="s">
        <v>47</v>
      </c>
      <c r="H69" s="37" t="s">
        <v>189</v>
      </c>
      <c r="I69" s="37" t="s">
        <v>61</v>
      </c>
      <c r="J69" s="37" t="s">
        <v>110</v>
      </c>
      <c r="K69" s="37" t="s">
        <v>299</v>
      </c>
      <c r="L69" s="37" t="s">
        <v>5</v>
      </c>
      <c r="M69" s="37" t="s">
        <v>300</v>
      </c>
      <c r="N69" s="37">
        <v>0</v>
      </c>
      <c r="O69" s="37">
        <v>3</v>
      </c>
      <c r="P69" s="37">
        <v>3</v>
      </c>
    </row>
    <row r="70" spans="1:16" x14ac:dyDescent="0.25">
      <c r="A70" s="39">
        <v>2015</v>
      </c>
      <c r="B70" s="37" t="s">
        <v>373</v>
      </c>
      <c r="C70" s="37">
        <v>17403</v>
      </c>
      <c r="D70" s="37">
        <v>29</v>
      </c>
      <c r="E70" s="38">
        <v>42205</v>
      </c>
      <c r="F70" s="37" t="s">
        <v>200</v>
      </c>
      <c r="G70" s="37" t="s">
        <v>47</v>
      </c>
      <c r="H70" s="37" t="s">
        <v>179</v>
      </c>
      <c r="I70" s="37" t="s">
        <v>61</v>
      </c>
      <c r="J70" s="37" t="s">
        <v>110</v>
      </c>
      <c r="K70" s="37" t="s">
        <v>299</v>
      </c>
      <c r="L70" s="37" t="s">
        <v>6</v>
      </c>
      <c r="M70" s="37" t="s">
        <v>300</v>
      </c>
      <c r="N70" s="37">
        <v>0</v>
      </c>
      <c r="O70" s="37">
        <v>46</v>
      </c>
      <c r="P70" s="37">
        <v>46</v>
      </c>
    </row>
    <row r="71" spans="1:16" x14ac:dyDescent="0.25">
      <c r="A71" s="39">
        <v>2015</v>
      </c>
      <c r="B71" s="37" t="s">
        <v>374</v>
      </c>
      <c r="C71" s="37">
        <v>17404</v>
      </c>
      <c r="D71" s="37">
        <v>29</v>
      </c>
      <c r="E71" s="38">
        <v>42205</v>
      </c>
      <c r="F71" s="37" t="s">
        <v>200</v>
      </c>
      <c r="G71" s="37" t="s">
        <v>47</v>
      </c>
      <c r="H71" s="37" t="s">
        <v>179</v>
      </c>
      <c r="I71" s="37" t="s">
        <v>61</v>
      </c>
      <c r="J71" s="37" t="s">
        <v>110</v>
      </c>
      <c r="K71" s="37" t="s">
        <v>299</v>
      </c>
      <c r="L71" s="37" t="s">
        <v>5</v>
      </c>
      <c r="M71" s="37" t="s">
        <v>300</v>
      </c>
      <c r="N71" s="37">
        <v>0</v>
      </c>
      <c r="O71" s="37">
        <v>1</v>
      </c>
      <c r="P71" s="37">
        <v>1</v>
      </c>
    </row>
    <row r="72" spans="1:16" x14ac:dyDescent="0.25">
      <c r="A72" s="39">
        <v>2015</v>
      </c>
      <c r="B72" s="37" t="s">
        <v>375</v>
      </c>
      <c r="C72" s="37">
        <v>17405</v>
      </c>
      <c r="D72" s="37">
        <v>29</v>
      </c>
      <c r="E72" s="38">
        <v>42205</v>
      </c>
      <c r="F72" s="37" t="s">
        <v>200</v>
      </c>
      <c r="G72" s="37" t="s">
        <v>47</v>
      </c>
      <c r="H72" s="37" t="s">
        <v>179</v>
      </c>
      <c r="I72" s="37" t="s">
        <v>61</v>
      </c>
      <c r="J72" s="37" t="s">
        <v>110</v>
      </c>
      <c r="K72" s="37" t="s">
        <v>299</v>
      </c>
      <c r="L72" s="37" t="s">
        <v>5</v>
      </c>
      <c r="M72" s="37" t="s">
        <v>300</v>
      </c>
      <c r="N72" s="37">
        <v>0</v>
      </c>
      <c r="O72" s="37">
        <v>1</v>
      </c>
      <c r="P72" s="37">
        <v>1</v>
      </c>
    </row>
    <row r="73" spans="1:16" x14ac:dyDescent="0.25">
      <c r="A73" s="39">
        <v>2015</v>
      </c>
      <c r="B73" s="37" t="s">
        <v>376</v>
      </c>
      <c r="C73" s="37">
        <v>17406</v>
      </c>
      <c r="D73" s="37">
        <v>29</v>
      </c>
      <c r="E73" s="38">
        <v>42206</v>
      </c>
      <c r="F73" s="37" t="s">
        <v>200</v>
      </c>
      <c r="G73" s="37" t="s">
        <v>9</v>
      </c>
      <c r="H73" s="37" t="s">
        <v>254</v>
      </c>
      <c r="I73" s="37" t="s">
        <v>9</v>
      </c>
      <c r="J73" s="37" t="s">
        <v>110</v>
      </c>
      <c r="K73" s="37" t="s">
        <v>299</v>
      </c>
      <c r="L73" s="37" t="s">
        <v>6</v>
      </c>
      <c r="M73" s="37" t="s">
        <v>300</v>
      </c>
      <c r="N73" s="37">
        <v>0</v>
      </c>
      <c r="O73" s="37">
        <v>50</v>
      </c>
      <c r="P73" s="37">
        <v>50</v>
      </c>
    </row>
    <row r="74" spans="1:16" x14ac:dyDescent="0.25">
      <c r="A74" s="39">
        <v>2015</v>
      </c>
      <c r="B74" s="37" t="s">
        <v>377</v>
      </c>
      <c r="C74" s="37">
        <v>17407</v>
      </c>
      <c r="D74" s="37">
        <v>29</v>
      </c>
      <c r="E74" s="38">
        <v>42206</v>
      </c>
      <c r="F74" s="37" t="s">
        <v>200</v>
      </c>
      <c r="G74" s="37" t="s">
        <v>9</v>
      </c>
      <c r="H74" s="37" t="s">
        <v>254</v>
      </c>
      <c r="I74" s="37" t="s">
        <v>9</v>
      </c>
      <c r="J74" s="37" t="s">
        <v>110</v>
      </c>
      <c r="K74" s="37" t="s">
        <v>299</v>
      </c>
      <c r="L74" s="37" t="s">
        <v>6</v>
      </c>
      <c r="M74" s="37" t="s">
        <v>300</v>
      </c>
      <c r="N74" s="37">
        <v>0</v>
      </c>
      <c r="O74" s="37">
        <v>50</v>
      </c>
      <c r="P74" s="37">
        <v>50</v>
      </c>
    </row>
    <row r="75" spans="1:16" x14ac:dyDescent="0.25">
      <c r="A75" s="39">
        <v>2015</v>
      </c>
      <c r="B75" s="37" t="s">
        <v>378</v>
      </c>
      <c r="C75" s="37">
        <v>17408</v>
      </c>
      <c r="D75" s="37">
        <v>29</v>
      </c>
      <c r="E75" s="38">
        <v>42206</v>
      </c>
      <c r="F75" s="37" t="s">
        <v>200</v>
      </c>
      <c r="G75" s="37" t="s">
        <v>9</v>
      </c>
      <c r="H75" s="37" t="s">
        <v>254</v>
      </c>
      <c r="I75" s="37" t="s">
        <v>9</v>
      </c>
      <c r="J75" s="37" t="s">
        <v>110</v>
      </c>
      <c r="K75" s="37" t="s">
        <v>299</v>
      </c>
      <c r="L75" s="37" t="s">
        <v>6</v>
      </c>
      <c r="M75" s="37" t="s">
        <v>300</v>
      </c>
      <c r="N75" s="37">
        <v>0</v>
      </c>
      <c r="O75" s="37">
        <v>50</v>
      </c>
      <c r="P75" s="37">
        <v>50</v>
      </c>
    </row>
    <row r="76" spans="1:16" x14ac:dyDescent="0.25">
      <c r="A76" s="39">
        <v>2015</v>
      </c>
      <c r="B76" s="37" t="s">
        <v>379</v>
      </c>
      <c r="C76" s="37">
        <v>17409</v>
      </c>
      <c r="D76" s="37">
        <v>29</v>
      </c>
      <c r="E76" s="38">
        <v>42206</v>
      </c>
      <c r="F76" s="37" t="s">
        <v>200</v>
      </c>
      <c r="G76" s="37" t="s">
        <v>9</v>
      </c>
      <c r="H76" s="37" t="s">
        <v>254</v>
      </c>
      <c r="I76" s="37" t="s">
        <v>9</v>
      </c>
      <c r="J76" s="37" t="s">
        <v>110</v>
      </c>
      <c r="K76" s="37" t="s">
        <v>299</v>
      </c>
      <c r="L76" s="37" t="s">
        <v>6</v>
      </c>
      <c r="M76" s="37" t="s">
        <v>300</v>
      </c>
      <c r="N76" s="37">
        <v>0</v>
      </c>
      <c r="O76" s="37">
        <v>50</v>
      </c>
      <c r="P76" s="37">
        <v>50</v>
      </c>
    </row>
    <row r="77" spans="1:16" x14ac:dyDescent="0.25">
      <c r="A77" s="39">
        <v>2015</v>
      </c>
      <c r="B77" s="37" t="s">
        <v>380</v>
      </c>
      <c r="C77" s="37">
        <v>17410</v>
      </c>
      <c r="D77" s="37">
        <v>29</v>
      </c>
      <c r="E77" s="38">
        <v>42206</v>
      </c>
      <c r="F77" s="37" t="s">
        <v>200</v>
      </c>
      <c r="G77" s="37" t="s">
        <v>9</v>
      </c>
      <c r="H77" s="37" t="s">
        <v>254</v>
      </c>
      <c r="I77" s="37" t="s">
        <v>9</v>
      </c>
      <c r="J77" s="37" t="s">
        <v>110</v>
      </c>
      <c r="K77" s="37" t="s">
        <v>299</v>
      </c>
      <c r="L77" s="37" t="s">
        <v>6</v>
      </c>
      <c r="M77" s="37" t="s">
        <v>300</v>
      </c>
      <c r="N77" s="37">
        <v>0</v>
      </c>
      <c r="O77" s="37">
        <v>50</v>
      </c>
      <c r="P77" s="37">
        <v>50</v>
      </c>
    </row>
    <row r="78" spans="1:16" x14ac:dyDescent="0.25">
      <c r="A78" s="39">
        <v>2015</v>
      </c>
      <c r="B78" s="37" t="s">
        <v>381</v>
      </c>
      <c r="C78" s="37">
        <v>17411</v>
      </c>
      <c r="D78" s="37">
        <v>29</v>
      </c>
      <c r="E78" s="38">
        <v>42206</v>
      </c>
      <c r="F78" s="37" t="s">
        <v>200</v>
      </c>
      <c r="G78" s="37" t="s">
        <v>9</v>
      </c>
      <c r="H78" s="37" t="s">
        <v>254</v>
      </c>
      <c r="I78" s="37" t="s">
        <v>9</v>
      </c>
      <c r="J78" s="37" t="s">
        <v>110</v>
      </c>
      <c r="K78" s="37" t="s">
        <v>299</v>
      </c>
      <c r="L78" s="37" t="s">
        <v>6</v>
      </c>
      <c r="M78" s="37" t="s">
        <v>300</v>
      </c>
      <c r="N78" s="37">
        <v>0</v>
      </c>
      <c r="O78" s="37">
        <v>24</v>
      </c>
      <c r="P78" s="37">
        <v>24</v>
      </c>
    </row>
    <row r="79" spans="1:16" x14ac:dyDescent="0.25">
      <c r="A79" s="39">
        <v>2015</v>
      </c>
      <c r="B79" s="37" t="s">
        <v>382</v>
      </c>
      <c r="C79" s="37">
        <v>17412</v>
      </c>
      <c r="D79" s="37">
        <v>29</v>
      </c>
      <c r="E79" s="38">
        <v>42206</v>
      </c>
      <c r="F79" s="37" t="s">
        <v>200</v>
      </c>
      <c r="G79" s="37" t="s">
        <v>9</v>
      </c>
      <c r="H79" s="37" t="s">
        <v>270</v>
      </c>
      <c r="I79" s="37" t="s">
        <v>9</v>
      </c>
      <c r="J79" s="37" t="s">
        <v>110</v>
      </c>
      <c r="K79" s="37" t="s">
        <v>299</v>
      </c>
      <c r="L79" s="37" t="s">
        <v>6</v>
      </c>
      <c r="M79" s="37" t="s">
        <v>300</v>
      </c>
      <c r="N79" s="37">
        <v>0</v>
      </c>
      <c r="O79" s="37">
        <v>50</v>
      </c>
      <c r="P79" s="37">
        <v>50</v>
      </c>
    </row>
    <row r="80" spans="1:16" x14ac:dyDescent="0.25">
      <c r="A80" s="39">
        <v>2015</v>
      </c>
      <c r="B80" s="37" t="s">
        <v>383</v>
      </c>
      <c r="C80" s="37">
        <v>17413</v>
      </c>
      <c r="D80" s="37">
        <v>29</v>
      </c>
      <c r="E80" s="38">
        <v>42206</v>
      </c>
      <c r="F80" s="37" t="s">
        <v>200</v>
      </c>
      <c r="G80" s="37" t="s">
        <v>9</v>
      </c>
      <c r="H80" s="37" t="s">
        <v>270</v>
      </c>
      <c r="I80" s="37" t="s">
        <v>9</v>
      </c>
      <c r="J80" s="37" t="s">
        <v>110</v>
      </c>
      <c r="K80" s="37" t="s">
        <v>299</v>
      </c>
      <c r="L80" s="37" t="s">
        <v>6</v>
      </c>
      <c r="M80" s="37" t="s">
        <v>300</v>
      </c>
      <c r="N80" s="37">
        <v>0</v>
      </c>
      <c r="O80" s="37">
        <v>50</v>
      </c>
      <c r="P80" s="37">
        <v>50</v>
      </c>
    </row>
    <row r="81" spans="1:16" x14ac:dyDescent="0.25">
      <c r="A81" s="39">
        <v>2015</v>
      </c>
      <c r="B81" s="37" t="s">
        <v>384</v>
      </c>
      <c r="C81" s="37">
        <v>17414</v>
      </c>
      <c r="D81" s="37">
        <v>29</v>
      </c>
      <c r="E81" s="38">
        <v>42206</v>
      </c>
      <c r="F81" s="37" t="s">
        <v>200</v>
      </c>
      <c r="G81" s="37" t="s">
        <v>9</v>
      </c>
      <c r="H81" s="37" t="s">
        <v>270</v>
      </c>
      <c r="I81" s="37" t="s">
        <v>9</v>
      </c>
      <c r="J81" s="37" t="s">
        <v>110</v>
      </c>
      <c r="K81" s="37" t="s">
        <v>299</v>
      </c>
      <c r="L81" s="37" t="s">
        <v>6</v>
      </c>
      <c r="M81" s="37" t="s">
        <v>300</v>
      </c>
      <c r="N81" s="37">
        <v>0</v>
      </c>
      <c r="O81" s="37">
        <v>6</v>
      </c>
      <c r="P81" s="37">
        <v>6</v>
      </c>
    </row>
    <row r="82" spans="1:16" x14ac:dyDescent="0.25">
      <c r="A82" s="39">
        <v>2015</v>
      </c>
      <c r="B82" s="37" t="s">
        <v>385</v>
      </c>
      <c r="C82" s="37">
        <v>17415</v>
      </c>
      <c r="D82" s="37">
        <v>29</v>
      </c>
      <c r="E82" s="38">
        <v>42206</v>
      </c>
      <c r="F82" s="37" t="s">
        <v>200</v>
      </c>
      <c r="G82" s="37" t="s">
        <v>9</v>
      </c>
      <c r="H82" s="37" t="s">
        <v>274</v>
      </c>
      <c r="I82" s="37" t="s">
        <v>9</v>
      </c>
      <c r="J82" s="37" t="s">
        <v>110</v>
      </c>
      <c r="K82" s="37" t="s">
        <v>299</v>
      </c>
      <c r="L82" s="37" t="s">
        <v>6</v>
      </c>
      <c r="M82" s="37" t="s">
        <v>300</v>
      </c>
      <c r="N82" s="37">
        <v>0</v>
      </c>
      <c r="O82" s="37">
        <v>50</v>
      </c>
      <c r="P82" s="37">
        <v>50</v>
      </c>
    </row>
    <row r="83" spans="1:16" x14ac:dyDescent="0.25">
      <c r="A83" s="39">
        <v>2015</v>
      </c>
      <c r="B83" s="37" t="s">
        <v>386</v>
      </c>
      <c r="C83" s="37">
        <v>17416</v>
      </c>
      <c r="D83" s="37">
        <v>29</v>
      </c>
      <c r="E83" s="38">
        <v>42206</v>
      </c>
      <c r="F83" s="37" t="s">
        <v>200</v>
      </c>
      <c r="G83" s="37" t="s">
        <v>9</v>
      </c>
      <c r="H83" s="37" t="s">
        <v>274</v>
      </c>
      <c r="I83" s="37" t="s">
        <v>9</v>
      </c>
      <c r="J83" s="37" t="s">
        <v>110</v>
      </c>
      <c r="K83" s="37" t="s">
        <v>299</v>
      </c>
      <c r="L83" s="37" t="s">
        <v>6</v>
      </c>
      <c r="M83" s="37" t="s">
        <v>300</v>
      </c>
      <c r="N83" s="37">
        <v>0</v>
      </c>
      <c r="O83" s="37">
        <v>4</v>
      </c>
      <c r="P83" s="37">
        <v>4</v>
      </c>
    </row>
    <row r="84" spans="1:16" x14ac:dyDescent="0.25">
      <c r="A84" s="39">
        <v>2015</v>
      </c>
      <c r="B84" s="37" t="s">
        <v>387</v>
      </c>
      <c r="C84" s="37">
        <v>17417</v>
      </c>
      <c r="D84" s="37">
        <v>29</v>
      </c>
      <c r="E84" s="38">
        <v>42206</v>
      </c>
      <c r="F84" s="37" t="s">
        <v>200</v>
      </c>
      <c r="G84" s="37" t="s">
        <v>47</v>
      </c>
      <c r="H84" s="37" t="s">
        <v>193</v>
      </c>
      <c r="I84" s="37" t="s">
        <v>62</v>
      </c>
      <c r="J84" s="37" t="s">
        <v>110</v>
      </c>
      <c r="K84" s="37" t="s">
        <v>299</v>
      </c>
      <c r="L84" s="37" t="s">
        <v>6</v>
      </c>
      <c r="M84" s="37" t="s">
        <v>300</v>
      </c>
      <c r="N84" s="37">
        <v>0</v>
      </c>
      <c r="O84" s="37">
        <v>50</v>
      </c>
      <c r="P84" s="37">
        <v>50</v>
      </c>
    </row>
    <row r="85" spans="1:16" x14ac:dyDescent="0.25">
      <c r="A85" s="39">
        <v>2015</v>
      </c>
      <c r="B85" s="37" t="s">
        <v>388</v>
      </c>
      <c r="C85" s="37">
        <v>17418</v>
      </c>
      <c r="D85" s="37">
        <v>29</v>
      </c>
      <c r="E85" s="38">
        <v>42206</v>
      </c>
      <c r="F85" s="37" t="s">
        <v>200</v>
      </c>
      <c r="G85" s="37" t="s">
        <v>47</v>
      </c>
      <c r="H85" s="37" t="s">
        <v>193</v>
      </c>
      <c r="I85" s="37" t="s">
        <v>62</v>
      </c>
      <c r="J85" s="37" t="s">
        <v>110</v>
      </c>
      <c r="K85" s="37" t="s">
        <v>299</v>
      </c>
      <c r="L85" s="37" t="s">
        <v>6</v>
      </c>
      <c r="M85" s="37" t="s">
        <v>300</v>
      </c>
      <c r="N85" s="37">
        <v>0</v>
      </c>
      <c r="O85" s="37">
        <v>50</v>
      </c>
      <c r="P85" s="37">
        <v>50</v>
      </c>
    </row>
    <row r="86" spans="1:16" x14ac:dyDescent="0.25">
      <c r="A86" s="39">
        <v>2015</v>
      </c>
      <c r="B86" s="37" t="s">
        <v>389</v>
      </c>
      <c r="C86" s="37">
        <v>17419</v>
      </c>
      <c r="D86" s="37">
        <v>29</v>
      </c>
      <c r="E86" s="38">
        <v>42206</v>
      </c>
      <c r="F86" s="37" t="s">
        <v>200</v>
      </c>
      <c r="G86" s="37" t="s">
        <v>47</v>
      </c>
      <c r="H86" s="37" t="s">
        <v>193</v>
      </c>
      <c r="I86" s="37" t="s">
        <v>62</v>
      </c>
      <c r="J86" s="37" t="s">
        <v>110</v>
      </c>
      <c r="K86" s="37" t="s">
        <v>299</v>
      </c>
      <c r="L86" s="37" t="s">
        <v>6</v>
      </c>
      <c r="M86" s="37" t="s">
        <v>300</v>
      </c>
      <c r="N86" s="37">
        <v>0</v>
      </c>
      <c r="O86" s="37">
        <v>50</v>
      </c>
      <c r="P86" s="37">
        <v>50</v>
      </c>
    </row>
    <row r="87" spans="1:16" x14ac:dyDescent="0.25">
      <c r="A87" s="39">
        <v>2015</v>
      </c>
      <c r="B87" s="37" t="s">
        <v>390</v>
      </c>
      <c r="C87" s="37">
        <v>17420</v>
      </c>
      <c r="D87" s="37">
        <v>29</v>
      </c>
      <c r="E87" s="38">
        <v>42206</v>
      </c>
      <c r="F87" s="37" t="s">
        <v>200</v>
      </c>
      <c r="G87" s="37" t="s">
        <v>47</v>
      </c>
      <c r="H87" s="37" t="s">
        <v>193</v>
      </c>
      <c r="I87" s="37" t="s">
        <v>62</v>
      </c>
      <c r="J87" s="37" t="s">
        <v>110</v>
      </c>
      <c r="K87" s="37" t="s">
        <v>299</v>
      </c>
      <c r="L87" s="37" t="s">
        <v>6</v>
      </c>
      <c r="M87" s="37" t="s">
        <v>300</v>
      </c>
      <c r="N87" s="37">
        <v>0</v>
      </c>
      <c r="O87" s="37">
        <v>1</v>
      </c>
      <c r="P87" s="37">
        <v>1</v>
      </c>
    </row>
    <row r="88" spans="1:16" x14ac:dyDescent="0.25">
      <c r="A88" s="39">
        <v>2015</v>
      </c>
      <c r="B88" s="37" t="s">
        <v>391</v>
      </c>
      <c r="C88" s="37">
        <v>17421</v>
      </c>
      <c r="D88" s="37">
        <v>29</v>
      </c>
      <c r="E88" s="38">
        <v>42206</v>
      </c>
      <c r="F88" s="37" t="s">
        <v>200</v>
      </c>
      <c r="G88" s="37" t="s">
        <v>47</v>
      </c>
      <c r="H88" s="37" t="s">
        <v>193</v>
      </c>
      <c r="I88" s="37" t="s">
        <v>62</v>
      </c>
      <c r="J88" s="37" t="s">
        <v>110</v>
      </c>
      <c r="K88" s="37" t="s">
        <v>299</v>
      </c>
      <c r="L88" s="37" t="s">
        <v>5</v>
      </c>
      <c r="M88" s="37" t="s">
        <v>300</v>
      </c>
      <c r="N88" s="37">
        <v>0</v>
      </c>
      <c r="O88" s="37">
        <v>2</v>
      </c>
      <c r="P88" s="37">
        <v>2</v>
      </c>
    </row>
    <row r="89" spans="1:16" x14ac:dyDescent="0.25">
      <c r="A89" s="39">
        <v>2015</v>
      </c>
      <c r="B89" s="37" t="s">
        <v>392</v>
      </c>
      <c r="C89" s="37">
        <v>17422</v>
      </c>
      <c r="D89" s="37">
        <v>29</v>
      </c>
      <c r="E89" s="38">
        <v>42206</v>
      </c>
      <c r="F89" s="37" t="s">
        <v>200</v>
      </c>
      <c r="G89" s="37" t="s">
        <v>47</v>
      </c>
      <c r="H89" s="37" t="s">
        <v>127</v>
      </c>
      <c r="I89" s="37" t="s">
        <v>62</v>
      </c>
      <c r="J89" s="37" t="s">
        <v>110</v>
      </c>
      <c r="K89" s="37" t="s">
        <v>299</v>
      </c>
      <c r="L89" s="37" t="s">
        <v>6</v>
      </c>
      <c r="M89" s="37" t="s">
        <v>300</v>
      </c>
      <c r="N89" s="37">
        <v>0</v>
      </c>
      <c r="O89" s="37">
        <v>50</v>
      </c>
      <c r="P89" s="37">
        <v>50</v>
      </c>
    </row>
    <row r="90" spans="1:16" x14ac:dyDescent="0.25">
      <c r="A90" s="39">
        <v>2015</v>
      </c>
      <c r="B90" s="37" t="s">
        <v>393</v>
      </c>
      <c r="C90" s="37">
        <v>17423</v>
      </c>
      <c r="D90" s="37">
        <v>29</v>
      </c>
      <c r="E90" s="38">
        <v>42206</v>
      </c>
      <c r="F90" s="37" t="s">
        <v>200</v>
      </c>
      <c r="G90" s="37" t="s">
        <v>47</v>
      </c>
      <c r="H90" s="37" t="s">
        <v>127</v>
      </c>
      <c r="I90" s="37" t="s">
        <v>62</v>
      </c>
      <c r="J90" s="37" t="s">
        <v>110</v>
      </c>
      <c r="K90" s="37" t="s">
        <v>299</v>
      </c>
      <c r="L90" s="37" t="s">
        <v>6</v>
      </c>
      <c r="M90" s="37" t="s">
        <v>300</v>
      </c>
      <c r="N90" s="37">
        <v>0</v>
      </c>
      <c r="O90" s="37">
        <v>25</v>
      </c>
      <c r="P90" s="37">
        <v>25</v>
      </c>
    </row>
    <row r="91" spans="1:16" x14ac:dyDescent="0.25">
      <c r="A91" s="39">
        <v>2015</v>
      </c>
      <c r="B91" s="37" t="s">
        <v>394</v>
      </c>
      <c r="C91" s="37">
        <v>17424</v>
      </c>
      <c r="D91" s="37">
        <v>29</v>
      </c>
      <c r="E91" s="38">
        <v>42206</v>
      </c>
      <c r="F91" s="37" t="s">
        <v>200</v>
      </c>
      <c r="G91" s="37" t="s">
        <v>47</v>
      </c>
      <c r="H91" s="37" t="s">
        <v>143</v>
      </c>
      <c r="I91" s="37" t="s">
        <v>62</v>
      </c>
      <c r="J91" s="37" t="s">
        <v>110</v>
      </c>
      <c r="K91" s="37" t="s">
        <v>299</v>
      </c>
      <c r="L91" s="37" t="s">
        <v>6</v>
      </c>
      <c r="M91" s="37" t="s">
        <v>300</v>
      </c>
      <c r="N91" s="37">
        <v>0</v>
      </c>
      <c r="O91" s="37">
        <v>49</v>
      </c>
      <c r="P91" s="37">
        <v>49</v>
      </c>
    </row>
    <row r="92" spans="1:16" x14ac:dyDescent="0.25">
      <c r="A92" s="39">
        <v>2015</v>
      </c>
      <c r="B92" s="37" t="s">
        <v>395</v>
      </c>
      <c r="C92" s="37">
        <v>17425</v>
      </c>
      <c r="D92" s="37">
        <v>29</v>
      </c>
      <c r="E92" s="38">
        <v>42206</v>
      </c>
      <c r="F92" s="37" t="s">
        <v>200</v>
      </c>
      <c r="G92" s="37" t="s">
        <v>47</v>
      </c>
      <c r="H92" s="37" t="s">
        <v>167</v>
      </c>
      <c r="I92" s="37" t="s">
        <v>62</v>
      </c>
      <c r="J92" s="37" t="s">
        <v>110</v>
      </c>
      <c r="K92" s="37" t="s">
        <v>299</v>
      </c>
      <c r="L92" s="37" t="s">
        <v>6</v>
      </c>
      <c r="M92" s="37" t="s">
        <v>300</v>
      </c>
      <c r="N92" s="37">
        <v>0</v>
      </c>
      <c r="O92" s="37">
        <v>50</v>
      </c>
      <c r="P92" s="37">
        <v>50</v>
      </c>
    </row>
    <row r="93" spans="1:16" x14ac:dyDescent="0.25">
      <c r="A93" s="39">
        <v>2015</v>
      </c>
      <c r="B93" s="37" t="s">
        <v>396</v>
      </c>
      <c r="C93" s="37">
        <v>17426</v>
      </c>
      <c r="D93" s="37">
        <v>29</v>
      </c>
      <c r="E93" s="38">
        <v>42206</v>
      </c>
      <c r="F93" s="37" t="s">
        <v>200</v>
      </c>
      <c r="G93" s="37" t="s">
        <v>47</v>
      </c>
      <c r="H93" s="37" t="s">
        <v>167</v>
      </c>
      <c r="I93" s="37" t="s">
        <v>62</v>
      </c>
      <c r="J93" s="37" t="s">
        <v>110</v>
      </c>
      <c r="K93" s="37" t="s">
        <v>299</v>
      </c>
      <c r="L93" s="37" t="s">
        <v>6</v>
      </c>
      <c r="M93" s="37" t="s">
        <v>300</v>
      </c>
      <c r="N93" s="37">
        <v>0</v>
      </c>
      <c r="O93" s="37">
        <v>41</v>
      </c>
      <c r="P93" s="37">
        <v>41</v>
      </c>
    </row>
    <row r="94" spans="1:16" x14ac:dyDescent="0.25">
      <c r="A94" s="39">
        <v>2015</v>
      </c>
      <c r="B94" s="37" t="s">
        <v>397</v>
      </c>
      <c r="C94" s="37">
        <v>17427</v>
      </c>
      <c r="D94" s="37">
        <v>29</v>
      </c>
      <c r="E94" s="38">
        <v>42206</v>
      </c>
      <c r="F94" s="37" t="s">
        <v>200</v>
      </c>
      <c r="G94" s="37" t="s">
        <v>47</v>
      </c>
      <c r="H94" s="37" t="s">
        <v>167</v>
      </c>
      <c r="I94" s="37" t="s">
        <v>62</v>
      </c>
      <c r="J94" s="37" t="s">
        <v>110</v>
      </c>
      <c r="K94" s="37" t="s">
        <v>299</v>
      </c>
      <c r="L94" s="37" t="s">
        <v>5</v>
      </c>
      <c r="M94" s="37" t="s">
        <v>300</v>
      </c>
      <c r="N94" s="37">
        <v>0</v>
      </c>
      <c r="O94" s="37">
        <v>14</v>
      </c>
      <c r="P94" s="37">
        <v>14</v>
      </c>
    </row>
    <row r="95" spans="1:16" x14ac:dyDescent="0.25">
      <c r="A95" s="39">
        <v>2015</v>
      </c>
      <c r="B95" s="37" t="s">
        <v>398</v>
      </c>
      <c r="C95" s="37">
        <v>17428</v>
      </c>
      <c r="D95" s="37">
        <v>29</v>
      </c>
      <c r="E95" s="38">
        <v>42206</v>
      </c>
      <c r="F95" s="37" t="s">
        <v>200</v>
      </c>
      <c r="G95" s="37" t="s">
        <v>47</v>
      </c>
      <c r="H95" s="37" t="s">
        <v>399</v>
      </c>
      <c r="I95" s="37" t="s">
        <v>62</v>
      </c>
      <c r="J95" s="37" t="s">
        <v>337</v>
      </c>
      <c r="K95" s="37" t="s">
        <v>299</v>
      </c>
      <c r="L95" s="37" t="s">
        <v>6</v>
      </c>
      <c r="M95" s="37" t="s">
        <v>300</v>
      </c>
      <c r="N95" s="37">
        <v>3</v>
      </c>
      <c r="O95" s="37">
        <v>0</v>
      </c>
      <c r="P95" s="37">
        <v>3</v>
      </c>
    </row>
    <row r="96" spans="1:16" x14ac:dyDescent="0.25">
      <c r="A96" s="39">
        <v>2015</v>
      </c>
      <c r="B96" s="37" t="s">
        <v>400</v>
      </c>
      <c r="C96" s="37">
        <v>17429</v>
      </c>
      <c r="D96" s="37">
        <v>29</v>
      </c>
      <c r="E96" s="38">
        <v>42206</v>
      </c>
      <c r="F96" s="37" t="s">
        <v>200</v>
      </c>
      <c r="G96" s="37" t="s">
        <v>47</v>
      </c>
      <c r="H96" s="37" t="s">
        <v>399</v>
      </c>
      <c r="I96" s="37" t="s">
        <v>62</v>
      </c>
      <c r="J96" s="37" t="s">
        <v>337</v>
      </c>
      <c r="K96" s="37" t="s">
        <v>299</v>
      </c>
      <c r="L96" s="37" t="s">
        <v>5</v>
      </c>
      <c r="M96" s="37" t="s">
        <v>300</v>
      </c>
      <c r="N96" s="37">
        <v>50</v>
      </c>
      <c r="O96" s="37">
        <v>0</v>
      </c>
      <c r="P96" s="37">
        <v>50</v>
      </c>
    </row>
    <row r="97" spans="1:16" x14ac:dyDescent="0.25">
      <c r="A97" s="39">
        <v>2015</v>
      </c>
      <c r="B97" s="37" t="s">
        <v>401</v>
      </c>
      <c r="C97" s="37">
        <v>17430</v>
      </c>
      <c r="D97" s="37">
        <v>29</v>
      </c>
      <c r="E97" s="38">
        <v>42206</v>
      </c>
      <c r="F97" s="37" t="s">
        <v>200</v>
      </c>
      <c r="G97" s="37" t="s">
        <v>47</v>
      </c>
      <c r="H97" s="37" t="s">
        <v>399</v>
      </c>
      <c r="I97" s="37" t="s">
        <v>62</v>
      </c>
      <c r="J97" s="37" t="s">
        <v>337</v>
      </c>
      <c r="K97" s="37" t="s">
        <v>299</v>
      </c>
      <c r="L97" s="37" t="s">
        <v>5</v>
      </c>
      <c r="M97" s="37" t="s">
        <v>300</v>
      </c>
      <c r="N97" s="37">
        <v>10</v>
      </c>
      <c r="O97" s="37">
        <v>0</v>
      </c>
      <c r="P97" s="37">
        <v>10</v>
      </c>
    </row>
    <row r="98" spans="1:16" x14ac:dyDescent="0.25">
      <c r="A98" s="39">
        <v>2015</v>
      </c>
      <c r="B98" s="37" t="s">
        <v>402</v>
      </c>
      <c r="C98" s="37">
        <v>17431</v>
      </c>
      <c r="D98" s="37">
        <v>29</v>
      </c>
      <c r="E98" s="38">
        <v>42206</v>
      </c>
      <c r="F98" s="37" t="s">
        <v>200</v>
      </c>
      <c r="G98" s="37" t="s">
        <v>47</v>
      </c>
      <c r="H98" s="37" t="s">
        <v>195</v>
      </c>
      <c r="I98" s="37" t="s">
        <v>62</v>
      </c>
      <c r="J98" s="37" t="s">
        <v>110</v>
      </c>
      <c r="K98" s="37" t="s">
        <v>299</v>
      </c>
      <c r="L98" s="37" t="s">
        <v>6</v>
      </c>
      <c r="M98" s="37" t="s">
        <v>300</v>
      </c>
      <c r="N98" s="37">
        <v>0</v>
      </c>
      <c r="O98" s="37">
        <v>50</v>
      </c>
      <c r="P98" s="37">
        <v>50</v>
      </c>
    </row>
    <row r="99" spans="1:16" x14ac:dyDescent="0.25">
      <c r="A99" s="39">
        <v>2015</v>
      </c>
      <c r="B99" s="37" t="s">
        <v>403</v>
      </c>
      <c r="C99" s="37">
        <v>17432</v>
      </c>
      <c r="D99" s="37">
        <v>29</v>
      </c>
      <c r="E99" s="38">
        <v>42206</v>
      </c>
      <c r="F99" s="37" t="s">
        <v>200</v>
      </c>
      <c r="G99" s="37" t="s">
        <v>47</v>
      </c>
      <c r="H99" s="37" t="s">
        <v>195</v>
      </c>
      <c r="I99" s="37" t="s">
        <v>62</v>
      </c>
      <c r="J99" s="37" t="s">
        <v>110</v>
      </c>
      <c r="K99" s="37" t="s">
        <v>299</v>
      </c>
      <c r="L99" s="37" t="s">
        <v>6</v>
      </c>
      <c r="M99" s="37" t="s">
        <v>300</v>
      </c>
      <c r="N99" s="37">
        <v>0</v>
      </c>
      <c r="O99" s="37">
        <v>12</v>
      </c>
      <c r="P99" s="37">
        <v>12</v>
      </c>
    </row>
    <row r="100" spans="1:16" x14ac:dyDescent="0.25">
      <c r="A100" s="39">
        <v>2015</v>
      </c>
      <c r="B100" s="37" t="s">
        <v>404</v>
      </c>
      <c r="C100" s="37">
        <v>17433</v>
      </c>
      <c r="D100" s="37">
        <v>29</v>
      </c>
      <c r="E100" s="38">
        <v>42206</v>
      </c>
      <c r="F100" s="37" t="s">
        <v>200</v>
      </c>
      <c r="G100" s="37" t="s">
        <v>47</v>
      </c>
      <c r="H100" s="37" t="s">
        <v>195</v>
      </c>
      <c r="I100" s="37" t="s">
        <v>62</v>
      </c>
      <c r="J100" s="37" t="s">
        <v>110</v>
      </c>
      <c r="K100" s="37" t="s">
        <v>299</v>
      </c>
      <c r="L100" s="37" t="s">
        <v>5</v>
      </c>
      <c r="M100" s="37" t="s">
        <v>300</v>
      </c>
      <c r="N100" s="37">
        <v>0</v>
      </c>
      <c r="O100" s="37">
        <v>2</v>
      </c>
      <c r="P100" s="37">
        <v>2</v>
      </c>
    </row>
    <row r="101" spans="1:16" x14ac:dyDescent="0.25">
      <c r="A101" s="39">
        <v>2015</v>
      </c>
      <c r="B101" s="37" t="s">
        <v>405</v>
      </c>
      <c r="C101" s="37">
        <v>17434</v>
      </c>
      <c r="D101" s="37">
        <v>29</v>
      </c>
      <c r="E101" s="38">
        <v>42206</v>
      </c>
      <c r="F101" s="37" t="s">
        <v>200</v>
      </c>
      <c r="G101" s="37" t="s">
        <v>47</v>
      </c>
      <c r="H101" s="37" t="s">
        <v>177</v>
      </c>
      <c r="I101" s="37" t="s">
        <v>62</v>
      </c>
      <c r="J101" s="37" t="s">
        <v>110</v>
      </c>
      <c r="K101" s="37" t="s">
        <v>299</v>
      </c>
      <c r="L101" s="37" t="s">
        <v>6</v>
      </c>
      <c r="M101" s="37" t="s">
        <v>300</v>
      </c>
      <c r="N101" s="37">
        <v>0</v>
      </c>
      <c r="O101" s="37">
        <v>50</v>
      </c>
      <c r="P101" s="37">
        <v>50</v>
      </c>
    </row>
    <row r="102" spans="1:16" x14ac:dyDescent="0.25">
      <c r="A102" s="39">
        <v>2015</v>
      </c>
      <c r="B102" s="37" t="s">
        <v>406</v>
      </c>
      <c r="C102" s="37">
        <v>17435</v>
      </c>
      <c r="D102" s="37">
        <v>29</v>
      </c>
      <c r="E102" s="38">
        <v>42206</v>
      </c>
      <c r="F102" s="37" t="s">
        <v>200</v>
      </c>
      <c r="G102" s="37" t="s">
        <v>47</v>
      </c>
      <c r="H102" s="37" t="s">
        <v>177</v>
      </c>
      <c r="I102" s="37" t="s">
        <v>62</v>
      </c>
      <c r="J102" s="37" t="s">
        <v>110</v>
      </c>
      <c r="K102" s="37" t="s">
        <v>299</v>
      </c>
      <c r="L102" s="37" t="s">
        <v>6</v>
      </c>
      <c r="M102" s="37" t="s">
        <v>300</v>
      </c>
      <c r="N102" s="37">
        <v>0</v>
      </c>
      <c r="O102" s="37">
        <v>49</v>
      </c>
      <c r="P102" s="37">
        <v>49</v>
      </c>
    </row>
    <row r="103" spans="1:16" x14ac:dyDescent="0.25">
      <c r="A103" s="39">
        <v>2015</v>
      </c>
      <c r="B103" s="37" t="s">
        <v>407</v>
      </c>
      <c r="C103" s="37">
        <v>17436</v>
      </c>
      <c r="D103" s="37">
        <v>29</v>
      </c>
      <c r="E103" s="38">
        <v>42206</v>
      </c>
      <c r="F103" s="37" t="s">
        <v>200</v>
      </c>
      <c r="G103" s="37" t="s">
        <v>47</v>
      </c>
      <c r="H103" s="37" t="s">
        <v>177</v>
      </c>
      <c r="I103" s="37" t="s">
        <v>62</v>
      </c>
      <c r="J103" s="37" t="s">
        <v>110</v>
      </c>
      <c r="K103" s="37" t="s">
        <v>299</v>
      </c>
      <c r="L103" s="37" t="s">
        <v>5</v>
      </c>
      <c r="M103" s="37" t="s">
        <v>300</v>
      </c>
      <c r="N103" s="37">
        <v>0</v>
      </c>
      <c r="O103" s="37">
        <v>11</v>
      </c>
      <c r="P103" s="37">
        <v>11</v>
      </c>
    </row>
    <row r="104" spans="1:16" x14ac:dyDescent="0.25">
      <c r="A104" s="39">
        <v>2015</v>
      </c>
      <c r="B104" s="37" t="s">
        <v>408</v>
      </c>
      <c r="C104" s="37">
        <v>17437</v>
      </c>
      <c r="D104" s="37">
        <v>29</v>
      </c>
      <c r="E104" s="38">
        <v>42206</v>
      </c>
      <c r="F104" s="37" t="s">
        <v>200</v>
      </c>
      <c r="G104" s="37" t="s">
        <v>47</v>
      </c>
      <c r="H104" s="37" t="s">
        <v>409</v>
      </c>
      <c r="I104" s="37" t="s">
        <v>62</v>
      </c>
      <c r="J104" s="37" t="s">
        <v>337</v>
      </c>
      <c r="K104" s="37" t="s">
        <v>299</v>
      </c>
      <c r="L104" s="37" t="s">
        <v>6</v>
      </c>
      <c r="M104" s="37" t="s">
        <v>300</v>
      </c>
      <c r="N104" s="37">
        <v>3</v>
      </c>
      <c r="O104" s="37">
        <v>0</v>
      </c>
      <c r="P104" s="37">
        <v>3</v>
      </c>
    </row>
    <row r="105" spans="1:16" x14ac:dyDescent="0.25">
      <c r="A105" s="39">
        <v>2015</v>
      </c>
      <c r="B105" s="37" t="s">
        <v>410</v>
      </c>
      <c r="C105" s="37">
        <v>17438</v>
      </c>
      <c r="D105" s="37">
        <v>29</v>
      </c>
      <c r="E105" s="38">
        <v>42206</v>
      </c>
      <c r="F105" s="37" t="s">
        <v>200</v>
      </c>
      <c r="G105" s="37" t="s">
        <v>47</v>
      </c>
      <c r="H105" s="37" t="s">
        <v>409</v>
      </c>
      <c r="I105" s="37" t="s">
        <v>62</v>
      </c>
      <c r="J105" s="37" t="s">
        <v>337</v>
      </c>
      <c r="K105" s="37" t="s">
        <v>299</v>
      </c>
      <c r="L105" s="37" t="s">
        <v>5</v>
      </c>
      <c r="M105" s="37" t="s">
        <v>300</v>
      </c>
      <c r="N105" s="37">
        <v>50</v>
      </c>
      <c r="O105" s="37">
        <v>0</v>
      </c>
      <c r="P105" s="37">
        <v>50</v>
      </c>
    </row>
    <row r="106" spans="1:16" x14ac:dyDescent="0.25">
      <c r="A106" s="39">
        <v>2015</v>
      </c>
      <c r="B106" s="37" t="s">
        <v>411</v>
      </c>
      <c r="C106" s="37">
        <v>17439</v>
      </c>
      <c r="D106" s="37">
        <v>29</v>
      </c>
      <c r="E106" s="38">
        <v>42206</v>
      </c>
      <c r="F106" s="37" t="s">
        <v>200</v>
      </c>
      <c r="G106" s="37" t="s">
        <v>47</v>
      </c>
      <c r="H106" s="37" t="s">
        <v>409</v>
      </c>
      <c r="I106" s="37" t="s">
        <v>62</v>
      </c>
      <c r="J106" s="37" t="s">
        <v>337</v>
      </c>
      <c r="K106" s="37" t="s">
        <v>299</v>
      </c>
      <c r="L106" s="37" t="s">
        <v>5</v>
      </c>
      <c r="M106" s="37" t="s">
        <v>300</v>
      </c>
      <c r="N106" s="37">
        <v>50</v>
      </c>
      <c r="O106" s="37">
        <v>0</v>
      </c>
      <c r="P106" s="37">
        <v>50</v>
      </c>
    </row>
    <row r="107" spans="1:16" x14ac:dyDescent="0.25">
      <c r="A107" s="39">
        <v>2015</v>
      </c>
      <c r="B107" s="37" t="s">
        <v>412</v>
      </c>
      <c r="C107" s="37">
        <v>17440</v>
      </c>
      <c r="D107" s="37">
        <v>29</v>
      </c>
      <c r="E107" s="38">
        <v>42206</v>
      </c>
      <c r="F107" s="37" t="s">
        <v>200</v>
      </c>
      <c r="G107" s="37" t="s">
        <v>47</v>
      </c>
      <c r="H107" s="37" t="s">
        <v>409</v>
      </c>
      <c r="I107" s="37" t="s">
        <v>62</v>
      </c>
      <c r="J107" s="37" t="s">
        <v>337</v>
      </c>
      <c r="K107" s="37" t="s">
        <v>299</v>
      </c>
      <c r="L107" s="37" t="s">
        <v>5</v>
      </c>
      <c r="M107" s="37" t="s">
        <v>300</v>
      </c>
      <c r="N107" s="37">
        <v>42</v>
      </c>
      <c r="O107" s="37">
        <v>0</v>
      </c>
      <c r="P107" s="37">
        <v>42</v>
      </c>
    </row>
    <row r="108" spans="1:16" x14ac:dyDescent="0.25">
      <c r="A108" s="39">
        <v>2015</v>
      </c>
      <c r="B108" s="37" t="s">
        <v>413</v>
      </c>
      <c r="C108" s="37">
        <v>17441</v>
      </c>
      <c r="D108" s="37">
        <v>29</v>
      </c>
      <c r="E108" s="38">
        <v>42206</v>
      </c>
      <c r="F108" s="37" t="s">
        <v>200</v>
      </c>
      <c r="G108" s="37" t="s">
        <v>47</v>
      </c>
      <c r="H108" s="37" t="s">
        <v>129</v>
      </c>
      <c r="I108" s="37" t="s">
        <v>62</v>
      </c>
      <c r="J108" s="37" t="s">
        <v>110</v>
      </c>
      <c r="K108" s="37" t="s">
        <v>299</v>
      </c>
      <c r="L108" s="37" t="s">
        <v>6</v>
      </c>
      <c r="M108" s="37" t="s">
        <v>300</v>
      </c>
      <c r="N108" s="37">
        <v>0</v>
      </c>
      <c r="O108" s="37">
        <v>50</v>
      </c>
      <c r="P108" s="37">
        <v>50</v>
      </c>
    </row>
    <row r="109" spans="1:16" x14ac:dyDescent="0.25">
      <c r="A109" s="39">
        <v>2015</v>
      </c>
      <c r="B109" s="37" t="s">
        <v>414</v>
      </c>
      <c r="C109" s="37">
        <v>17442</v>
      </c>
      <c r="D109" s="37">
        <v>29</v>
      </c>
      <c r="E109" s="38">
        <v>42206</v>
      </c>
      <c r="F109" s="37" t="s">
        <v>200</v>
      </c>
      <c r="G109" s="37" t="s">
        <v>47</v>
      </c>
      <c r="H109" s="37" t="s">
        <v>129</v>
      </c>
      <c r="I109" s="37" t="s">
        <v>62</v>
      </c>
      <c r="J109" s="37" t="s">
        <v>110</v>
      </c>
      <c r="K109" s="37" t="s">
        <v>299</v>
      </c>
      <c r="L109" s="37" t="s">
        <v>6</v>
      </c>
      <c r="M109" s="37" t="s">
        <v>300</v>
      </c>
      <c r="N109" s="37">
        <v>0</v>
      </c>
      <c r="O109" s="37">
        <v>50</v>
      </c>
      <c r="P109" s="37">
        <v>50</v>
      </c>
    </row>
    <row r="110" spans="1:16" x14ac:dyDescent="0.25">
      <c r="A110" s="39">
        <v>2015</v>
      </c>
      <c r="B110" s="37" t="s">
        <v>415</v>
      </c>
      <c r="C110" s="37">
        <v>17443</v>
      </c>
      <c r="D110" s="37">
        <v>29</v>
      </c>
      <c r="E110" s="38">
        <v>42206</v>
      </c>
      <c r="F110" s="37" t="s">
        <v>200</v>
      </c>
      <c r="G110" s="37" t="s">
        <v>47</v>
      </c>
      <c r="H110" s="37" t="s">
        <v>129</v>
      </c>
      <c r="I110" s="37" t="s">
        <v>62</v>
      </c>
      <c r="J110" s="37" t="s">
        <v>110</v>
      </c>
      <c r="K110" s="37" t="s">
        <v>299</v>
      </c>
      <c r="L110" s="37" t="s">
        <v>6</v>
      </c>
      <c r="M110" s="37" t="s">
        <v>300</v>
      </c>
      <c r="N110" s="37">
        <v>0</v>
      </c>
      <c r="O110" s="37">
        <v>50</v>
      </c>
      <c r="P110" s="37">
        <v>50</v>
      </c>
    </row>
    <row r="111" spans="1:16" x14ac:dyDescent="0.25">
      <c r="A111" s="39">
        <v>2015</v>
      </c>
      <c r="B111" s="37" t="s">
        <v>416</v>
      </c>
      <c r="C111" s="37">
        <v>17444</v>
      </c>
      <c r="D111" s="37">
        <v>29</v>
      </c>
      <c r="E111" s="38">
        <v>42206</v>
      </c>
      <c r="F111" s="37" t="s">
        <v>200</v>
      </c>
      <c r="G111" s="37" t="s">
        <v>47</v>
      </c>
      <c r="H111" s="37" t="s">
        <v>129</v>
      </c>
      <c r="I111" s="37" t="s">
        <v>62</v>
      </c>
      <c r="J111" s="37" t="s">
        <v>110</v>
      </c>
      <c r="K111" s="37" t="s">
        <v>299</v>
      </c>
      <c r="L111" s="37" t="s">
        <v>6</v>
      </c>
      <c r="M111" s="37" t="s">
        <v>300</v>
      </c>
      <c r="N111" s="37">
        <v>0</v>
      </c>
      <c r="O111" s="37">
        <v>50</v>
      </c>
      <c r="P111" s="37">
        <v>50</v>
      </c>
    </row>
    <row r="112" spans="1:16" x14ac:dyDescent="0.25">
      <c r="A112" s="39">
        <v>2015</v>
      </c>
      <c r="B112" s="37" t="s">
        <v>417</v>
      </c>
      <c r="C112" s="37">
        <v>17445</v>
      </c>
      <c r="D112" s="37">
        <v>29</v>
      </c>
      <c r="E112" s="38">
        <v>42206</v>
      </c>
      <c r="F112" s="37" t="s">
        <v>200</v>
      </c>
      <c r="G112" s="37" t="s">
        <v>47</v>
      </c>
      <c r="H112" s="37" t="s">
        <v>129</v>
      </c>
      <c r="I112" s="37" t="s">
        <v>62</v>
      </c>
      <c r="J112" s="37" t="s">
        <v>110</v>
      </c>
      <c r="K112" s="37" t="s">
        <v>299</v>
      </c>
      <c r="L112" s="37" t="s">
        <v>6</v>
      </c>
      <c r="M112" s="37" t="s">
        <v>300</v>
      </c>
      <c r="N112" s="37">
        <v>0</v>
      </c>
      <c r="O112" s="37">
        <v>50</v>
      </c>
      <c r="P112" s="37">
        <v>50</v>
      </c>
    </row>
    <row r="113" spans="1:16" x14ac:dyDescent="0.25">
      <c r="A113" s="39">
        <v>2015</v>
      </c>
      <c r="B113" s="37" t="s">
        <v>418</v>
      </c>
      <c r="C113" s="37">
        <v>17446</v>
      </c>
      <c r="D113" s="37">
        <v>29</v>
      </c>
      <c r="E113" s="38">
        <v>42206</v>
      </c>
      <c r="F113" s="37" t="s">
        <v>200</v>
      </c>
      <c r="G113" s="37" t="s">
        <v>47</v>
      </c>
      <c r="H113" s="37" t="s">
        <v>129</v>
      </c>
      <c r="I113" s="37" t="s">
        <v>62</v>
      </c>
      <c r="J113" s="37" t="s">
        <v>110</v>
      </c>
      <c r="K113" s="37" t="s">
        <v>299</v>
      </c>
      <c r="L113" s="37" t="s">
        <v>6</v>
      </c>
      <c r="M113" s="37" t="s">
        <v>300</v>
      </c>
      <c r="N113" s="37">
        <v>0</v>
      </c>
      <c r="O113" s="37">
        <v>50</v>
      </c>
      <c r="P113" s="37">
        <v>50</v>
      </c>
    </row>
    <row r="114" spans="1:16" x14ac:dyDescent="0.25">
      <c r="A114" s="39">
        <v>2015</v>
      </c>
      <c r="B114" s="37" t="s">
        <v>419</v>
      </c>
      <c r="C114" s="37">
        <v>17447</v>
      </c>
      <c r="D114" s="37">
        <v>29</v>
      </c>
      <c r="E114" s="38">
        <v>42206</v>
      </c>
      <c r="F114" s="37" t="s">
        <v>200</v>
      </c>
      <c r="G114" s="37" t="s">
        <v>47</v>
      </c>
      <c r="H114" s="37" t="s">
        <v>129</v>
      </c>
      <c r="I114" s="37" t="s">
        <v>62</v>
      </c>
      <c r="J114" s="37" t="s">
        <v>110</v>
      </c>
      <c r="K114" s="37" t="s">
        <v>299</v>
      </c>
      <c r="L114" s="37" t="s">
        <v>6</v>
      </c>
      <c r="M114" s="37" t="s">
        <v>300</v>
      </c>
      <c r="N114" s="37">
        <v>0</v>
      </c>
      <c r="O114" s="37">
        <v>30</v>
      </c>
      <c r="P114" s="37">
        <v>30</v>
      </c>
    </row>
    <row r="115" spans="1:16" x14ac:dyDescent="0.25">
      <c r="A115" s="39">
        <v>2015</v>
      </c>
      <c r="B115" s="37" t="s">
        <v>420</v>
      </c>
      <c r="C115" s="37">
        <v>17448</v>
      </c>
      <c r="D115" s="37">
        <v>29</v>
      </c>
      <c r="E115" s="38">
        <v>42206</v>
      </c>
      <c r="F115" s="37" t="s">
        <v>200</v>
      </c>
      <c r="G115" s="37" t="s">
        <v>47</v>
      </c>
      <c r="H115" s="37" t="s">
        <v>129</v>
      </c>
      <c r="I115" s="37" t="s">
        <v>62</v>
      </c>
      <c r="J115" s="37" t="s">
        <v>110</v>
      </c>
      <c r="K115" s="37" t="s">
        <v>299</v>
      </c>
      <c r="L115" s="37" t="s">
        <v>5</v>
      </c>
      <c r="M115" s="37" t="s">
        <v>300</v>
      </c>
      <c r="N115" s="37">
        <v>0</v>
      </c>
      <c r="O115" s="37">
        <v>23</v>
      </c>
      <c r="P115" s="37">
        <v>23</v>
      </c>
    </row>
    <row r="116" spans="1:16" x14ac:dyDescent="0.25">
      <c r="A116" s="39">
        <v>2015</v>
      </c>
      <c r="B116" s="37" t="s">
        <v>421</v>
      </c>
      <c r="C116" s="37">
        <v>17449</v>
      </c>
      <c r="D116" s="37">
        <v>29</v>
      </c>
      <c r="E116" s="38">
        <v>42206</v>
      </c>
      <c r="F116" s="37" t="s">
        <v>200</v>
      </c>
      <c r="G116" s="37" t="s">
        <v>47</v>
      </c>
      <c r="H116" s="37" t="s">
        <v>155</v>
      </c>
      <c r="I116" s="37" t="s">
        <v>62</v>
      </c>
      <c r="J116" s="37" t="s">
        <v>110</v>
      </c>
      <c r="K116" s="37" t="s">
        <v>299</v>
      </c>
      <c r="L116" s="37" t="s">
        <v>6</v>
      </c>
      <c r="M116" s="37" t="s">
        <v>300</v>
      </c>
      <c r="N116" s="37">
        <v>0</v>
      </c>
      <c r="O116" s="37">
        <v>50</v>
      </c>
      <c r="P116" s="37">
        <v>50</v>
      </c>
    </row>
    <row r="117" spans="1:16" x14ac:dyDescent="0.25">
      <c r="A117" s="39">
        <v>2015</v>
      </c>
      <c r="B117" s="37" t="s">
        <v>422</v>
      </c>
      <c r="C117" s="37">
        <v>17450</v>
      </c>
      <c r="D117" s="37">
        <v>29</v>
      </c>
      <c r="E117" s="38">
        <v>42206</v>
      </c>
      <c r="F117" s="37" t="s">
        <v>200</v>
      </c>
      <c r="G117" s="37" t="s">
        <v>47</v>
      </c>
      <c r="H117" s="37" t="s">
        <v>155</v>
      </c>
      <c r="I117" s="37" t="s">
        <v>62</v>
      </c>
      <c r="J117" s="37" t="s">
        <v>110</v>
      </c>
      <c r="K117" s="37" t="s">
        <v>299</v>
      </c>
      <c r="L117" s="37" t="s">
        <v>6</v>
      </c>
      <c r="M117" s="37" t="s">
        <v>300</v>
      </c>
      <c r="N117" s="37">
        <v>0</v>
      </c>
      <c r="O117" s="37">
        <v>50</v>
      </c>
      <c r="P117" s="37">
        <v>50</v>
      </c>
    </row>
    <row r="118" spans="1:16" x14ac:dyDescent="0.25">
      <c r="A118" s="39">
        <v>2015</v>
      </c>
      <c r="B118" s="37" t="s">
        <v>423</v>
      </c>
      <c r="C118" s="37">
        <v>17451</v>
      </c>
      <c r="D118" s="37">
        <v>29</v>
      </c>
      <c r="E118" s="38">
        <v>42206</v>
      </c>
      <c r="F118" s="37" t="s">
        <v>200</v>
      </c>
      <c r="G118" s="37" t="s">
        <v>47</v>
      </c>
      <c r="H118" s="37" t="s">
        <v>155</v>
      </c>
      <c r="I118" s="37" t="s">
        <v>62</v>
      </c>
      <c r="J118" s="37" t="s">
        <v>110</v>
      </c>
      <c r="K118" s="37" t="s">
        <v>299</v>
      </c>
      <c r="L118" s="37" t="s">
        <v>6</v>
      </c>
      <c r="M118" s="37" t="s">
        <v>300</v>
      </c>
      <c r="N118" s="37">
        <v>0</v>
      </c>
      <c r="O118" s="37">
        <v>11</v>
      </c>
      <c r="P118" s="37">
        <v>11</v>
      </c>
    </row>
    <row r="119" spans="1:16" x14ac:dyDescent="0.25">
      <c r="A119" s="39">
        <v>2015</v>
      </c>
      <c r="B119" s="37" t="s">
        <v>424</v>
      </c>
      <c r="C119" s="37">
        <v>17452</v>
      </c>
      <c r="D119" s="37">
        <v>29</v>
      </c>
      <c r="E119" s="38">
        <v>42206</v>
      </c>
      <c r="F119" s="37" t="s">
        <v>200</v>
      </c>
      <c r="G119" s="37" t="s">
        <v>47</v>
      </c>
      <c r="H119" s="37" t="s">
        <v>155</v>
      </c>
      <c r="I119" s="37" t="s">
        <v>62</v>
      </c>
      <c r="J119" s="37" t="s">
        <v>110</v>
      </c>
      <c r="K119" s="37" t="s">
        <v>299</v>
      </c>
      <c r="L119" s="37" t="s">
        <v>5</v>
      </c>
      <c r="M119" s="37" t="s">
        <v>300</v>
      </c>
      <c r="N119" s="37">
        <v>0</v>
      </c>
      <c r="O119" s="37">
        <v>36</v>
      </c>
      <c r="P119" s="37">
        <v>36</v>
      </c>
    </row>
    <row r="120" spans="1:16" x14ac:dyDescent="0.25">
      <c r="A120" s="39">
        <v>2015</v>
      </c>
      <c r="B120" s="37" t="s">
        <v>425</v>
      </c>
      <c r="C120" s="37">
        <v>17453</v>
      </c>
      <c r="D120" s="37">
        <v>29</v>
      </c>
      <c r="E120" s="38">
        <v>42206</v>
      </c>
      <c r="F120" s="37" t="s">
        <v>200</v>
      </c>
      <c r="G120" s="37" t="s">
        <v>47</v>
      </c>
      <c r="H120" s="37" t="s">
        <v>149</v>
      </c>
      <c r="I120" s="37" t="s">
        <v>62</v>
      </c>
      <c r="J120" s="37" t="s">
        <v>110</v>
      </c>
      <c r="K120" s="37" t="s">
        <v>299</v>
      </c>
      <c r="L120" s="37" t="s">
        <v>6</v>
      </c>
      <c r="M120" s="37" t="s">
        <v>300</v>
      </c>
      <c r="N120" s="37">
        <v>0</v>
      </c>
      <c r="O120" s="37">
        <v>50</v>
      </c>
      <c r="P120" s="37">
        <v>50</v>
      </c>
    </row>
    <row r="121" spans="1:16" x14ac:dyDescent="0.25">
      <c r="A121" s="39">
        <v>2015</v>
      </c>
      <c r="B121" s="37" t="s">
        <v>426</v>
      </c>
      <c r="C121" s="37">
        <v>17454</v>
      </c>
      <c r="D121" s="37">
        <v>29</v>
      </c>
      <c r="E121" s="38">
        <v>42206</v>
      </c>
      <c r="F121" s="37" t="s">
        <v>200</v>
      </c>
      <c r="G121" s="37" t="s">
        <v>47</v>
      </c>
      <c r="H121" s="37" t="s">
        <v>149</v>
      </c>
      <c r="I121" s="37" t="s">
        <v>62</v>
      </c>
      <c r="J121" s="37" t="s">
        <v>110</v>
      </c>
      <c r="K121" s="37" t="s">
        <v>299</v>
      </c>
      <c r="L121" s="37" t="s">
        <v>6</v>
      </c>
      <c r="M121" s="37" t="s">
        <v>300</v>
      </c>
      <c r="N121" s="37">
        <v>0</v>
      </c>
      <c r="O121" s="37">
        <v>50</v>
      </c>
      <c r="P121" s="37">
        <v>50</v>
      </c>
    </row>
    <row r="122" spans="1:16" x14ac:dyDescent="0.25">
      <c r="A122" s="39">
        <v>2015</v>
      </c>
      <c r="B122" s="37" t="s">
        <v>427</v>
      </c>
      <c r="C122" s="37">
        <v>17455</v>
      </c>
      <c r="D122" s="37">
        <v>29</v>
      </c>
      <c r="E122" s="38">
        <v>42206</v>
      </c>
      <c r="F122" s="37" t="s">
        <v>200</v>
      </c>
      <c r="G122" s="37" t="s">
        <v>47</v>
      </c>
      <c r="H122" s="37" t="s">
        <v>149</v>
      </c>
      <c r="I122" s="37" t="s">
        <v>62</v>
      </c>
      <c r="J122" s="37" t="s">
        <v>110</v>
      </c>
      <c r="K122" s="37" t="s">
        <v>299</v>
      </c>
      <c r="L122" s="37" t="s">
        <v>6</v>
      </c>
      <c r="M122" s="37" t="s">
        <v>300</v>
      </c>
      <c r="N122" s="37">
        <v>0</v>
      </c>
      <c r="O122" s="37">
        <v>31</v>
      </c>
      <c r="P122" s="37">
        <v>31</v>
      </c>
    </row>
    <row r="123" spans="1:16" x14ac:dyDescent="0.25">
      <c r="A123" s="39">
        <v>2015</v>
      </c>
      <c r="B123" s="37" t="s">
        <v>428</v>
      </c>
      <c r="C123" s="37">
        <v>17456</v>
      </c>
      <c r="D123" s="37">
        <v>29</v>
      </c>
      <c r="E123" s="38">
        <v>42206</v>
      </c>
      <c r="F123" s="37" t="s">
        <v>200</v>
      </c>
      <c r="G123" s="37" t="s">
        <v>47</v>
      </c>
      <c r="H123" s="37" t="s">
        <v>149</v>
      </c>
      <c r="I123" s="37" t="s">
        <v>62</v>
      </c>
      <c r="J123" s="37" t="s">
        <v>110</v>
      </c>
      <c r="K123" s="37" t="s">
        <v>299</v>
      </c>
      <c r="L123" s="37" t="s">
        <v>5</v>
      </c>
      <c r="M123" s="37" t="s">
        <v>300</v>
      </c>
      <c r="N123" s="37">
        <v>0</v>
      </c>
      <c r="O123" s="37">
        <v>27</v>
      </c>
      <c r="P123" s="37">
        <v>27</v>
      </c>
    </row>
    <row r="124" spans="1:16" x14ac:dyDescent="0.25">
      <c r="A124" s="39">
        <v>2015</v>
      </c>
      <c r="B124" s="37" t="s">
        <v>429</v>
      </c>
      <c r="C124" s="37">
        <v>17457</v>
      </c>
      <c r="D124" s="37">
        <v>29</v>
      </c>
      <c r="E124" s="38">
        <v>42206</v>
      </c>
      <c r="F124" s="37" t="s">
        <v>200</v>
      </c>
      <c r="G124" s="37" t="s">
        <v>47</v>
      </c>
      <c r="H124" s="37" t="s">
        <v>151</v>
      </c>
      <c r="I124" s="37" t="s">
        <v>62</v>
      </c>
      <c r="J124" s="37" t="s">
        <v>110</v>
      </c>
      <c r="K124" s="37" t="s">
        <v>299</v>
      </c>
      <c r="L124" s="37" t="s">
        <v>6</v>
      </c>
      <c r="M124" s="37" t="s">
        <v>300</v>
      </c>
      <c r="N124" s="37">
        <v>0</v>
      </c>
      <c r="O124" s="37">
        <v>50</v>
      </c>
      <c r="P124" s="37">
        <v>50</v>
      </c>
    </row>
    <row r="125" spans="1:16" x14ac:dyDescent="0.25">
      <c r="A125" s="39">
        <v>2015</v>
      </c>
      <c r="B125" s="37" t="s">
        <v>430</v>
      </c>
      <c r="C125" s="37">
        <v>17458</v>
      </c>
      <c r="D125" s="37">
        <v>29</v>
      </c>
      <c r="E125" s="38">
        <v>42206</v>
      </c>
      <c r="F125" s="37" t="s">
        <v>200</v>
      </c>
      <c r="G125" s="37" t="s">
        <v>47</v>
      </c>
      <c r="H125" s="37" t="s">
        <v>151</v>
      </c>
      <c r="I125" s="37" t="s">
        <v>62</v>
      </c>
      <c r="J125" s="37" t="s">
        <v>110</v>
      </c>
      <c r="K125" s="37" t="s">
        <v>299</v>
      </c>
      <c r="L125" s="37" t="s">
        <v>6</v>
      </c>
      <c r="M125" s="37" t="s">
        <v>300</v>
      </c>
      <c r="N125" s="37">
        <v>0</v>
      </c>
      <c r="O125" s="37">
        <v>26</v>
      </c>
      <c r="P125" s="37">
        <v>26</v>
      </c>
    </row>
    <row r="126" spans="1:16" x14ac:dyDescent="0.25">
      <c r="A126" s="39">
        <v>2015</v>
      </c>
      <c r="B126" s="37" t="s">
        <v>431</v>
      </c>
      <c r="C126" s="37">
        <v>17459</v>
      </c>
      <c r="D126" s="37">
        <v>29</v>
      </c>
      <c r="E126" s="38">
        <v>42206</v>
      </c>
      <c r="F126" s="37" t="s">
        <v>200</v>
      </c>
      <c r="G126" s="37" t="s">
        <v>47</v>
      </c>
      <c r="H126" s="37" t="s">
        <v>151</v>
      </c>
      <c r="I126" s="37" t="s">
        <v>62</v>
      </c>
      <c r="J126" s="37" t="s">
        <v>110</v>
      </c>
      <c r="K126" s="37" t="s">
        <v>299</v>
      </c>
      <c r="L126" s="37" t="s">
        <v>5</v>
      </c>
      <c r="M126" s="37" t="s">
        <v>300</v>
      </c>
      <c r="N126" s="37">
        <v>0</v>
      </c>
      <c r="O126" s="37">
        <v>1</v>
      </c>
      <c r="P126" s="37">
        <v>1</v>
      </c>
    </row>
    <row r="127" spans="1:16" x14ac:dyDescent="0.25">
      <c r="A127" s="39">
        <v>2015</v>
      </c>
      <c r="B127" s="37" t="s">
        <v>432</v>
      </c>
      <c r="C127" s="37">
        <v>17460</v>
      </c>
      <c r="D127" s="37">
        <v>29</v>
      </c>
      <c r="E127" s="38">
        <v>42206</v>
      </c>
      <c r="F127" s="37" t="s">
        <v>200</v>
      </c>
      <c r="G127" s="37" t="s">
        <v>47</v>
      </c>
      <c r="H127" s="37" t="s">
        <v>133</v>
      </c>
      <c r="I127" s="37" t="s">
        <v>62</v>
      </c>
      <c r="J127" s="37" t="s">
        <v>110</v>
      </c>
      <c r="K127" s="37" t="s">
        <v>299</v>
      </c>
      <c r="L127" s="37" t="s">
        <v>6</v>
      </c>
      <c r="M127" s="37" t="s">
        <v>300</v>
      </c>
      <c r="N127" s="37">
        <v>0</v>
      </c>
      <c r="O127" s="37">
        <v>50</v>
      </c>
      <c r="P127" s="37">
        <v>50</v>
      </c>
    </row>
    <row r="128" spans="1:16" x14ac:dyDescent="0.25">
      <c r="A128" s="39">
        <v>2015</v>
      </c>
      <c r="B128" s="37" t="s">
        <v>433</v>
      </c>
      <c r="C128" s="37">
        <v>17461</v>
      </c>
      <c r="D128" s="37">
        <v>29</v>
      </c>
      <c r="E128" s="38">
        <v>42206</v>
      </c>
      <c r="F128" s="37" t="s">
        <v>200</v>
      </c>
      <c r="G128" s="37" t="s">
        <v>47</v>
      </c>
      <c r="H128" s="37" t="s">
        <v>133</v>
      </c>
      <c r="I128" s="37" t="s">
        <v>62</v>
      </c>
      <c r="J128" s="37" t="s">
        <v>110</v>
      </c>
      <c r="K128" s="37" t="s">
        <v>299</v>
      </c>
      <c r="L128" s="37" t="s">
        <v>6</v>
      </c>
      <c r="M128" s="37" t="s">
        <v>300</v>
      </c>
      <c r="N128" s="37">
        <v>0</v>
      </c>
      <c r="O128" s="37">
        <v>50</v>
      </c>
      <c r="P128" s="37">
        <v>50</v>
      </c>
    </row>
    <row r="129" spans="1:16" x14ac:dyDescent="0.25">
      <c r="A129" s="39">
        <v>2015</v>
      </c>
      <c r="B129" s="37" t="s">
        <v>434</v>
      </c>
      <c r="C129" s="37">
        <v>17462</v>
      </c>
      <c r="D129" s="37">
        <v>29</v>
      </c>
      <c r="E129" s="38">
        <v>42206</v>
      </c>
      <c r="F129" s="37" t="s">
        <v>200</v>
      </c>
      <c r="G129" s="37" t="s">
        <v>47</v>
      </c>
      <c r="H129" s="37" t="s">
        <v>133</v>
      </c>
      <c r="I129" s="37" t="s">
        <v>62</v>
      </c>
      <c r="J129" s="37" t="s">
        <v>110</v>
      </c>
      <c r="K129" s="37" t="s">
        <v>299</v>
      </c>
      <c r="L129" s="37" t="s">
        <v>6</v>
      </c>
      <c r="M129" s="37" t="s">
        <v>300</v>
      </c>
      <c r="N129" s="37">
        <v>0</v>
      </c>
      <c r="O129" s="37">
        <v>18</v>
      </c>
      <c r="P129" s="37">
        <v>18</v>
      </c>
    </row>
    <row r="130" spans="1:16" x14ac:dyDescent="0.25">
      <c r="A130" s="39">
        <v>2015</v>
      </c>
      <c r="B130" s="37" t="s">
        <v>435</v>
      </c>
      <c r="C130" s="37">
        <v>17463</v>
      </c>
      <c r="D130" s="37">
        <v>29</v>
      </c>
      <c r="E130" s="38">
        <v>42206</v>
      </c>
      <c r="F130" s="37" t="s">
        <v>200</v>
      </c>
      <c r="G130" s="37" t="s">
        <v>47</v>
      </c>
      <c r="H130" s="37" t="s">
        <v>133</v>
      </c>
      <c r="I130" s="37" t="s">
        <v>62</v>
      </c>
      <c r="J130" s="37" t="s">
        <v>110</v>
      </c>
      <c r="K130" s="37" t="s">
        <v>299</v>
      </c>
      <c r="L130" s="37" t="s">
        <v>5</v>
      </c>
      <c r="M130" s="37" t="s">
        <v>300</v>
      </c>
      <c r="N130" s="37">
        <v>0</v>
      </c>
      <c r="O130" s="37">
        <v>4</v>
      </c>
      <c r="P130" s="37">
        <v>4</v>
      </c>
    </row>
    <row r="131" spans="1:16" x14ac:dyDescent="0.25">
      <c r="A131" s="39">
        <v>2015</v>
      </c>
      <c r="B131" s="37" t="s">
        <v>436</v>
      </c>
      <c r="C131" s="37">
        <v>17464</v>
      </c>
      <c r="D131" s="37">
        <v>29</v>
      </c>
      <c r="E131" s="38">
        <v>42207</v>
      </c>
      <c r="F131" s="37" t="s">
        <v>200</v>
      </c>
      <c r="G131" s="37" t="s">
        <v>9</v>
      </c>
      <c r="H131" s="37" t="s">
        <v>230</v>
      </c>
      <c r="I131" s="37" t="s">
        <v>9</v>
      </c>
      <c r="J131" s="37" t="s">
        <v>110</v>
      </c>
      <c r="K131" s="37" t="s">
        <v>299</v>
      </c>
      <c r="L131" s="37" t="s">
        <v>6</v>
      </c>
      <c r="M131" s="37" t="s">
        <v>300</v>
      </c>
      <c r="N131" s="37">
        <v>0</v>
      </c>
      <c r="O131" s="37">
        <v>50</v>
      </c>
      <c r="P131" s="37">
        <v>50</v>
      </c>
    </row>
    <row r="132" spans="1:16" x14ac:dyDescent="0.25">
      <c r="A132" s="39">
        <v>2015</v>
      </c>
      <c r="B132" s="37" t="s">
        <v>437</v>
      </c>
      <c r="C132" s="37">
        <v>17465</v>
      </c>
      <c r="D132" s="37">
        <v>29</v>
      </c>
      <c r="E132" s="38">
        <v>42207</v>
      </c>
      <c r="F132" s="37" t="s">
        <v>200</v>
      </c>
      <c r="G132" s="37" t="s">
        <v>9</v>
      </c>
      <c r="H132" s="37" t="s">
        <v>230</v>
      </c>
      <c r="I132" s="37" t="s">
        <v>9</v>
      </c>
      <c r="J132" s="37" t="s">
        <v>110</v>
      </c>
      <c r="K132" s="37" t="s">
        <v>299</v>
      </c>
      <c r="L132" s="37" t="s">
        <v>6</v>
      </c>
      <c r="M132" s="37" t="s">
        <v>300</v>
      </c>
      <c r="N132" s="37">
        <v>0</v>
      </c>
      <c r="O132" s="37">
        <v>50</v>
      </c>
      <c r="P132" s="37">
        <v>50</v>
      </c>
    </row>
    <row r="133" spans="1:16" x14ac:dyDescent="0.25">
      <c r="A133" s="39">
        <v>2015</v>
      </c>
      <c r="B133" s="37" t="s">
        <v>438</v>
      </c>
      <c r="C133" s="37">
        <v>17466</v>
      </c>
      <c r="D133" s="37">
        <v>29</v>
      </c>
      <c r="E133" s="38">
        <v>42207</v>
      </c>
      <c r="F133" s="37" t="s">
        <v>200</v>
      </c>
      <c r="G133" s="37" t="s">
        <v>9</v>
      </c>
      <c r="H133" s="37" t="s">
        <v>230</v>
      </c>
      <c r="I133" s="37" t="s">
        <v>9</v>
      </c>
      <c r="J133" s="37" t="s">
        <v>110</v>
      </c>
      <c r="K133" s="37" t="s">
        <v>299</v>
      </c>
      <c r="L133" s="37" t="s">
        <v>6</v>
      </c>
      <c r="M133" s="37" t="s">
        <v>300</v>
      </c>
      <c r="N133" s="37">
        <v>0</v>
      </c>
      <c r="O133" s="37">
        <v>14</v>
      </c>
      <c r="P133" s="37">
        <v>14</v>
      </c>
    </row>
    <row r="134" spans="1:16" x14ac:dyDescent="0.25">
      <c r="A134" s="39">
        <v>2015</v>
      </c>
      <c r="B134" s="37" t="s">
        <v>439</v>
      </c>
      <c r="C134" s="37">
        <v>17467</v>
      </c>
      <c r="D134" s="37">
        <v>29</v>
      </c>
      <c r="E134" s="38">
        <v>42207</v>
      </c>
      <c r="F134" s="37" t="s">
        <v>200</v>
      </c>
      <c r="G134" s="37" t="s">
        <v>9</v>
      </c>
      <c r="H134" s="37" t="s">
        <v>230</v>
      </c>
      <c r="I134" s="37" t="s">
        <v>9</v>
      </c>
      <c r="J134" s="37" t="s">
        <v>110</v>
      </c>
      <c r="K134" s="37" t="s">
        <v>299</v>
      </c>
      <c r="L134" s="37" t="s">
        <v>5</v>
      </c>
      <c r="M134" s="37" t="s">
        <v>300</v>
      </c>
      <c r="N134" s="37">
        <v>0</v>
      </c>
      <c r="O134" s="37">
        <v>3</v>
      </c>
      <c r="P134" s="37">
        <v>3</v>
      </c>
    </row>
    <row r="135" spans="1:16" x14ac:dyDescent="0.25">
      <c r="A135" s="39">
        <v>2015</v>
      </c>
      <c r="B135" s="37" t="s">
        <v>440</v>
      </c>
      <c r="C135" s="37">
        <v>17468</v>
      </c>
      <c r="D135" s="37">
        <v>29</v>
      </c>
      <c r="E135" s="38">
        <v>42207</v>
      </c>
      <c r="F135" s="37" t="s">
        <v>200</v>
      </c>
      <c r="G135" s="37" t="s">
        <v>47</v>
      </c>
      <c r="H135" s="37" t="s">
        <v>441</v>
      </c>
      <c r="I135" s="37" t="s">
        <v>60</v>
      </c>
      <c r="J135" s="37" t="s">
        <v>337</v>
      </c>
      <c r="K135" s="37" t="s">
        <v>299</v>
      </c>
      <c r="L135" s="37" t="s">
        <v>5</v>
      </c>
      <c r="M135" s="37" t="s">
        <v>300</v>
      </c>
      <c r="N135" s="37">
        <v>17</v>
      </c>
      <c r="O135" s="37">
        <v>0</v>
      </c>
      <c r="P135" s="37">
        <v>17</v>
      </c>
    </row>
    <row r="136" spans="1:16" x14ac:dyDescent="0.25">
      <c r="A136" s="39">
        <v>2015</v>
      </c>
      <c r="B136" s="37" t="s">
        <v>442</v>
      </c>
      <c r="C136" s="37">
        <v>17469</v>
      </c>
      <c r="D136" s="37">
        <v>29</v>
      </c>
      <c r="E136" s="38">
        <v>42207</v>
      </c>
      <c r="F136" s="37" t="s">
        <v>200</v>
      </c>
      <c r="G136" s="37" t="s">
        <v>47</v>
      </c>
      <c r="H136" s="37" t="s">
        <v>165</v>
      </c>
      <c r="I136" s="37" t="s">
        <v>63</v>
      </c>
      <c r="J136" s="37" t="s">
        <v>110</v>
      </c>
      <c r="K136" s="37" t="s">
        <v>299</v>
      </c>
      <c r="L136" s="37" t="s">
        <v>6</v>
      </c>
      <c r="M136" s="37" t="s">
        <v>300</v>
      </c>
      <c r="N136" s="37">
        <v>0</v>
      </c>
      <c r="O136" s="37">
        <v>12</v>
      </c>
      <c r="P136" s="37">
        <v>12</v>
      </c>
    </row>
    <row r="137" spans="1:16" x14ac:dyDescent="0.25">
      <c r="A137" s="39">
        <v>2015</v>
      </c>
      <c r="B137" s="37" t="s">
        <v>443</v>
      </c>
      <c r="C137" s="37">
        <v>17470</v>
      </c>
      <c r="D137" s="37">
        <v>29</v>
      </c>
      <c r="E137" s="38">
        <v>42207</v>
      </c>
      <c r="F137" s="37" t="s">
        <v>200</v>
      </c>
      <c r="G137" s="37" t="s">
        <v>47</v>
      </c>
      <c r="H137" s="37" t="s">
        <v>165</v>
      </c>
      <c r="I137" s="37" t="s">
        <v>63</v>
      </c>
      <c r="J137" s="37" t="s">
        <v>110</v>
      </c>
      <c r="K137" s="37" t="s">
        <v>299</v>
      </c>
      <c r="L137" s="37" t="s">
        <v>5</v>
      </c>
      <c r="M137" s="37" t="s">
        <v>300</v>
      </c>
      <c r="N137" s="37">
        <v>0</v>
      </c>
      <c r="O137" s="37">
        <v>1</v>
      </c>
      <c r="P137" s="37">
        <v>1</v>
      </c>
    </row>
    <row r="138" spans="1:16" x14ac:dyDescent="0.25">
      <c r="A138" s="39">
        <v>2015</v>
      </c>
      <c r="B138" s="37" t="s">
        <v>444</v>
      </c>
      <c r="C138" s="37">
        <v>17471</v>
      </c>
      <c r="D138" s="37">
        <v>29</v>
      </c>
      <c r="E138" s="38">
        <v>42207</v>
      </c>
      <c r="F138" s="37" t="s">
        <v>200</v>
      </c>
      <c r="G138" s="37" t="s">
        <v>47</v>
      </c>
      <c r="H138" s="37" t="s">
        <v>153</v>
      </c>
      <c r="I138" s="37" t="s">
        <v>63</v>
      </c>
      <c r="J138" s="37" t="s">
        <v>110</v>
      </c>
      <c r="K138" s="37" t="s">
        <v>299</v>
      </c>
      <c r="L138" s="37" t="s">
        <v>6</v>
      </c>
      <c r="M138" s="37" t="s">
        <v>300</v>
      </c>
      <c r="N138" s="37">
        <v>0</v>
      </c>
      <c r="O138" s="37">
        <v>25</v>
      </c>
      <c r="P138" s="37">
        <v>25</v>
      </c>
    </row>
    <row r="139" spans="1:16" x14ac:dyDescent="0.25">
      <c r="A139" s="39">
        <v>2015</v>
      </c>
      <c r="B139" s="37" t="s">
        <v>445</v>
      </c>
      <c r="C139" s="37">
        <v>17472</v>
      </c>
      <c r="D139" s="37">
        <v>29</v>
      </c>
      <c r="E139" s="38">
        <v>42207</v>
      </c>
      <c r="F139" s="37" t="s">
        <v>200</v>
      </c>
      <c r="G139" s="37" t="s">
        <v>47</v>
      </c>
      <c r="H139" s="37" t="s">
        <v>153</v>
      </c>
      <c r="I139" s="37" t="s">
        <v>63</v>
      </c>
      <c r="J139" s="37" t="s">
        <v>110</v>
      </c>
      <c r="K139" s="37" t="s">
        <v>299</v>
      </c>
      <c r="L139" s="37" t="s">
        <v>5</v>
      </c>
      <c r="M139" s="37" t="s">
        <v>300</v>
      </c>
      <c r="N139" s="37">
        <v>0</v>
      </c>
      <c r="O139" s="37">
        <v>3</v>
      </c>
      <c r="P139" s="37">
        <v>3</v>
      </c>
    </row>
    <row r="140" spans="1:16" x14ac:dyDescent="0.25">
      <c r="A140" s="39">
        <v>2015</v>
      </c>
      <c r="B140" s="37" t="s">
        <v>446</v>
      </c>
      <c r="C140" s="37">
        <v>17473</v>
      </c>
      <c r="D140" s="37">
        <v>29</v>
      </c>
      <c r="E140" s="38">
        <v>42207</v>
      </c>
      <c r="F140" s="37" t="s">
        <v>200</v>
      </c>
      <c r="G140" s="37" t="s">
        <v>47</v>
      </c>
      <c r="H140" s="37" t="s">
        <v>122</v>
      </c>
      <c r="I140" s="37" t="s">
        <v>60</v>
      </c>
      <c r="J140" s="37" t="s">
        <v>110</v>
      </c>
      <c r="K140" s="37" t="s">
        <v>299</v>
      </c>
      <c r="L140" s="37" t="s">
        <v>6</v>
      </c>
      <c r="M140" s="37" t="s">
        <v>300</v>
      </c>
      <c r="N140" s="37">
        <v>0</v>
      </c>
      <c r="O140" s="37">
        <v>16</v>
      </c>
      <c r="P140" s="37">
        <v>16</v>
      </c>
    </row>
    <row r="141" spans="1:16" x14ac:dyDescent="0.25">
      <c r="A141" s="39">
        <v>2015</v>
      </c>
      <c r="B141" s="37" t="s">
        <v>447</v>
      </c>
      <c r="C141" s="37">
        <v>17474</v>
      </c>
      <c r="D141" s="37">
        <v>29</v>
      </c>
      <c r="E141" s="38">
        <v>42207</v>
      </c>
      <c r="F141" s="37" t="s">
        <v>200</v>
      </c>
      <c r="G141" s="37" t="s">
        <v>47</v>
      </c>
      <c r="H141" s="37" t="s">
        <v>122</v>
      </c>
      <c r="I141" s="37" t="s">
        <v>60</v>
      </c>
      <c r="J141" s="37" t="s">
        <v>110</v>
      </c>
      <c r="K141" s="37" t="s">
        <v>299</v>
      </c>
      <c r="L141" s="37" t="s">
        <v>5</v>
      </c>
      <c r="M141" s="37" t="s">
        <v>300</v>
      </c>
      <c r="N141" s="37">
        <v>0</v>
      </c>
      <c r="O141" s="37">
        <v>6</v>
      </c>
      <c r="P141" s="37">
        <v>6</v>
      </c>
    </row>
    <row r="142" spans="1:16" x14ac:dyDescent="0.25">
      <c r="A142" s="39">
        <v>2015</v>
      </c>
      <c r="B142" s="37" t="s">
        <v>448</v>
      </c>
      <c r="C142" s="37">
        <v>17475</v>
      </c>
      <c r="D142" s="37">
        <v>29</v>
      </c>
      <c r="E142" s="38">
        <v>42207</v>
      </c>
      <c r="F142" s="37" t="s">
        <v>200</v>
      </c>
      <c r="G142" s="37" t="s">
        <v>47</v>
      </c>
      <c r="H142" s="37" t="s">
        <v>175</v>
      </c>
      <c r="I142" s="37" t="s">
        <v>60</v>
      </c>
      <c r="J142" s="37" t="s">
        <v>110</v>
      </c>
      <c r="K142" s="37" t="s">
        <v>299</v>
      </c>
      <c r="L142" s="37" t="s">
        <v>6</v>
      </c>
      <c r="M142" s="37" t="s">
        <v>300</v>
      </c>
      <c r="N142" s="37">
        <v>0</v>
      </c>
      <c r="O142" s="37">
        <v>8</v>
      </c>
      <c r="P142" s="37">
        <v>8</v>
      </c>
    </row>
    <row r="143" spans="1:16" x14ac:dyDescent="0.25">
      <c r="A143" s="39">
        <v>2015</v>
      </c>
      <c r="B143" s="37" t="s">
        <v>449</v>
      </c>
      <c r="C143" s="37">
        <v>17476</v>
      </c>
      <c r="D143" s="37">
        <v>29</v>
      </c>
      <c r="E143" s="38">
        <v>42207</v>
      </c>
      <c r="F143" s="37" t="s">
        <v>200</v>
      </c>
      <c r="G143" s="37" t="s">
        <v>47</v>
      </c>
      <c r="H143" s="37" t="s">
        <v>147</v>
      </c>
      <c r="I143" s="37" t="s">
        <v>60</v>
      </c>
      <c r="J143" s="37" t="s">
        <v>110</v>
      </c>
      <c r="K143" s="37" t="s">
        <v>299</v>
      </c>
      <c r="L143" s="37" t="s">
        <v>6</v>
      </c>
      <c r="M143" s="37" t="s">
        <v>300</v>
      </c>
      <c r="N143" s="37">
        <v>0</v>
      </c>
      <c r="O143" s="37">
        <v>50</v>
      </c>
      <c r="P143" s="37">
        <v>50</v>
      </c>
    </row>
    <row r="144" spans="1:16" x14ac:dyDescent="0.25">
      <c r="A144" s="39">
        <v>2015</v>
      </c>
      <c r="B144" s="37" t="s">
        <v>450</v>
      </c>
      <c r="C144" s="37">
        <v>17477</v>
      </c>
      <c r="D144" s="37">
        <v>29</v>
      </c>
      <c r="E144" s="38">
        <v>42207</v>
      </c>
      <c r="F144" s="37" t="s">
        <v>200</v>
      </c>
      <c r="G144" s="37" t="s">
        <v>47</v>
      </c>
      <c r="H144" s="37" t="s">
        <v>147</v>
      </c>
      <c r="I144" s="37" t="s">
        <v>60</v>
      </c>
      <c r="J144" s="37" t="s">
        <v>110</v>
      </c>
      <c r="K144" s="37" t="s">
        <v>299</v>
      </c>
      <c r="L144" s="37" t="s">
        <v>6</v>
      </c>
      <c r="M144" s="37" t="s">
        <v>300</v>
      </c>
      <c r="N144" s="37">
        <v>0</v>
      </c>
      <c r="O144" s="37">
        <v>8</v>
      </c>
      <c r="P144" s="37">
        <v>8</v>
      </c>
    </row>
    <row r="145" spans="1:16" x14ac:dyDescent="0.25">
      <c r="A145" s="39">
        <v>2015</v>
      </c>
      <c r="B145" s="37" t="s">
        <v>451</v>
      </c>
      <c r="C145" s="37">
        <v>17478</v>
      </c>
      <c r="D145" s="37">
        <v>29</v>
      </c>
      <c r="E145" s="38">
        <v>42207</v>
      </c>
      <c r="F145" s="37" t="s">
        <v>200</v>
      </c>
      <c r="G145" s="37" t="s">
        <v>47</v>
      </c>
      <c r="H145" s="37" t="s">
        <v>147</v>
      </c>
      <c r="I145" s="37" t="s">
        <v>60</v>
      </c>
      <c r="J145" s="37" t="s">
        <v>110</v>
      </c>
      <c r="K145" s="37" t="s">
        <v>299</v>
      </c>
      <c r="L145" s="37" t="s">
        <v>5</v>
      </c>
      <c r="M145" s="37" t="s">
        <v>300</v>
      </c>
      <c r="N145" s="37">
        <v>0</v>
      </c>
      <c r="O145" s="37">
        <v>35</v>
      </c>
      <c r="P145" s="37">
        <v>35</v>
      </c>
    </row>
    <row r="146" spans="1:16" x14ac:dyDescent="0.25">
      <c r="A146" s="39">
        <v>2015</v>
      </c>
      <c r="B146" s="37" t="s">
        <v>452</v>
      </c>
      <c r="C146" s="37">
        <v>17479</v>
      </c>
      <c r="D146" s="37">
        <v>29</v>
      </c>
      <c r="E146" s="38">
        <v>42207</v>
      </c>
      <c r="F146" s="37" t="s">
        <v>200</v>
      </c>
      <c r="G146" s="37" t="s">
        <v>47</v>
      </c>
      <c r="H146" s="37" t="s">
        <v>118</v>
      </c>
      <c r="I146" s="37" t="s">
        <v>60</v>
      </c>
      <c r="J146" s="37" t="s">
        <v>110</v>
      </c>
      <c r="K146" s="37" t="s">
        <v>299</v>
      </c>
      <c r="L146" s="37" t="s">
        <v>6</v>
      </c>
      <c r="M146" s="37" t="s">
        <v>300</v>
      </c>
      <c r="N146" s="37">
        <v>0</v>
      </c>
      <c r="O146" s="37">
        <v>10</v>
      </c>
      <c r="P146" s="37">
        <v>10</v>
      </c>
    </row>
    <row r="147" spans="1:16" x14ac:dyDescent="0.25">
      <c r="A147" s="39">
        <v>2015</v>
      </c>
      <c r="B147" s="37" t="s">
        <v>453</v>
      </c>
      <c r="C147" s="37">
        <v>17480</v>
      </c>
      <c r="D147" s="37">
        <v>29</v>
      </c>
      <c r="E147" s="38">
        <v>42207</v>
      </c>
      <c r="F147" s="37" t="s">
        <v>200</v>
      </c>
      <c r="G147" s="37" t="s">
        <v>47</v>
      </c>
      <c r="H147" s="37" t="s">
        <v>118</v>
      </c>
      <c r="I147" s="37" t="s">
        <v>60</v>
      </c>
      <c r="J147" s="37" t="s">
        <v>110</v>
      </c>
      <c r="K147" s="37" t="s">
        <v>299</v>
      </c>
      <c r="L147" s="37" t="s">
        <v>5</v>
      </c>
      <c r="M147" s="37" t="s">
        <v>300</v>
      </c>
      <c r="N147" s="37">
        <v>0</v>
      </c>
      <c r="O147" s="37">
        <v>2</v>
      </c>
      <c r="P147" s="37">
        <v>2</v>
      </c>
    </row>
    <row r="148" spans="1:16" x14ac:dyDescent="0.25">
      <c r="A148" s="39">
        <v>2015</v>
      </c>
      <c r="B148" s="37" t="s">
        <v>454</v>
      </c>
      <c r="C148" s="37">
        <v>17481</v>
      </c>
      <c r="D148" s="37">
        <v>29</v>
      </c>
      <c r="E148" s="38">
        <v>42207</v>
      </c>
      <c r="F148" s="37" t="s">
        <v>200</v>
      </c>
      <c r="G148" s="37" t="s">
        <v>47</v>
      </c>
      <c r="H148" s="37" t="s">
        <v>191</v>
      </c>
      <c r="I148" s="37" t="s">
        <v>60</v>
      </c>
      <c r="J148" s="37" t="s">
        <v>110</v>
      </c>
      <c r="K148" s="37" t="s">
        <v>299</v>
      </c>
      <c r="L148" s="37" t="s">
        <v>6</v>
      </c>
      <c r="M148" s="37" t="s">
        <v>300</v>
      </c>
      <c r="N148" s="37">
        <v>0</v>
      </c>
      <c r="O148" s="37">
        <v>36</v>
      </c>
      <c r="P148" s="37">
        <v>36</v>
      </c>
    </row>
    <row r="149" spans="1:16" x14ac:dyDescent="0.25">
      <c r="A149" s="39">
        <v>2015</v>
      </c>
      <c r="B149" s="37" t="s">
        <v>455</v>
      </c>
      <c r="C149" s="37">
        <v>17482</v>
      </c>
      <c r="D149" s="37">
        <v>29</v>
      </c>
      <c r="E149" s="38">
        <v>42207</v>
      </c>
      <c r="F149" s="37" t="s">
        <v>200</v>
      </c>
      <c r="G149" s="37" t="s">
        <v>47</v>
      </c>
      <c r="H149" s="37" t="s">
        <v>191</v>
      </c>
      <c r="I149" s="37" t="s">
        <v>60</v>
      </c>
      <c r="J149" s="37" t="s">
        <v>110</v>
      </c>
      <c r="K149" s="37" t="s">
        <v>299</v>
      </c>
      <c r="L149" s="37" t="s">
        <v>5</v>
      </c>
      <c r="M149" s="37" t="s">
        <v>300</v>
      </c>
      <c r="N149" s="37">
        <v>0</v>
      </c>
      <c r="O149" s="37">
        <v>4</v>
      </c>
      <c r="P149" s="37">
        <v>4</v>
      </c>
    </row>
    <row r="150" spans="1:16" x14ac:dyDescent="0.25">
      <c r="A150" s="39">
        <v>2015</v>
      </c>
      <c r="B150" s="37" t="s">
        <v>456</v>
      </c>
      <c r="C150" s="37">
        <v>17483</v>
      </c>
      <c r="D150" s="37">
        <v>29</v>
      </c>
      <c r="E150" s="38">
        <v>42207</v>
      </c>
      <c r="F150" s="37" t="s">
        <v>200</v>
      </c>
      <c r="G150" s="37" t="s">
        <v>47</v>
      </c>
      <c r="H150" s="37" t="s">
        <v>457</v>
      </c>
      <c r="I150" s="37" t="s">
        <v>60</v>
      </c>
      <c r="J150" s="37" t="s">
        <v>337</v>
      </c>
      <c r="K150" s="37" t="s">
        <v>299</v>
      </c>
      <c r="L150" s="37" t="s">
        <v>5</v>
      </c>
      <c r="M150" s="37" t="s">
        <v>300</v>
      </c>
      <c r="N150" s="37">
        <v>13</v>
      </c>
      <c r="O150" s="37">
        <v>0</v>
      </c>
      <c r="P150" s="37">
        <v>13</v>
      </c>
    </row>
    <row r="151" spans="1:16" x14ac:dyDescent="0.25">
      <c r="A151" s="39">
        <v>2015</v>
      </c>
      <c r="B151" s="37" t="s">
        <v>458</v>
      </c>
      <c r="C151" s="37">
        <v>17484</v>
      </c>
      <c r="D151" s="37">
        <v>29</v>
      </c>
      <c r="E151" s="38">
        <v>42207</v>
      </c>
      <c r="F151" s="37" t="s">
        <v>200</v>
      </c>
      <c r="G151" s="37" t="s">
        <v>47</v>
      </c>
      <c r="H151" s="37" t="s">
        <v>169</v>
      </c>
      <c r="I151" s="37" t="s">
        <v>60</v>
      </c>
      <c r="J151" s="37" t="s">
        <v>110</v>
      </c>
      <c r="K151" s="37" t="s">
        <v>299</v>
      </c>
      <c r="L151" s="37" t="s">
        <v>6</v>
      </c>
      <c r="M151" s="37" t="s">
        <v>300</v>
      </c>
      <c r="N151" s="37">
        <v>0</v>
      </c>
      <c r="O151" s="37">
        <v>17</v>
      </c>
      <c r="P151" s="37">
        <v>17</v>
      </c>
    </row>
    <row r="152" spans="1:16" x14ac:dyDescent="0.25">
      <c r="A152" s="39">
        <v>2015</v>
      </c>
      <c r="B152" s="37" t="s">
        <v>459</v>
      </c>
      <c r="C152" s="37">
        <v>17485</v>
      </c>
      <c r="D152" s="37">
        <v>29</v>
      </c>
      <c r="E152" s="38">
        <v>42207</v>
      </c>
      <c r="F152" s="37" t="s">
        <v>200</v>
      </c>
      <c r="G152" s="37" t="s">
        <v>47</v>
      </c>
      <c r="H152" s="37" t="s">
        <v>169</v>
      </c>
      <c r="I152" s="37" t="s">
        <v>60</v>
      </c>
      <c r="J152" s="37" t="s">
        <v>110</v>
      </c>
      <c r="K152" s="37" t="s">
        <v>299</v>
      </c>
      <c r="L152" s="37" t="s">
        <v>5</v>
      </c>
      <c r="M152" s="37" t="s">
        <v>300</v>
      </c>
      <c r="N152" s="37">
        <v>0</v>
      </c>
      <c r="O152" s="37">
        <v>3</v>
      </c>
      <c r="P152" s="37">
        <v>3</v>
      </c>
    </row>
    <row r="153" spans="1:16" x14ac:dyDescent="0.25">
      <c r="A153" s="39">
        <v>2015</v>
      </c>
      <c r="B153" s="37" t="s">
        <v>460</v>
      </c>
      <c r="C153" s="37">
        <v>17486</v>
      </c>
      <c r="D153" s="37">
        <v>29</v>
      </c>
      <c r="E153" s="38">
        <v>42207</v>
      </c>
      <c r="F153" s="37" t="s">
        <v>200</v>
      </c>
      <c r="G153" s="37" t="s">
        <v>47</v>
      </c>
      <c r="H153" s="37" t="s">
        <v>171</v>
      </c>
      <c r="I153" s="37" t="s">
        <v>60</v>
      </c>
      <c r="J153" s="37" t="s">
        <v>110</v>
      </c>
      <c r="K153" s="37" t="s">
        <v>299</v>
      </c>
      <c r="L153" s="37" t="s">
        <v>6</v>
      </c>
      <c r="M153" s="37" t="s">
        <v>300</v>
      </c>
      <c r="N153" s="37">
        <v>0</v>
      </c>
      <c r="O153" s="37">
        <v>34</v>
      </c>
      <c r="P153" s="37">
        <v>34</v>
      </c>
    </row>
    <row r="154" spans="1:16" x14ac:dyDescent="0.25">
      <c r="A154" s="39">
        <v>2015</v>
      </c>
      <c r="B154" s="37" t="s">
        <v>461</v>
      </c>
      <c r="C154" s="37">
        <v>17487</v>
      </c>
      <c r="D154" s="37">
        <v>29</v>
      </c>
      <c r="E154" s="38">
        <v>42207</v>
      </c>
      <c r="F154" s="37" t="s">
        <v>200</v>
      </c>
      <c r="G154" s="37" t="s">
        <v>47</v>
      </c>
      <c r="H154" s="37" t="s">
        <v>171</v>
      </c>
      <c r="I154" s="37" t="s">
        <v>60</v>
      </c>
      <c r="J154" s="37" t="s">
        <v>110</v>
      </c>
      <c r="K154" s="37" t="s">
        <v>299</v>
      </c>
      <c r="L154" s="37" t="s">
        <v>5</v>
      </c>
      <c r="M154" s="37" t="s">
        <v>300</v>
      </c>
      <c r="N154" s="37">
        <v>0</v>
      </c>
      <c r="O154" s="37">
        <v>8</v>
      </c>
      <c r="P154" s="37">
        <v>8</v>
      </c>
    </row>
    <row r="155" spans="1:16" x14ac:dyDescent="0.25">
      <c r="A155" s="39">
        <v>2015</v>
      </c>
      <c r="B155" s="37" t="s">
        <v>462</v>
      </c>
      <c r="C155" s="37">
        <v>17488</v>
      </c>
      <c r="D155" s="37">
        <v>29</v>
      </c>
      <c r="E155" s="38">
        <v>42207</v>
      </c>
      <c r="F155" s="37" t="s">
        <v>200</v>
      </c>
      <c r="G155" s="37" t="s">
        <v>47</v>
      </c>
      <c r="H155" s="37" t="s">
        <v>157</v>
      </c>
      <c r="I155" s="37" t="s">
        <v>60</v>
      </c>
      <c r="J155" s="37" t="s">
        <v>110</v>
      </c>
      <c r="K155" s="37" t="s">
        <v>299</v>
      </c>
      <c r="L155" s="37" t="s">
        <v>6</v>
      </c>
      <c r="M155" s="37" t="s">
        <v>300</v>
      </c>
      <c r="N155" s="37">
        <v>0</v>
      </c>
      <c r="O155" s="37">
        <v>12</v>
      </c>
      <c r="P155" s="37">
        <v>12</v>
      </c>
    </row>
    <row r="156" spans="1:16" x14ac:dyDescent="0.25">
      <c r="A156" s="39">
        <v>2015</v>
      </c>
      <c r="B156" s="37" t="s">
        <v>463</v>
      </c>
      <c r="C156" s="37">
        <v>17489</v>
      </c>
      <c r="D156" s="37">
        <v>29</v>
      </c>
      <c r="E156" s="38">
        <v>42207</v>
      </c>
      <c r="F156" s="37" t="s">
        <v>200</v>
      </c>
      <c r="G156" s="37" t="s">
        <v>47</v>
      </c>
      <c r="H156" s="37" t="s">
        <v>157</v>
      </c>
      <c r="I156" s="37" t="s">
        <v>60</v>
      </c>
      <c r="J156" s="37" t="s">
        <v>110</v>
      </c>
      <c r="K156" s="37" t="s">
        <v>299</v>
      </c>
      <c r="L156" s="37" t="s">
        <v>5</v>
      </c>
      <c r="M156" s="37" t="s">
        <v>300</v>
      </c>
      <c r="N156" s="37">
        <v>0</v>
      </c>
      <c r="O156" s="37">
        <v>1</v>
      </c>
      <c r="P156" s="37">
        <v>1</v>
      </c>
    </row>
    <row r="157" spans="1:16" x14ac:dyDescent="0.25">
      <c r="A157" s="39">
        <v>2015</v>
      </c>
      <c r="B157" s="37" t="s">
        <v>464</v>
      </c>
      <c r="C157" s="37">
        <v>17490</v>
      </c>
      <c r="D157" s="37">
        <v>29</v>
      </c>
      <c r="E157" s="38">
        <v>42208</v>
      </c>
      <c r="F157" s="37" t="s">
        <v>200</v>
      </c>
      <c r="G157" s="37" t="s">
        <v>47</v>
      </c>
      <c r="H157" s="37" t="s">
        <v>173</v>
      </c>
      <c r="I157" s="37" t="s">
        <v>63</v>
      </c>
      <c r="J157" s="37" t="s">
        <v>110</v>
      </c>
      <c r="K157" s="37" t="s">
        <v>299</v>
      </c>
      <c r="L157" s="37" t="s">
        <v>6</v>
      </c>
      <c r="M157" s="37" t="s">
        <v>300</v>
      </c>
      <c r="N157" s="37">
        <v>0</v>
      </c>
      <c r="O157" s="37">
        <v>15</v>
      </c>
      <c r="P157" s="37">
        <v>15</v>
      </c>
    </row>
    <row r="158" spans="1:16" x14ac:dyDescent="0.25">
      <c r="A158" s="39">
        <v>2015</v>
      </c>
      <c r="B158" s="37" t="s">
        <v>465</v>
      </c>
      <c r="C158" s="37">
        <v>17491</v>
      </c>
      <c r="D158" s="37">
        <v>29</v>
      </c>
      <c r="E158" s="38">
        <v>42208</v>
      </c>
      <c r="F158" s="37" t="s">
        <v>200</v>
      </c>
      <c r="G158" s="37" t="s">
        <v>47</v>
      </c>
      <c r="H158" s="37" t="s">
        <v>173</v>
      </c>
      <c r="I158" s="37" t="s">
        <v>63</v>
      </c>
      <c r="J158" s="37" t="s">
        <v>110</v>
      </c>
      <c r="K158" s="37" t="s">
        <v>299</v>
      </c>
      <c r="L158" s="37" t="s">
        <v>5</v>
      </c>
      <c r="M158" s="37" t="s">
        <v>300</v>
      </c>
      <c r="N158" s="37">
        <v>0</v>
      </c>
      <c r="O158" s="37">
        <v>3</v>
      </c>
      <c r="P158" s="37">
        <v>3</v>
      </c>
    </row>
    <row r="159" spans="1:16" x14ac:dyDescent="0.25">
      <c r="A159" s="39">
        <v>2015</v>
      </c>
      <c r="B159" s="37" t="s">
        <v>466</v>
      </c>
      <c r="C159" s="37">
        <v>17492</v>
      </c>
      <c r="D159" s="37">
        <v>29</v>
      </c>
      <c r="E159" s="38">
        <v>42208</v>
      </c>
      <c r="F159" s="37" t="s">
        <v>200</v>
      </c>
      <c r="G159" s="37" t="s">
        <v>47</v>
      </c>
      <c r="H159" s="37" t="s">
        <v>163</v>
      </c>
      <c r="I159" s="37" t="s">
        <v>63</v>
      </c>
      <c r="J159" s="37" t="s">
        <v>110</v>
      </c>
      <c r="K159" s="37" t="s">
        <v>299</v>
      </c>
      <c r="L159" s="37" t="s">
        <v>6</v>
      </c>
      <c r="M159" s="37" t="s">
        <v>300</v>
      </c>
      <c r="N159" s="37">
        <v>0</v>
      </c>
      <c r="O159" s="37">
        <v>21</v>
      </c>
      <c r="P159" s="37">
        <v>21</v>
      </c>
    </row>
    <row r="160" spans="1:16" x14ac:dyDescent="0.25">
      <c r="A160" s="39">
        <v>2015</v>
      </c>
      <c r="B160" s="37" t="s">
        <v>467</v>
      </c>
      <c r="C160" s="37">
        <v>17493</v>
      </c>
      <c r="D160" s="37">
        <v>29</v>
      </c>
      <c r="E160" s="38">
        <v>42208</v>
      </c>
      <c r="F160" s="37" t="s">
        <v>200</v>
      </c>
      <c r="G160" s="37" t="s">
        <v>47</v>
      </c>
      <c r="H160" s="37" t="s">
        <v>108</v>
      </c>
      <c r="I160" s="37" t="s">
        <v>63</v>
      </c>
      <c r="J160" s="37" t="s">
        <v>110</v>
      </c>
      <c r="K160" s="37" t="s">
        <v>299</v>
      </c>
      <c r="L160" s="37" t="s">
        <v>6</v>
      </c>
      <c r="M160" s="37" t="s">
        <v>300</v>
      </c>
      <c r="N160" s="37">
        <v>0</v>
      </c>
      <c r="O160" s="37">
        <v>47</v>
      </c>
      <c r="P160" s="37">
        <v>47</v>
      </c>
    </row>
    <row r="161" spans="1:16" x14ac:dyDescent="0.25">
      <c r="A161" s="39">
        <v>2015</v>
      </c>
      <c r="B161" s="37" t="s">
        <v>468</v>
      </c>
      <c r="C161" s="37">
        <v>17494</v>
      </c>
      <c r="D161" s="37">
        <v>29</v>
      </c>
      <c r="E161" s="38">
        <v>42208</v>
      </c>
      <c r="F161" s="37" t="s">
        <v>200</v>
      </c>
      <c r="G161" s="37" t="s">
        <v>47</v>
      </c>
      <c r="H161" s="37" t="s">
        <v>183</v>
      </c>
      <c r="I161" s="37" t="s">
        <v>63</v>
      </c>
      <c r="J161" s="37" t="s">
        <v>110</v>
      </c>
      <c r="K161" s="37" t="s">
        <v>299</v>
      </c>
      <c r="L161" s="37" t="s">
        <v>6</v>
      </c>
      <c r="M161" s="37" t="s">
        <v>300</v>
      </c>
      <c r="N161" s="37">
        <v>0</v>
      </c>
      <c r="O161" s="37">
        <v>10</v>
      </c>
      <c r="P161" s="37">
        <v>10</v>
      </c>
    </row>
    <row r="162" spans="1:16" x14ac:dyDescent="0.25">
      <c r="A162" s="39">
        <v>2015</v>
      </c>
      <c r="B162" s="37" t="s">
        <v>469</v>
      </c>
      <c r="C162" s="37">
        <v>17495</v>
      </c>
      <c r="D162" s="37">
        <v>29</v>
      </c>
      <c r="E162" s="38">
        <v>42208</v>
      </c>
      <c r="F162" s="37" t="s">
        <v>200</v>
      </c>
      <c r="G162" s="37" t="s">
        <v>47</v>
      </c>
      <c r="H162" s="37" t="s">
        <v>187</v>
      </c>
      <c r="I162" s="37" t="s">
        <v>63</v>
      </c>
      <c r="J162" s="37" t="s">
        <v>110</v>
      </c>
      <c r="K162" s="37" t="s">
        <v>299</v>
      </c>
      <c r="L162" s="37" t="s">
        <v>6</v>
      </c>
      <c r="M162" s="37" t="s">
        <v>300</v>
      </c>
      <c r="N162" s="37">
        <v>0</v>
      </c>
      <c r="O162" s="37">
        <v>7</v>
      </c>
      <c r="P162" s="37">
        <v>7</v>
      </c>
    </row>
    <row r="163" spans="1:16" x14ac:dyDescent="0.25">
      <c r="A163" s="39">
        <v>2015</v>
      </c>
      <c r="B163" s="37" t="s">
        <v>470</v>
      </c>
      <c r="C163" s="37">
        <v>17496</v>
      </c>
      <c r="D163" s="37">
        <v>29</v>
      </c>
      <c r="E163" s="38">
        <v>42208</v>
      </c>
      <c r="F163" s="37" t="s">
        <v>200</v>
      </c>
      <c r="G163" s="37" t="s">
        <v>47</v>
      </c>
      <c r="H163" s="37" t="s">
        <v>187</v>
      </c>
      <c r="I163" s="37" t="s">
        <v>63</v>
      </c>
      <c r="J163" s="37" t="s">
        <v>110</v>
      </c>
      <c r="K163" s="37" t="s">
        <v>299</v>
      </c>
      <c r="L163" s="37" t="s">
        <v>5</v>
      </c>
      <c r="M163" s="37" t="s">
        <v>300</v>
      </c>
      <c r="N163" s="37">
        <v>0</v>
      </c>
      <c r="O163" s="37">
        <v>4</v>
      </c>
      <c r="P163" s="37">
        <v>4</v>
      </c>
    </row>
    <row r="164" spans="1:16" x14ac:dyDescent="0.25">
      <c r="A164" s="39">
        <v>2015</v>
      </c>
      <c r="B164" s="37" t="s">
        <v>471</v>
      </c>
      <c r="C164" s="37">
        <v>17497</v>
      </c>
      <c r="D164" s="37">
        <v>29</v>
      </c>
      <c r="E164" s="38">
        <v>42208</v>
      </c>
      <c r="F164" s="37" t="s">
        <v>200</v>
      </c>
      <c r="G164" s="37" t="s">
        <v>47</v>
      </c>
      <c r="H164" s="37" t="s">
        <v>161</v>
      </c>
      <c r="I164" s="37" t="s">
        <v>62</v>
      </c>
      <c r="J164" s="37" t="s">
        <v>110</v>
      </c>
      <c r="K164" s="37" t="s">
        <v>299</v>
      </c>
      <c r="L164" s="37" t="s">
        <v>6</v>
      </c>
      <c r="M164" s="37" t="s">
        <v>300</v>
      </c>
      <c r="N164" s="37">
        <v>0</v>
      </c>
      <c r="O164" s="37">
        <v>29</v>
      </c>
      <c r="P164" s="37">
        <v>29</v>
      </c>
    </row>
    <row r="165" spans="1:16" x14ac:dyDescent="0.25">
      <c r="A165" s="39">
        <v>2015</v>
      </c>
      <c r="B165" s="37" t="s">
        <v>472</v>
      </c>
      <c r="C165" s="37">
        <v>17498</v>
      </c>
      <c r="D165" s="37">
        <v>29</v>
      </c>
      <c r="E165" s="38">
        <v>42208</v>
      </c>
      <c r="F165" s="37" t="s">
        <v>200</v>
      </c>
      <c r="G165" s="37" t="s">
        <v>47</v>
      </c>
      <c r="H165" s="37" t="s">
        <v>161</v>
      </c>
      <c r="I165" s="37" t="s">
        <v>62</v>
      </c>
      <c r="J165" s="37" t="s">
        <v>110</v>
      </c>
      <c r="K165" s="37" t="s">
        <v>299</v>
      </c>
      <c r="L165" s="37" t="s">
        <v>5</v>
      </c>
      <c r="M165" s="37" t="s">
        <v>300</v>
      </c>
      <c r="N165" s="37">
        <v>0</v>
      </c>
      <c r="O165" s="37">
        <v>1</v>
      </c>
      <c r="P165" s="37">
        <v>1</v>
      </c>
    </row>
    <row r="166" spans="1:16" x14ac:dyDescent="0.25">
      <c r="A166" s="39">
        <v>2015</v>
      </c>
      <c r="B166" s="37" t="s">
        <v>473</v>
      </c>
      <c r="C166" s="37">
        <v>17499</v>
      </c>
      <c r="D166" s="37">
        <v>29</v>
      </c>
      <c r="E166" s="38">
        <v>42208</v>
      </c>
      <c r="F166" s="37" t="s">
        <v>200</v>
      </c>
      <c r="G166" s="37" t="s">
        <v>47</v>
      </c>
      <c r="H166" s="37" t="s">
        <v>474</v>
      </c>
      <c r="I166" s="37" t="s">
        <v>63</v>
      </c>
      <c r="J166" s="37" t="s">
        <v>337</v>
      </c>
      <c r="K166" s="37" t="s">
        <v>299</v>
      </c>
      <c r="L166" s="37" t="s">
        <v>5</v>
      </c>
      <c r="M166" s="37" t="s">
        <v>300</v>
      </c>
      <c r="N166" s="37">
        <v>36</v>
      </c>
      <c r="O166" s="37">
        <v>0</v>
      </c>
      <c r="P166" s="37">
        <v>36</v>
      </c>
    </row>
    <row r="167" spans="1:16" x14ac:dyDescent="0.25">
      <c r="A167" s="39">
        <v>2015</v>
      </c>
      <c r="B167" s="37" t="s">
        <v>475</v>
      </c>
      <c r="C167" s="37">
        <v>17500</v>
      </c>
      <c r="D167" s="37">
        <v>29</v>
      </c>
      <c r="E167" s="38">
        <v>42208</v>
      </c>
      <c r="F167" s="37" t="s">
        <v>200</v>
      </c>
      <c r="G167" s="37" t="s">
        <v>47</v>
      </c>
      <c r="H167" s="37" t="s">
        <v>476</v>
      </c>
      <c r="I167" s="37" t="s">
        <v>62</v>
      </c>
      <c r="J167" s="37" t="s">
        <v>337</v>
      </c>
      <c r="K167" s="37" t="s">
        <v>299</v>
      </c>
      <c r="L167" s="37" t="s">
        <v>6</v>
      </c>
      <c r="M167" s="37" t="s">
        <v>300</v>
      </c>
      <c r="N167" s="37">
        <v>1</v>
      </c>
      <c r="O167" s="37">
        <v>0</v>
      </c>
      <c r="P167" s="37">
        <v>1</v>
      </c>
    </row>
    <row r="168" spans="1:16" x14ac:dyDescent="0.25">
      <c r="A168" s="39">
        <v>2015</v>
      </c>
      <c r="B168" s="37" t="s">
        <v>477</v>
      </c>
      <c r="C168" s="37">
        <v>17501</v>
      </c>
      <c r="D168" s="37">
        <v>29</v>
      </c>
      <c r="E168" s="38">
        <v>42208</v>
      </c>
      <c r="F168" s="37" t="s">
        <v>200</v>
      </c>
      <c r="G168" s="37" t="s">
        <v>47</v>
      </c>
      <c r="H168" s="37" t="s">
        <v>476</v>
      </c>
      <c r="I168" s="37" t="s">
        <v>62</v>
      </c>
      <c r="J168" s="37" t="s">
        <v>337</v>
      </c>
      <c r="K168" s="37" t="s">
        <v>299</v>
      </c>
      <c r="L168" s="37" t="s">
        <v>5</v>
      </c>
      <c r="M168" s="37" t="s">
        <v>300</v>
      </c>
      <c r="N168" s="37">
        <v>50</v>
      </c>
      <c r="O168" s="37">
        <v>0</v>
      </c>
      <c r="P168" s="37">
        <v>50</v>
      </c>
    </row>
    <row r="169" spans="1:16" x14ac:dyDescent="0.25">
      <c r="A169" s="39">
        <v>2015</v>
      </c>
      <c r="B169" s="37" t="s">
        <v>478</v>
      </c>
      <c r="C169" s="37">
        <v>17502</v>
      </c>
      <c r="D169" s="37">
        <v>29</v>
      </c>
      <c r="E169" s="38">
        <v>42208</v>
      </c>
      <c r="F169" s="37" t="s">
        <v>200</v>
      </c>
      <c r="G169" s="37" t="s">
        <v>47</v>
      </c>
      <c r="H169" s="37" t="s">
        <v>476</v>
      </c>
      <c r="I169" s="37" t="s">
        <v>62</v>
      </c>
      <c r="J169" s="37" t="s">
        <v>337</v>
      </c>
      <c r="K169" s="37" t="s">
        <v>299</v>
      </c>
      <c r="L169" s="37" t="s">
        <v>5</v>
      </c>
      <c r="M169" s="37" t="s">
        <v>300</v>
      </c>
      <c r="N169" s="37">
        <v>14</v>
      </c>
      <c r="O169" s="37">
        <v>0</v>
      </c>
      <c r="P169" s="37">
        <v>14</v>
      </c>
    </row>
    <row r="170" spans="1:16" x14ac:dyDescent="0.25">
      <c r="A170" s="39">
        <v>2015</v>
      </c>
      <c r="B170" s="37" t="s">
        <v>479</v>
      </c>
      <c r="C170" s="37">
        <v>17503</v>
      </c>
      <c r="D170" s="37">
        <v>29</v>
      </c>
      <c r="E170" s="38">
        <v>42208</v>
      </c>
      <c r="F170" s="37" t="s">
        <v>200</v>
      </c>
      <c r="G170" s="37" t="s">
        <v>47</v>
      </c>
      <c r="H170" s="37" t="s">
        <v>131</v>
      </c>
      <c r="I170" s="37" t="s">
        <v>62</v>
      </c>
      <c r="J170" s="37" t="s">
        <v>110</v>
      </c>
      <c r="K170" s="37" t="s">
        <v>299</v>
      </c>
      <c r="L170" s="37" t="s">
        <v>6</v>
      </c>
      <c r="M170" s="37" t="s">
        <v>300</v>
      </c>
      <c r="N170" s="37">
        <v>0</v>
      </c>
      <c r="O170" s="37">
        <v>32</v>
      </c>
      <c r="P170" s="37">
        <v>32</v>
      </c>
    </row>
    <row r="171" spans="1:16" x14ac:dyDescent="0.25">
      <c r="A171" s="39">
        <v>2015</v>
      </c>
      <c r="B171" s="37" t="s">
        <v>480</v>
      </c>
      <c r="C171" s="37">
        <v>17504</v>
      </c>
      <c r="D171" s="37">
        <v>29</v>
      </c>
      <c r="E171" s="38">
        <v>42208</v>
      </c>
      <c r="F171" s="37" t="s">
        <v>200</v>
      </c>
      <c r="G171" s="37" t="s">
        <v>47</v>
      </c>
      <c r="H171" s="37" t="s">
        <v>131</v>
      </c>
      <c r="I171" s="37" t="s">
        <v>62</v>
      </c>
      <c r="J171" s="37" t="s">
        <v>110</v>
      </c>
      <c r="K171" s="37" t="s">
        <v>299</v>
      </c>
      <c r="L171" s="37" t="s">
        <v>5</v>
      </c>
      <c r="M171" s="37" t="s">
        <v>300</v>
      </c>
      <c r="N171" s="37">
        <v>0</v>
      </c>
      <c r="O171" s="37">
        <v>8</v>
      </c>
      <c r="P171" s="37">
        <v>8</v>
      </c>
    </row>
    <row r="172" spans="1:16" x14ac:dyDescent="0.25">
      <c r="A172" s="39">
        <v>2015</v>
      </c>
      <c r="B172" s="37" t="s">
        <v>481</v>
      </c>
      <c r="C172" s="37">
        <v>17505</v>
      </c>
      <c r="D172" s="37">
        <v>29</v>
      </c>
      <c r="E172" s="38">
        <v>42208</v>
      </c>
      <c r="F172" s="37" t="s">
        <v>200</v>
      </c>
      <c r="G172" s="37" t="s">
        <v>47</v>
      </c>
      <c r="H172" s="37" t="s">
        <v>197</v>
      </c>
      <c r="I172" s="37" t="s">
        <v>63</v>
      </c>
      <c r="J172" s="37" t="s">
        <v>110</v>
      </c>
      <c r="K172" s="37" t="s">
        <v>299</v>
      </c>
      <c r="L172" s="37" t="s">
        <v>6</v>
      </c>
      <c r="M172" s="37" t="s">
        <v>300</v>
      </c>
      <c r="N172" s="37">
        <v>0</v>
      </c>
      <c r="O172" s="37">
        <v>50</v>
      </c>
      <c r="P172" s="37">
        <v>50</v>
      </c>
    </row>
    <row r="173" spans="1:16" x14ac:dyDescent="0.25">
      <c r="A173" s="39">
        <v>2015</v>
      </c>
      <c r="B173" s="37" t="s">
        <v>482</v>
      </c>
      <c r="C173" s="37">
        <v>17506</v>
      </c>
      <c r="D173" s="37">
        <v>29</v>
      </c>
      <c r="E173" s="38">
        <v>42208</v>
      </c>
      <c r="F173" s="37" t="s">
        <v>200</v>
      </c>
      <c r="G173" s="37" t="s">
        <v>47</v>
      </c>
      <c r="H173" s="37" t="s">
        <v>197</v>
      </c>
      <c r="I173" s="37" t="s">
        <v>63</v>
      </c>
      <c r="J173" s="37" t="s">
        <v>110</v>
      </c>
      <c r="K173" s="37" t="s">
        <v>299</v>
      </c>
      <c r="L173" s="37" t="s">
        <v>6</v>
      </c>
      <c r="M173" s="37" t="s">
        <v>300</v>
      </c>
      <c r="N173" s="37">
        <v>0</v>
      </c>
      <c r="O173" s="37">
        <v>50</v>
      </c>
      <c r="P173" s="37">
        <v>50</v>
      </c>
    </row>
    <row r="174" spans="1:16" x14ac:dyDescent="0.25">
      <c r="A174" s="39">
        <v>2015</v>
      </c>
      <c r="B174" s="37" t="s">
        <v>483</v>
      </c>
      <c r="C174" s="37">
        <v>17507</v>
      </c>
      <c r="D174" s="37">
        <v>29</v>
      </c>
      <c r="E174" s="38">
        <v>42208</v>
      </c>
      <c r="F174" s="37" t="s">
        <v>200</v>
      </c>
      <c r="G174" s="37" t="s">
        <v>47</v>
      </c>
      <c r="H174" s="37" t="s">
        <v>197</v>
      </c>
      <c r="I174" s="37" t="s">
        <v>63</v>
      </c>
      <c r="J174" s="37" t="s">
        <v>110</v>
      </c>
      <c r="K174" s="37" t="s">
        <v>299</v>
      </c>
      <c r="L174" s="37" t="s">
        <v>6</v>
      </c>
      <c r="M174" s="37" t="s">
        <v>300</v>
      </c>
      <c r="N174" s="37">
        <v>0</v>
      </c>
      <c r="O174" s="37">
        <v>16</v>
      </c>
      <c r="P174" s="37">
        <v>16</v>
      </c>
    </row>
    <row r="175" spans="1:16" x14ac:dyDescent="0.25">
      <c r="A175" s="39">
        <v>2015</v>
      </c>
      <c r="B175" s="37" t="s">
        <v>484</v>
      </c>
      <c r="C175" s="37">
        <v>17508</v>
      </c>
      <c r="D175" s="37">
        <v>29</v>
      </c>
      <c r="E175" s="38">
        <v>42208</v>
      </c>
      <c r="F175" s="37" t="s">
        <v>200</v>
      </c>
      <c r="G175" s="37" t="s">
        <v>47</v>
      </c>
      <c r="H175" s="37" t="s">
        <v>197</v>
      </c>
      <c r="I175" s="37" t="s">
        <v>63</v>
      </c>
      <c r="J175" s="37" t="s">
        <v>110</v>
      </c>
      <c r="K175" s="37" t="s">
        <v>299</v>
      </c>
      <c r="L175" s="37" t="s">
        <v>5</v>
      </c>
      <c r="M175" s="37" t="s">
        <v>300</v>
      </c>
      <c r="N175" s="37">
        <v>0</v>
      </c>
      <c r="O175" s="37">
        <v>24</v>
      </c>
      <c r="P175" s="37">
        <v>24</v>
      </c>
    </row>
    <row r="176" spans="1:16" x14ac:dyDescent="0.25">
      <c r="A176" s="39">
        <v>2015</v>
      </c>
      <c r="B176" s="37" t="s">
        <v>485</v>
      </c>
      <c r="C176" s="37">
        <v>17509</v>
      </c>
      <c r="D176" s="37">
        <v>29</v>
      </c>
      <c r="E176" s="38">
        <v>42208</v>
      </c>
      <c r="F176" s="37" t="s">
        <v>200</v>
      </c>
      <c r="G176" s="37" t="s">
        <v>47</v>
      </c>
      <c r="H176" s="37" t="s">
        <v>139</v>
      </c>
      <c r="I176" s="37" t="s">
        <v>63</v>
      </c>
      <c r="J176" s="37" t="s">
        <v>110</v>
      </c>
      <c r="K176" s="37" t="s">
        <v>299</v>
      </c>
      <c r="L176" s="37" t="s">
        <v>6</v>
      </c>
      <c r="M176" s="37" t="s">
        <v>300</v>
      </c>
      <c r="N176" s="37">
        <v>0</v>
      </c>
      <c r="O176" s="37">
        <v>50</v>
      </c>
      <c r="P176" s="37">
        <v>50</v>
      </c>
    </row>
    <row r="177" spans="1:16" x14ac:dyDescent="0.25">
      <c r="A177" s="39">
        <v>2015</v>
      </c>
      <c r="B177" s="37" t="s">
        <v>486</v>
      </c>
      <c r="C177" s="37">
        <v>17510</v>
      </c>
      <c r="D177" s="37">
        <v>29</v>
      </c>
      <c r="E177" s="38">
        <v>42208</v>
      </c>
      <c r="F177" s="37" t="s">
        <v>200</v>
      </c>
      <c r="G177" s="37" t="s">
        <v>47</v>
      </c>
      <c r="H177" s="37" t="s">
        <v>139</v>
      </c>
      <c r="I177" s="37" t="s">
        <v>63</v>
      </c>
      <c r="J177" s="37" t="s">
        <v>110</v>
      </c>
      <c r="K177" s="37" t="s">
        <v>299</v>
      </c>
      <c r="L177" s="37" t="s">
        <v>6</v>
      </c>
      <c r="M177" s="37" t="s">
        <v>300</v>
      </c>
      <c r="N177" s="37">
        <v>0</v>
      </c>
      <c r="O177" s="37">
        <v>49</v>
      </c>
      <c r="P177" s="37">
        <v>49</v>
      </c>
    </row>
    <row r="178" spans="1:16" x14ac:dyDescent="0.25">
      <c r="A178" s="39">
        <v>2015</v>
      </c>
      <c r="B178" s="37" t="s">
        <v>487</v>
      </c>
      <c r="C178" s="37">
        <v>17511</v>
      </c>
      <c r="D178" s="37">
        <v>29</v>
      </c>
      <c r="E178" s="38">
        <v>42208</v>
      </c>
      <c r="F178" s="37" t="s">
        <v>200</v>
      </c>
      <c r="G178" s="37" t="s">
        <v>47</v>
      </c>
      <c r="H178" s="37" t="s">
        <v>139</v>
      </c>
      <c r="I178" s="37" t="s">
        <v>63</v>
      </c>
      <c r="J178" s="37" t="s">
        <v>110</v>
      </c>
      <c r="K178" s="37" t="s">
        <v>299</v>
      </c>
      <c r="L178" s="37" t="s">
        <v>5</v>
      </c>
      <c r="M178" s="37" t="s">
        <v>300</v>
      </c>
      <c r="N178" s="37">
        <v>0</v>
      </c>
      <c r="O178" s="37">
        <v>14</v>
      </c>
      <c r="P178" s="37">
        <v>14</v>
      </c>
    </row>
    <row r="179" spans="1:16" x14ac:dyDescent="0.25">
      <c r="A179" s="37"/>
      <c r="E179" s="37"/>
    </row>
    <row r="180" spans="1:16" x14ac:dyDescent="0.25">
      <c r="A180" s="37"/>
      <c r="E180" s="37"/>
    </row>
    <row r="181" spans="1:16" x14ac:dyDescent="0.25">
      <c r="A181" s="37"/>
      <c r="E181" s="37"/>
    </row>
    <row r="182" spans="1:16" x14ac:dyDescent="0.25">
      <c r="A182" s="37"/>
      <c r="E182" s="37"/>
    </row>
    <row r="183" spans="1:16" x14ac:dyDescent="0.25">
      <c r="A183" s="36"/>
    </row>
    <row r="184" spans="1:16" x14ac:dyDescent="0.25">
      <c r="A184" s="36"/>
    </row>
    <row r="185" spans="1:16" x14ac:dyDescent="0.25">
      <c r="A185" s="36"/>
    </row>
    <row r="186" spans="1:16" x14ac:dyDescent="0.25">
      <c r="A186" s="36"/>
    </row>
    <row r="187" spans="1:16" x14ac:dyDescent="0.25">
      <c r="A187" s="36"/>
    </row>
    <row r="188" spans="1:16" x14ac:dyDescent="0.25">
      <c r="A188" s="36"/>
    </row>
    <row r="189" spans="1:16" x14ac:dyDescent="0.25">
      <c r="A189" s="36"/>
    </row>
    <row r="190" spans="1:16" x14ac:dyDescent="0.25">
      <c r="A190" s="36"/>
    </row>
    <row r="191" spans="1:16" x14ac:dyDescent="0.25">
      <c r="A191" s="36"/>
    </row>
    <row r="192" spans="1:16"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U246">
    <sortCondition ref="B2:B24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workbookViewId="0">
      <selection activeCell="L12" sqref="L12"/>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5" t="s">
        <v>8</v>
      </c>
      <c r="B1" s="45" t="s">
        <v>0</v>
      </c>
      <c r="C1" s="45" t="s">
        <v>68</v>
      </c>
      <c r="D1" s="45" t="s">
        <v>46</v>
      </c>
      <c r="E1" s="45" t="s">
        <v>69</v>
      </c>
      <c r="F1" s="45" t="s">
        <v>70</v>
      </c>
      <c r="G1" s="45" t="s">
        <v>71</v>
      </c>
      <c r="H1" s="45" t="s">
        <v>72</v>
      </c>
      <c r="I1" s="45" t="s">
        <v>73</v>
      </c>
      <c r="J1" s="45" t="s">
        <v>74</v>
      </c>
      <c r="K1" s="45" t="s">
        <v>75</v>
      </c>
      <c r="L1" s="45" t="s">
        <v>45</v>
      </c>
    </row>
    <row r="2" spans="1:13" x14ac:dyDescent="0.25">
      <c r="A2" s="46">
        <v>29</v>
      </c>
      <c r="B2" s="46" t="s">
        <v>107</v>
      </c>
      <c r="C2" s="46" t="s">
        <v>108</v>
      </c>
      <c r="D2" s="46" t="s">
        <v>63</v>
      </c>
      <c r="E2" s="46" t="s">
        <v>109</v>
      </c>
      <c r="F2" s="46" t="s">
        <v>110</v>
      </c>
      <c r="G2" s="46" t="s">
        <v>111</v>
      </c>
      <c r="H2" s="46">
        <v>47</v>
      </c>
      <c r="I2" s="46">
        <v>0</v>
      </c>
      <c r="J2" s="46">
        <v>47</v>
      </c>
      <c r="K2" s="46">
        <v>57</v>
      </c>
      <c r="L2" s="46"/>
      <c r="M2" s="46"/>
    </row>
    <row r="3" spans="1:13" x14ac:dyDescent="0.25">
      <c r="A3" s="46">
        <v>29</v>
      </c>
      <c r="B3" s="46" t="s">
        <v>112</v>
      </c>
      <c r="C3" s="46" t="s">
        <v>113</v>
      </c>
      <c r="D3" s="46" t="s">
        <v>62</v>
      </c>
      <c r="E3" s="46" t="s">
        <v>114</v>
      </c>
      <c r="F3" s="46" t="s">
        <v>110</v>
      </c>
      <c r="G3" s="46" t="s">
        <v>111</v>
      </c>
      <c r="H3" s="46">
        <v>163</v>
      </c>
      <c r="I3" s="46">
        <v>19</v>
      </c>
      <c r="J3" s="46">
        <v>182</v>
      </c>
      <c r="K3" s="46">
        <v>356</v>
      </c>
      <c r="L3" s="46"/>
      <c r="M3" s="46"/>
    </row>
    <row r="4" spans="1:13" x14ac:dyDescent="0.25">
      <c r="A4" s="46">
        <v>29</v>
      </c>
      <c r="B4" s="46" t="s">
        <v>112</v>
      </c>
      <c r="C4" s="46" t="s">
        <v>115</v>
      </c>
      <c r="D4" s="46" t="s">
        <v>61</v>
      </c>
      <c r="E4" s="46" t="s">
        <v>116</v>
      </c>
      <c r="F4" s="46" t="s">
        <v>110</v>
      </c>
      <c r="G4" s="46" t="s">
        <v>111</v>
      </c>
      <c r="H4" s="46">
        <v>135</v>
      </c>
      <c r="I4" s="46">
        <v>1</v>
      </c>
      <c r="J4" s="46">
        <v>136</v>
      </c>
      <c r="K4" s="46">
        <v>882</v>
      </c>
      <c r="L4" s="46"/>
      <c r="M4" s="46"/>
    </row>
    <row r="5" spans="1:13" x14ac:dyDescent="0.25">
      <c r="A5" s="46">
        <v>29</v>
      </c>
      <c r="B5" s="46" t="s">
        <v>117</v>
      </c>
      <c r="C5" s="46" t="s">
        <v>118</v>
      </c>
      <c r="D5" s="46" t="s">
        <v>60</v>
      </c>
      <c r="E5" s="46" t="s">
        <v>119</v>
      </c>
      <c r="F5" s="46" t="s">
        <v>110</v>
      </c>
      <c r="G5" s="46" t="s">
        <v>111</v>
      </c>
      <c r="H5" s="46">
        <v>10</v>
      </c>
      <c r="I5" s="46">
        <v>2</v>
      </c>
      <c r="J5" s="46">
        <v>12</v>
      </c>
      <c r="K5" s="46">
        <v>99</v>
      </c>
      <c r="L5" s="46"/>
      <c r="M5" s="46"/>
    </row>
    <row r="6" spans="1:13" x14ac:dyDescent="0.25">
      <c r="A6" s="46">
        <v>29</v>
      </c>
      <c r="B6" s="46" t="s">
        <v>112</v>
      </c>
      <c r="C6" s="46" t="s">
        <v>120</v>
      </c>
      <c r="D6" s="46" t="s">
        <v>61</v>
      </c>
      <c r="E6" s="46" t="s">
        <v>121</v>
      </c>
      <c r="F6" s="46" t="s">
        <v>110</v>
      </c>
      <c r="G6" s="46" t="s">
        <v>111</v>
      </c>
      <c r="H6" s="46">
        <v>43</v>
      </c>
      <c r="I6" s="46">
        <v>0</v>
      </c>
      <c r="J6" s="46">
        <v>43</v>
      </c>
      <c r="K6" s="46">
        <v>195</v>
      </c>
      <c r="L6" s="46"/>
      <c r="M6" s="46"/>
    </row>
    <row r="7" spans="1:13" x14ac:dyDescent="0.25">
      <c r="A7" s="46">
        <v>29</v>
      </c>
      <c r="B7" s="46" t="s">
        <v>117</v>
      </c>
      <c r="C7" s="46" t="s">
        <v>122</v>
      </c>
      <c r="D7" s="46" t="s">
        <v>60</v>
      </c>
      <c r="E7" s="46" t="s">
        <v>123</v>
      </c>
      <c r="F7" s="46" t="s">
        <v>110</v>
      </c>
      <c r="G7" s="46" t="s">
        <v>111</v>
      </c>
      <c r="H7" s="46">
        <v>16</v>
      </c>
      <c r="I7" s="46">
        <v>6</v>
      </c>
      <c r="J7" s="46">
        <v>22</v>
      </c>
      <c r="K7" s="46">
        <v>44</v>
      </c>
      <c r="L7" s="46"/>
      <c r="M7" s="46"/>
    </row>
    <row r="8" spans="1:13" x14ac:dyDescent="0.25">
      <c r="A8" s="46">
        <v>29</v>
      </c>
      <c r="B8" s="46" t="s">
        <v>112</v>
      </c>
      <c r="C8" s="46" t="s">
        <v>124</v>
      </c>
      <c r="D8" s="46" t="s">
        <v>61</v>
      </c>
      <c r="E8" s="46" t="s">
        <v>125</v>
      </c>
      <c r="F8" s="46" t="s">
        <v>110</v>
      </c>
      <c r="G8" s="46" t="s">
        <v>111</v>
      </c>
      <c r="H8" s="46">
        <v>25</v>
      </c>
      <c r="I8" s="46">
        <v>16</v>
      </c>
      <c r="J8" s="46">
        <v>41</v>
      </c>
      <c r="K8" s="46">
        <v>81</v>
      </c>
      <c r="L8" s="46"/>
      <c r="M8" s="46"/>
    </row>
    <row r="9" spans="1:13" x14ac:dyDescent="0.25">
      <c r="A9" s="46">
        <v>29</v>
      </c>
      <c r="B9" s="46" t="s">
        <v>126</v>
      </c>
      <c r="C9" s="46" t="s">
        <v>127</v>
      </c>
      <c r="D9" s="46" t="s">
        <v>62</v>
      </c>
      <c r="E9" s="46" t="s">
        <v>128</v>
      </c>
      <c r="F9" s="46" t="s">
        <v>110</v>
      </c>
      <c r="G9" s="46" t="s">
        <v>111</v>
      </c>
      <c r="H9" s="46">
        <v>75</v>
      </c>
      <c r="I9" s="46">
        <v>0</v>
      </c>
      <c r="J9" s="46">
        <v>75</v>
      </c>
      <c r="K9" s="46">
        <v>116</v>
      </c>
      <c r="L9" s="46"/>
      <c r="M9" s="46"/>
    </row>
    <row r="10" spans="1:13" x14ac:dyDescent="0.25">
      <c r="A10" s="46">
        <v>29</v>
      </c>
      <c r="B10" s="46" t="s">
        <v>126</v>
      </c>
      <c r="C10" s="46" t="s">
        <v>129</v>
      </c>
      <c r="D10" s="46" t="s">
        <v>62</v>
      </c>
      <c r="E10" s="46" t="s">
        <v>130</v>
      </c>
      <c r="F10" s="46" t="s">
        <v>110</v>
      </c>
      <c r="G10" s="46" t="s">
        <v>111</v>
      </c>
      <c r="H10" s="46">
        <v>330</v>
      </c>
      <c r="I10" s="46">
        <v>23</v>
      </c>
      <c r="J10" s="46">
        <v>353</v>
      </c>
      <c r="K10" s="46">
        <v>1408</v>
      </c>
      <c r="L10" s="46"/>
      <c r="M10" s="46"/>
    </row>
    <row r="11" spans="1:13" x14ac:dyDescent="0.25">
      <c r="A11" s="46">
        <v>29</v>
      </c>
      <c r="B11" s="46" t="s">
        <v>107</v>
      </c>
      <c r="C11" s="46" t="s">
        <v>131</v>
      </c>
      <c r="D11" s="46" t="s">
        <v>62</v>
      </c>
      <c r="E11" s="46" t="s">
        <v>132</v>
      </c>
      <c r="F11" s="46" t="s">
        <v>110</v>
      </c>
      <c r="G11" s="46" t="s">
        <v>111</v>
      </c>
      <c r="H11" s="46">
        <v>32</v>
      </c>
      <c r="I11" s="46">
        <v>8</v>
      </c>
      <c r="J11" s="46">
        <v>40</v>
      </c>
      <c r="K11" s="46">
        <v>187</v>
      </c>
      <c r="L11" s="46"/>
      <c r="M11" s="46"/>
    </row>
    <row r="12" spans="1:13" x14ac:dyDescent="0.25">
      <c r="A12" s="46">
        <v>29</v>
      </c>
      <c r="B12" s="46" t="s">
        <v>126</v>
      </c>
      <c r="C12" s="46" t="s">
        <v>133</v>
      </c>
      <c r="D12" s="46" t="s">
        <v>62</v>
      </c>
      <c r="E12" s="46" t="s">
        <v>134</v>
      </c>
      <c r="F12" s="46" t="s">
        <v>110</v>
      </c>
      <c r="G12" s="46" t="s">
        <v>111</v>
      </c>
      <c r="H12" s="46">
        <v>118</v>
      </c>
      <c r="I12" s="46">
        <v>4</v>
      </c>
      <c r="J12" s="46">
        <v>122</v>
      </c>
      <c r="K12" s="46">
        <v>291</v>
      </c>
      <c r="L12" s="46"/>
      <c r="M12" s="46"/>
    </row>
    <row r="13" spans="1:13" x14ac:dyDescent="0.25">
      <c r="A13" s="46">
        <v>29</v>
      </c>
      <c r="B13" s="46" t="s">
        <v>112</v>
      </c>
      <c r="C13" s="46" t="s">
        <v>135</v>
      </c>
      <c r="D13" s="46" t="s">
        <v>61</v>
      </c>
      <c r="E13" s="46" t="s">
        <v>136</v>
      </c>
      <c r="F13" s="46" t="s">
        <v>110</v>
      </c>
      <c r="G13" s="46" t="s">
        <v>111</v>
      </c>
      <c r="H13" s="46">
        <v>115</v>
      </c>
      <c r="I13" s="46">
        <v>3</v>
      </c>
      <c r="J13" s="46">
        <v>118</v>
      </c>
      <c r="K13" s="46">
        <v>233</v>
      </c>
      <c r="L13" s="46"/>
      <c r="M13" s="46"/>
    </row>
    <row r="14" spans="1:13" x14ac:dyDescent="0.25">
      <c r="A14" s="46">
        <v>29</v>
      </c>
      <c r="B14" s="46" t="s">
        <v>112</v>
      </c>
      <c r="C14" s="46" t="s">
        <v>137</v>
      </c>
      <c r="D14" s="46" t="s">
        <v>60</v>
      </c>
      <c r="E14" s="46" t="s">
        <v>138</v>
      </c>
      <c r="F14" s="46" t="s">
        <v>110</v>
      </c>
      <c r="G14" s="46" t="s">
        <v>111</v>
      </c>
      <c r="H14" s="46">
        <v>214</v>
      </c>
      <c r="I14" s="46">
        <v>44</v>
      </c>
      <c r="J14" s="46">
        <v>258</v>
      </c>
      <c r="K14" s="46">
        <v>2015</v>
      </c>
      <c r="L14" s="46"/>
      <c r="M14" s="46"/>
    </row>
    <row r="15" spans="1:13" x14ac:dyDescent="0.25">
      <c r="A15" s="46">
        <v>29</v>
      </c>
      <c r="B15" s="46" t="s">
        <v>107</v>
      </c>
      <c r="C15" s="46" t="s">
        <v>139</v>
      </c>
      <c r="D15" s="46" t="s">
        <v>63</v>
      </c>
      <c r="E15" s="46" t="s">
        <v>140</v>
      </c>
      <c r="F15" s="46" t="s">
        <v>110</v>
      </c>
      <c r="G15" s="46" t="s">
        <v>111</v>
      </c>
      <c r="H15" s="46">
        <v>99</v>
      </c>
      <c r="I15" s="46">
        <v>14</v>
      </c>
      <c r="J15" s="46">
        <v>113</v>
      </c>
      <c r="K15" s="46">
        <v>144</v>
      </c>
      <c r="L15" s="46"/>
      <c r="M15" s="46"/>
    </row>
    <row r="16" spans="1:13" x14ac:dyDescent="0.25">
      <c r="A16" s="46">
        <v>29</v>
      </c>
      <c r="B16" s="46" t="s">
        <v>112</v>
      </c>
      <c r="C16" s="46" t="s">
        <v>141</v>
      </c>
      <c r="D16" s="46" t="s">
        <v>61</v>
      </c>
      <c r="E16" s="46" t="s">
        <v>142</v>
      </c>
      <c r="F16" s="46" t="s">
        <v>110</v>
      </c>
      <c r="G16" s="46" t="s">
        <v>111</v>
      </c>
      <c r="H16" s="46">
        <v>97</v>
      </c>
      <c r="I16" s="46">
        <v>3</v>
      </c>
      <c r="J16" s="46">
        <v>100</v>
      </c>
      <c r="K16" s="46">
        <v>209</v>
      </c>
      <c r="L16" s="46"/>
      <c r="M16" s="46"/>
    </row>
    <row r="17" spans="1:13" x14ac:dyDescent="0.25">
      <c r="A17" s="46">
        <v>29</v>
      </c>
      <c r="B17" s="46" t="s">
        <v>126</v>
      </c>
      <c r="C17" s="46" t="s">
        <v>143</v>
      </c>
      <c r="D17" s="46" t="s">
        <v>62</v>
      </c>
      <c r="E17" s="46" t="s">
        <v>144</v>
      </c>
      <c r="F17" s="46" t="s">
        <v>110</v>
      </c>
      <c r="G17" s="46" t="s">
        <v>111</v>
      </c>
      <c r="H17" s="46">
        <v>49</v>
      </c>
      <c r="I17" s="46">
        <v>0</v>
      </c>
      <c r="J17" s="46">
        <v>49</v>
      </c>
      <c r="K17" s="46">
        <v>95</v>
      </c>
      <c r="L17" s="46"/>
      <c r="M17" s="46"/>
    </row>
    <row r="18" spans="1:13" x14ac:dyDescent="0.25">
      <c r="A18" s="46">
        <v>29</v>
      </c>
      <c r="B18" s="46" t="s">
        <v>112</v>
      </c>
      <c r="C18" s="46" t="s">
        <v>145</v>
      </c>
      <c r="D18" s="46" t="s">
        <v>61</v>
      </c>
      <c r="E18" s="46" t="s">
        <v>146</v>
      </c>
      <c r="F18" s="46" t="s">
        <v>110</v>
      </c>
      <c r="G18" s="46" t="s">
        <v>111</v>
      </c>
      <c r="H18" s="46">
        <v>231</v>
      </c>
      <c r="I18" s="46">
        <v>50</v>
      </c>
      <c r="J18" s="46">
        <v>281</v>
      </c>
      <c r="K18" s="46">
        <v>658</v>
      </c>
      <c r="L18" s="46"/>
      <c r="M18" s="46"/>
    </row>
    <row r="19" spans="1:13" x14ac:dyDescent="0.25">
      <c r="A19" s="46">
        <v>29</v>
      </c>
      <c r="B19" s="46" t="s">
        <v>117</v>
      </c>
      <c r="C19" s="46" t="s">
        <v>147</v>
      </c>
      <c r="D19" s="46" t="s">
        <v>60</v>
      </c>
      <c r="E19" s="46" t="s">
        <v>148</v>
      </c>
      <c r="F19" s="46" t="s">
        <v>110</v>
      </c>
      <c r="G19" s="46" t="s">
        <v>111</v>
      </c>
      <c r="H19" s="46">
        <v>58</v>
      </c>
      <c r="I19" s="46">
        <v>35</v>
      </c>
      <c r="J19" s="46">
        <v>93</v>
      </c>
      <c r="K19" s="46">
        <v>125</v>
      </c>
      <c r="L19" s="46"/>
      <c r="M19" s="46"/>
    </row>
    <row r="20" spans="1:13" x14ac:dyDescent="0.25">
      <c r="A20" s="46">
        <v>29</v>
      </c>
      <c r="B20" s="46" t="s">
        <v>126</v>
      </c>
      <c r="C20" s="46" t="s">
        <v>149</v>
      </c>
      <c r="D20" s="46" t="s">
        <v>62</v>
      </c>
      <c r="E20" s="46" t="s">
        <v>150</v>
      </c>
      <c r="F20" s="46" t="s">
        <v>110</v>
      </c>
      <c r="G20" s="46" t="s">
        <v>111</v>
      </c>
      <c r="H20" s="46">
        <v>131</v>
      </c>
      <c r="I20" s="46">
        <v>27</v>
      </c>
      <c r="J20" s="46">
        <v>158</v>
      </c>
      <c r="K20" s="46">
        <v>223</v>
      </c>
      <c r="L20" s="46"/>
      <c r="M20" s="46"/>
    </row>
    <row r="21" spans="1:13" x14ac:dyDescent="0.25">
      <c r="A21" s="46">
        <v>29</v>
      </c>
      <c r="B21" s="46" t="s">
        <v>126</v>
      </c>
      <c r="C21" s="46" t="s">
        <v>151</v>
      </c>
      <c r="D21" s="46" t="s">
        <v>62</v>
      </c>
      <c r="E21" s="46" t="s">
        <v>152</v>
      </c>
      <c r="F21" s="46" t="s">
        <v>110</v>
      </c>
      <c r="G21" s="46" t="s">
        <v>111</v>
      </c>
      <c r="H21" s="46">
        <v>76</v>
      </c>
      <c r="I21" s="46">
        <v>1</v>
      </c>
      <c r="J21" s="46">
        <v>77</v>
      </c>
      <c r="K21" s="46">
        <v>100</v>
      </c>
      <c r="L21" s="46"/>
      <c r="M21" s="46"/>
    </row>
    <row r="22" spans="1:13" x14ac:dyDescent="0.25">
      <c r="A22" s="46">
        <v>29</v>
      </c>
      <c r="B22" s="46" t="s">
        <v>117</v>
      </c>
      <c r="C22" s="46" t="s">
        <v>153</v>
      </c>
      <c r="D22" s="46" t="s">
        <v>63</v>
      </c>
      <c r="E22" s="46" t="s">
        <v>154</v>
      </c>
      <c r="F22" s="46" t="s">
        <v>110</v>
      </c>
      <c r="G22" s="46" t="s">
        <v>111</v>
      </c>
      <c r="H22" s="46">
        <v>25</v>
      </c>
      <c r="I22" s="46">
        <v>3</v>
      </c>
      <c r="J22" s="46">
        <v>28</v>
      </c>
      <c r="K22" s="46">
        <v>42</v>
      </c>
      <c r="L22" s="46"/>
      <c r="M22" s="46"/>
    </row>
    <row r="23" spans="1:13" x14ac:dyDescent="0.25">
      <c r="A23" s="46">
        <v>29</v>
      </c>
      <c r="B23" s="46" t="s">
        <v>126</v>
      </c>
      <c r="C23" s="46" t="s">
        <v>155</v>
      </c>
      <c r="D23" s="46" t="s">
        <v>62</v>
      </c>
      <c r="E23" s="46" t="s">
        <v>156</v>
      </c>
      <c r="F23" s="46" t="s">
        <v>110</v>
      </c>
      <c r="G23" s="46" t="s">
        <v>111</v>
      </c>
      <c r="H23" s="46">
        <v>111</v>
      </c>
      <c r="I23" s="46">
        <v>36</v>
      </c>
      <c r="J23" s="46">
        <v>147</v>
      </c>
      <c r="K23" s="46">
        <v>192</v>
      </c>
      <c r="L23" s="46"/>
      <c r="M23" s="46"/>
    </row>
    <row r="24" spans="1:13" x14ac:dyDescent="0.25">
      <c r="A24" s="46">
        <v>29</v>
      </c>
      <c r="B24" s="46" t="s">
        <v>117</v>
      </c>
      <c r="C24" s="46" t="s">
        <v>157</v>
      </c>
      <c r="D24" s="46" t="s">
        <v>60</v>
      </c>
      <c r="E24" s="46" t="s">
        <v>158</v>
      </c>
      <c r="F24" s="46" t="s">
        <v>110</v>
      </c>
      <c r="G24" s="46" t="s">
        <v>111</v>
      </c>
      <c r="H24" s="46">
        <v>12</v>
      </c>
      <c r="I24" s="46">
        <v>1</v>
      </c>
      <c r="J24" s="46">
        <v>13</v>
      </c>
      <c r="K24" s="46">
        <v>194</v>
      </c>
      <c r="L24" s="46"/>
      <c r="M24" s="46"/>
    </row>
    <row r="25" spans="1:13" x14ac:dyDescent="0.25">
      <c r="A25" s="46">
        <v>29</v>
      </c>
      <c r="B25" s="46" t="s">
        <v>112</v>
      </c>
      <c r="C25" s="46" t="s">
        <v>159</v>
      </c>
      <c r="D25" s="46" t="s">
        <v>62</v>
      </c>
      <c r="E25" s="46" t="s">
        <v>160</v>
      </c>
      <c r="F25" s="46" t="s">
        <v>110</v>
      </c>
      <c r="G25" s="46" t="s">
        <v>111</v>
      </c>
      <c r="H25" s="46">
        <v>106</v>
      </c>
      <c r="I25" s="46">
        <v>1</v>
      </c>
      <c r="J25" s="46">
        <v>107</v>
      </c>
      <c r="K25" s="46">
        <v>152</v>
      </c>
      <c r="L25" s="46"/>
      <c r="M25" s="46"/>
    </row>
    <row r="26" spans="1:13" x14ac:dyDescent="0.25">
      <c r="A26" s="46">
        <v>29</v>
      </c>
      <c r="B26" s="46" t="s">
        <v>107</v>
      </c>
      <c r="C26" s="46" t="s">
        <v>161</v>
      </c>
      <c r="D26" s="46" t="s">
        <v>62</v>
      </c>
      <c r="E26" s="46" t="s">
        <v>162</v>
      </c>
      <c r="F26" s="46" t="s">
        <v>110</v>
      </c>
      <c r="G26" s="46" t="s">
        <v>111</v>
      </c>
      <c r="H26" s="46">
        <v>29</v>
      </c>
      <c r="I26" s="46">
        <v>1</v>
      </c>
      <c r="J26" s="46">
        <v>30</v>
      </c>
      <c r="K26" s="46">
        <v>67</v>
      </c>
      <c r="L26" s="46"/>
      <c r="M26" s="46"/>
    </row>
    <row r="27" spans="1:13" x14ac:dyDescent="0.25">
      <c r="A27" s="46">
        <v>29</v>
      </c>
      <c r="B27" s="46" t="s">
        <v>107</v>
      </c>
      <c r="C27" s="46" t="s">
        <v>163</v>
      </c>
      <c r="D27" s="46" t="s">
        <v>63</v>
      </c>
      <c r="E27" s="46" t="s">
        <v>164</v>
      </c>
      <c r="F27" s="46" t="s">
        <v>110</v>
      </c>
      <c r="G27" s="46" t="s">
        <v>111</v>
      </c>
      <c r="H27" s="46">
        <v>21</v>
      </c>
      <c r="I27" s="46">
        <v>0</v>
      </c>
      <c r="J27" s="46">
        <v>21</v>
      </c>
      <c r="K27" s="46">
        <v>34</v>
      </c>
      <c r="L27" s="46"/>
      <c r="M27" s="46"/>
    </row>
    <row r="28" spans="1:13" x14ac:dyDescent="0.25">
      <c r="A28" s="46">
        <v>29</v>
      </c>
      <c r="B28" s="46" t="s">
        <v>117</v>
      </c>
      <c r="C28" s="46" t="s">
        <v>165</v>
      </c>
      <c r="D28" s="46" t="s">
        <v>63</v>
      </c>
      <c r="E28" s="46" t="s">
        <v>166</v>
      </c>
      <c r="F28" s="46" t="s">
        <v>110</v>
      </c>
      <c r="G28" s="46" t="s">
        <v>111</v>
      </c>
      <c r="H28" s="46">
        <v>12</v>
      </c>
      <c r="I28" s="46">
        <v>1</v>
      </c>
      <c r="J28" s="46">
        <v>13</v>
      </c>
      <c r="K28" s="46">
        <v>21</v>
      </c>
      <c r="L28" s="46"/>
      <c r="M28" s="46"/>
    </row>
    <row r="29" spans="1:13" x14ac:dyDescent="0.25">
      <c r="A29" s="46">
        <v>29</v>
      </c>
      <c r="B29" s="46" t="s">
        <v>126</v>
      </c>
      <c r="C29" s="46" t="s">
        <v>167</v>
      </c>
      <c r="D29" s="46" t="s">
        <v>62</v>
      </c>
      <c r="E29" s="46" t="s">
        <v>168</v>
      </c>
      <c r="F29" s="46" t="s">
        <v>110</v>
      </c>
      <c r="G29" s="46" t="s">
        <v>111</v>
      </c>
      <c r="H29" s="46">
        <v>91</v>
      </c>
      <c r="I29" s="46">
        <v>14</v>
      </c>
      <c r="J29" s="46">
        <v>105</v>
      </c>
      <c r="K29" s="46">
        <v>260</v>
      </c>
      <c r="L29" s="46"/>
      <c r="M29" s="46"/>
    </row>
    <row r="30" spans="1:13" x14ac:dyDescent="0.25">
      <c r="A30" s="46">
        <v>29</v>
      </c>
      <c r="B30" s="46" t="s">
        <v>117</v>
      </c>
      <c r="C30" s="46" t="s">
        <v>169</v>
      </c>
      <c r="D30" s="46" t="s">
        <v>60</v>
      </c>
      <c r="E30" s="46" t="s">
        <v>170</v>
      </c>
      <c r="F30" s="46" t="s">
        <v>110</v>
      </c>
      <c r="G30" s="46" t="s">
        <v>111</v>
      </c>
      <c r="H30" s="46">
        <v>17</v>
      </c>
      <c r="I30" s="46">
        <v>3</v>
      </c>
      <c r="J30" s="46">
        <v>20</v>
      </c>
      <c r="K30" s="46">
        <v>47</v>
      </c>
      <c r="L30" s="46"/>
      <c r="M30" s="46"/>
    </row>
    <row r="31" spans="1:13" x14ac:dyDescent="0.25">
      <c r="A31" s="46">
        <v>29</v>
      </c>
      <c r="B31" s="46" t="s">
        <v>117</v>
      </c>
      <c r="C31" s="46" t="s">
        <v>171</v>
      </c>
      <c r="D31" s="46" t="s">
        <v>60</v>
      </c>
      <c r="E31" s="46" t="s">
        <v>172</v>
      </c>
      <c r="F31" s="46" t="s">
        <v>110</v>
      </c>
      <c r="G31" s="46" t="s">
        <v>111</v>
      </c>
      <c r="H31" s="46">
        <v>34</v>
      </c>
      <c r="I31" s="46">
        <v>8</v>
      </c>
      <c r="J31" s="46">
        <v>42</v>
      </c>
      <c r="K31" s="46">
        <v>183</v>
      </c>
      <c r="L31" s="46"/>
      <c r="M31" s="46"/>
    </row>
    <row r="32" spans="1:13" x14ac:dyDescent="0.25">
      <c r="A32" s="46">
        <v>29</v>
      </c>
      <c r="B32" s="46" t="s">
        <v>107</v>
      </c>
      <c r="C32" s="46" t="s">
        <v>173</v>
      </c>
      <c r="D32" s="46" t="s">
        <v>63</v>
      </c>
      <c r="E32" s="46" t="s">
        <v>174</v>
      </c>
      <c r="F32" s="46" t="s">
        <v>110</v>
      </c>
      <c r="G32" s="46" t="s">
        <v>111</v>
      </c>
      <c r="H32" s="46">
        <v>15</v>
      </c>
      <c r="I32" s="46">
        <v>3</v>
      </c>
      <c r="J32" s="46">
        <v>18</v>
      </c>
      <c r="K32" s="46">
        <v>87</v>
      </c>
      <c r="L32" s="46"/>
      <c r="M32" s="46"/>
    </row>
    <row r="33" spans="1:13" x14ac:dyDescent="0.25">
      <c r="A33" s="46">
        <v>29</v>
      </c>
      <c r="B33" s="46" t="s">
        <v>117</v>
      </c>
      <c r="C33" s="46" t="s">
        <v>175</v>
      </c>
      <c r="D33" s="46" t="s">
        <v>60</v>
      </c>
      <c r="E33" s="46" t="s">
        <v>176</v>
      </c>
      <c r="F33" s="46" t="s">
        <v>110</v>
      </c>
      <c r="G33" s="46" t="s">
        <v>111</v>
      </c>
      <c r="H33" s="46">
        <v>8</v>
      </c>
      <c r="I33" s="46">
        <v>0</v>
      </c>
      <c r="J33" s="46">
        <v>8</v>
      </c>
      <c r="K33" s="46">
        <v>314</v>
      </c>
      <c r="L33" s="46"/>
      <c r="M33" s="46"/>
    </row>
    <row r="34" spans="1:13" x14ac:dyDescent="0.25">
      <c r="A34" s="46">
        <v>29</v>
      </c>
      <c r="B34" s="46" t="s">
        <v>126</v>
      </c>
      <c r="C34" s="46" t="s">
        <v>177</v>
      </c>
      <c r="D34" s="46" t="s">
        <v>62</v>
      </c>
      <c r="E34" s="46" t="s">
        <v>178</v>
      </c>
      <c r="F34" s="46" t="s">
        <v>110</v>
      </c>
      <c r="G34" s="46" t="s">
        <v>111</v>
      </c>
      <c r="H34" s="46">
        <v>99</v>
      </c>
      <c r="I34" s="46">
        <v>11</v>
      </c>
      <c r="J34" s="46">
        <v>110</v>
      </c>
      <c r="K34" s="46">
        <v>206</v>
      </c>
      <c r="L34" s="46"/>
      <c r="M34" s="46"/>
    </row>
    <row r="35" spans="1:13" x14ac:dyDescent="0.25">
      <c r="A35" s="46">
        <v>29</v>
      </c>
      <c r="B35" s="46" t="s">
        <v>112</v>
      </c>
      <c r="C35" s="46" t="s">
        <v>179</v>
      </c>
      <c r="D35" s="46" t="s">
        <v>61</v>
      </c>
      <c r="E35" s="46" t="s">
        <v>180</v>
      </c>
      <c r="F35" s="46" t="s">
        <v>110</v>
      </c>
      <c r="G35" s="46" t="s">
        <v>111</v>
      </c>
      <c r="H35" s="46">
        <v>46</v>
      </c>
      <c r="I35" s="46">
        <v>2</v>
      </c>
      <c r="J35" s="46">
        <v>48</v>
      </c>
      <c r="K35" s="46">
        <v>506</v>
      </c>
      <c r="L35" s="46"/>
      <c r="M35" s="46"/>
    </row>
    <row r="36" spans="1:13" x14ac:dyDescent="0.25">
      <c r="A36" s="46">
        <v>29</v>
      </c>
      <c r="B36" s="46" t="s">
        <v>112</v>
      </c>
      <c r="C36" s="46" t="s">
        <v>181</v>
      </c>
      <c r="D36" s="46" t="s">
        <v>61</v>
      </c>
      <c r="E36" s="46" t="s">
        <v>182</v>
      </c>
      <c r="F36" s="46" t="s">
        <v>110</v>
      </c>
      <c r="G36" s="46" t="s">
        <v>111</v>
      </c>
      <c r="H36" s="46">
        <v>112</v>
      </c>
      <c r="I36" s="46">
        <v>16</v>
      </c>
      <c r="J36" s="46">
        <v>128</v>
      </c>
      <c r="K36" s="46">
        <v>1020</v>
      </c>
      <c r="L36" s="46"/>
      <c r="M36" s="46"/>
    </row>
    <row r="37" spans="1:13" x14ac:dyDescent="0.25">
      <c r="A37" s="46">
        <v>29</v>
      </c>
      <c r="B37" s="46" t="s">
        <v>107</v>
      </c>
      <c r="C37" s="46" t="s">
        <v>183</v>
      </c>
      <c r="D37" s="46" t="s">
        <v>63</v>
      </c>
      <c r="E37" s="46" t="s">
        <v>184</v>
      </c>
      <c r="F37" s="46" t="s">
        <v>110</v>
      </c>
      <c r="G37" s="46" t="s">
        <v>111</v>
      </c>
      <c r="H37" s="46">
        <v>10</v>
      </c>
      <c r="I37" s="46">
        <v>0</v>
      </c>
      <c r="J37" s="46">
        <v>10</v>
      </c>
      <c r="K37" s="46">
        <v>20</v>
      </c>
      <c r="L37" s="46"/>
      <c r="M37" s="46"/>
    </row>
    <row r="38" spans="1:13" x14ac:dyDescent="0.25">
      <c r="A38" s="46">
        <v>29</v>
      </c>
      <c r="B38" s="46" t="s">
        <v>112</v>
      </c>
      <c r="C38" s="46" t="s">
        <v>185</v>
      </c>
      <c r="D38" s="46" t="s">
        <v>61</v>
      </c>
      <c r="E38" s="46" t="s">
        <v>186</v>
      </c>
      <c r="F38" s="46" t="s">
        <v>110</v>
      </c>
      <c r="G38" s="46" t="s">
        <v>111</v>
      </c>
      <c r="H38" s="46">
        <v>18</v>
      </c>
      <c r="I38" s="46">
        <v>1</v>
      </c>
      <c r="J38" s="46">
        <v>19</v>
      </c>
      <c r="K38" s="46">
        <v>105</v>
      </c>
      <c r="L38" s="46"/>
      <c r="M38" s="46"/>
    </row>
    <row r="39" spans="1:13" x14ac:dyDescent="0.25">
      <c r="A39" s="46">
        <v>29</v>
      </c>
      <c r="B39" s="46" t="s">
        <v>107</v>
      </c>
      <c r="C39" s="46" t="s">
        <v>187</v>
      </c>
      <c r="D39" s="46" t="s">
        <v>63</v>
      </c>
      <c r="E39" s="46" t="s">
        <v>188</v>
      </c>
      <c r="F39" s="46" t="s">
        <v>110</v>
      </c>
      <c r="G39" s="46" t="s">
        <v>111</v>
      </c>
      <c r="H39" s="46">
        <v>7</v>
      </c>
      <c r="I39" s="46">
        <v>4</v>
      </c>
      <c r="J39" s="46">
        <v>11</v>
      </c>
      <c r="K39" s="46">
        <v>19</v>
      </c>
      <c r="L39" s="46"/>
      <c r="M39" s="46"/>
    </row>
    <row r="40" spans="1:13" x14ac:dyDescent="0.25">
      <c r="A40" s="46">
        <v>29</v>
      </c>
      <c r="B40" s="46" t="s">
        <v>112</v>
      </c>
      <c r="C40" s="46" t="s">
        <v>189</v>
      </c>
      <c r="D40" s="46" t="s">
        <v>61</v>
      </c>
      <c r="E40" s="46" t="s">
        <v>190</v>
      </c>
      <c r="F40" s="46" t="s">
        <v>110</v>
      </c>
      <c r="G40" s="46" t="s">
        <v>111</v>
      </c>
      <c r="H40" s="46">
        <v>96</v>
      </c>
      <c r="I40" s="46">
        <v>3</v>
      </c>
      <c r="J40" s="46">
        <v>99</v>
      </c>
      <c r="K40" s="46">
        <v>206</v>
      </c>
      <c r="L40" s="46"/>
      <c r="M40" s="46"/>
    </row>
    <row r="41" spans="1:13" x14ac:dyDescent="0.25">
      <c r="A41" s="46">
        <v>29</v>
      </c>
      <c r="B41" s="46" t="s">
        <v>117</v>
      </c>
      <c r="C41" s="46" t="s">
        <v>191</v>
      </c>
      <c r="D41" s="46" t="s">
        <v>60</v>
      </c>
      <c r="E41" s="46" t="s">
        <v>192</v>
      </c>
      <c r="F41" s="46" t="s">
        <v>110</v>
      </c>
      <c r="G41" s="46" t="s">
        <v>111</v>
      </c>
      <c r="H41" s="46">
        <v>36</v>
      </c>
      <c r="I41" s="46">
        <v>4</v>
      </c>
      <c r="J41" s="46">
        <v>40</v>
      </c>
      <c r="K41" s="46">
        <v>66</v>
      </c>
      <c r="L41" s="46"/>
      <c r="M41" s="46"/>
    </row>
    <row r="42" spans="1:13" x14ac:dyDescent="0.25">
      <c r="A42" s="46">
        <v>29</v>
      </c>
      <c r="B42" s="46" t="s">
        <v>126</v>
      </c>
      <c r="C42" s="46" t="s">
        <v>193</v>
      </c>
      <c r="D42" s="46" t="s">
        <v>62</v>
      </c>
      <c r="E42" s="46" t="s">
        <v>194</v>
      </c>
      <c r="F42" s="46" t="s">
        <v>110</v>
      </c>
      <c r="G42" s="46" t="s">
        <v>111</v>
      </c>
      <c r="H42" s="46">
        <v>151</v>
      </c>
      <c r="I42" s="46">
        <v>2</v>
      </c>
      <c r="J42" s="46">
        <v>153</v>
      </c>
      <c r="K42" s="46">
        <v>689</v>
      </c>
      <c r="L42" s="46"/>
      <c r="M42" s="46"/>
    </row>
    <row r="43" spans="1:13" x14ac:dyDescent="0.25">
      <c r="A43" s="46">
        <v>29</v>
      </c>
      <c r="B43" s="46" t="s">
        <v>126</v>
      </c>
      <c r="C43" s="46" t="s">
        <v>195</v>
      </c>
      <c r="D43" s="46" t="s">
        <v>62</v>
      </c>
      <c r="E43" s="46" t="s">
        <v>196</v>
      </c>
      <c r="F43" s="46" t="s">
        <v>110</v>
      </c>
      <c r="G43" s="46" t="s">
        <v>111</v>
      </c>
      <c r="H43" s="46">
        <v>62</v>
      </c>
      <c r="I43" s="46">
        <v>2</v>
      </c>
      <c r="J43" s="46">
        <v>64</v>
      </c>
      <c r="K43" s="46">
        <v>498</v>
      </c>
      <c r="L43" s="46"/>
      <c r="M43" s="46"/>
    </row>
    <row r="44" spans="1:13" x14ac:dyDescent="0.25">
      <c r="A44" s="46">
        <v>29</v>
      </c>
      <c r="B44" s="46" t="s">
        <v>107</v>
      </c>
      <c r="C44" s="46" t="s">
        <v>197</v>
      </c>
      <c r="D44" s="46" t="s">
        <v>63</v>
      </c>
      <c r="E44" s="46" t="s">
        <v>198</v>
      </c>
      <c r="F44" s="46" t="s">
        <v>110</v>
      </c>
      <c r="G44" s="46" t="s">
        <v>111</v>
      </c>
      <c r="H44" s="46">
        <v>116</v>
      </c>
      <c r="I44" s="46">
        <v>24</v>
      </c>
      <c r="J44" s="46">
        <v>140</v>
      </c>
      <c r="K44" s="46">
        <v>217</v>
      </c>
      <c r="L44" s="46"/>
      <c r="M44" s="46"/>
    </row>
    <row r="45" spans="1:13" x14ac:dyDescent="0.25">
      <c r="A45" s="46">
        <v>29</v>
      </c>
      <c r="B45" s="46" t="s">
        <v>107</v>
      </c>
      <c r="C45" s="46" t="s">
        <v>199</v>
      </c>
      <c r="D45" s="93" t="s">
        <v>200</v>
      </c>
      <c r="E45" s="46" t="s">
        <v>201</v>
      </c>
      <c r="F45" s="46" t="s">
        <v>110</v>
      </c>
      <c r="G45" s="46" t="s">
        <v>111</v>
      </c>
      <c r="H45" s="46">
        <v>32</v>
      </c>
      <c r="I45" s="46">
        <v>3</v>
      </c>
      <c r="J45" s="46">
        <v>35</v>
      </c>
      <c r="K45" s="46">
        <v>46</v>
      </c>
      <c r="L45" s="46"/>
      <c r="M45" s="46"/>
    </row>
    <row r="46" spans="1:13" x14ac:dyDescent="0.25">
      <c r="A46" s="46">
        <v>29</v>
      </c>
      <c r="B46" s="46" t="s">
        <v>126</v>
      </c>
      <c r="C46" s="46" t="s">
        <v>202</v>
      </c>
      <c r="D46" s="93" t="s">
        <v>200</v>
      </c>
      <c r="E46" s="46" t="s">
        <v>203</v>
      </c>
      <c r="F46" s="46" t="s">
        <v>110</v>
      </c>
      <c r="G46" s="46" t="s">
        <v>111</v>
      </c>
      <c r="H46" s="46">
        <v>660</v>
      </c>
      <c r="I46" s="46">
        <v>10</v>
      </c>
      <c r="J46" s="46">
        <v>670</v>
      </c>
      <c r="K46" s="46">
        <v>1500</v>
      </c>
      <c r="L46" s="46"/>
      <c r="M46" s="46"/>
    </row>
    <row r="47" spans="1:13" x14ac:dyDescent="0.25">
      <c r="A47" s="46">
        <v>29</v>
      </c>
      <c r="B47" s="46" t="s">
        <v>117</v>
      </c>
      <c r="C47" s="46" t="s">
        <v>204</v>
      </c>
      <c r="D47" s="93" t="s">
        <v>200</v>
      </c>
      <c r="E47" s="46" t="s">
        <v>205</v>
      </c>
      <c r="F47" s="46" t="s">
        <v>110</v>
      </c>
      <c r="G47" s="46" t="s">
        <v>111</v>
      </c>
      <c r="H47" s="46">
        <v>10</v>
      </c>
      <c r="I47" s="46">
        <v>9</v>
      </c>
      <c r="J47" s="46">
        <v>19</v>
      </c>
      <c r="K47" s="46">
        <v>23</v>
      </c>
      <c r="L47" s="46"/>
      <c r="M47" s="46"/>
    </row>
    <row r="48" spans="1:13" x14ac:dyDescent="0.25">
      <c r="A48" s="46">
        <v>29</v>
      </c>
      <c r="B48" s="46" t="s">
        <v>126</v>
      </c>
      <c r="C48" s="46" t="s">
        <v>206</v>
      </c>
      <c r="D48" s="93" t="s">
        <v>200</v>
      </c>
      <c r="E48" s="46" t="s">
        <v>207</v>
      </c>
      <c r="F48" s="46" t="s">
        <v>110</v>
      </c>
      <c r="G48" s="46" t="s">
        <v>111</v>
      </c>
      <c r="H48" s="46">
        <v>87</v>
      </c>
      <c r="I48" s="46">
        <v>2</v>
      </c>
      <c r="J48" s="46">
        <v>89</v>
      </c>
      <c r="K48" s="46">
        <v>222</v>
      </c>
      <c r="L48" s="46"/>
      <c r="M48" s="46"/>
    </row>
    <row r="49" spans="1:13" x14ac:dyDescent="0.25">
      <c r="A49" s="46">
        <v>29</v>
      </c>
      <c r="B49" s="46" t="s">
        <v>112</v>
      </c>
      <c r="C49" s="46" t="s">
        <v>208</v>
      </c>
      <c r="D49" s="93" t="s">
        <v>200</v>
      </c>
      <c r="E49" s="46" t="s">
        <v>209</v>
      </c>
      <c r="F49" s="46" t="s">
        <v>110</v>
      </c>
      <c r="G49" s="46" t="s">
        <v>111</v>
      </c>
      <c r="H49" s="46">
        <v>108</v>
      </c>
      <c r="I49" s="46">
        <v>0</v>
      </c>
      <c r="J49" s="46">
        <v>108</v>
      </c>
      <c r="K49" s="46">
        <v>646</v>
      </c>
      <c r="L49" s="46"/>
      <c r="M49" s="46"/>
    </row>
    <row r="50" spans="1:13" x14ac:dyDescent="0.25">
      <c r="A50" s="46">
        <v>29</v>
      </c>
      <c r="B50" s="46" t="s">
        <v>112</v>
      </c>
      <c r="C50" s="46" t="s">
        <v>210</v>
      </c>
      <c r="D50" s="93" t="s">
        <v>200</v>
      </c>
      <c r="E50" s="46" t="s">
        <v>211</v>
      </c>
      <c r="F50" s="46" t="s">
        <v>110</v>
      </c>
      <c r="G50" s="46" t="s">
        <v>111</v>
      </c>
      <c r="H50" s="46">
        <v>143</v>
      </c>
      <c r="I50" s="46">
        <v>2</v>
      </c>
      <c r="J50" s="46">
        <v>145</v>
      </c>
      <c r="K50" s="46">
        <v>211</v>
      </c>
      <c r="L50" s="46"/>
      <c r="M50" s="46"/>
    </row>
    <row r="51" spans="1:13" x14ac:dyDescent="0.25">
      <c r="A51" s="46">
        <v>29</v>
      </c>
      <c r="B51" s="46" t="s">
        <v>112</v>
      </c>
      <c r="C51" s="46" t="s">
        <v>212</v>
      </c>
      <c r="D51" s="93" t="s">
        <v>200</v>
      </c>
      <c r="E51" s="46" t="s">
        <v>213</v>
      </c>
      <c r="F51" s="46" t="s">
        <v>110</v>
      </c>
      <c r="G51" s="46" t="s">
        <v>111</v>
      </c>
      <c r="H51" s="46">
        <v>107</v>
      </c>
      <c r="I51" s="46">
        <v>0</v>
      </c>
      <c r="J51" s="46">
        <v>107</v>
      </c>
      <c r="K51" s="46">
        <v>261</v>
      </c>
      <c r="L51" s="46"/>
      <c r="M51" s="46"/>
    </row>
    <row r="52" spans="1:13" x14ac:dyDescent="0.25">
      <c r="A52" s="46">
        <v>29</v>
      </c>
      <c r="B52" s="46" t="s">
        <v>126</v>
      </c>
      <c r="C52" s="46" t="s">
        <v>214</v>
      </c>
      <c r="D52" s="93" t="s">
        <v>200</v>
      </c>
      <c r="E52" s="46" t="s">
        <v>215</v>
      </c>
      <c r="F52" s="46" t="s">
        <v>110</v>
      </c>
      <c r="G52" s="46" t="s">
        <v>111</v>
      </c>
      <c r="H52" s="46">
        <v>77</v>
      </c>
      <c r="I52" s="46">
        <v>0</v>
      </c>
      <c r="J52" s="46">
        <v>77</v>
      </c>
      <c r="K52" s="46">
        <v>153</v>
      </c>
      <c r="L52" s="46"/>
      <c r="M52" s="46"/>
    </row>
    <row r="53" spans="1:13" x14ac:dyDescent="0.25">
      <c r="A53" s="46">
        <v>29</v>
      </c>
      <c r="B53" s="46" t="s">
        <v>107</v>
      </c>
      <c r="C53" s="46" t="s">
        <v>216</v>
      </c>
      <c r="D53" s="93" t="s">
        <v>200</v>
      </c>
      <c r="E53" s="46" t="s">
        <v>217</v>
      </c>
      <c r="F53" s="46" t="s">
        <v>110</v>
      </c>
      <c r="G53" s="46" t="s">
        <v>111</v>
      </c>
      <c r="H53" s="46">
        <v>95</v>
      </c>
      <c r="I53" s="46">
        <v>7</v>
      </c>
      <c r="J53" s="46">
        <v>102</v>
      </c>
      <c r="K53" s="46">
        <v>104</v>
      </c>
      <c r="L53" s="46"/>
      <c r="M53" s="46"/>
    </row>
    <row r="54" spans="1:13" x14ac:dyDescent="0.25">
      <c r="A54" s="46">
        <v>29</v>
      </c>
      <c r="B54" s="46" t="s">
        <v>126</v>
      </c>
      <c r="C54" s="46" t="s">
        <v>218</v>
      </c>
      <c r="D54" s="93" t="s">
        <v>200</v>
      </c>
      <c r="E54" s="46" t="s">
        <v>219</v>
      </c>
      <c r="F54" s="46" t="s">
        <v>110</v>
      </c>
      <c r="G54" s="46" t="s">
        <v>111</v>
      </c>
      <c r="H54" s="46">
        <v>291</v>
      </c>
      <c r="I54" s="46">
        <v>36</v>
      </c>
      <c r="J54" s="46">
        <v>327</v>
      </c>
      <c r="K54" s="46">
        <v>900</v>
      </c>
      <c r="L54" s="46"/>
      <c r="M54" s="46"/>
    </row>
    <row r="55" spans="1:13" x14ac:dyDescent="0.25">
      <c r="A55" s="46">
        <v>29</v>
      </c>
      <c r="B55" s="46" t="s">
        <v>126</v>
      </c>
      <c r="C55" s="46" t="s">
        <v>220</v>
      </c>
      <c r="D55" s="93" t="s">
        <v>200</v>
      </c>
      <c r="E55" s="46" t="s">
        <v>221</v>
      </c>
      <c r="F55" s="46" t="s">
        <v>110</v>
      </c>
      <c r="G55" s="46" t="s">
        <v>111</v>
      </c>
      <c r="H55" s="46">
        <v>208</v>
      </c>
      <c r="I55" s="46">
        <v>2</v>
      </c>
      <c r="J55" s="46">
        <v>210</v>
      </c>
      <c r="K55" s="46">
        <v>600</v>
      </c>
      <c r="L55" s="46"/>
      <c r="M55" s="46"/>
    </row>
    <row r="56" spans="1:13" x14ac:dyDescent="0.25">
      <c r="A56" s="46">
        <v>29</v>
      </c>
      <c r="B56" s="46" t="s">
        <v>126</v>
      </c>
      <c r="C56" s="46" t="s">
        <v>222</v>
      </c>
      <c r="D56" s="93" t="s">
        <v>200</v>
      </c>
      <c r="E56" s="46" t="s">
        <v>223</v>
      </c>
      <c r="F56" s="46" t="s">
        <v>110</v>
      </c>
      <c r="G56" s="46" t="s">
        <v>111</v>
      </c>
      <c r="H56" s="46">
        <v>478</v>
      </c>
      <c r="I56" s="46">
        <v>0</v>
      </c>
      <c r="J56" s="46">
        <v>478</v>
      </c>
      <c r="K56" s="46">
        <v>669</v>
      </c>
      <c r="L56" s="46"/>
      <c r="M56" s="46"/>
    </row>
    <row r="57" spans="1:13" x14ac:dyDescent="0.25">
      <c r="A57" s="46">
        <v>29</v>
      </c>
      <c r="B57" s="46" t="s">
        <v>112</v>
      </c>
      <c r="C57" s="46" t="s">
        <v>224</v>
      </c>
      <c r="D57" s="93" t="s">
        <v>9</v>
      </c>
      <c r="E57" s="46" t="s">
        <v>225</v>
      </c>
      <c r="F57" s="46" t="s">
        <v>110</v>
      </c>
      <c r="G57" s="46" t="s">
        <v>111</v>
      </c>
      <c r="H57" s="46">
        <v>130</v>
      </c>
      <c r="I57" s="46">
        <v>3</v>
      </c>
      <c r="J57" s="46">
        <v>133</v>
      </c>
      <c r="K57" s="46">
        <v>289</v>
      </c>
      <c r="L57" s="46"/>
      <c r="M57" s="46"/>
    </row>
    <row r="58" spans="1:13" x14ac:dyDescent="0.25">
      <c r="A58" s="46">
        <v>29</v>
      </c>
      <c r="B58" s="46" t="s">
        <v>107</v>
      </c>
      <c r="C58" s="46" t="s">
        <v>226</v>
      </c>
      <c r="D58" s="93" t="s">
        <v>9</v>
      </c>
      <c r="E58" s="46" t="s">
        <v>227</v>
      </c>
      <c r="F58" s="46" t="s">
        <v>110</v>
      </c>
      <c r="G58" s="46" t="s">
        <v>111</v>
      </c>
      <c r="H58" s="46">
        <v>60</v>
      </c>
      <c r="I58" s="46">
        <v>0</v>
      </c>
      <c r="J58" s="46">
        <v>60</v>
      </c>
      <c r="K58" s="46">
        <v>68</v>
      </c>
      <c r="L58" s="46"/>
      <c r="M58" s="46"/>
    </row>
    <row r="59" spans="1:13" x14ac:dyDescent="0.25">
      <c r="A59" s="46">
        <v>29</v>
      </c>
      <c r="B59" s="46" t="s">
        <v>117</v>
      </c>
      <c r="C59" s="46" t="s">
        <v>228</v>
      </c>
      <c r="D59" s="93" t="s">
        <v>9</v>
      </c>
      <c r="E59" s="46" t="s">
        <v>229</v>
      </c>
      <c r="F59" s="46" t="s">
        <v>110</v>
      </c>
      <c r="G59" s="46" t="s">
        <v>111</v>
      </c>
      <c r="H59" s="46">
        <v>76</v>
      </c>
      <c r="I59" s="46">
        <v>0</v>
      </c>
      <c r="J59" s="46">
        <v>76</v>
      </c>
      <c r="K59" s="46">
        <v>88</v>
      </c>
      <c r="L59" s="46"/>
      <c r="M59" s="46"/>
    </row>
    <row r="60" spans="1:13" x14ac:dyDescent="0.25">
      <c r="A60" s="46">
        <v>29</v>
      </c>
      <c r="B60" s="46" t="s">
        <v>117</v>
      </c>
      <c r="C60" s="46" t="s">
        <v>230</v>
      </c>
      <c r="D60" s="93" t="s">
        <v>9</v>
      </c>
      <c r="E60" s="46" t="s">
        <v>231</v>
      </c>
      <c r="F60" s="46" t="s">
        <v>110</v>
      </c>
      <c r="G60" s="46" t="s">
        <v>111</v>
      </c>
      <c r="H60" s="46">
        <v>114</v>
      </c>
      <c r="I60" s="46">
        <v>3</v>
      </c>
      <c r="J60" s="46">
        <v>117</v>
      </c>
      <c r="K60" s="46">
        <v>293</v>
      </c>
      <c r="L60" s="46"/>
      <c r="M60" s="46"/>
    </row>
    <row r="61" spans="1:13" x14ac:dyDescent="0.25">
      <c r="A61" s="46">
        <v>29</v>
      </c>
      <c r="B61" s="46" t="s">
        <v>117</v>
      </c>
      <c r="C61" s="46" t="s">
        <v>232</v>
      </c>
      <c r="D61" s="93" t="s">
        <v>9</v>
      </c>
      <c r="E61" s="46" t="s">
        <v>233</v>
      </c>
      <c r="F61" s="46" t="s">
        <v>110</v>
      </c>
      <c r="G61" s="46" t="s">
        <v>111</v>
      </c>
      <c r="H61" s="46">
        <v>12</v>
      </c>
      <c r="I61" s="46">
        <v>0</v>
      </c>
      <c r="J61" s="46">
        <v>12</v>
      </c>
      <c r="K61" s="46">
        <v>19</v>
      </c>
      <c r="L61" s="46"/>
      <c r="M61" s="46"/>
    </row>
    <row r="62" spans="1:13" x14ac:dyDescent="0.25">
      <c r="A62" s="46">
        <v>29</v>
      </c>
      <c r="B62" s="46" t="s">
        <v>117</v>
      </c>
      <c r="C62" s="46" t="s">
        <v>234</v>
      </c>
      <c r="D62" s="93" t="s">
        <v>9</v>
      </c>
      <c r="E62" s="46" t="s">
        <v>235</v>
      </c>
      <c r="F62" s="46" t="s">
        <v>110</v>
      </c>
      <c r="G62" s="46" t="s">
        <v>111</v>
      </c>
      <c r="H62" s="46">
        <v>12</v>
      </c>
      <c r="I62" s="46">
        <v>3</v>
      </c>
      <c r="J62" s="46">
        <v>15</v>
      </c>
      <c r="K62" s="46">
        <v>17</v>
      </c>
      <c r="L62" s="46"/>
      <c r="M62" s="46"/>
    </row>
    <row r="63" spans="1:13" x14ac:dyDescent="0.25">
      <c r="A63" s="46">
        <v>29</v>
      </c>
      <c r="B63" s="46" t="s">
        <v>112</v>
      </c>
      <c r="C63" s="46" t="s">
        <v>236</v>
      </c>
      <c r="D63" s="93" t="s">
        <v>9</v>
      </c>
      <c r="E63" s="46" t="s">
        <v>237</v>
      </c>
      <c r="F63" s="46" t="s">
        <v>110</v>
      </c>
      <c r="G63" s="46" t="s">
        <v>111</v>
      </c>
      <c r="H63" s="46">
        <v>128</v>
      </c>
      <c r="I63" s="46">
        <v>4</v>
      </c>
      <c r="J63" s="46">
        <v>132</v>
      </c>
      <c r="K63" s="46">
        <v>337</v>
      </c>
      <c r="L63" s="46"/>
      <c r="M63" s="46"/>
    </row>
    <row r="64" spans="1:13" x14ac:dyDescent="0.25">
      <c r="A64" s="46">
        <v>29</v>
      </c>
      <c r="B64" s="46" t="s">
        <v>117</v>
      </c>
      <c r="C64" s="46" t="s">
        <v>238</v>
      </c>
      <c r="D64" s="93" t="s">
        <v>9</v>
      </c>
      <c r="E64" s="46" t="s">
        <v>239</v>
      </c>
      <c r="F64" s="46" t="s">
        <v>110</v>
      </c>
      <c r="G64" s="46" t="s">
        <v>111</v>
      </c>
      <c r="H64" s="46">
        <v>14</v>
      </c>
      <c r="I64" s="46">
        <v>0</v>
      </c>
      <c r="J64" s="46">
        <v>14</v>
      </c>
      <c r="K64" s="46">
        <v>15</v>
      </c>
      <c r="L64" s="46"/>
      <c r="M64" s="46"/>
    </row>
    <row r="65" spans="1:13" x14ac:dyDescent="0.25">
      <c r="A65" s="46">
        <v>29</v>
      </c>
      <c r="B65" s="46" t="s">
        <v>112</v>
      </c>
      <c r="C65" s="46" t="s">
        <v>240</v>
      </c>
      <c r="D65" s="93" t="s">
        <v>9</v>
      </c>
      <c r="E65" s="46" t="s">
        <v>241</v>
      </c>
      <c r="F65" s="46" t="s">
        <v>110</v>
      </c>
      <c r="G65" s="46" t="s">
        <v>111</v>
      </c>
      <c r="H65" s="46">
        <v>327</v>
      </c>
      <c r="I65" s="46">
        <v>14</v>
      </c>
      <c r="J65" s="46">
        <v>341</v>
      </c>
      <c r="K65" s="46">
        <v>386</v>
      </c>
      <c r="L65" s="46"/>
      <c r="M65" s="46"/>
    </row>
    <row r="66" spans="1:13" x14ac:dyDescent="0.25">
      <c r="A66" s="46">
        <v>29</v>
      </c>
      <c r="B66" s="46" t="s">
        <v>126</v>
      </c>
      <c r="C66" s="46" t="s">
        <v>242</v>
      </c>
      <c r="D66" s="93" t="s">
        <v>9</v>
      </c>
      <c r="E66" s="46" t="s">
        <v>243</v>
      </c>
      <c r="F66" s="46" t="s">
        <v>110</v>
      </c>
      <c r="G66" s="46" t="s">
        <v>111</v>
      </c>
      <c r="H66" s="46">
        <v>148</v>
      </c>
      <c r="I66" s="46">
        <v>0</v>
      </c>
      <c r="J66" s="46">
        <v>148</v>
      </c>
      <c r="K66" s="46">
        <v>157</v>
      </c>
      <c r="L66" s="46"/>
      <c r="M66" s="46"/>
    </row>
    <row r="67" spans="1:13" x14ac:dyDescent="0.25">
      <c r="A67" s="46">
        <v>29</v>
      </c>
      <c r="B67" s="46" t="s">
        <v>126</v>
      </c>
      <c r="C67" s="46" t="s">
        <v>244</v>
      </c>
      <c r="D67" s="93" t="s">
        <v>9</v>
      </c>
      <c r="E67" s="46" t="s">
        <v>245</v>
      </c>
      <c r="F67" s="46" t="s">
        <v>110</v>
      </c>
      <c r="G67" s="46" t="s">
        <v>111</v>
      </c>
      <c r="H67" s="46">
        <v>158</v>
      </c>
      <c r="I67" s="46">
        <v>0</v>
      </c>
      <c r="J67" s="46">
        <v>158</v>
      </c>
      <c r="K67" s="46">
        <v>159</v>
      </c>
      <c r="L67" s="46"/>
      <c r="M67" s="46"/>
    </row>
    <row r="68" spans="1:13" x14ac:dyDescent="0.25">
      <c r="A68" s="46">
        <v>29</v>
      </c>
      <c r="B68" s="46" t="s">
        <v>112</v>
      </c>
      <c r="C68" s="46" t="s">
        <v>246</v>
      </c>
      <c r="D68" s="93" t="s">
        <v>9</v>
      </c>
      <c r="E68" s="46" t="s">
        <v>247</v>
      </c>
      <c r="F68" s="46" t="s">
        <v>110</v>
      </c>
      <c r="G68" s="46" t="s">
        <v>111</v>
      </c>
      <c r="H68" s="46">
        <v>156</v>
      </c>
      <c r="I68" s="46">
        <v>3</v>
      </c>
      <c r="J68" s="46">
        <v>159</v>
      </c>
      <c r="K68" s="46">
        <v>189</v>
      </c>
      <c r="L68" s="46"/>
      <c r="M68" s="46"/>
    </row>
    <row r="69" spans="1:13" x14ac:dyDescent="0.25">
      <c r="A69" s="46">
        <v>29</v>
      </c>
      <c r="B69" s="46" t="s">
        <v>112</v>
      </c>
      <c r="C69" s="46" t="s">
        <v>248</v>
      </c>
      <c r="D69" s="93" t="s">
        <v>9</v>
      </c>
      <c r="E69" s="46" t="s">
        <v>249</v>
      </c>
      <c r="F69" s="46" t="s">
        <v>110</v>
      </c>
      <c r="G69" s="46" t="s">
        <v>111</v>
      </c>
      <c r="H69" s="46">
        <v>183</v>
      </c>
      <c r="I69" s="46">
        <v>4</v>
      </c>
      <c r="J69" s="46">
        <v>187</v>
      </c>
      <c r="K69" s="46">
        <v>225</v>
      </c>
      <c r="L69" s="46"/>
      <c r="M69" s="46"/>
    </row>
    <row r="70" spans="1:13" x14ac:dyDescent="0.25">
      <c r="A70" s="46">
        <v>29</v>
      </c>
      <c r="B70" s="46" t="s">
        <v>117</v>
      </c>
      <c r="C70" s="46" t="s">
        <v>250</v>
      </c>
      <c r="D70" s="93" t="s">
        <v>9</v>
      </c>
      <c r="E70" s="46" t="s">
        <v>251</v>
      </c>
      <c r="F70" s="46" t="s">
        <v>110</v>
      </c>
      <c r="G70" s="46" t="s">
        <v>111</v>
      </c>
      <c r="H70" s="46">
        <v>34</v>
      </c>
      <c r="I70" s="46">
        <v>1</v>
      </c>
      <c r="J70" s="46">
        <v>35</v>
      </c>
      <c r="K70" s="46">
        <v>38</v>
      </c>
      <c r="L70" s="46"/>
      <c r="M70" s="46"/>
    </row>
    <row r="71" spans="1:13" x14ac:dyDescent="0.25">
      <c r="A71" s="46">
        <v>29</v>
      </c>
      <c r="B71" s="46" t="s">
        <v>112</v>
      </c>
      <c r="C71" s="46" t="s">
        <v>252</v>
      </c>
      <c r="D71" s="93" t="s">
        <v>9</v>
      </c>
      <c r="E71" s="46" t="s">
        <v>253</v>
      </c>
      <c r="F71" s="46" t="s">
        <v>110</v>
      </c>
      <c r="G71" s="46" t="s">
        <v>111</v>
      </c>
      <c r="H71" s="46">
        <v>105</v>
      </c>
      <c r="I71" s="46">
        <v>0</v>
      </c>
      <c r="J71" s="46">
        <v>105</v>
      </c>
      <c r="K71" s="46">
        <v>119</v>
      </c>
      <c r="L71" s="46"/>
      <c r="M71" s="46"/>
    </row>
    <row r="72" spans="1:13" x14ac:dyDescent="0.25">
      <c r="A72" s="46">
        <v>29</v>
      </c>
      <c r="B72" s="46" t="s">
        <v>126</v>
      </c>
      <c r="C72" s="46" t="s">
        <v>254</v>
      </c>
      <c r="D72" s="93" t="s">
        <v>9</v>
      </c>
      <c r="E72" s="46" t="s">
        <v>255</v>
      </c>
      <c r="F72" s="46" t="s">
        <v>110</v>
      </c>
      <c r="G72" s="46" t="s">
        <v>111</v>
      </c>
      <c r="H72" s="46">
        <v>274</v>
      </c>
      <c r="I72" s="46">
        <v>0</v>
      </c>
      <c r="J72" s="46">
        <v>274</v>
      </c>
      <c r="K72" s="46">
        <v>456</v>
      </c>
      <c r="L72" s="46"/>
      <c r="M72" s="46"/>
    </row>
    <row r="73" spans="1:13" x14ac:dyDescent="0.25">
      <c r="A73" s="46">
        <v>29</v>
      </c>
      <c r="B73" s="46" t="s">
        <v>112</v>
      </c>
      <c r="C73" s="46" t="s">
        <v>256</v>
      </c>
      <c r="D73" s="93" t="s">
        <v>9</v>
      </c>
      <c r="E73" s="46" t="s">
        <v>257</v>
      </c>
      <c r="F73" s="46" t="s">
        <v>110</v>
      </c>
      <c r="G73" s="46" t="s">
        <v>111</v>
      </c>
      <c r="H73" s="46">
        <v>36</v>
      </c>
      <c r="I73" s="46">
        <v>0</v>
      </c>
      <c r="J73" s="46">
        <v>36</v>
      </c>
      <c r="K73" s="46">
        <v>172</v>
      </c>
      <c r="L73" s="46"/>
      <c r="M73" s="46"/>
    </row>
    <row r="74" spans="1:13" x14ac:dyDescent="0.25">
      <c r="A74" s="46">
        <v>29</v>
      </c>
      <c r="B74" s="46" t="s">
        <v>112</v>
      </c>
      <c r="C74" s="46" t="s">
        <v>258</v>
      </c>
      <c r="D74" s="93" t="s">
        <v>9</v>
      </c>
      <c r="E74" s="46" t="s">
        <v>259</v>
      </c>
      <c r="F74" s="46" t="s">
        <v>110</v>
      </c>
      <c r="G74" s="46" t="s">
        <v>111</v>
      </c>
      <c r="H74" s="46">
        <v>214</v>
      </c>
      <c r="I74" s="46">
        <v>13</v>
      </c>
      <c r="J74" s="46">
        <v>227</v>
      </c>
      <c r="K74" s="46">
        <v>589</v>
      </c>
      <c r="L74" s="46"/>
      <c r="M74" s="46"/>
    </row>
    <row r="75" spans="1:13" x14ac:dyDescent="0.25">
      <c r="A75" s="46">
        <v>29</v>
      </c>
      <c r="B75" s="46" t="s">
        <v>107</v>
      </c>
      <c r="C75" s="46" t="s">
        <v>260</v>
      </c>
      <c r="D75" s="93" t="s">
        <v>9</v>
      </c>
      <c r="E75" s="46" t="s">
        <v>261</v>
      </c>
      <c r="F75" s="46" t="s">
        <v>110</v>
      </c>
      <c r="G75" s="46" t="s">
        <v>111</v>
      </c>
      <c r="H75" s="46">
        <v>27</v>
      </c>
      <c r="I75" s="46">
        <v>0</v>
      </c>
      <c r="J75" s="46">
        <v>27</v>
      </c>
      <c r="K75" s="46">
        <v>32</v>
      </c>
      <c r="L75" s="46"/>
      <c r="M75" s="46"/>
    </row>
    <row r="76" spans="1:13" x14ac:dyDescent="0.25">
      <c r="A76" s="46">
        <v>29</v>
      </c>
      <c r="B76" s="46" t="s">
        <v>107</v>
      </c>
      <c r="C76" s="46" t="s">
        <v>262</v>
      </c>
      <c r="D76" s="93" t="s">
        <v>9</v>
      </c>
      <c r="E76" s="46" t="s">
        <v>263</v>
      </c>
      <c r="F76" s="46" t="s">
        <v>110</v>
      </c>
      <c r="G76" s="46" t="s">
        <v>111</v>
      </c>
      <c r="H76" s="46">
        <v>28</v>
      </c>
      <c r="I76" s="46">
        <v>4</v>
      </c>
      <c r="J76" s="46">
        <v>32</v>
      </c>
      <c r="K76" s="46">
        <v>51</v>
      </c>
      <c r="L76" s="46"/>
      <c r="M76" s="46"/>
    </row>
    <row r="77" spans="1:13" x14ac:dyDescent="0.25">
      <c r="A77" s="46">
        <v>29</v>
      </c>
      <c r="B77" s="46" t="s">
        <v>107</v>
      </c>
      <c r="C77" s="46" t="s">
        <v>264</v>
      </c>
      <c r="D77" s="93" t="s">
        <v>9</v>
      </c>
      <c r="E77" s="46" t="s">
        <v>265</v>
      </c>
      <c r="F77" s="46" t="s">
        <v>110</v>
      </c>
      <c r="G77" s="46" t="s">
        <v>111</v>
      </c>
      <c r="H77" s="46">
        <v>31</v>
      </c>
      <c r="I77" s="46">
        <v>2</v>
      </c>
      <c r="J77" s="46">
        <v>33</v>
      </c>
      <c r="K77" s="46">
        <v>39</v>
      </c>
      <c r="L77" s="46"/>
      <c r="M77" s="46"/>
    </row>
    <row r="78" spans="1:13" x14ac:dyDescent="0.25">
      <c r="A78" s="46">
        <v>29</v>
      </c>
      <c r="B78" s="46" t="s">
        <v>126</v>
      </c>
      <c r="C78" s="46" t="s">
        <v>266</v>
      </c>
      <c r="D78" s="93" t="s">
        <v>9</v>
      </c>
      <c r="E78" s="46" t="s">
        <v>267</v>
      </c>
      <c r="F78" s="46" t="s">
        <v>110</v>
      </c>
      <c r="G78" s="46" t="s">
        <v>111</v>
      </c>
      <c r="H78" s="46">
        <v>31</v>
      </c>
      <c r="I78" s="46">
        <v>0</v>
      </c>
      <c r="J78" s="46">
        <v>31</v>
      </c>
      <c r="K78" s="46">
        <v>34</v>
      </c>
      <c r="L78" s="46"/>
      <c r="M78" s="46"/>
    </row>
    <row r="79" spans="1:13" x14ac:dyDescent="0.25">
      <c r="A79" s="46">
        <v>29</v>
      </c>
      <c r="B79" s="46" t="s">
        <v>107</v>
      </c>
      <c r="C79" s="46" t="s">
        <v>268</v>
      </c>
      <c r="D79" s="93" t="s">
        <v>9</v>
      </c>
      <c r="E79" s="46" t="s">
        <v>269</v>
      </c>
      <c r="F79" s="46" t="s">
        <v>110</v>
      </c>
      <c r="G79" s="46" t="s">
        <v>111</v>
      </c>
      <c r="H79" s="46">
        <v>185</v>
      </c>
      <c r="I79" s="46">
        <v>0</v>
      </c>
      <c r="J79" s="46">
        <v>185</v>
      </c>
      <c r="K79" s="46">
        <v>262</v>
      </c>
      <c r="L79" s="46"/>
      <c r="M79" s="46"/>
    </row>
    <row r="80" spans="1:13" x14ac:dyDescent="0.25">
      <c r="A80" s="46">
        <v>29</v>
      </c>
      <c r="B80" s="46" t="s">
        <v>126</v>
      </c>
      <c r="C80" s="46" t="s">
        <v>270</v>
      </c>
      <c r="D80" s="93" t="s">
        <v>9</v>
      </c>
      <c r="E80" s="46" t="s">
        <v>271</v>
      </c>
      <c r="F80" s="46" t="s">
        <v>110</v>
      </c>
      <c r="G80" s="46" t="s">
        <v>111</v>
      </c>
      <c r="H80" s="46">
        <v>106</v>
      </c>
      <c r="I80" s="46">
        <v>0</v>
      </c>
      <c r="J80" s="46">
        <v>106</v>
      </c>
      <c r="K80" s="46">
        <v>191</v>
      </c>
      <c r="L80" s="46"/>
      <c r="M80" s="46"/>
    </row>
    <row r="81" spans="1:13" x14ac:dyDescent="0.25">
      <c r="A81" s="46">
        <v>29</v>
      </c>
      <c r="B81" s="46" t="s">
        <v>107</v>
      </c>
      <c r="C81" s="46" t="s">
        <v>272</v>
      </c>
      <c r="D81" s="93" t="s">
        <v>9</v>
      </c>
      <c r="E81" s="46" t="s">
        <v>273</v>
      </c>
      <c r="F81" s="46" t="s">
        <v>110</v>
      </c>
      <c r="G81" s="46" t="s">
        <v>111</v>
      </c>
      <c r="H81" s="46">
        <v>38</v>
      </c>
      <c r="I81" s="46">
        <v>0</v>
      </c>
      <c r="J81" s="46">
        <v>38</v>
      </c>
      <c r="K81" s="46">
        <v>47</v>
      </c>
      <c r="L81" s="46"/>
      <c r="M81" s="46"/>
    </row>
    <row r="82" spans="1:13" x14ac:dyDescent="0.25">
      <c r="A82" s="46">
        <v>29</v>
      </c>
      <c r="B82" s="46" t="s">
        <v>126</v>
      </c>
      <c r="C82" s="46" t="s">
        <v>274</v>
      </c>
      <c r="D82" s="93" t="s">
        <v>9</v>
      </c>
      <c r="E82" s="46" t="s">
        <v>275</v>
      </c>
      <c r="F82" s="46" t="s">
        <v>110</v>
      </c>
      <c r="G82" s="46" t="s">
        <v>111</v>
      </c>
      <c r="H82" s="46">
        <v>54</v>
      </c>
      <c r="I82" s="46">
        <v>0</v>
      </c>
      <c r="J82" s="46">
        <v>54</v>
      </c>
      <c r="K82" s="46">
        <v>106</v>
      </c>
      <c r="L82" s="46"/>
      <c r="M82" s="46"/>
    </row>
    <row r="83" spans="1:13" x14ac:dyDescent="0.25">
      <c r="A83" s="46">
        <v>29</v>
      </c>
      <c r="B83" s="46" t="s">
        <v>126</v>
      </c>
      <c r="C83" s="46" t="s">
        <v>276</v>
      </c>
      <c r="D83" s="93" t="s">
        <v>9</v>
      </c>
      <c r="E83" s="46" t="s">
        <v>277</v>
      </c>
      <c r="F83" s="46" t="s">
        <v>110</v>
      </c>
      <c r="G83" s="46" t="s">
        <v>111</v>
      </c>
      <c r="H83" s="46">
        <v>92</v>
      </c>
      <c r="I83" s="46">
        <v>0</v>
      </c>
      <c r="J83" s="46">
        <v>92</v>
      </c>
      <c r="K83" s="46">
        <v>93</v>
      </c>
      <c r="L83" s="46"/>
      <c r="M83" s="46"/>
    </row>
    <row r="84" spans="1:13" x14ac:dyDescent="0.25">
      <c r="A84" s="46">
        <v>29</v>
      </c>
      <c r="B84" s="46" t="s">
        <v>126</v>
      </c>
      <c r="C84" s="46" t="s">
        <v>278</v>
      </c>
      <c r="D84" s="93" t="s">
        <v>9</v>
      </c>
      <c r="E84" s="46" t="s">
        <v>279</v>
      </c>
      <c r="F84" s="46" t="s">
        <v>110</v>
      </c>
      <c r="G84" s="46" t="s">
        <v>111</v>
      </c>
      <c r="H84" s="46">
        <v>31</v>
      </c>
      <c r="I84" s="46">
        <v>0</v>
      </c>
      <c r="J84" s="46">
        <v>31</v>
      </c>
      <c r="K84" s="46">
        <v>79</v>
      </c>
      <c r="L84" s="46"/>
      <c r="M84" s="46"/>
    </row>
    <row r="85" spans="1:13" x14ac:dyDescent="0.25">
      <c r="A85" s="46">
        <v>29</v>
      </c>
      <c r="B85" s="46" t="s">
        <v>117</v>
      </c>
      <c r="C85" s="46" t="s">
        <v>280</v>
      </c>
      <c r="D85" s="93" t="s">
        <v>9</v>
      </c>
      <c r="E85" s="46" t="s">
        <v>281</v>
      </c>
      <c r="F85" s="46" t="s">
        <v>110</v>
      </c>
      <c r="G85" s="46" t="s">
        <v>111</v>
      </c>
      <c r="H85" s="46">
        <v>13</v>
      </c>
      <c r="I85" s="46">
        <v>0</v>
      </c>
      <c r="J85" s="46">
        <v>13</v>
      </c>
      <c r="K85" s="46">
        <v>127</v>
      </c>
      <c r="L85" s="46"/>
      <c r="M85" s="46"/>
    </row>
    <row r="86" spans="1:13" x14ac:dyDescent="0.25">
      <c r="A86" s="46">
        <v>29</v>
      </c>
      <c r="B86" s="46" t="s">
        <v>112</v>
      </c>
      <c r="C86" s="46" t="s">
        <v>282</v>
      </c>
      <c r="D86" s="93" t="s">
        <v>9</v>
      </c>
      <c r="E86" s="46" t="s">
        <v>283</v>
      </c>
      <c r="F86" s="46" t="s">
        <v>110</v>
      </c>
      <c r="G86" s="46" t="s">
        <v>111</v>
      </c>
      <c r="H86" s="46">
        <v>17</v>
      </c>
      <c r="I86" s="46">
        <v>3</v>
      </c>
      <c r="J86" s="46">
        <v>20</v>
      </c>
      <c r="K86" s="46">
        <v>22</v>
      </c>
      <c r="L86" s="46"/>
      <c r="M86" s="46"/>
    </row>
    <row r="87" spans="1:13" x14ac:dyDescent="0.25">
      <c r="A87" s="46">
        <v>29</v>
      </c>
      <c r="B87" s="46" t="s">
        <v>112</v>
      </c>
      <c r="C87" s="46" t="s">
        <v>284</v>
      </c>
      <c r="D87" s="93" t="s">
        <v>9</v>
      </c>
      <c r="E87" s="46" t="s">
        <v>285</v>
      </c>
      <c r="F87" s="46" t="s">
        <v>110</v>
      </c>
      <c r="G87" s="46" t="s">
        <v>111</v>
      </c>
      <c r="H87" s="46">
        <v>96</v>
      </c>
      <c r="I87" s="46">
        <v>3</v>
      </c>
      <c r="J87" s="46">
        <v>99</v>
      </c>
      <c r="K87" s="46">
        <v>150</v>
      </c>
      <c r="L87" s="46"/>
      <c r="M87" s="46"/>
    </row>
    <row r="88" spans="1:13" x14ac:dyDescent="0.25">
      <c r="A88" s="46">
        <v>29</v>
      </c>
      <c r="B88" s="46" t="s">
        <v>126</v>
      </c>
      <c r="C88" s="46" t="s">
        <v>286</v>
      </c>
      <c r="D88" s="93" t="s">
        <v>9</v>
      </c>
      <c r="E88" s="46" t="s">
        <v>287</v>
      </c>
      <c r="F88" s="46" t="s">
        <v>110</v>
      </c>
      <c r="G88" s="46" t="s">
        <v>111</v>
      </c>
      <c r="H88" s="46">
        <v>89</v>
      </c>
      <c r="I88" s="46">
        <v>1</v>
      </c>
      <c r="J88" s="46">
        <v>90</v>
      </c>
      <c r="K88" s="46">
        <v>121</v>
      </c>
      <c r="L88" s="46"/>
      <c r="M88" s="46"/>
    </row>
    <row r="89" spans="1:13" x14ac:dyDescent="0.25">
      <c r="A89" s="46">
        <v>29</v>
      </c>
      <c r="B89" s="46" t="s">
        <v>117</v>
      </c>
      <c r="C89" s="46" t="s">
        <v>288</v>
      </c>
      <c r="D89" s="93" t="s">
        <v>9</v>
      </c>
      <c r="E89" s="46" t="s">
        <v>289</v>
      </c>
      <c r="F89" s="46" t="s">
        <v>110</v>
      </c>
      <c r="G89" s="46" t="s">
        <v>111</v>
      </c>
      <c r="H89" s="46">
        <v>40</v>
      </c>
      <c r="I89" s="46">
        <v>5</v>
      </c>
      <c r="J89" s="46">
        <v>45</v>
      </c>
      <c r="K89" s="46">
        <v>130</v>
      </c>
      <c r="L89" s="46"/>
      <c r="M89" s="46"/>
    </row>
    <row r="90" spans="1:13" x14ac:dyDescent="0.25">
      <c r="A90" s="46">
        <v>29</v>
      </c>
      <c r="B90" s="46" t="s">
        <v>107</v>
      </c>
      <c r="C90" s="46" t="s">
        <v>290</v>
      </c>
      <c r="D90" s="93" t="s">
        <v>9</v>
      </c>
      <c r="E90" s="46" t="s">
        <v>291</v>
      </c>
      <c r="F90" s="46" t="s">
        <v>110</v>
      </c>
      <c r="G90" s="46" t="s">
        <v>111</v>
      </c>
      <c r="H90" s="46">
        <v>20</v>
      </c>
      <c r="I90" s="46">
        <v>0</v>
      </c>
      <c r="J90" s="46">
        <v>20</v>
      </c>
      <c r="K90" s="46">
        <v>23</v>
      </c>
      <c r="L90" s="46"/>
      <c r="M90" s="46"/>
    </row>
    <row r="91" spans="1:13" x14ac:dyDescent="0.25">
      <c r="A91" s="46">
        <v>29</v>
      </c>
      <c r="B91" s="46" t="s">
        <v>107</v>
      </c>
      <c r="C91" s="46" t="s">
        <v>292</v>
      </c>
      <c r="D91" s="93" t="s">
        <v>9</v>
      </c>
      <c r="E91" s="46" t="s">
        <v>293</v>
      </c>
      <c r="F91" s="46" t="s">
        <v>110</v>
      </c>
      <c r="G91" s="46" t="s">
        <v>111</v>
      </c>
      <c r="H91" s="46">
        <v>52</v>
      </c>
      <c r="I91" s="46">
        <v>1</v>
      </c>
      <c r="J91" s="46">
        <v>53</v>
      </c>
      <c r="K91" s="46">
        <v>75</v>
      </c>
      <c r="L91" s="46"/>
      <c r="M91" s="46"/>
    </row>
    <row r="92" spans="1:13" x14ac:dyDescent="0.25">
      <c r="A92" s="46">
        <v>29</v>
      </c>
      <c r="B92" s="46" t="s">
        <v>126</v>
      </c>
      <c r="C92" s="46" t="s">
        <v>294</v>
      </c>
      <c r="D92" s="93" t="s">
        <v>9</v>
      </c>
      <c r="E92" s="46" t="s">
        <v>295</v>
      </c>
      <c r="F92" s="46" t="s">
        <v>110</v>
      </c>
      <c r="G92" s="46" t="s">
        <v>111</v>
      </c>
      <c r="H92" s="46">
        <v>116</v>
      </c>
      <c r="I92" s="46">
        <v>0</v>
      </c>
      <c r="J92" s="46">
        <v>116</v>
      </c>
      <c r="K92" s="46">
        <v>116</v>
      </c>
      <c r="L92" s="46"/>
      <c r="M92" s="46"/>
    </row>
    <row r="93" spans="1:13" x14ac:dyDescent="0.25">
      <c r="A93" s="46">
        <v>29</v>
      </c>
      <c r="B93" s="46" t="s">
        <v>126</v>
      </c>
      <c r="C93" s="46" t="s">
        <v>296</v>
      </c>
      <c r="D93" s="93" t="s">
        <v>9</v>
      </c>
      <c r="E93" s="46" t="s">
        <v>297</v>
      </c>
      <c r="F93" s="46" t="s">
        <v>110</v>
      </c>
      <c r="G93" s="46" t="s">
        <v>111</v>
      </c>
      <c r="H93" s="46">
        <v>108</v>
      </c>
      <c r="I93" s="46">
        <v>0</v>
      </c>
      <c r="J93" s="46">
        <v>108</v>
      </c>
      <c r="K93" s="46">
        <v>173</v>
      </c>
      <c r="L93" s="46"/>
      <c r="M93" s="4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6" sqref="B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67</v>
      </c>
      <c r="C5" s="2">
        <v>3355</v>
      </c>
      <c r="D5" s="2">
        <v>3422</v>
      </c>
      <c r="G5" s="1" t="s">
        <v>9</v>
      </c>
      <c r="H5" s="2">
        <f>GETPIVOTDATA("Sum of Cx pipiens",$A$4,"Zone","LV")</f>
        <v>67</v>
      </c>
      <c r="I5" s="2">
        <f>GETPIVOTDATA("Sum of Cx tarsalis",$A$4,"Zone","LV")</f>
        <v>3355</v>
      </c>
      <c r="J5" s="2">
        <f>GETPIVOTDATA("Sum of Total CX",$A$4,"Zone","LV")</f>
        <v>3422</v>
      </c>
    </row>
    <row r="6" spans="1:10" x14ac:dyDescent="0.25">
      <c r="A6" s="1" t="s">
        <v>61</v>
      </c>
      <c r="B6" s="2">
        <v>95</v>
      </c>
      <c r="C6" s="2">
        <v>918</v>
      </c>
      <c r="D6" s="2">
        <v>1013</v>
      </c>
      <c r="G6" s="1" t="s">
        <v>61</v>
      </c>
      <c r="H6" s="2">
        <f>GETPIVOTDATA("Sum of Cx pipiens",$A$4,"Zone","NE")</f>
        <v>95</v>
      </c>
      <c r="I6" s="2">
        <f>GETPIVOTDATA("Sum of Cx tarsalis",$A$4,"Zone","NE")</f>
        <v>918</v>
      </c>
      <c r="J6" s="2">
        <f>GETPIVOTDATA("Sum of Total CX",$A$4,"Zone","NE")</f>
        <v>1013</v>
      </c>
    </row>
    <row r="7" spans="1:10" x14ac:dyDescent="0.25">
      <c r="A7" s="1" t="s">
        <v>60</v>
      </c>
      <c r="B7" s="2">
        <v>103</v>
      </c>
      <c r="C7" s="2">
        <v>405</v>
      </c>
      <c r="D7" s="2">
        <v>508</v>
      </c>
      <c r="G7" s="1" t="s">
        <v>60</v>
      </c>
      <c r="H7" s="2">
        <f>GETPIVOTDATA("Sum of Cx pipiens",$A$4,"Zone","NW")</f>
        <v>103</v>
      </c>
      <c r="I7" s="2">
        <f>GETPIVOTDATA("Sum of Cx tarsalis",$A$4,"Zone","NW")</f>
        <v>405</v>
      </c>
      <c r="J7" s="2">
        <f>GETPIVOTDATA("Sum of Total CX",$A$4,"Zone","NW")</f>
        <v>508</v>
      </c>
    </row>
    <row r="8" spans="1:10" x14ac:dyDescent="0.25">
      <c r="A8" s="1" t="s">
        <v>62</v>
      </c>
      <c r="B8" s="2">
        <v>149</v>
      </c>
      <c r="C8" s="2">
        <v>1623</v>
      </c>
      <c r="D8" s="2">
        <v>1772</v>
      </c>
      <c r="G8" s="1" t="s">
        <v>62</v>
      </c>
      <c r="H8" s="2">
        <f>GETPIVOTDATA("Sum of Cx pipiens",$A$4,"Zone","SE")</f>
        <v>149</v>
      </c>
      <c r="I8" s="2">
        <f>GETPIVOTDATA("Sum of Cx tarsalis",$A$4,"Zone","SE")</f>
        <v>1623</v>
      </c>
      <c r="J8" s="2">
        <f>GETPIVOTDATA("Sum of Total CX",$A$4,"Zone","SE")</f>
        <v>1772</v>
      </c>
    </row>
    <row r="9" spans="1:10" x14ac:dyDescent="0.25">
      <c r="A9" s="1" t="s">
        <v>63</v>
      </c>
      <c r="B9" s="2">
        <v>49</v>
      </c>
      <c r="C9" s="2">
        <v>352</v>
      </c>
      <c r="D9" s="2">
        <v>401</v>
      </c>
      <c r="G9" s="1" t="s">
        <v>63</v>
      </c>
      <c r="H9" s="2">
        <f>GETPIVOTDATA("Sum of Cx pipiens",$A$4,"Zone","SW")</f>
        <v>49</v>
      </c>
      <c r="I9" s="2">
        <f>GETPIVOTDATA("Sum of Cx tarsalis",$A$4,"Zone","SW")</f>
        <v>352</v>
      </c>
      <c r="J9" s="2">
        <f>GETPIVOTDATA("Sum of Total CX",$A$4,"Zone","SW")</f>
        <v>401</v>
      </c>
    </row>
    <row r="10" spans="1:10" x14ac:dyDescent="0.25">
      <c r="A10" s="1" t="s">
        <v>200</v>
      </c>
      <c r="B10" s="2">
        <v>71</v>
      </c>
      <c r="C10" s="2">
        <v>2296</v>
      </c>
      <c r="D10" s="2">
        <v>2367</v>
      </c>
    </row>
    <row r="11" spans="1:10" x14ac:dyDescent="0.25">
      <c r="A11" s="1" t="s">
        <v>7</v>
      </c>
      <c r="B11" s="2">
        <v>534</v>
      </c>
      <c r="C11" s="2">
        <v>8949</v>
      </c>
      <c r="D11" s="2">
        <v>9483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7" sqref="B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49" t="s">
        <v>79</v>
      </c>
      <c r="B1" s="49"/>
      <c r="H1" s="49" t="s">
        <v>55</v>
      </c>
      <c r="I1" s="49"/>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57</v>
      </c>
      <c r="C6" s="2">
        <v>1255</v>
      </c>
      <c r="D6" s="2">
        <v>1312</v>
      </c>
      <c r="H6" s="1" t="s">
        <v>9</v>
      </c>
      <c r="I6" s="2">
        <f>GETPIVOTDATA("Total",$A$4,"Zone","LV","Spp","pipiens")</f>
        <v>57</v>
      </c>
      <c r="J6" s="2">
        <f>GETPIVOTDATA("Total",$A$4,"Zone","LV","Spp","tarsalis")</f>
        <v>1255</v>
      </c>
      <c r="K6" s="2">
        <f>GETPIVOTDATA("Total",$A$4,"Zone","LV")</f>
        <v>1312</v>
      </c>
    </row>
    <row r="7" spans="1:11" x14ac:dyDescent="0.25">
      <c r="A7" s="1" t="s">
        <v>61</v>
      </c>
      <c r="B7" s="2">
        <v>205</v>
      </c>
      <c r="C7" s="2">
        <v>2198</v>
      </c>
      <c r="D7" s="2">
        <v>2403</v>
      </c>
      <c r="H7" s="1" t="s">
        <v>61</v>
      </c>
      <c r="I7" s="2">
        <f>GETPIVOTDATA("Total",$A$4,"Zone","NE","Spp","pipiens")</f>
        <v>205</v>
      </c>
      <c r="J7" s="2">
        <f>GETPIVOTDATA("Total",$A$4,"Zone","NE","Spp","tarsalis")</f>
        <v>2198</v>
      </c>
      <c r="K7" s="2">
        <f>GETPIVOTDATA("Total",$A$4,"Zone","NE")</f>
        <v>2403</v>
      </c>
    </row>
    <row r="8" spans="1:11" x14ac:dyDescent="0.25">
      <c r="A8" s="1" t="s">
        <v>60</v>
      </c>
      <c r="B8" s="2">
        <v>124</v>
      </c>
      <c r="C8" s="2">
        <v>810</v>
      </c>
      <c r="D8" s="2">
        <v>934</v>
      </c>
      <c r="H8" s="1" t="s">
        <v>60</v>
      </c>
      <c r="I8" s="2">
        <f>GETPIVOTDATA("Total",$A$4,"Zone","NW","Spp","pipiens")</f>
        <v>124</v>
      </c>
      <c r="J8" s="2">
        <f>GETPIVOTDATA("Total",$A$4,"Zone","NW","Spp","tarsalis")</f>
        <v>810</v>
      </c>
      <c r="K8" s="2">
        <f>GETPIVOTDATA("Total",$A$4,"Zone","NW")</f>
        <v>934</v>
      </c>
    </row>
    <row r="9" spans="1:11" x14ac:dyDescent="0.25">
      <c r="A9" s="1" t="s">
        <v>62</v>
      </c>
      <c r="B9" s="2">
        <v>381</v>
      </c>
      <c r="C9" s="2">
        <v>3078</v>
      </c>
      <c r="D9" s="2">
        <v>3459</v>
      </c>
      <c r="H9" s="1" t="s">
        <v>62</v>
      </c>
      <c r="I9" s="2">
        <f>GETPIVOTDATA("Total",$A$4,"Zone","SE","Spp","pipiens")</f>
        <v>381</v>
      </c>
      <c r="J9" s="2">
        <f>GETPIVOTDATA("Total",$A$4,"Zone","SE","Spp","tarsalis")</f>
        <v>3078</v>
      </c>
      <c r="K9" s="2">
        <f>GETPIVOTDATA("Total",$A$4,"Zone","SE")</f>
        <v>3459</v>
      </c>
    </row>
    <row r="10" spans="1:11" x14ac:dyDescent="0.25">
      <c r="A10" s="1" t="s">
        <v>63</v>
      </c>
      <c r="B10" s="2">
        <v>132</v>
      </c>
      <c r="C10" s="2">
        <v>446</v>
      </c>
      <c r="D10" s="2">
        <v>578</v>
      </c>
      <c r="H10" s="1" t="s">
        <v>63</v>
      </c>
      <c r="I10" s="2">
        <f>GETPIVOTDATA("Total",$A$4,"Zone","SW","Spp","pipiens")</f>
        <v>132</v>
      </c>
      <c r="J10" s="2">
        <f>GETPIVOTDATA("Total",$A$4,"Zone","SW","Spp","tarsalis")</f>
        <v>446</v>
      </c>
      <c r="K10" s="2">
        <f>GETPIVOTDATA("Total",$A$4,"Zone","SW")</f>
        <v>578</v>
      </c>
    </row>
    <row r="11" spans="1:11" x14ac:dyDescent="0.25">
      <c r="A11" s="1" t="s">
        <v>7</v>
      </c>
      <c r="B11" s="2">
        <v>899</v>
      </c>
      <c r="C11" s="2">
        <v>7787</v>
      </c>
      <c r="D11" s="2">
        <v>8686</v>
      </c>
    </row>
  </sheetData>
  <mergeCells count="2">
    <mergeCell ref="A1:B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10" sqref="A10"/>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49" t="s">
        <v>55</v>
      </c>
      <c r="H1" s="49"/>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6</v>
      </c>
      <c r="C6" s="2">
        <v>30</v>
      </c>
      <c r="D6" s="2">
        <v>36</v>
      </c>
      <c r="G6" s="1" t="s">
        <v>9</v>
      </c>
      <c r="H6" s="2">
        <f>GETPIVOTDATA("CSU Pool Number     (CMC enters)",$A$4,"Zone","LV","Spp","pipiens")</f>
        <v>6</v>
      </c>
      <c r="I6" s="2">
        <f>GETPIVOTDATA("CSU Pool Number     (CMC enters)",$A$4,"Zone","LV","Spp","tarsalis")</f>
        <v>30</v>
      </c>
      <c r="J6" s="2">
        <f>GETPIVOTDATA("CSU Pool Number     (CMC enters)",$A$4,"Zone","LV")</f>
        <v>36</v>
      </c>
    </row>
    <row r="7" spans="1:10" x14ac:dyDescent="0.25">
      <c r="A7" s="1" t="s">
        <v>61</v>
      </c>
      <c r="B7" s="2">
        <v>15</v>
      </c>
      <c r="C7" s="2">
        <v>49</v>
      </c>
      <c r="D7" s="2">
        <v>64</v>
      </c>
      <c r="G7" s="1" t="s">
        <v>61</v>
      </c>
      <c r="H7" s="2">
        <f>GETPIVOTDATA("CSU Pool Number     (CMC enters)",$A$4,"Zone","NE","Spp","pipiens")</f>
        <v>15</v>
      </c>
      <c r="I7" s="2">
        <f>GETPIVOTDATA("CSU Pool Number     (CMC enters)",$A$4,"Zone","NE","Spp","tarsalis")</f>
        <v>49</v>
      </c>
      <c r="J7" s="2">
        <f>GETPIVOTDATA("CSU Pool Number     (CMC enters)",$A$4,"Zone","NE")</f>
        <v>64</v>
      </c>
    </row>
    <row r="8" spans="1:10" x14ac:dyDescent="0.25">
      <c r="A8" s="1" t="s">
        <v>60</v>
      </c>
      <c r="B8" s="2">
        <v>10</v>
      </c>
      <c r="C8" s="2">
        <v>22</v>
      </c>
      <c r="D8" s="2">
        <v>32</v>
      </c>
      <c r="G8" s="1" t="s">
        <v>60</v>
      </c>
      <c r="H8" s="2">
        <f>GETPIVOTDATA("CSU Pool Number     (CMC enters)",$A$4,"Zone","NW","Spp","pipiens")</f>
        <v>10</v>
      </c>
      <c r="I8" s="2">
        <f>GETPIVOTDATA("CSU Pool Number     (CMC enters)",$A$4,"Zone","NW","Spp","tarsalis")</f>
        <v>22</v>
      </c>
      <c r="J8" s="2">
        <f>GETPIVOTDATA("CSU Pool Number     (CMC enters)",$A$4,"Zone","NW")</f>
        <v>32</v>
      </c>
    </row>
    <row r="9" spans="1:10" x14ac:dyDescent="0.25">
      <c r="A9" s="1" t="s">
        <v>62</v>
      </c>
      <c r="B9" s="2">
        <v>19</v>
      </c>
      <c r="C9" s="2">
        <v>71</v>
      </c>
      <c r="D9" s="2">
        <v>90</v>
      </c>
      <c r="G9" s="1" t="s">
        <v>62</v>
      </c>
      <c r="H9" s="2">
        <f>GETPIVOTDATA("CSU Pool Number     (CMC enters)",$A$4,"Zone","SE","Spp","pipiens")</f>
        <v>19</v>
      </c>
      <c r="I9" s="2">
        <f>GETPIVOTDATA("CSU Pool Number     (CMC enters)",$A$4,"Zone","SE","Spp","tarsalis")</f>
        <v>71</v>
      </c>
      <c r="J9" s="2">
        <f>GETPIVOTDATA("CSU Pool Number     (CMC enters)",$A$4,"Zone","SE")</f>
        <v>90</v>
      </c>
    </row>
    <row r="10" spans="1:10" x14ac:dyDescent="0.25">
      <c r="A10" s="1" t="s">
        <v>63</v>
      </c>
      <c r="B10" s="2">
        <v>9</v>
      </c>
      <c r="C10" s="2">
        <v>14</v>
      </c>
      <c r="D10" s="2">
        <v>23</v>
      </c>
      <c r="G10" s="1" t="s">
        <v>63</v>
      </c>
      <c r="H10" s="2">
        <f>GETPIVOTDATA("CSU Pool Number     (CMC enters)",$A$4,"Zone","SW","Spp","pipiens")</f>
        <v>9</v>
      </c>
      <c r="I10" s="2">
        <f>GETPIVOTDATA("CSU Pool Number     (CMC enters)",$A$4,"Zone","SW","Spp","tarsalis")</f>
        <v>14</v>
      </c>
      <c r="J10" s="2">
        <f>GETPIVOTDATA("CSU Pool Number     (CMC enters)",$A$4,"Zone","SW")</f>
        <v>23</v>
      </c>
    </row>
    <row r="11" spans="1:10" x14ac:dyDescent="0.25">
      <c r="A11" s="1" t="s">
        <v>7</v>
      </c>
      <c r="B11" s="2">
        <v>59</v>
      </c>
      <c r="C11" s="2">
        <v>186</v>
      </c>
      <c r="D11" s="2">
        <v>245</v>
      </c>
    </row>
  </sheetData>
  <mergeCells count="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49" t="s">
        <v>79</v>
      </c>
      <c r="B1" s="49"/>
      <c r="C1" s="49"/>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3</v>
      </c>
      <c r="D9" s="2">
        <v>3</v>
      </c>
      <c r="F9" s="1" t="s">
        <v>62</v>
      </c>
      <c r="G9" s="2">
        <f>GETPIVOTDATA("Test code (CSU enters)",$A$5,"Zone","SE","Spp","pipiens")</f>
        <v>0</v>
      </c>
      <c r="H9" s="2">
        <f>GETPIVOTDATA("Test code (CSU enters)",$A$5,"Zone","SE","Spp","tarsalis")</f>
        <v>3</v>
      </c>
      <c r="I9" s="2">
        <f>GETPIVOTDATA("Test code (CSU enters)",$A$5,"Zone","SE")</f>
        <v>3</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2</v>
      </c>
      <c r="D11" s="2">
        <v>2</v>
      </c>
      <c r="F11" s="1" t="s">
        <v>9</v>
      </c>
      <c r="G11" s="2">
        <f>GETPIVOTDATA("Test code (CSU enters)",$A$5,"Zone","LV","Spp","pipiens")</f>
        <v>0</v>
      </c>
      <c r="H11" s="2">
        <f>GETPIVOTDATA("Test code (CSU enters)",$A$5,"Zone","LV","Spp","tarsalis")</f>
        <v>2</v>
      </c>
      <c r="I11" s="2">
        <f>GETPIVOTDATA("Test code (CSU enters)",$A$5,"Zone","LV")</f>
        <v>2</v>
      </c>
    </row>
    <row r="12" spans="1:9" x14ac:dyDescent="0.25">
      <c r="A12" s="1" t="s">
        <v>7</v>
      </c>
      <c r="B12" s="2">
        <v>0</v>
      </c>
      <c r="C12" s="2">
        <v>5</v>
      </c>
      <c r="D12" s="2">
        <v>5</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5" x14ac:dyDescent="0.25"/>
  <cols>
    <col min="1" max="1" width="15.85546875" customWidth="1"/>
    <col min="2" max="2" width="12.140625" customWidth="1"/>
    <col min="3" max="3" width="14.42578125" customWidth="1"/>
  </cols>
  <sheetData>
    <row r="1" spans="1:3" x14ac:dyDescent="0.25">
      <c r="A1" s="34" t="s">
        <v>65</v>
      </c>
      <c r="B1" s="34" t="s">
        <v>66</v>
      </c>
      <c r="C1" s="34" t="s">
        <v>64</v>
      </c>
    </row>
    <row r="2" spans="1:3" x14ac:dyDescent="0.25">
      <c r="A2" t="s">
        <v>47</v>
      </c>
      <c r="B2" t="s">
        <v>15</v>
      </c>
      <c r="C2" s="31">
        <v>0</v>
      </c>
    </row>
    <row r="3" spans="1:3" x14ac:dyDescent="0.25">
      <c r="A3" t="s">
        <v>47</v>
      </c>
      <c r="B3" t="s">
        <v>16</v>
      </c>
      <c r="C3" s="31">
        <v>0</v>
      </c>
    </row>
    <row r="4" spans="1:3" x14ac:dyDescent="0.25">
      <c r="A4" t="s">
        <v>9</v>
      </c>
      <c r="B4" t="s">
        <v>15</v>
      </c>
      <c r="C4" s="31">
        <v>0</v>
      </c>
    </row>
    <row r="5" spans="1:3" x14ac:dyDescent="0.25">
      <c r="A5" t="s">
        <v>9</v>
      </c>
      <c r="B5" t="s">
        <v>16</v>
      </c>
      <c r="C5" s="3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19" sqref="D19"/>
    </sheetView>
  </sheetViews>
  <sheetFormatPr defaultRowHeight="15" x14ac:dyDescent="0.25"/>
  <cols>
    <col min="2" max="2" width="15.7109375" customWidth="1"/>
    <col min="3" max="3" width="13.140625" customWidth="1"/>
  </cols>
  <sheetData>
    <row r="1" spans="1:3" x14ac:dyDescent="0.25">
      <c r="A1" s="34" t="s">
        <v>67</v>
      </c>
      <c r="B1" s="34" t="s">
        <v>66</v>
      </c>
      <c r="C1" s="34" t="s">
        <v>64</v>
      </c>
    </row>
    <row r="2" spans="1:3" x14ac:dyDescent="0.25">
      <c r="A2" t="s">
        <v>60</v>
      </c>
      <c r="B2" t="s">
        <v>15</v>
      </c>
      <c r="C2" s="31">
        <v>0</v>
      </c>
    </row>
    <row r="3" spans="1:3" x14ac:dyDescent="0.25">
      <c r="A3" t="s">
        <v>60</v>
      </c>
      <c r="B3" t="s">
        <v>16</v>
      </c>
      <c r="C3" s="31">
        <v>0</v>
      </c>
    </row>
    <row r="4" spans="1:3" x14ac:dyDescent="0.25">
      <c r="A4" t="s">
        <v>61</v>
      </c>
      <c r="B4" t="s">
        <v>15</v>
      </c>
      <c r="C4" s="31">
        <v>0</v>
      </c>
    </row>
    <row r="5" spans="1:3" x14ac:dyDescent="0.25">
      <c r="A5" t="s">
        <v>61</v>
      </c>
      <c r="B5" t="s">
        <v>16</v>
      </c>
      <c r="C5" s="31">
        <v>0</v>
      </c>
    </row>
    <row r="6" spans="1:3" x14ac:dyDescent="0.25">
      <c r="A6" t="s">
        <v>62</v>
      </c>
      <c r="B6" t="s">
        <v>15</v>
      </c>
      <c r="C6" s="31">
        <v>0</v>
      </c>
    </row>
    <row r="7" spans="1:3" x14ac:dyDescent="0.25">
      <c r="A7" t="s">
        <v>62</v>
      </c>
      <c r="B7" t="s">
        <v>16</v>
      </c>
      <c r="C7" s="31">
        <v>0</v>
      </c>
    </row>
    <row r="8" spans="1:3" x14ac:dyDescent="0.25">
      <c r="A8" t="s">
        <v>63</v>
      </c>
      <c r="B8" t="s">
        <v>15</v>
      </c>
      <c r="C8" s="31">
        <v>0</v>
      </c>
    </row>
    <row r="9" spans="1:3" x14ac:dyDescent="0.25">
      <c r="A9" t="s">
        <v>63</v>
      </c>
      <c r="B9" t="s">
        <v>16</v>
      </c>
      <c r="C9" s="31">
        <v>0</v>
      </c>
    </row>
    <row r="12" spans="1:3" x14ac:dyDescent="0.25">
      <c r="B12" s="31"/>
    </row>
    <row r="13" spans="1:3" x14ac:dyDescent="0.25">
      <c r="B13" s="31"/>
    </row>
    <row r="14" spans="1:3" x14ac:dyDescent="0.25">
      <c r="B14" s="31"/>
    </row>
    <row r="15" spans="1:3" x14ac:dyDescent="0.25">
      <c r="B15" s="31"/>
    </row>
    <row r="16" spans="1:3"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48141FAD-F5C8-4ACD-8018-3395CE302DF5}"/>
</file>

<file path=customXml/itemProps2.xml><?xml version="1.0" encoding="utf-8"?>
<ds:datastoreItem xmlns:ds="http://schemas.openxmlformats.org/officeDocument/2006/customXml" ds:itemID="{53E48B42-6F4F-4A54-9E28-00F6620BEEA5}"/>
</file>

<file path=customXml/itemProps3.xml><?xml version="1.0" encoding="utf-8"?>
<ds:datastoreItem xmlns:ds="http://schemas.openxmlformats.org/officeDocument/2006/customXml" ds:itemID="{5CCC8331-D823-4400-AA59-1E2A8AC176C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Weekly Data Input</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cp:lastModifiedBy>
  <cp:lastPrinted>2014-06-05T20:46:13Z</cp:lastPrinted>
  <dcterms:created xsi:type="dcterms:W3CDTF">2014-05-12T19:16:27Z</dcterms:created>
  <dcterms:modified xsi:type="dcterms:W3CDTF">2015-07-23T22:10:35Z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25367200</vt:r8>
  </property>
</Properties>
</file>