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 31\"/>
    </mc:Choice>
  </mc:AlternateContent>
  <bookViews>
    <workbookView xWindow="0" yWindow="0" windowWidth="28800" windowHeight="15525" tabRatio="905" firstSheet="4" activeTab="13"/>
  </bookViews>
  <sheets>
    <sheet name="READ ME" sheetId="65" r:id="rId1"/>
    <sheet name="Weekly Data Input" sheetId="2" r:id="rId2"/>
    <sheet name="InfRateZone" sheetId="73" r:id="rId3"/>
    <sheet name="InfRateTotal" sheetId="71" r:id="rId4"/>
    <sheet name="InfRateZO"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20" r:id="rId15"/>
    <pivotCache cacheId="21" r:id="rId16"/>
  </pivotCaches>
</workbook>
</file>

<file path=xl/calcChain.xml><?xml version="1.0" encoding="utf-8"?>
<calcChain xmlns="http://schemas.openxmlformats.org/spreadsheetml/2006/main">
  <c r="M70" i="59" l="1"/>
  <c r="M51" i="59"/>
  <c r="M61" i="59"/>
  <c r="M52" i="59"/>
  <c r="M62" i="59"/>
  <c r="M53" i="59"/>
  <c r="M71" i="59"/>
  <c r="M72" i="59"/>
  <c r="M73" i="59"/>
  <c r="M74" i="59"/>
  <c r="M54" i="59"/>
  <c r="M63" i="59"/>
  <c r="M86" i="59"/>
  <c r="M55" i="59"/>
  <c r="M75" i="59"/>
  <c r="M56" i="59"/>
  <c r="M64" i="59"/>
  <c r="M76" i="59"/>
  <c r="M77" i="59"/>
  <c r="M87" i="59"/>
  <c r="M78" i="59"/>
  <c r="M65" i="59"/>
  <c r="M79" i="59"/>
  <c r="M80" i="59"/>
  <c r="M88" i="59"/>
  <c r="M89" i="59"/>
  <c r="M81" i="59"/>
  <c r="M66" i="59"/>
  <c r="M67" i="59"/>
  <c r="M90" i="59"/>
  <c r="M68" i="59"/>
  <c r="M82" i="59"/>
  <c r="M57" i="59"/>
  <c r="M58" i="59"/>
  <c r="M91" i="59"/>
  <c r="M59" i="59"/>
  <c r="M92" i="59"/>
  <c r="M60" i="59"/>
  <c r="M69" i="59"/>
  <c r="M83" i="59"/>
  <c r="M84" i="59"/>
  <c r="M93" i="59"/>
  <c r="M2" i="59"/>
  <c r="M3" i="59"/>
  <c r="M4" i="59"/>
  <c r="M5" i="59"/>
  <c r="M6" i="59"/>
  <c r="M7" i="59"/>
  <c r="M8" i="59"/>
  <c r="M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M48" i="59"/>
  <c r="M49" i="59"/>
  <c r="M50" i="59"/>
  <c r="M85" i="59"/>
  <c r="F9" i="5" l="1"/>
  <c r="F6" i="5"/>
  <c r="E12" i="5"/>
  <c r="E7" i="5"/>
  <c r="H7" i="64"/>
  <c r="F70" i="5" l="1"/>
  <c r="M75" i="5"/>
  <c r="F12" i="5" s="1"/>
  <c r="L75" i="5"/>
  <c r="L73" i="5"/>
  <c r="E10" i="5" s="1"/>
  <c r="M73" i="5"/>
  <c r="F10" i="5" s="1"/>
  <c r="M72" i="5"/>
  <c r="M71" i="5"/>
  <c r="F8" i="5" s="1"/>
  <c r="M70" i="5"/>
  <c r="F7" i="5" s="1"/>
  <c r="M69" i="5"/>
  <c r="L72" i="5"/>
  <c r="E9" i="5" s="1"/>
  <c r="L71" i="5"/>
  <c r="E8" i="5" s="1"/>
  <c r="L70" i="5"/>
  <c r="L69" i="5"/>
  <c r="E6" i="5" s="1"/>
  <c r="H11" i="6"/>
  <c r="I11" i="6"/>
  <c r="I10" i="6"/>
  <c r="J10" i="64"/>
  <c r="I9" i="64"/>
  <c r="H6" i="64"/>
  <c r="J8" i="64"/>
  <c r="J6" i="61"/>
  <c r="K10" i="61"/>
  <c r="J9" i="61"/>
  <c r="J10" i="61"/>
  <c r="H10" i="6"/>
  <c r="I9" i="6"/>
  <c r="H10" i="64"/>
  <c r="I6" i="61"/>
  <c r="I7" i="61"/>
  <c r="G7" i="6"/>
  <c r="G9" i="6"/>
  <c r="H8" i="64"/>
  <c r="J7" i="64"/>
  <c r="K8" i="61"/>
  <c r="J7" i="61"/>
  <c r="I8" i="6"/>
  <c r="G8" i="6"/>
  <c r="I7" i="6"/>
  <c r="H7" i="6"/>
  <c r="J9" i="64"/>
  <c r="H9" i="64"/>
  <c r="J6" i="64"/>
  <c r="I6" i="64"/>
  <c r="J8" i="61"/>
  <c r="K6" i="61"/>
  <c r="K7" i="61"/>
  <c r="H9" i="6"/>
  <c r="H8" i="6"/>
  <c r="I8" i="64"/>
  <c r="I10" i="64"/>
  <c r="I8" i="61"/>
  <c r="K9" i="61"/>
  <c r="G10" i="6"/>
  <c r="G11" i="6"/>
  <c r="I7" i="64"/>
  <c r="I9" i="61"/>
  <c r="I10" i="61"/>
  <c r="I6" i="63"/>
  <c r="I7" i="63"/>
  <c r="I9" i="63"/>
  <c r="I5" i="63"/>
  <c r="H7" i="63"/>
  <c r="J9" i="63"/>
  <c r="J7" i="63"/>
  <c r="J5" i="63"/>
  <c r="H5" i="63"/>
  <c r="H8" i="63"/>
  <c r="H9" i="63"/>
  <c r="I8" i="63"/>
  <c r="J8" i="63"/>
  <c r="H6" i="63"/>
  <c r="J6" i="63"/>
  <c r="G75" i="5" l="1"/>
  <c r="F69" i="5"/>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69" i="5" l="1"/>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<sst xmlns="http://schemas.openxmlformats.org/spreadsheetml/2006/main" count="2955" uniqueCount="501">
  <si>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</si>
  <si>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</si>
  <si>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</si>
  <si>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</si>
  <si>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</si>
  <si>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</si>
  <si>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</si>
  <si>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</si>
  <si>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</si>
  <si>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</si>
  <si>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</si>
  <si>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</si>
  <si>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</si>
  <si>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</si>
  <si>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</si>
  <si>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</si>
  <si>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</si>
  <si>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</si>
  <si>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</si>
  <si>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</si>
  <si>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</si>
  <si>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</si>
  <si>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</si>
  <si>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</si>
  <si>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</si>
  <si>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</si>
  <si>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</si>
  <si>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</si>
  <si>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</si>
  <si>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</si>
  <si>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</si>
  <si>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</si>
  <si>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</si>
  <si>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</si>
  <si>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</si>
  <si>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</si>
  <si>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</si>
  <si>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</si>
  <si>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</si>
  <si>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</si>
  <si>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</si>
  <si>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</si>
  <si>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</si>
  <si>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</si>
  <si>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</si>
  <si>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</si>
  <si>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</si>
  <si>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</si>
  <si>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</si>
  <si>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</si>
  <si>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</si>
  <si>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</si>
  <si>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</si>
  <si>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</si>
  <si>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</si>
  <si>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</si>
  <si>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</si>
  <si>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</si>
  <si>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</si>
  <si>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</si>
  <si>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</si>
  <si>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</si>
  <si>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</si>
  <si>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</si>
  <si>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</si>
  <si>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</si>
  <si>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</si>
  <si>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</si>
  <si>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</si>
  <si>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</si>
  <si>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</si>
  <si>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</si>
  <si>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</si>
  <si>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</si>
  <si>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</si>
  <si>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</si>
  <si>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</si>
  <si>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</si>
  <si>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</si>
  <si>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</si>
  <si>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</si>
  <si>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</si>
  <si>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</si>
  <si>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</si>
  <si>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</si>
  <si>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</si>
  <si>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</si>
  <si>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</si>
  <si>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</si>
  <si>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</si>
  <si>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</si>
  <si>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</si>
  <si>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</si>
  <si>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</si>
  <si>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</si>
  <si>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</si>
  <si>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</si>
  <si>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</si>
  <si>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</si>
  <si>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</si>
  <si>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</si>
  <si>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</si>
  <si>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</si>
  <si>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</si>
  <si>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</si>
  <si>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</si>
  <si>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</si>
  <si>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08/06/2015</t>
  </si>
  <si>
    <t>FC-001</t>
  </si>
  <si>
    <t>Magic Carpet</t>
  </si>
  <si>
    <t>LIGHT</t>
  </si>
  <si>
    <t>NO</t>
  </si>
  <si>
    <t>08/03/2015</t>
  </si>
  <si>
    <t>FC-004</t>
  </si>
  <si>
    <t>Bighorn Drive</t>
  </si>
  <si>
    <t>FC-006</t>
  </si>
  <si>
    <t>North Linden</t>
  </si>
  <si>
    <t>08/05/2015</t>
  </si>
  <si>
    <t>FC-011</t>
  </si>
  <si>
    <t>Golden Currant</t>
  </si>
  <si>
    <t>FC-014</t>
  </si>
  <si>
    <t>Fort Collins Vistors Center</t>
  </si>
  <si>
    <t>FC-015</t>
  </si>
  <si>
    <t>Stuart and Dorset</t>
  </si>
  <si>
    <t>FC-019</t>
  </si>
  <si>
    <t>Edora Park</t>
  </si>
  <si>
    <t>08/04/2015</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</si>
  <si>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</si>
  <si>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</si>
  <si>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</si>
  <si>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</si>
  <si>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</si>
  <si>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</si>
  <si>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</si>
  <si>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</si>
  <si>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</si>
  <si>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</si>
  <si>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</si>
  <si>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</si>
  <si>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</si>
  <si>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</si>
  <si>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</si>
  <si>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</si>
  <si>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</si>
  <si>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</si>
  <si>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</si>
  <si>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</si>
  <si>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</si>
  <si>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</si>
  <si>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</si>
  <si>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</si>
  <si>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</si>
  <si>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</si>
  <si>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</si>
  <si>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</si>
  <si>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</si>
  <si>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</si>
  <si>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</si>
  <si>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</si>
  <si>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</si>
  <si>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</si>
  <si>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</si>
  <si>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</si>
  <si>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</si>
  <si>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</si>
  <si>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</si>
  <si>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</si>
  <si>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</si>
  <si>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</si>
  <si>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</si>
  <si>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</si>
  <si>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</si>
  <si>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</si>
  <si>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</si>
  <si>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</si>
  <si>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</si>
  <si>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</si>
  <si>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</si>
  <si>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</si>
  <si>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</si>
  <si>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</si>
  <si>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</si>
  <si>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</si>
  <si>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</si>
  <si>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</si>
  <si>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</si>
  <si>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</si>
  <si>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</si>
  <si>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</si>
  <si>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</si>
  <si>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</si>
  <si>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</si>
  <si>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</si>
  <si>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</si>
  <si>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</si>
  <si>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</si>
  <si>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</si>
  <si>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</si>
  <si>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</si>
  <si>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</si>
  <si>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</si>
  <si>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</si>
  <si>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</si>
  <si>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</si>
  <si>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</si>
  <si>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</si>
  <si>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</si>
  <si>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</si>
  <si>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</si>
  <si>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</si>
  <si>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</si>
  <si>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</si>
  <si>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</si>
  <si>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</si>
  <si>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</si>
  <si>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</si>
  <si>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</si>
  <si>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</si>
  <si>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</si>
  <si>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</si>
  <si>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</si>
  <si>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</si>
  <si>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</si>
  <si>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</si>
  <si>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</si>
  <si>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</si>
  <si>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</si>
  <si>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</si>
  <si>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</si>
  <si>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</si>
  <si>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</si>
  <si>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</si>
  <si>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</si>
  <si>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</si>
  <si>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</si>
  <si>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</si>
  <si>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</si>
  <si>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</si>
  <si>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</si>
  <si>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</si>
  <si>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</si>
  <si>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</si>
  <si>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</si>
  <si>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</si>
  <si>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</si>
  <si>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</si>
  <si>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</si>
  <si>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</si>
  <si>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</si>
  <si>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</si>
  <si>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</si>
  <si>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</si>
  <si>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</si>
  <si>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</si>
  <si>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</si>
  <si>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</si>
  <si>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</si>
  <si>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</si>
  <si>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</si>
  <si>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</si>
  <si>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</si>
  <si>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</si>
  <si>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</si>
  <si>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</si>
  <si>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</si>
  <si>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</si>
  <si>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</si>
  <si>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</si>
  <si>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</si>
  <si>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</si>
  <si>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</si>
  <si>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</si>
  <si>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</si>
  <si>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</si>
  <si>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</si>
  <si>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</si>
  <si>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</si>
  <si>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</si>
  <si>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</si>
  <si>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</si>
  <si>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</si>
  <si>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</si>
  <si>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</si>
  <si>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</si>
  <si>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</si>
  <si>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</si>
  <si>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</si>
  <si>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</si>
  <si>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</si>
  <si>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</si>
  <si>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</si>
  <si>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</si>
  <si>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</si>
  <si>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</si>
  <si>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</si>
  <si>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</si>
  <si>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</si>
  <si>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LC</t>
  </si>
  <si>
    <t>CSU-8119</t>
  </si>
  <si>
    <t>Cx.</t>
  </si>
  <si>
    <t>F</t>
  </si>
  <si>
    <t>Negative</t>
  </si>
  <si>
    <t>CSU-8120</t>
  </si>
  <si>
    <t>CSU-8121</t>
  </si>
  <si>
    <t>CSU-8122</t>
  </si>
  <si>
    <t>CSU-8123</t>
  </si>
  <si>
    <t>Positive</t>
  </si>
  <si>
    <t>CSU-8124</t>
  </si>
  <si>
    <t>CSU-8125</t>
  </si>
  <si>
    <t>CSU-8126</t>
  </si>
  <si>
    <t>CSU-8127</t>
  </si>
  <si>
    <t>CSU-8128</t>
  </si>
  <si>
    <t>CSU-8129</t>
  </si>
  <si>
    <t>CSU-8130</t>
  </si>
  <si>
    <t>CSU-8131</t>
  </si>
  <si>
    <t>CSU-8132</t>
  </si>
  <si>
    <t>CSU-8133</t>
  </si>
  <si>
    <t>CSU-8134</t>
  </si>
  <si>
    <t>CSU-8135</t>
  </si>
  <si>
    <t>CSU-8136</t>
  </si>
  <si>
    <t>CSU-8137</t>
  </si>
  <si>
    <t>CSU-8138</t>
  </si>
  <si>
    <t>CSU-8139</t>
  </si>
  <si>
    <t>CSU-8140</t>
  </si>
  <si>
    <t>CSU-8141</t>
  </si>
  <si>
    <t>CSU-8142</t>
  </si>
  <si>
    <t>CSU-8143</t>
  </si>
  <si>
    <t>CSU-8144</t>
  </si>
  <si>
    <t>CSU-8145</t>
  </si>
  <si>
    <t>CSU-8146</t>
  </si>
  <si>
    <t>CSU-8147</t>
  </si>
  <si>
    <t>CSU-8148</t>
  </si>
  <si>
    <t>CSU-8149</t>
  </si>
  <si>
    <t>CSU-8150</t>
  </si>
  <si>
    <t>FC-066gr</t>
  </si>
  <si>
    <t>GRAVID</t>
  </si>
  <si>
    <t>CSU-8151</t>
  </si>
  <si>
    <t>CSU-8152</t>
  </si>
  <si>
    <t>CSU-8153</t>
  </si>
  <si>
    <t>CSU-8154</t>
  </si>
  <si>
    <t>CSU-8155</t>
  </si>
  <si>
    <t>CSU-8156</t>
  </si>
  <si>
    <t>CSU-8157</t>
  </si>
  <si>
    <t>CSU-8158</t>
  </si>
  <si>
    <t>CSU-8159</t>
  </si>
  <si>
    <t>CSU-8160</t>
  </si>
  <si>
    <t>FC-091gr</t>
  </si>
  <si>
    <t>CSU-8161</t>
  </si>
  <si>
    <t>FC-092gr</t>
  </si>
  <si>
    <t>CSU-8162</t>
  </si>
  <si>
    <t>CSU-8163</t>
  </si>
  <si>
    <t>CSU-8164</t>
  </si>
  <si>
    <t>CSU-8165</t>
  </si>
  <si>
    <t>CSU-8166</t>
  </si>
  <si>
    <t>CSU-8167</t>
  </si>
  <si>
    <t>CSU-8168</t>
  </si>
  <si>
    <t>CSU-8169</t>
  </si>
  <si>
    <t>CSU-8170</t>
  </si>
  <si>
    <t>CSU-8171</t>
  </si>
  <si>
    <t>CSU-8172</t>
  </si>
  <si>
    <t>CSU-8173</t>
  </si>
  <si>
    <t>CSU-8174</t>
  </si>
  <si>
    <t>CSU-8175</t>
  </si>
  <si>
    <t>CSU-8176</t>
  </si>
  <si>
    <t>CSU-8177</t>
  </si>
  <si>
    <t>CSU-8178</t>
  </si>
  <si>
    <t>CSU-8179</t>
  </si>
  <si>
    <t>CSU-8180</t>
  </si>
  <si>
    <t>CSU-8181</t>
  </si>
  <si>
    <t>CSU-8182</t>
  </si>
  <si>
    <t>CSU-8183</t>
  </si>
  <si>
    <t>CSU-8184</t>
  </si>
  <si>
    <t>CSU-8185</t>
  </si>
  <si>
    <t>CSU-8186</t>
  </si>
  <si>
    <t>FC-040gr</t>
  </si>
  <si>
    <t>CSU-8187</t>
  </si>
  <si>
    <t>CSU-8188</t>
  </si>
  <si>
    <t>CSU-8189</t>
  </si>
  <si>
    <t>CSU-8190</t>
  </si>
  <si>
    <t>CSU-8191</t>
  </si>
  <si>
    <t>CSU-8192</t>
  </si>
  <si>
    <t>CSU-8193</t>
  </si>
  <si>
    <t>CSU-8194</t>
  </si>
  <si>
    <t>CSU-8195</t>
  </si>
  <si>
    <t>CSU-8196</t>
  </si>
  <si>
    <t>CSU-8197</t>
  </si>
  <si>
    <t>CSU-8198</t>
  </si>
  <si>
    <t>CSU-8199</t>
  </si>
  <si>
    <t>CSU-8200</t>
  </si>
  <si>
    <t>CSU-8201</t>
  </si>
  <si>
    <t>CSU-8202</t>
  </si>
  <si>
    <t>CSU-8203</t>
  </si>
  <si>
    <t>CSU-8204</t>
  </si>
  <si>
    <t>CSU-8205</t>
  </si>
  <si>
    <t>CSU-8206</t>
  </si>
  <si>
    <t>FC-088gr</t>
  </si>
  <si>
    <t>CSU-8207</t>
  </si>
  <si>
    <t>CSU-8208</t>
  </si>
  <si>
    <t>CSU-8209</t>
  </si>
  <si>
    <t>FC-075gr</t>
  </si>
  <si>
    <t>CSU-8210</t>
  </si>
  <si>
    <t>CSU-8211</t>
  </si>
  <si>
    <t>CSU-8212</t>
  </si>
  <si>
    <t>CSU-8213</t>
  </si>
  <si>
    <t>CSU-8214</t>
  </si>
  <si>
    <t>CSU-8215</t>
  </si>
  <si>
    <t>CSU-8216</t>
  </si>
  <si>
    <t>CSU-8217</t>
  </si>
  <si>
    <t>CSU-8218</t>
  </si>
  <si>
    <t>CSU-8219</t>
  </si>
  <si>
    <t>CSU-8220</t>
  </si>
  <si>
    <t>CSU-8221</t>
  </si>
  <si>
    <t>CSU-8222</t>
  </si>
  <si>
    <t>CSU-8223</t>
  </si>
  <si>
    <t>CSU-8224</t>
  </si>
  <si>
    <t>CSU-8225</t>
  </si>
  <si>
    <t>CSU-8226</t>
  </si>
  <si>
    <t>CSU-8227</t>
  </si>
  <si>
    <t>CSU-8228</t>
  </si>
  <si>
    <t>CSU-8229</t>
  </si>
  <si>
    <t>CSU-8230</t>
  </si>
  <si>
    <t>CSU-8231</t>
  </si>
  <si>
    <t>CSU-8232</t>
  </si>
  <si>
    <t>CSU-8233</t>
  </si>
  <si>
    <t>CSU-8234</t>
  </si>
  <si>
    <t>CSU-8235</t>
  </si>
  <si>
    <t>CSU-8236</t>
  </si>
  <si>
    <t>CSU-8237</t>
  </si>
  <si>
    <t>CSU-8238</t>
  </si>
  <si>
    <t>CSU-8239</t>
  </si>
  <si>
    <t>CSU-8240</t>
  </si>
  <si>
    <t>CSU-8241</t>
  </si>
  <si>
    <t>CSU-8242</t>
  </si>
  <si>
    <t>CSU-8243</t>
  </si>
  <si>
    <t>CSU-8244</t>
  </si>
  <si>
    <t>CSU-8245</t>
  </si>
  <si>
    <t>CSU-8246</t>
  </si>
  <si>
    <t>CSU-8247</t>
  </si>
  <si>
    <t>CSU-8248</t>
  </si>
  <si>
    <t>CSU-8249</t>
  </si>
  <si>
    <t>CSU-8250</t>
  </si>
  <si>
    <t>CSU-8251</t>
  </si>
  <si>
    <t>CSU-8252</t>
  </si>
  <si>
    <t>CSU-8253</t>
  </si>
  <si>
    <t>CSU-8254</t>
  </si>
  <si>
    <t>CSU-8255</t>
  </si>
  <si>
    <t>CSU-8256</t>
  </si>
  <si>
    <t>FC-063gr</t>
  </si>
  <si>
    <t>CSU-8257</t>
  </si>
  <si>
    <t>CSU-8258</t>
  </si>
  <si>
    <t>CSU-8259</t>
  </si>
  <si>
    <t>FC-029gr</t>
  </si>
  <si>
    <t>CSU-8260</t>
  </si>
  <si>
    <t>CSU-8261</t>
  </si>
  <si>
    <t>CSU-8262</t>
  </si>
  <si>
    <t>CSU-8263</t>
  </si>
  <si>
    <t>CSU-8264</t>
  </si>
  <si>
    <t>CSU-8265</t>
  </si>
  <si>
    <t>CSU-8266</t>
  </si>
  <si>
    <t>CSU-8267</t>
  </si>
  <si>
    <t>CSU-8268</t>
  </si>
  <si>
    <t>CSU-8269</t>
  </si>
  <si>
    <t>CSU-8270</t>
  </si>
  <si>
    <t>CSU-8271</t>
  </si>
  <si>
    <t>CSU-8272</t>
  </si>
  <si>
    <t>CSU-8273</t>
  </si>
  <si>
    <t>FC-090gr</t>
  </si>
  <si>
    <t>CSU-8274</t>
  </si>
  <si>
    <t>CSU-8275</t>
  </si>
  <si>
    <t>CSU-8276</t>
  </si>
  <si>
    <t>CSU-8277</t>
  </si>
  <si>
    <t>FC-089gr</t>
  </si>
  <si>
    <t>CSU-8278</t>
  </si>
  <si>
    <t>CSU-8279</t>
  </si>
  <si>
    <t>CSU-8280</t>
  </si>
  <si>
    <t>CSU-8281</t>
  </si>
  <si>
    <t>CSU-8282</t>
  </si>
  <si>
    <t>LV-tars</t>
  </si>
  <si>
    <t>LV-pipi</t>
  </si>
  <si>
    <t>FC-tars</t>
  </si>
  <si>
    <t>FC-pipi</t>
  </si>
  <si>
    <t>SE-tars</t>
  </si>
  <si>
    <t>SE-pipi</t>
  </si>
  <si>
    <t>NE-tars</t>
  </si>
  <si>
    <t>NE-pipi</t>
  </si>
  <si>
    <t>NW-tars</t>
  </si>
  <si>
    <t>NW-pipi</t>
  </si>
  <si>
    <t>SW-tars</t>
  </si>
  <si>
    <t>SW-pipi</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</si>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</sst>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m/d/yy;@"/>
    <numFmt numFmtId="165" formatCode="00"/>
    <numFmt numFmtId="166" formatCode="0.0"/>
    <numFmt numFmtId="167" formatCode="0.000"/>
    <numFmt numFmtId="168" formatCode="0.0000"/>
    <numFmt numFmtId="169" formatCode="#,###,###"/>
    <numFmt numFmtId="171" formatCode="0.0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0" fontId="8" fillId="0" borderId="3" xfId="0"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0" fontId="0" fillId="0" borderId="0" xfId="0" applyBorder="1" applyAlignment="1">
      <alignment wrapText="1"/>
    </xf>
    <xf numFmtId="0" fontId="0" fillId="0" borderId="0" xfId="0" applyBorder="1"/>
    <xf numFmtId="0" fontId="0" fillId="5" borderId="0" xfId="0" applyFill="1" applyBorder="1" applyAlignment="1">
      <alignment wrapText="1"/>
    </xf>
    <xf numFmtId="0" fontId="0" fillId="5" borderId="0" xfId="0" applyFill="1" applyBorder="1"/>
    <xf numFmtId="0" fontId="0" fillId="3" borderId="0" xfId="0" applyFill="1" applyBorder="1"/>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7" fontId="2" fillId="0" borderId="8" xfId="0" applyNumberFormat="1" applyFont="1" applyBorder="1" applyAlignment="1">
      <alignment horizontal="center"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71" fontId="4" fillId="0" borderId="8" xfId="0" applyNumberFormat="1"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223.426175925924" createdVersion="5" refreshedVersion="5" minRefreshableVersion="3" recordCount="164">
  <cacheSource type="worksheet">
    <worksheetSource ref="A1:R165"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7725" maxValue="17888"/>
    </cacheField>
    <cacheField name="Week" numFmtId="0">
      <sharedItems containsSemiMixedTypes="0" containsString="0" containsNumber="1" containsInteger="1" minValue="31" maxValue="31" count="1">
        <n v="31"/>
      </sharedItems>
    </cacheField>
    <cacheField name="Trap Date" numFmtId="164">
      <sharedItems containsSemiMixedTypes="0" containsNonDate="0" containsDate="1" containsString="0" minDate="2015-08-03T00:00:00" maxDate="2015-08-07T00:00:00" count="4">
        <d v="2015-08-03T00:00:00"/>
        <d v="2015-08-04T00:00:00"/>
        <d v="2015-08-05T00:00:00"/>
        <d v="2015-08-06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223.426279629632" createdVersion="5" refreshedVersion="5" minRefreshableVersion="3" recordCount="92">
  <cacheSource type="worksheet">
    <worksheetSource ref="A1:K93" sheet="Weekly 009 input (- Grav, Mal)"/>
  </cacheSource>
  <cacheFields count="11">
    <cacheField name="Week" numFmtId="0">
      <sharedItems containsSemiMixedTypes="0" containsString="0" containsNumber="1" containsInteger="1" minValue="31" maxValue="31" count="1">
        <n v="31"/>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1" maxValue="259"/>
    </cacheField>
    <cacheField name="Cx pipiens" numFmtId="0">
      <sharedItems containsSemiMixedTypes="0" containsString="0" containsNumber="1" containsInteger="1" minValue="0" maxValue="61"/>
    </cacheField>
    <cacheField name="Total CX" numFmtId="0">
      <sharedItems containsSemiMixedTypes="0" containsString="0" containsNumber="1" containsInteger="1" minValue="1" maxValue="278"/>
    </cacheField>
    <cacheField name="Total Females" numFmtId="0">
      <sharedItems containsSemiMixedTypes="0" containsString="0" containsNumber="1" containsInteger="1" minValue="1" maxValue="9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4">
  <r>
    <n v="2015"/>
    <s v="CSU-8119"/>
    <n v="17725"/>
    <x v="0"/>
    <x v="0"/>
    <s v="LC"/>
    <s v="LV"/>
    <s v="LV-095"/>
    <x v="0"/>
    <s v="LIGHT"/>
    <s v="Cx."/>
    <x v="0"/>
    <s v="F"/>
    <n v="0"/>
    <n v="50"/>
    <n v="50"/>
    <n v="0"/>
    <s v="Negative"/>
  </r>
  <r>
    <n v="2015"/>
    <s v="CSU-8120"/>
    <n v="17726"/>
    <x v="0"/>
    <x v="0"/>
    <s v="LC"/>
    <s v="LV"/>
    <s v="LV-095"/>
    <x v="0"/>
    <s v="LIGHT"/>
    <s v="Cx."/>
    <x v="0"/>
    <s v="F"/>
    <n v="0"/>
    <n v="50"/>
    <n v="50"/>
    <n v="0"/>
    <s v="Negative"/>
  </r>
  <r>
    <n v="2015"/>
    <s v="CSU-8121"/>
    <n v="17727"/>
    <x v="0"/>
    <x v="0"/>
    <s v="LC"/>
    <s v="LV"/>
    <s v="LV-095"/>
    <x v="0"/>
    <s v="LIGHT"/>
    <s v="Cx."/>
    <x v="0"/>
    <s v="F"/>
    <n v="0"/>
    <n v="9"/>
    <n v="9"/>
    <n v="0"/>
    <s v="Negative"/>
  </r>
  <r>
    <n v="2015"/>
    <s v="CSU-8122"/>
    <n v="17728"/>
    <x v="0"/>
    <x v="0"/>
    <s v="LC"/>
    <s v="LV"/>
    <s v="LV-095"/>
    <x v="0"/>
    <s v="LIGHT"/>
    <s v="Cx."/>
    <x v="1"/>
    <s v="F"/>
    <n v="0"/>
    <n v="5"/>
    <n v="5"/>
    <n v="0"/>
    <s v="Negative"/>
  </r>
  <r>
    <n v="2015"/>
    <s v="CSU-8123"/>
    <n v="17729"/>
    <x v="0"/>
    <x v="0"/>
    <s v="LC"/>
    <s v="FC"/>
    <s v="FC-053"/>
    <x v="1"/>
    <s v="LIGHT"/>
    <s v="Cx."/>
    <x v="0"/>
    <s v="F"/>
    <n v="0"/>
    <n v="50"/>
    <n v="50"/>
    <n v="1"/>
    <s v="Positive"/>
  </r>
  <r>
    <n v="2015"/>
    <s v="CSU-8124"/>
    <n v="17730"/>
    <x v="0"/>
    <x v="0"/>
    <s v="LC"/>
    <s v="FC"/>
    <s v="FC-053"/>
    <x v="1"/>
    <s v="LIGHT"/>
    <s v="Cx."/>
    <x v="0"/>
    <s v="F"/>
    <n v="0"/>
    <n v="22"/>
    <n v="22"/>
    <n v="0"/>
    <s v="Negative"/>
  </r>
  <r>
    <n v="2015"/>
    <s v="CSU-8125"/>
    <n v="17731"/>
    <x v="0"/>
    <x v="0"/>
    <s v="LC"/>
    <s v="FC"/>
    <s v="FC-053"/>
    <x v="1"/>
    <s v="LIGHT"/>
    <s v="Cx."/>
    <x v="1"/>
    <s v="F"/>
    <n v="0"/>
    <n v="3"/>
    <n v="3"/>
    <n v="0"/>
    <s v="Negative"/>
  </r>
  <r>
    <n v="2015"/>
    <s v="CSU-8126"/>
    <n v="17732"/>
    <x v="0"/>
    <x v="0"/>
    <s v="LC"/>
    <s v="FC"/>
    <s v="FC-014"/>
    <x v="2"/>
    <s v="LIGHT"/>
    <s v="Cx."/>
    <x v="0"/>
    <s v="F"/>
    <n v="0"/>
    <n v="50"/>
    <n v="50"/>
    <n v="0"/>
    <s v="Negative"/>
  </r>
  <r>
    <n v="2015"/>
    <s v="CSU-8127"/>
    <n v="17733"/>
    <x v="0"/>
    <x v="0"/>
    <s v="LC"/>
    <s v="FC"/>
    <s v="FC-014"/>
    <x v="2"/>
    <s v="LIGHT"/>
    <s v="Cx."/>
    <x v="0"/>
    <s v="F"/>
    <n v="0"/>
    <n v="50"/>
    <n v="50"/>
    <n v="1"/>
    <s v="Positive"/>
  </r>
  <r>
    <n v="2015"/>
    <s v="CSU-8128"/>
    <n v="17734"/>
    <x v="0"/>
    <x v="0"/>
    <s v="LC"/>
    <s v="FC"/>
    <s v="FC-014"/>
    <x v="2"/>
    <s v="LIGHT"/>
    <s v="Cx."/>
    <x v="0"/>
    <s v="F"/>
    <n v="0"/>
    <n v="15"/>
    <n v="15"/>
    <n v="0"/>
    <s v="Negative"/>
  </r>
  <r>
    <n v="2015"/>
    <s v="CSU-8129"/>
    <n v="17735"/>
    <x v="0"/>
    <x v="0"/>
    <s v="LC"/>
    <s v="FC"/>
    <s v="FC-014"/>
    <x v="2"/>
    <s v="LIGHT"/>
    <s v="Cx."/>
    <x v="1"/>
    <s v="F"/>
    <n v="0"/>
    <n v="5"/>
    <n v="5"/>
    <n v="0"/>
    <s v="Negative"/>
  </r>
  <r>
    <n v="2015"/>
    <s v="CSU-8130"/>
    <n v="17736"/>
    <x v="0"/>
    <x v="0"/>
    <s v="LC"/>
    <s v="FC"/>
    <s v="FC-004"/>
    <x v="1"/>
    <s v="LIGHT"/>
    <s v="Cx."/>
    <x v="0"/>
    <s v="F"/>
    <n v="0"/>
    <n v="50"/>
    <n v="50"/>
    <n v="0"/>
    <s v="Negative"/>
  </r>
  <r>
    <n v="2015"/>
    <s v="CSU-8131"/>
    <n v="17737"/>
    <x v="0"/>
    <x v="0"/>
    <s v="LC"/>
    <s v="FC"/>
    <s v="FC-004"/>
    <x v="1"/>
    <s v="LIGHT"/>
    <s v="Cx."/>
    <x v="0"/>
    <s v="F"/>
    <n v="0"/>
    <n v="50"/>
    <n v="50"/>
    <n v="0"/>
    <s v="Negative"/>
  </r>
  <r>
    <n v="2015"/>
    <s v="CSU-8132"/>
    <n v="17738"/>
    <x v="0"/>
    <x v="0"/>
    <s v="LC"/>
    <s v="FC"/>
    <s v="FC-004"/>
    <x v="1"/>
    <s v="LIGHT"/>
    <s v="Cx."/>
    <x v="0"/>
    <s v="F"/>
    <n v="0"/>
    <n v="50"/>
    <n v="50"/>
    <n v="0"/>
    <s v="Negative"/>
  </r>
  <r>
    <n v="2015"/>
    <s v="CSU-8133"/>
    <n v="17739"/>
    <x v="0"/>
    <x v="0"/>
    <s v="LC"/>
    <s v="FC"/>
    <s v="FC-004"/>
    <x v="1"/>
    <s v="LIGHT"/>
    <s v="Cx."/>
    <x v="0"/>
    <s v="F"/>
    <n v="0"/>
    <n v="11"/>
    <n v="11"/>
    <n v="0"/>
    <s v="Negative"/>
  </r>
  <r>
    <n v="2015"/>
    <s v="CSU-8134"/>
    <n v="17740"/>
    <x v="0"/>
    <x v="0"/>
    <s v="LC"/>
    <s v="FC"/>
    <s v="FC-004"/>
    <x v="1"/>
    <s v="LIGHT"/>
    <s v="Cx."/>
    <x v="1"/>
    <s v="F"/>
    <n v="0"/>
    <n v="33"/>
    <n v="33"/>
    <n v="1"/>
    <s v="Positive"/>
  </r>
  <r>
    <n v="2015"/>
    <s v="CSU-8135"/>
    <n v="17741"/>
    <x v="0"/>
    <x v="0"/>
    <s v="LC"/>
    <s v="FC"/>
    <s v="FC-067"/>
    <x v="2"/>
    <s v="LIGHT"/>
    <s v="Cx."/>
    <x v="0"/>
    <s v="F"/>
    <n v="0"/>
    <n v="50"/>
    <n v="50"/>
    <n v="0"/>
    <s v="Negative"/>
  </r>
  <r>
    <n v="2015"/>
    <s v="CSU-8136"/>
    <n v="17742"/>
    <x v="0"/>
    <x v="0"/>
    <s v="LC"/>
    <s v="FC"/>
    <s v="FC-067"/>
    <x v="2"/>
    <s v="LIGHT"/>
    <s v="Cx."/>
    <x v="0"/>
    <s v="F"/>
    <n v="0"/>
    <n v="50"/>
    <n v="50"/>
    <n v="1"/>
    <s v="Positive"/>
  </r>
  <r>
    <n v="2015"/>
    <s v="CSU-8137"/>
    <n v="17743"/>
    <x v="0"/>
    <x v="0"/>
    <s v="LC"/>
    <s v="FC"/>
    <s v="FC-067"/>
    <x v="2"/>
    <s v="LIGHT"/>
    <s v="Cx."/>
    <x v="0"/>
    <s v="F"/>
    <n v="0"/>
    <n v="50"/>
    <n v="50"/>
    <n v="0"/>
    <s v="Negative"/>
  </r>
  <r>
    <n v="2015"/>
    <s v="CSU-8138"/>
    <n v="17744"/>
    <x v="0"/>
    <x v="0"/>
    <s v="LC"/>
    <s v="FC"/>
    <s v="FC-067"/>
    <x v="2"/>
    <s v="LIGHT"/>
    <s v="Cx."/>
    <x v="0"/>
    <s v="F"/>
    <n v="0"/>
    <n v="22"/>
    <n v="22"/>
    <n v="0"/>
    <s v="Negative"/>
  </r>
  <r>
    <n v="2015"/>
    <s v="CSU-8139"/>
    <n v="17745"/>
    <x v="0"/>
    <x v="0"/>
    <s v="LC"/>
    <s v="FC"/>
    <s v="FC-067"/>
    <x v="2"/>
    <s v="LIGHT"/>
    <s v="Cx."/>
    <x v="1"/>
    <s v="F"/>
    <n v="0"/>
    <n v="9"/>
    <n v="9"/>
    <n v="0"/>
    <s v="Negative"/>
  </r>
  <r>
    <n v="2015"/>
    <s v="CSU-8140"/>
    <n v="17746"/>
    <x v="0"/>
    <x v="0"/>
    <s v="LC"/>
    <s v="LV"/>
    <s v="LV-069"/>
    <x v="0"/>
    <s v="LIGHT"/>
    <s v="Cx."/>
    <x v="0"/>
    <s v="F"/>
    <n v="0"/>
    <n v="50"/>
    <n v="50"/>
    <n v="1"/>
    <s v="Positive"/>
  </r>
  <r>
    <n v="2015"/>
    <s v="CSU-8141"/>
    <n v="17747"/>
    <x v="0"/>
    <x v="0"/>
    <s v="LC"/>
    <s v="LV"/>
    <s v="LV-069"/>
    <x v="0"/>
    <s v="LIGHT"/>
    <s v="Cx."/>
    <x v="0"/>
    <s v="F"/>
    <n v="0"/>
    <n v="28"/>
    <n v="28"/>
    <n v="1"/>
    <s v="Positive"/>
  </r>
  <r>
    <n v="2015"/>
    <s v="CSU-8142"/>
    <n v="17748"/>
    <x v="0"/>
    <x v="0"/>
    <s v="LC"/>
    <s v="LV"/>
    <s v="LV-069"/>
    <x v="0"/>
    <s v="LIGHT"/>
    <s v="Cx."/>
    <x v="1"/>
    <s v="F"/>
    <n v="0"/>
    <n v="2"/>
    <n v="2"/>
    <n v="0"/>
    <s v="Negative"/>
  </r>
  <r>
    <n v="2015"/>
    <s v="CSU-8143"/>
    <n v="17749"/>
    <x v="0"/>
    <x v="0"/>
    <s v="LC"/>
    <s v="FC"/>
    <s v="FC-066"/>
    <x v="2"/>
    <s v="LIGHT"/>
    <s v="Cx."/>
    <x v="0"/>
    <s v="F"/>
    <n v="0"/>
    <n v="50"/>
    <n v="50"/>
    <n v="1"/>
    <s v="Positive"/>
  </r>
  <r>
    <n v="2015"/>
    <s v="CSU-8144"/>
    <n v="17750"/>
    <x v="0"/>
    <x v="0"/>
    <s v="LC"/>
    <s v="FC"/>
    <s v="FC-066"/>
    <x v="2"/>
    <s v="LIGHT"/>
    <s v="Cx."/>
    <x v="0"/>
    <s v="F"/>
    <n v="0"/>
    <n v="50"/>
    <n v="50"/>
    <n v="1"/>
    <s v="Positive"/>
  </r>
  <r>
    <n v="2015"/>
    <s v="CSU-8145"/>
    <n v="17751"/>
    <x v="0"/>
    <x v="0"/>
    <s v="LC"/>
    <s v="FC"/>
    <s v="FC-066"/>
    <x v="2"/>
    <s v="LIGHT"/>
    <s v="Cx."/>
    <x v="0"/>
    <s v="F"/>
    <n v="0"/>
    <n v="50"/>
    <n v="50"/>
    <n v="0"/>
    <s v="Negative"/>
  </r>
  <r>
    <n v="2015"/>
    <s v="CSU-8146"/>
    <n v="17752"/>
    <x v="0"/>
    <x v="0"/>
    <s v="LC"/>
    <s v="FC"/>
    <s v="FC-066"/>
    <x v="2"/>
    <s v="LIGHT"/>
    <s v="Cx."/>
    <x v="0"/>
    <s v="F"/>
    <n v="0"/>
    <n v="50"/>
    <n v="50"/>
    <n v="0"/>
    <s v="Negative"/>
  </r>
  <r>
    <n v="2015"/>
    <s v="CSU-8147"/>
    <n v="17753"/>
    <x v="0"/>
    <x v="0"/>
    <s v="LC"/>
    <s v="FC"/>
    <s v="FC-066"/>
    <x v="2"/>
    <s v="LIGHT"/>
    <s v="Cx."/>
    <x v="0"/>
    <s v="F"/>
    <n v="0"/>
    <n v="50"/>
    <n v="50"/>
    <n v="0"/>
    <s v="Negative"/>
  </r>
  <r>
    <n v="2015"/>
    <s v="CSU-8148"/>
    <n v="17754"/>
    <x v="0"/>
    <x v="0"/>
    <s v="LC"/>
    <s v="FC"/>
    <s v="FC-066"/>
    <x v="2"/>
    <s v="LIGHT"/>
    <s v="Cx."/>
    <x v="0"/>
    <s v="F"/>
    <n v="0"/>
    <n v="9"/>
    <n v="9"/>
    <n v="0"/>
    <s v="Negative"/>
  </r>
  <r>
    <n v="2015"/>
    <s v="CSU-8149"/>
    <n v="17755"/>
    <x v="0"/>
    <x v="0"/>
    <s v="LC"/>
    <s v="FC"/>
    <s v="FC-066"/>
    <x v="2"/>
    <s v="LIGHT"/>
    <s v="Cx."/>
    <x v="1"/>
    <s v="F"/>
    <n v="0"/>
    <n v="19"/>
    <n v="19"/>
    <n v="0"/>
    <s v="Negative"/>
  </r>
  <r>
    <n v="2015"/>
    <s v="CSU-8150"/>
    <n v="17756"/>
    <x v="0"/>
    <x v="0"/>
    <s v="LC"/>
    <s v="FC"/>
    <s v="FC-066gr"/>
    <x v="2"/>
    <s v="GRAVID"/>
    <s v="Cx."/>
    <x v="0"/>
    <s v="F"/>
    <n v="1"/>
    <n v="0"/>
    <n v="1"/>
    <n v="0"/>
    <s v="Negative"/>
  </r>
  <r>
    <n v="2015"/>
    <s v="CSU-8151"/>
    <n v="17757"/>
    <x v="0"/>
    <x v="0"/>
    <s v="LC"/>
    <s v="FC"/>
    <s v="FC-066gr"/>
    <x v="2"/>
    <s v="GRAVID"/>
    <s v="Cx."/>
    <x v="1"/>
    <s v="F"/>
    <n v="19"/>
    <n v="0"/>
    <n v="19"/>
    <n v="0"/>
    <s v="Negative"/>
  </r>
  <r>
    <n v="2015"/>
    <s v="CSU-8152"/>
    <n v="17758"/>
    <x v="0"/>
    <x v="0"/>
    <s v="LC"/>
    <s v="FC"/>
    <s v="FC-069"/>
    <x v="2"/>
    <s v="LIGHT"/>
    <s v="Cx."/>
    <x v="0"/>
    <s v="F"/>
    <n v="0"/>
    <n v="27"/>
    <n v="27"/>
    <n v="0"/>
    <s v="Negative"/>
  </r>
  <r>
    <n v="2015"/>
    <s v="CSU-8153"/>
    <n v="17759"/>
    <x v="0"/>
    <x v="0"/>
    <s v="LC"/>
    <s v="FC"/>
    <s v="FC-069"/>
    <x v="2"/>
    <s v="LIGHT"/>
    <s v="Cx."/>
    <x v="1"/>
    <s v="F"/>
    <n v="0"/>
    <n v="3"/>
    <n v="3"/>
    <n v="0"/>
    <s v="Negative"/>
  </r>
  <r>
    <n v="2015"/>
    <s v="CSU-8154"/>
    <n v="17760"/>
    <x v="0"/>
    <x v="0"/>
    <s v="LC"/>
    <s v="FC"/>
    <s v="FC-038"/>
    <x v="2"/>
    <s v="LIGHT"/>
    <s v="Cx."/>
    <x v="0"/>
    <s v="F"/>
    <n v="0"/>
    <n v="42"/>
    <n v="42"/>
    <n v="0"/>
    <s v="Negative"/>
  </r>
  <r>
    <n v="2015"/>
    <s v="CSU-8155"/>
    <n v="17761"/>
    <x v="0"/>
    <x v="0"/>
    <s v="LC"/>
    <s v="FC"/>
    <s v="FC-038"/>
    <x v="2"/>
    <s v="LIGHT"/>
    <s v="Cx."/>
    <x v="1"/>
    <s v="F"/>
    <n v="0"/>
    <n v="1"/>
    <n v="1"/>
    <n v="0"/>
    <s v="Negative"/>
  </r>
  <r>
    <n v="2015"/>
    <s v="CSU-8156"/>
    <n v="17762"/>
    <x v="0"/>
    <x v="0"/>
    <s v="LC"/>
    <s v="FC"/>
    <s v="FC-034"/>
    <x v="2"/>
    <s v="LIGHT"/>
    <s v="Cx."/>
    <x v="0"/>
    <s v="F"/>
    <n v="0"/>
    <n v="50"/>
    <n v="50"/>
    <n v="1"/>
    <s v="Positive"/>
  </r>
  <r>
    <n v="2015"/>
    <s v="CSU-8157"/>
    <n v="17763"/>
    <x v="0"/>
    <x v="0"/>
    <s v="LC"/>
    <s v="FC"/>
    <s v="FC-034"/>
    <x v="2"/>
    <s v="LIGHT"/>
    <s v="Cx."/>
    <x v="0"/>
    <s v="F"/>
    <n v="0"/>
    <n v="50"/>
    <n v="50"/>
    <n v="0"/>
    <s v="Negative"/>
  </r>
  <r>
    <n v="2015"/>
    <s v="CSU-8158"/>
    <n v="17764"/>
    <x v="0"/>
    <x v="0"/>
    <s v="LC"/>
    <s v="FC"/>
    <s v="FC-034"/>
    <x v="2"/>
    <s v="LIGHT"/>
    <s v="Cx."/>
    <x v="0"/>
    <s v="F"/>
    <n v="0"/>
    <n v="50"/>
    <n v="50"/>
    <n v="0"/>
    <s v="Negative"/>
  </r>
  <r>
    <n v="2015"/>
    <s v="CSU-8159"/>
    <n v="17765"/>
    <x v="0"/>
    <x v="0"/>
    <s v="LC"/>
    <s v="FC"/>
    <s v="FC-034"/>
    <x v="2"/>
    <s v="LIGHT"/>
    <s v="Cx."/>
    <x v="0"/>
    <s v="F"/>
    <n v="0"/>
    <n v="22"/>
    <n v="22"/>
    <n v="0"/>
    <s v="Negative"/>
  </r>
  <r>
    <n v="2015"/>
    <s v="CSU-8160"/>
    <n v="17766"/>
    <x v="0"/>
    <x v="0"/>
    <s v="LC"/>
    <s v="FC"/>
    <s v="FC-091gr"/>
    <x v="2"/>
    <s v="GRAVID"/>
    <s v="Cx."/>
    <x v="1"/>
    <s v="F"/>
    <n v="14"/>
    <n v="0"/>
    <n v="14"/>
    <n v="0"/>
    <s v="Negative"/>
  </r>
  <r>
    <n v="2015"/>
    <s v="CSU-8161"/>
    <n v="17767"/>
    <x v="0"/>
    <x v="0"/>
    <s v="LC"/>
    <s v="FC"/>
    <s v="FC-092gr"/>
    <x v="2"/>
    <s v="GRAVID"/>
    <s v="Cx."/>
    <x v="1"/>
    <s v="F"/>
    <n v="50"/>
    <n v="0"/>
    <n v="50"/>
    <n v="0"/>
    <s v="Negative"/>
  </r>
  <r>
    <n v="2015"/>
    <s v="CSU-8162"/>
    <n v="17768"/>
    <x v="0"/>
    <x v="0"/>
    <s v="LC"/>
    <s v="FC"/>
    <s v="FC-092gr"/>
    <x v="2"/>
    <s v="GRAVID"/>
    <s v="Cx."/>
    <x v="1"/>
    <s v="F"/>
    <n v="50"/>
    <n v="0"/>
    <n v="50"/>
    <n v="0"/>
    <s v="Negative"/>
  </r>
  <r>
    <n v="2015"/>
    <s v="CSU-8163"/>
    <n v="17769"/>
    <x v="0"/>
    <x v="0"/>
    <s v="LC"/>
    <s v="FC"/>
    <s v="FC-092gr"/>
    <x v="2"/>
    <s v="GRAVID"/>
    <s v="Cx."/>
    <x v="1"/>
    <s v="F"/>
    <n v="12"/>
    <n v="0"/>
    <n v="12"/>
    <n v="0"/>
    <s v="Negative"/>
  </r>
  <r>
    <n v="2015"/>
    <s v="CSU-8164"/>
    <n v="17770"/>
    <x v="0"/>
    <x v="0"/>
    <s v="LC"/>
    <s v="FC"/>
    <s v="FC-040"/>
    <x v="2"/>
    <s v="LIGHT"/>
    <s v="Cx."/>
    <x v="0"/>
    <s v="F"/>
    <n v="0"/>
    <n v="50"/>
    <n v="50"/>
    <n v="0"/>
    <s v="Negative"/>
  </r>
  <r>
    <n v="2015"/>
    <s v="CSU-8165"/>
    <n v="17771"/>
    <x v="0"/>
    <x v="0"/>
    <s v="LC"/>
    <s v="FC"/>
    <s v="FC-040"/>
    <x v="2"/>
    <s v="LIGHT"/>
    <s v="Cx."/>
    <x v="0"/>
    <s v="F"/>
    <n v="0"/>
    <n v="50"/>
    <n v="50"/>
    <n v="1"/>
    <s v="Positive"/>
  </r>
  <r>
    <n v="2015"/>
    <s v="CSU-8166"/>
    <n v="17772"/>
    <x v="0"/>
    <x v="0"/>
    <s v="LC"/>
    <s v="FC"/>
    <s v="FC-040"/>
    <x v="2"/>
    <s v="LIGHT"/>
    <s v="Cx."/>
    <x v="0"/>
    <s v="F"/>
    <n v="0"/>
    <n v="50"/>
    <n v="50"/>
    <n v="0"/>
    <s v="Negative"/>
  </r>
  <r>
    <n v="2015"/>
    <s v="CSU-8167"/>
    <n v="17773"/>
    <x v="0"/>
    <x v="0"/>
    <s v="LC"/>
    <s v="FC"/>
    <s v="FC-040"/>
    <x v="2"/>
    <s v="LIGHT"/>
    <s v="Cx."/>
    <x v="0"/>
    <s v="F"/>
    <n v="0"/>
    <n v="44"/>
    <n v="44"/>
    <n v="0"/>
    <s v="Negative"/>
  </r>
  <r>
    <n v="2015"/>
    <s v="CSU-8168"/>
    <n v="17774"/>
    <x v="0"/>
    <x v="0"/>
    <s v="LC"/>
    <s v="FC"/>
    <s v="FC-040"/>
    <x v="2"/>
    <s v="LIGHT"/>
    <s v="Cx."/>
    <x v="1"/>
    <s v="F"/>
    <n v="0"/>
    <n v="50"/>
    <n v="50"/>
    <n v="0"/>
    <s v="Negative"/>
  </r>
  <r>
    <n v="2015"/>
    <s v="CSU-8169"/>
    <n v="17775"/>
    <x v="0"/>
    <x v="0"/>
    <s v="LC"/>
    <s v="FC"/>
    <s v="FC-040"/>
    <x v="2"/>
    <s v="LIGHT"/>
    <s v="Cx."/>
    <x v="1"/>
    <s v="F"/>
    <n v="0"/>
    <n v="11"/>
    <n v="11"/>
    <n v="0"/>
    <s v="Negative"/>
  </r>
  <r>
    <n v="2015"/>
    <s v="CSU-8170"/>
    <n v="17776"/>
    <x v="0"/>
    <x v="0"/>
    <s v="LC"/>
    <s v="FC"/>
    <s v="FC-019"/>
    <x v="2"/>
    <s v="LIGHT"/>
    <s v="Cx."/>
    <x v="0"/>
    <s v="F"/>
    <n v="0"/>
    <n v="50"/>
    <n v="50"/>
    <n v="0"/>
    <s v="Negative"/>
  </r>
  <r>
    <n v="2015"/>
    <s v="CSU-8171"/>
    <n v="17777"/>
    <x v="0"/>
    <x v="0"/>
    <s v="LC"/>
    <s v="FC"/>
    <s v="FC-019"/>
    <x v="2"/>
    <s v="LIGHT"/>
    <s v="Cx."/>
    <x v="0"/>
    <s v="F"/>
    <n v="0"/>
    <n v="50"/>
    <n v="50"/>
    <n v="0"/>
    <s v="Negative"/>
  </r>
  <r>
    <n v="2015"/>
    <s v="CSU-8172"/>
    <n v="17778"/>
    <x v="0"/>
    <x v="0"/>
    <s v="LC"/>
    <s v="FC"/>
    <s v="FC-019"/>
    <x v="2"/>
    <s v="LIGHT"/>
    <s v="Cx."/>
    <x v="0"/>
    <s v="F"/>
    <n v="0"/>
    <n v="39"/>
    <n v="39"/>
    <n v="0"/>
    <s v="Negative"/>
  </r>
  <r>
    <n v="2015"/>
    <s v="CSU-8173"/>
    <n v="17779"/>
    <x v="0"/>
    <x v="0"/>
    <s v="LC"/>
    <s v="FC"/>
    <s v="FC-019"/>
    <x v="2"/>
    <s v="LIGHT"/>
    <s v="Cx."/>
    <x v="1"/>
    <s v="F"/>
    <n v="0"/>
    <n v="26"/>
    <n v="26"/>
    <n v="0"/>
    <s v="Negative"/>
  </r>
  <r>
    <n v="2015"/>
    <s v="CSU-8174"/>
    <n v="17780"/>
    <x v="0"/>
    <x v="0"/>
    <s v="LC"/>
    <s v="FC"/>
    <s v="FC-072"/>
    <x v="2"/>
    <s v="LIGHT"/>
    <s v="Cx."/>
    <x v="0"/>
    <s v="F"/>
    <n v="0"/>
    <n v="50"/>
    <n v="50"/>
    <n v="0"/>
    <s v="Negative"/>
  </r>
  <r>
    <n v="2015"/>
    <s v="CSU-8175"/>
    <n v="17781"/>
    <x v="0"/>
    <x v="0"/>
    <s v="LC"/>
    <s v="FC"/>
    <s v="FC-072"/>
    <x v="2"/>
    <s v="LIGHT"/>
    <s v="Cx."/>
    <x v="0"/>
    <s v="F"/>
    <n v="0"/>
    <n v="50"/>
    <n v="50"/>
    <n v="0"/>
    <s v="Negative"/>
  </r>
  <r>
    <n v="2015"/>
    <s v="CSU-8176"/>
    <n v="17782"/>
    <x v="0"/>
    <x v="0"/>
    <s v="LC"/>
    <s v="FC"/>
    <s v="FC-072"/>
    <x v="2"/>
    <s v="LIGHT"/>
    <s v="Cx."/>
    <x v="0"/>
    <s v="F"/>
    <n v="0"/>
    <n v="50"/>
    <n v="50"/>
    <n v="0"/>
    <s v="Negative"/>
  </r>
  <r>
    <n v="2015"/>
    <s v="CSU-8177"/>
    <n v="17783"/>
    <x v="0"/>
    <x v="0"/>
    <s v="LC"/>
    <s v="FC"/>
    <s v="FC-072"/>
    <x v="2"/>
    <s v="LIGHT"/>
    <s v="Cx."/>
    <x v="0"/>
    <s v="F"/>
    <n v="0"/>
    <n v="3"/>
    <n v="3"/>
    <n v="0"/>
    <s v="Negative"/>
  </r>
  <r>
    <n v="2015"/>
    <s v="CSU-8178"/>
    <n v="17784"/>
    <x v="0"/>
    <x v="0"/>
    <s v="LC"/>
    <s v="FC"/>
    <s v="FC-072"/>
    <x v="2"/>
    <s v="LIGHT"/>
    <s v="Cx."/>
    <x v="1"/>
    <s v="F"/>
    <n v="0"/>
    <n v="17"/>
    <n v="17"/>
    <n v="0"/>
    <s v="Negative"/>
  </r>
  <r>
    <n v="2015"/>
    <s v="CSU-8179"/>
    <n v="17785"/>
    <x v="0"/>
    <x v="0"/>
    <s v="LC"/>
    <s v="FC"/>
    <s v="FC-036"/>
    <x v="3"/>
    <s v="LIGHT"/>
    <s v="Cx."/>
    <x v="0"/>
    <s v="F"/>
    <n v="0"/>
    <n v="50"/>
    <n v="50"/>
    <n v="0"/>
    <s v="Negative"/>
  </r>
  <r>
    <n v="2015"/>
    <s v="CSU-8180"/>
    <n v="17786"/>
    <x v="0"/>
    <x v="0"/>
    <s v="LC"/>
    <s v="FC"/>
    <s v="FC-036"/>
    <x v="3"/>
    <s v="LIGHT"/>
    <s v="Cx."/>
    <x v="0"/>
    <s v="F"/>
    <n v="0"/>
    <n v="50"/>
    <n v="50"/>
    <n v="0"/>
    <s v="Negative"/>
  </r>
  <r>
    <n v="2015"/>
    <s v="CSU-8181"/>
    <n v="17787"/>
    <x v="0"/>
    <x v="0"/>
    <s v="LC"/>
    <s v="FC"/>
    <s v="FC-036"/>
    <x v="3"/>
    <s v="LIGHT"/>
    <s v="Cx."/>
    <x v="0"/>
    <s v="F"/>
    <n v="0"/>
    <n v="50"/>
    <n v="50"/>
    <n v="0"/>
    <s v="Negative"/>
  </r>
  <r>
    <n v="2015"/>
    <s v="CSU-8182"/>
    <n v="17788"/>
    <x v="0"/>
    <x v="0"/>
    <s v="LC"/>
    <s v="FC"/>
    <s v="FC-036"/>
    <x v="3"/>
    <s v="LIGHT"/>
    <s v="Cx."/>
    <x v="0"/>
    <s v="F"/>
    <n v="0"/>
    <n v="50"/>
    <n v="50"/>
    <n v="0"/>
    <s v="Negative"/>
  </r>
  <r>
    <n v="2015"/>
    <s v="CSU-8183"/>
    <n v="17789"/>
    <x v="0"/>
    <x v="0"/>
    <s v="LC"/>
    <s v="FC"/>
    <s v="FC-036"/>
    <x v="3"/>
    <s v="LIGHT"/>
    <s v="Cx."/>
    <x v="0"/>
    <s v="F"/>
    <n v="0"/>
    <n v="50"/>
    <n v="50"/>
    <n v="0"/>
    <s v="Negative"/>
  </r>
  <r>
    <n v="2015"/>
    <s v="CSU-8184"/>
    <n v="17790"/>
    <x v="0"/>
    <x v="0"/>
    <s v="LC"/>
    <s v="FC"/>
    <s v="FC-036"/>
    <x v="3"/>
    <s v="LIGHT"/>
    <s v="Cx."/>
    <x v="0"/>
    <s v="F"/>
    <n v="0"/>
    <n v="4"/>
    <n v="4"/>
    <n v="0"/>
    <s v="Negative"/>
  </r>
  <r>
    <n v="2015"/>
    <s v="CSU-8185"/>
    <n v="17791"/>
    <x v="0"/>
    <x v="0"/>
    <s v="LC"/>
    <s v="FC"/>
    <s v="FC-036"/>
    <x v="3"/>
    <s v="LIGHT"/>
    <s v="Cx."/>
    <x v="1"/>
    <s v="F"/>
    <n v="0"/>
    <n v="20"/>
    <n v="20"/>
    <n v="1"/>
    <s v="Positive"/>
  </r>
  <r>
    <n v="2015"/>
    <s v="CSU-8186"/>
    <n v="17792"/>
    <x v="0"/>
    <x v="0"/>
    <s v="LC"/>
    <s v="FC"/>
    <s v="FC-040gr"/>
    <x v="2"/>
    <s v="GRAVID"/>
    <s v="Cx."/>
    <x v="0"/>
    <s v="F"/>
    <n v="1"/>
    <n v="0"/>
    <n v="1"/>
    <n v="0"/>
    <s v="Negative"/>
  </r>
  <r>
    <n v="2015"/>
    <s v="CSU-8187"/>
    <n v="17793"/>
    <x v="0"/>
    <x v="0"/>
    <s v="LC"/>
    <s v="FC"/>
    <s v="FC-040gr"/>
    <x v="2"/>
    <s v="GRAVID"/>
    <s v="Cx."/>
    <x v="1"/>
    <s v="F"/>
    <n v="50"/>
    <n v="0"/>
    <n v="50"/>
    <n v="0"/>
    <s v="Negative"/>
  </r>
  <r>
    <n v="2015"/>
    <s v="CSU-8188"/>
    <n v="17794"/>
    <x v="0"/>
    <x v="0"/>
    <s v="LC"/>
    <s v="FC"/>
    <s v="FC-040gr"/>
    <x v="2"/>
    <s v="GRAVID"/>
    <s v="Cx."/>
    <x v="1"/>
    <s v="F"/>
    <n v="50"/>
    <n v="0"/>
    <n v="50"/>
    <n v="0"/>
    <s v="Negative"/>
  </r>
  <r>
    <n v="2015"/>
    <s v="CSU-8189"/>
    <n v="17795"/>
    <x v="0"/>
    <x v="0"/>
    <s v="LC"/>
    <s v="FC"/>
    <s v="FC-040gr"/>
    <x v="2"/>
    <s v="GRAVID"/>
    <s v="Cx."/>
    <x v="1"/>
    <s v="F"/>
    <n v="50"/>
    <n v="0"/>
    <n v="50"/>
    <n v="0"/>
    <s v="Negative"/>
  </r>
  <r>
    <n v="2015"/>
    <s v="CSU-8190"/>
    <n v="17796"/>
    <x v="0"/>
    <x v="0"/>
    <s v="LC"/>
    <s v="FC"/>
    <s v="FC-040gr"/>
    <x v="2"/>
    <s v="GRAVID"/>
    <s v="Cx."/>
    <x v="1"/>
    <s v="F"/>
    <n v="50"/>
    <n v="0"/>
    <n v="50"/>
    <n v="0"/>
    <s v="Negative"/>
  </r>
  <r>
    <n v="2015"/>
    <s v="CSU-8191"/>
    <n v="17797"/>
    <x v="0"/>
    <x v="0"/>
    <s v="LC"/>
    <s v="FC"/>
    <s v="FC-040gr"/>
    <x v="2"/>
    <s v="GRAVID"/>
    <s v="Cx."/>
    <x v="1"/>
    <s v="F"/>
    <n v="50"/>
    <n v="0"/>
    <n v="50"/>
    <n v="0"/>
    <s v="Negative"/>
  </r>
  <r>
    <n v="2015"/>
    <s v="CSU-8192"/>
    <n v="17798"/>
    <x v="0"/>
    <x v="0"/>
    <s v="LC"/>
    <s v="FC"/>
    <s v="FC-040gr"/>
    <x v="2"/>
    <s v="GRAVID"/>
    <s v="Cx."/>
    <x v="1"/>
    <s v="F"/>
    <n v="33"/>
    <n v="0"/>
    <n v="33"/>
    <n v="0"/>
    <s v="Negative"/>
  </r>
  <r>
    <n v="2015"/>
    <s v="CSU-8193"/>
    <n v="17799"/>
    <x v="0"/>
    <x v="0"/>
    <s v="LC"/>
    <s v="FC"/>
    <s v="FC-006"/>
    <x v="2"/>
    <s v="LIGHT"/>
    <s v="Cx."/>
    <x v="0"/>
    <s v="F"/>
    <n v="0"/>
    <n v="50"/>
    <n v="50"/>
    <n v="0"/>
    <s v="Negative"/>
  </r>
  <r>
    <n v="2015"/>
    <s v="CSU-8194"/>
    <n v="17800"/>
    <x v="0"/>
    <x v="0"/>
    <s v="LC"/>
    <s v="FC"/>
    <s v="FC-006"/>
    <x v="2"/>
    <s v="LIGHT"/>
    <s v="Cx."/>
    <x v="0"/>
    <s v="F"/>
    <n v="0"/>
    <n v="50"/>
    <n v="50"/>
    <n v="0"/>
    <s v="Negative"/>
  </r>
  <r>
    <n v="2015"/>
    <s v="CSU-8195"/>
    <n v="17801"/>
    <x v="0"/>
    <x v="0"/>
    <s v="LC"/>
    <s v="FC"/>
    <s v="FC-006"/>
    <x v="2"/>
    <s v="LIGHT"/>
    <s v="Cx."/>
    <x v="0"/>
    <s v="F"/>
    <n v="0"/>
    <n v="15"/>
    <n v="15"/>
    <n v="0"/>
    <s v="Negative"/>
  </r>
  <r>
    <n v="2015"/>
    <s v="CSU-8196"/>
    <n v="17802"/>
    <x v="0"/>
    <x v="0"/>
    <s v="LC"/>
    <s v="FC"/>
    <s v="FC-006"/>
    <x v="2"/>
    <s v="LIGHT"/>
    <s v="Cx."/>
    <x v="1"/>
    <s v="F"/>
    <n v="0"/>
    <n v="22"/>
    <n v="22"/>
    <n v="0"/>
    <s v="Negative"/>
  </r>
  <r>
    <n v="2015"/>
    <s v="CSU-8197"/>
    <n v="17803"/>
    <x v="0"/>
    <x v="1"/>
    <s v="LC"/>
    <s v="LV"/>
    <s v="LV-110"/>
    <x v="0"/>
    <s v="LIGHT"/>
    <s v="Cx."/>
    <x v="0"/>
    <s v="F"/>
    <n v="0"/>
    <n v="48"/>
    <n v="48"/>
    <n v="0"/>
    <s v="Negative"/>
  </r>
  <r>
    <n v="2015"/>
    <s v="CSU-8198"/>
    <n v="17804"/>
    <x v="0"/>
    <x v="1"/>
    <s v="LC"/>
    <s v="LV"/>
    <s v="LV-110"/>
    <x v="0"/>
    <s v="LIGHT"/>
    <s v="Cx."/>
    <x v="1"/>
    <s v="F"/>
    <n v="0"/>
    <n v="3"/>
    <n v="3"/>
    <n v="0"/>
    <s v="Negative"/>
  </r>
  <r>
    <n v="2015"/>
    <s v="CSU-8199"/>
    <n v="17805"/>
    <x v="0"/>
    <x v="1"/>
    <s v="LC"/>
    <s v="LV"/>
    <s v="LV-104"/>
    <x v="0"/>
    <s v="LIGHT"/>
    <s v="Cx."/>
    <x v="0"/>
    <s v="F"/>
    <n v="0"/>
    <n v="41"/>
    <n v="41"/>
    <n v="0"/>
    <s v="Negative"/>
  </r>
  <r>
    <n v="2015"/>
    <s v="CSU-8200"/>
    <n v="17806"/>
    <x v="0"/>
    <x v="1"/>
    <s v="LC"/>
    <s v="LV"/>
    <s v="LV-089"/>
    <x v="0"/>
    <s v="LIGHT"/>
    <s v="Cx."/>
    <x v="0"/>
    <s v="F"/>
    <n v="0"/>
    <n v="50"/>
    <n v="50"/>
    <n v="0"/>
    <s v="Negative"/>
  </r>
  <r>
    <n v="2015"/>
    <s v="CSU-8201"/>
    <n v="17807"/>
    <x v="0"/>
    <x v="1"/>
    <s v="LC"/>
    <s v="LV"/>
    <s v="LV-089"/>
    <x v="0"/>
    <s v="LIGHT"/>
    <s v="Cx."/>
    <x v="0"/>
    <s v="F"/>
    <n v="0"/>
    <n v="38"/>
    <n v="38"/>
    <n v="0"/>
    <s v="Negative"/>
  </r>
  <r>
    <n v="2015"/>
    <s v="CSU-8202"/>
    <n v="17808"/>
    <x v="0"/>
    <x v="1"/>
    <s v="LC"/>
    <s v="LV"/>
    <s v="LV-089"/>
    <x v="0"/>
    <s v="LIGHT"/>
    <s v="Cx."/>
    <x v="1"/>
    <s v="F"/>
    <n v="0"/>
    <n v="3"/>
    <n v="3"/>
    <n v="0"/>
    <s v="Negative"/>
  </r>
  <r>
    <n v="2015"/>
    <s v="CSU-8203"/>
    <n v="17809"/>
    <x v="0"/>
    <x v="1"/>
    <s v="LC"/>
    <s v="FC"/>
    <s v="FC-074"/>
    <x v="1"/>
    <s v="LIGHT"/>
    <s v="Cx."/>
    <x v="0"/>
    <s v="F"/>
    <n v="0"/>
    <n v="27"/>
    <n v="27"/>
    <n v="0"/>
    <s v="Negative"/>
  </r>
  <r>
    <n v="2015"/>
    <s v="CSU-8204"/>
    <n v="17810"/>
    <x v="0"/>
    <x v="1"/>
    <s v="LC"/>
    <s v="FC"/>
    <s v="FC-075"/>
    <x v="1"/>
    <s v="LIGHT"/>
    <s v="Cx."/>
    <x v="0"/>
    <s v="F"/>
    <n v="0"/>
    <n v="27"/>
    <n v="27"/>
    <n v="0"/>
    <s v="Negative"/>
  </r>
  <r>
    <n v="2015"/>
    <s v="CSU-8205"/>
    <n v="17811"/>
    <x v="0"/>
    <x v="1"/>
    <s v="LC"/>
    <s v="FC"/>
    <s v="FC-075"/>
    <x v="1"/>
    <s v="LIGHT"/>
    <s v="Cx."/>
    <x v="1"/>
    <s v="F"/>
    <n v="0"/>
    <n v="5"/>
    <n v="5"/>
    <n v="0"/>
    <s v="Negative"/>
  </r>
  <r>
    <n v="2015"/>
    <s v="CSU-8206"/>
    <n v="17812"/>
    <x v="0"/>
    <x v="1"/>
    <s v="LC"/>
    <s v="FC"/>
    <s v="FC-088gr"/>
    <x v="1"/>
    <s v="GRAVID"/>
    <s v="Cx."/>
    <x v="1"/>
    <s v="F"/>
    <n v="49"/>
    <n v="0"/>
    <n v="49"/>
    <n v="0"/>
    <s v="Negative"/>
  </r>
  <r>
    <n v="2015"/>
    <s v="CSU-8207"/>
    <n v="17813"/>
    <x v="0"/>
    <x v="1"/>
    <s v="LC"/>
    <s v="FC"/>
    <s v="FC-064"/>
    <x v="1"/>
    <s v="LIGHT"/>
    <s v="Cx."/>
    <x v="0"/>
    <s v="F"/>
    <n v="0"/>
    <n v="8"/>
    <n v="8"/>
    <n v="0"/>
    <s v="Negative"/>
  </r>
  <r>
    <n v="2015"/>
    <s v="CSU-8208"/>
    <n v="17814"/>
    <x v="0"/>
    <x v="1"/>
    <s v="LC"/>
    <s v="FC"/>
    <s v="FC-064"/>
    <x v="1"/>
    <s v="LIGHT"/>
    <s v="Cx."/>
    <x v="1"/>
    <s v="F"/>
    <n v="0"/>
    <n v="2"/>
    <n v="2"/>
    <n v="0"/>
    <s v="Negative"/>
  </r>
  <r>
    <n v="2015"/>
    <s v="CSU-8209"/>
    <n v="17815"/>
    <x v="0"/>
    <x v="1"/>
    <s v="LC"/>
    <s v="FC"/>
    <s v="FC-075gr"/>
    <x v="1"/>
    <s v="GRAVID"/>
    <s v="Cx."/>
    <x v="0"/>
    <s v="F"/>
    <n v="2"/>
    <n v="0"/>
    <n v="2"/>
    <n v="0"/>
    <s v="Negative"/>
  </r>
  <r>
    <n v="2015"/>
    <s v="CSU-8210"/>
    <n v="17816"/>
    <x v="0"/>
    <x v="1"/>
    <s v="LC"/>
    <s v="FC"/>
    <s v="FC-075gr"/>
    <x v="1"/>
    <s v="GRAVID"/>
    <s v="Cx."/>
    <x v="1"/>
    <s v="F"/>
    <n v="31"/>
    <n v="0"/>
    <n v="31"/>
    <n v="0"/>
    <s v="Negative"/>
  </r>
  <r>
    <n v="2015"/>
    <s v="CSU-8211"/>
    <n v="17817"/>
    <x v="0"/>
    <x v="1"/>
    <s v="LC"/>
    <s v="FC"/>
    <s v="FC-039"/>
    <x v="1"/>
    <s v="LIGHT"/>
    <s v="Cx."/>
    <x v="0"/>
    <s v="F"/>
    <n v="0"/>
    <n v="18"/>
    <n v="18"/>
    <n v="0"/>
    <s v="Negative"/>
  </r>
  <r>
    <n v="2015"/>
    <s v="CSU-8212"/>
    <n v="17818"/>
    <x v="0"/>
    <x v="1"/>
    <s v="LC"/>
    <s v="FC"/>
    <s v="FC-039"/>
    <x v="1"/>
    <s v="LIGHT"/>
    <s v="Cx."/>
    <x v="1"/>
    <s v="F"/>
    <n v="0"/>
    <n v="1"/>
    <n v="1"/>
    <n v="0"/>
    <s v="Negative"/>
  </r>
  <r>
    <n v="2015"/>
    <s v="CSU-8213"/>
    <n v="17819"/>
    <x v="0"/>
    <x v="1"/>
    <s v="LC"/>
    <s v="FC"/>
    <s v="FC-050"/>
    <x v="1"/>
    <s v="LIGHT"/>
    <s v="Cx."/>
    <x v="0"/>
    <s v="F"/>
    <n v="0"/>
    <n v="37"/>
    <n v="37"/>
    <n v="0"/>
    <s v="Negative"/>
  </r>
  <r>
    <n v="2015"/>
    <s v="CSU-8214"/>
    <n v="17820"/>
    <x v="0"/>
    <x v="1"/>
    <s v="LC"/>
    <s v="FC"/>
    <s v="FC-050"/>
    <x v="1"/>
    <s v="LIGHT"/>
    <s v="Cx."/>
    <x v="1"/>
    <s v="F"/>
    <n v="0"/>
    <n v="33"/>
    <n v="33"/>
    <n v="0"/>
    <s v="Negative"/>
  </r>
  <r>
    <n v="2015"/>
    <s v="CSU-8215"/>
    <n v="17821"/>
    <x v="0"/>
    <x v="1"/>
    <s v="LC"/>
    <s v="FC"/>
    <s v="FC-046"/>
    <x v="1"/>
    <s v="LIGHT"/>
    <s v="Cx."/>
    <x v="0"/>
    <s v="F"/>
    <n v="0"/>
    <n v="33"/>
    <n v="33"/>
    <n v="0"/>
    <s v="Negative"/>
  </r>
  <r>
    <n v="2015"/>
    <s v="CSU-8216"/>
    <n v="17822"/>
    <x v="0"/>
    <x v="1"/>
    <s v="LC"/>
    <s v="FC"/>
    <s v="FC-046"/>
    <x v="1"/>
    <s v="LIGHT"/>
    <s v="Cx."/>
    <x v="1"/>
    <s v="F"/>
    <n v="0"/>
    <n v="12"/>
    <n v="12"/>
    <n v="0"/>
    <s v="Negative"/>
  </r>
  <r>
    <n v="2015"/>
    <s v="CSU-8217"/>
    <n v="17823"/>
    <x v="0"/>
    <x v="1"/>
    <s v="LC"/>
    <s v="FC"/>
    <s v="FC-023"/>
    <x v="1"/>
    <s v="LIGHT"/>
    <s v="Cx."/>
    <x v="0"/>
    <s v="F"/>
    <n v="0"/>
    <n v="37"/>
    <n v="37"/>
    <n v="0"/>
    <s v="Negative"/>
  </r>
  <r>
    <n v="2015"/>
    <s v="CSU-8218"/>
    <n v="17824"/>
    <x v="0"/>
    <x v="1"/>
    <s v="LC"/>
    <s v="FC"/>
    <s v="FC-023"/>
    <x v="1"/>
    <s v="LIGHT"/>
    <s v="Cx."/>
    <x v="1"/>
    <s v="F"/>
    <n v="0"/>
    <n v="13"/>
    <n v="13"/>
    <n v="0"/>
    <s v="Negative"/>
  </r>
  <r>
    <n v="2015"/>
    <s v="CSU-8219"/>
    <n v="17825"/>
    <x v="0"/>
    <x v="1"/>
    <s v="LC"/>
    <s v="FC"/>
    <s v="FC-059"/>
    <x v="1"/>
    <s v="LIGHT"/>
    <s v="Cx."/>
    <x v="0"/>
    <s v="F"/>
    <n v="0"/>
    <n v="50"/>
    <n v="50"/>
    <n v="0"/>
    <s v="Negative"/>
  </r>
  <r>
    <n v="2015"/>
    <s v="CSU-8220"/>
    <n v="17826"/>
    <x v="0"/>
    <x v="1"/>
    <s v="LC"/>
    <s v="FC"/>
    <s v="FC-059"/>
    <x v="1"/>
    <s v="LIGHT"/>
    <s v="Cx."/>
    <x v="0"/>
    <s v="F"/>
    <n v="0"/>
    <n v="3"/>
    <n v="3"/>
    <n v="0"/>
    <s v="Negative"/>
  </r>
  <r>
    <n v="2015"/>
    <s v="CSU-8221"/>
    <n v="17827"/>
    <x v="0"/>
    <x v="1"/>
    <s v="LC"/>
    <s v="FC"/>
    <s v="FC-059"/>
    <x v="1"/>
    <s v="LIGHT"/>
    <s v="Cx."/>
    <x v="1"/>
    <s v="F"/>
    <n v="0"/>
    <n v="8"/>
    <n v="8"/>
    <n v="0"/>
    <s v="Negative"/>
  </r>
  <r>
    <n v="2015"/>
    <s v="CSU-8222"/>
    <n v="17828"/>
    <x v="0"/>
    <x v="1"/>
    <s v="LC"/>
    <s v="FC"/>
    <s v="FC-031"/>
    <x v="1"/>
    <s v="LIGHT"/>
    <s v="Cx."/>
    <x v="0"/>
    <s v="F"/>
    <n v="0"/>
    <n v="50"/>
    <n v="50"/>
    <n v="0"/>
    <s v="Negative"/>
  </r>
  <r>
    <n v="2015"/>
    <s v="CSU-8223"/>
    <n v="17829"/>
    <x v="0"/>
    <x v="1"/>
    <s v="LC"/>
    <s v="FC"/>
    <s v="FC-031"/>
    <x v="1"/>
    <s v="LIGHT"/>
    <s v="Cx."/>
    <x v="0"/>
    <s v="F"/>
    <n v="0"/>
    <n v="8"/>
    <n v="8"/>
    <n v="1"/>
    <s v="Positive"/>
  </r>
  <r>
    <n v="2015"/>
    <s v="CSU-8224"/>
    <n v="17830"/>
    <x v="0"/>
    <x v="1"/>
    <s v="LC"/>
    <s v="FC"/>
    <s v="FC-031"/>
    <x v="1"/>
    <s v="LIGHT"/>
    <s v="Cx."/>
    <x v="1"/>
    <s v="F"/>
    <n v="0"/>
    <n v="9"/>
    <n v="9"/>
    <n v="0"/>
    <s v="Negative"/>
  </r>
  <r>
    <n v="2015"/>
    <s v="CSU-8225"/>
    <n v="17831"/>
    <x v="0"/>
    <x v="1"/>
    <s v="LC"/>
    <s v="FC"/>
    <s v="FC-027"/>
    <x v="1"/>
    <s v="LIGHT"/>
    <s v="Cx."/>
    <x v="0"/>
    <s v="F"/>
    <n v="0"/>
    <n v="50"/>
    <n v="50"/>
    <n v="0"/>
    <s v="Negative"/>
  </r>
  <r>
    <n v="2015"/>
    <s v="CSU-8226"/>
    <n v="17832"/>
    <x v="0"/>
    <x v="1"/>
    <s v="LC"/>
    <s v="FC"/>
    <s v="FC-027"/>
    <x v="1"/>
    <s v="LIGHT"/>
    <s v="Cx."/>
    <x v="0"/>
    <s v="F"/>
    <n v="0"/>
    <n v="50"/>
    <n v="50"/>
    <n v="0"/>
    <s v="Negative"/>
  </r>
  <r>
    <n v="2015"/>
    <s v="CSU-8227"/>
    <n v="17833"/>
    <x v="0"/>
    <x v="1"/>
    <s v="LC"/>
    <s v="FC"/>
    <s v="FC-027"/>
    <x v="1"/>
    <s v="LIGHT"/>
    <s v="Cx."/>
    <x v="0"/>
    <s v="F"/>
    <n v="0"/>
    <n v="46"/>
    <n v="46"/>
    <n v="0"/>
    <s v="Negative"/>
  </r>
  <r>
    <n v="2015"/>
    <s v="CSU-8228"/>
    <n v="17834"/>
    <x v="0"/>
    <x v="1"/>
    <s v="LC"/>
    <s v="FC"/>
    <s v="FC-027"/>
    <x v="1"/>
    <s v="LIGHT"/>
    <s v="Cx."/>
    <x v="1"/>
    <s v="F"/>
    <n v="0"/>
    <n v="15"/>
    <n v="15"/>
    <n v="0"/>
    <s v="Negative"/>
  </r>
  <r>
    <n v="2015"/>
    <s v="CSU-8229"/>
    <n v="17835"/>
    <x v="0"/>
    <x v="2"/>
    <s v="LC"/>
    <s v="LV"/>
    <s v="LV-020"/>
    <x v="0"/>
    <s v="LIGHT"/>
    <s v="Cx."/>
    <x v="0"/>
    <s v="F"/>
    <n v="0"/>
    <n v="50"/>
    <n v="50"/>
    <n v="0"/>
    <s v="Negative"/>
  </r>
  <r>
    <n v="2015"/>
    <s v="CSU-8230"/>
    <n v="17836"/>
    <x v="0"/>
    <x v="2"/>
    <s v="LC"/>
    <s v="LV"/>
    <s v="LV-020"/>
    <x v="0"/>
    <s v="LIGHT"/>
    <s v="Cx."/>
    <x v="0"/>
    <s v="F"/>
    <n v="0"/>
    <n v="50"/>
    <n v="50"/>
    <n v="0"/>
    <s v="Negative"/>
  </r>
  <r>
    <n v="2015"/>
    <s v="CSU-8231"/>
    <n v="17837"/>
    <x v="0"/>
    <x v="2"/>
    <s v="LC"/>
    <s v="LV"/>
    <s v="LV-020"/>
    <x v="0"/>
    <s v="LIGHT"/>
    <s v="Cx."/>
    <x v="0"/>
    <s v="F"/>
    <n v="0"/>
    <n v="35"/>
    <n v="35"/>
    <n v="1"/>
    <s v="Positive"/>
  </r>
  <r>
    <n v="2015"/>
    <s v="CSU-8232"/>
    <n v="17838"/>
    <x v="0"/>
    <x v="2"/>
    <s v="LC"/>
    <s v="LV"/>
    <s v="LV-020"/>
    <x v="0"/>
    <s v="LIGHT"/>
    <s v="Cx."/>
    <x v="1"/>
    <s v="F"/>
    <n v="0"/>
    <n v="2"/>
    <n v="2"/>
    <n v="0"/>
    <s v="Negative"/>
  </r>
  <r>
    <n v="2015"/>
    <s v="CSU-8233"/>
    <n v="17839"/>
    <x v="0"/>
    <x v="2"/>
    <s v="LC"/>
    <s v="FC"/>
    <s v="FC-015"/>
    <x v="3"/>
    <s v="LIGHT"/>
    <s v="Cx."/>
    <x v="0"/>
    <s v="F"/>
    <n v="0"/>
    <n v="8"/>
    <n v="8"/>
    <n v="0"/>
    <s v="Negative"/>
  </r>
  <r>
    <n v="2015"/>
    <s v="CSU-8234"/>
    <n v="17840"/>
    <x v="0"/>
    <x v="2"/>
    <s v="LC"/>
    <s v="FC"/>
    <s v="FC-015"/>
    <x v="3"/>
    <s v="LIGHT"/>
    <s v="Cx."/>
    <x v="1"/>
    <s v="F"/>
    <n v="0"/>
    <n v="8"/>
    <n v="8"/>
    <n v="0"/>
    <s v="Negative"/>
  </r>
  <r>
    <n v="2015"/>
    <s v="CSU-8235"/>
    <n v="17841"/>
    <x v="0"/>
    <x v="2"/>
    <s v="LC"/>
    <s v="FC"/>
    <s v="FC-073"/>
    <x v="3"/>
    <s v="LIGHT"/>
    <s v="Cx."/>
    <x v="0"/>
    <s v="F"/>
    <n v="0"/>
    <n v="6"/>
    <n v="6"/>
    <n v="0"/>
    <s v="Negative"/>
  </r>
  <r>
    <n v="2015"/>
    <s v="CSU-8236"/>
    <n v="17842"/>
    <x v="0"/>
    <x v="2"/>
    <s v="LC"/>
    <s v="FC"/>
    <s v="FC-073"/>
    <x v="3"/>
    <s v="LIGHT"/>
    <s v="Cx."/>
    <x v="1"/>
    <s v="F"/>
    <n v="0"/>
    <n v="2"/>
    <n v="2"/>
    <n v="0"/>
    <s v="Negative"/>
  </r>
  <r>
    <n v="2015"/>
    <s v="CSU-8237"/>
    <n v="17843"/>
    <x v="0"/>
    <x v="2"/>
    <s v="LC"/>
    <s v="FC"/>
    <s v="FC-061"/>
    <x v="3"/>
    <s v="LIGHT"/>
    <s v="Cx."/>
    <x v="0"/>
    <s v="F"/>
    <n v="0"/>
    <n v="34"/>
    <n v="34"/>
    <n v="0"/>
    <s v="Negative"/>
  </r>
  <r>
    <n v="2015"/>
    <s v="CSU-8238"/>
    <n v="17844"/>
    <x v="0"/>
    <x v="2"/>
    <s v="LC"/>
    <s v="FC"/>
    <s v="FC-061"/>
    <x v="3"/>
    <s v="LIGHT"/>
    <s v="Cx."/>
    <x v="1"/>
    <s v="F"/>
    <n v="0"/>
    <n v="13"/>
    <n v="13"/>
    <n v="0"/>
    <s v="Negative"/>
  </r>
  <r>
    <n v="2015"/>
    <s v="CSU-8239"/>
    <n v="17845"/>
    <x v="0"/>
    <x v="2"/>
    <s v="LC"/>
    <s v="FC"/>
    <s v="FC-060"/>
    <x v="3"/>
    <s v="LIGHT"/>
    <s v="Cx."/>
    <x v="0"/>
    <s v="F"/>
    <n v="0"/>
    <n v="15"/>
    <n v="15"/>
    <n v="0"/>
    <s v="Negative"/>
  </r>
  <r>
    <n v="2015"/>
    <s v="CSU-8240"/>
    <n v="17846"/>
    <x v="0"/>
    <x v="2"/>
    <s v="LC"/>
    <s v="FC"/>
    <s v="FC-060"/>
    <x v="3"/>
    <s v="LIGHT"/>
    <s v="Cx."/>
    <x v="1"/>
    <s v="F"/>
    <n v="0"/>
    <n v="5"/>
    <n v="5"/>
    <n v="0"/>
    <s v="Negative"/>
  </r>
  <r>
    <n v="2015"/>
    <s v="CSU-8241"/>
    <n v="17847"/>
    <x v="0"/>
    <x v="2"/>
    <s v="LC"/>
    <s v="FC"/>
    <s v="FC-052"/>
    <x v="3"/>
    <s v="LIGHT"/>
    <s v="Cx."/>
    <x v="0"/>
    <s v="F"/>
    <n v="0"/>
    <n v="26"/>
    <n v="26"/>
    <n v="0"/>
    <s v="Negative"/>
  </r>
  <r>
    <n v="2015"/>
    <s v="CSU-8242"/>
    <n v="17848"/>
    <x v="0"/>
    <x v="2"/>
    <s v="LC"/>
    <s v="FC"/>
    <s v="FC-052"/>
    <x v="3"/>
    <s v="LIGHT"/>
    <s v="Cx."/>
    <x v="1"/>
    <s v="F"/>
    <n v="0"/>
    <n v="4"/>
    <n v="4"/>
    <n v="0"/>
    <s v="Negative"/>
  </r>
  <r>
    <n v="2015"/>
    <s v="CSU-8243"/>
    <n v="17849"/>
    <x v="0"/>
    <x v="2"/>
    <s v="LC"/>
    <s v="FC"/>
    <s v="FC-041"/>
    <x v="3"/>
    <s v="LIGHT"/>
    <s v="Cx."/>
    <x v="0"/>
    <s v="F"/>
    <n v="0"/>
    <n v="50"/>
    <n v="50"/>
    <n v="0"/>
    <s v="Negative"/>
  </r>
  <r>
    <n v="2015"/>
    <s v="CSU-8244"/>
    <n v="17850"/>
    <x v="0"/>
    <x v="2"/>
    <s v="LC"/>
    <s v="FC"/>
    <s v="FC-041"/>
    <x v="3"/>
    <s v="LIGHT"/>
    <s v="Cx."/>
    <x v="0"/>
    <s v="F"/>
    <n v="0"/>
    <n v="4"/>
    <n v="4"/>
    <n v="0"/>
    <s v="Negative"/>
  </r>
  <r>
    <n v="2015"/>
    <s v="CSU-8245"/>
    <n v="17851"/>
    <x v="0"/>
    <x v="2"/>
    <s v="LC"/>
    <s v="FC"/>
    <s v="FC-041"/>
    <x v="3"/>
    <s v="LIGHT"/>
    <s v="Cx."/>
    <x v="1"/>
    <s v="F"/>
    <n v="0"/>
    <n v="25"/>
    <n v="25"/>
    <n v="0"/>
    <s v="Negative"/>
  </r>
  <r>
    <n v="2015"/>
    <s v="CSU-8246"/>
    <n v="17852"/>
    <x v="0"/>
    <x v="2"/>
    <s v="LC"/>
    <s v="FC"/>
    <s v="FC-047"/>
    <x v="1"/>
    <s v="LIGHT"/>
    <s v="Cx."/>
    <x v="0"/>
    <s v="F"/>
    <n v="0"/>
    <n v="15"/>
    <n v="15"/>
    <n v="0"/>
    <s v="Negative"/>
  </r>
  <r>
    <n v="2015"/>
    <s v="CSU-8247"/>
    <n v="17853"/>
    <x v="0"/>
    <x v="2"/>
    <s v="LC"/>
    <s v="FC"/>
    <s v="FC-047"/>
    <x v="1"/>
    <s v="LIGHT"/>
    <s v="Cx."/>
    <x v="1"/>
    <s v="F"/>
    <n v="0"/>
    <n v="2"/>
    <n v="2"/>
    <n v="0"/>
    <s v="Negative"/>
  </r>
  <r>
    <n v="2015"/>
    <s v="CSU-8248"/>
    <n v="17854"/>
    <x v="0"/>
    <x v="2"/>
    <s v="LC"/>
    <s v="FC"/>
    <s v="FC-063"/>
    <x v="3"/>
    <s v="LIGHT"/>
    <s v="Cx."/>
    <x v="0"/>
    <s v="F"/>
    <n v="0"/>
    <n v="8"/>
    <n v="8"/>
    <n v="0"/>
    <s v="Negative"/>
  </r>
  <r>
    <n v="2015"/>
    <s v="CSU-8249"/>
    <n v="17855"/>
    <x v="0"/>
    <x v="2"/>
    <s v="LC"/>
    <s v="FC"/>
    <s v="FC-063"/>
    <x v="3"/>
    <s v="LIGHT"/>
    <s v="Cx."/>
    <x v="1"/>
    <s v="F"/>
    <n v="0"/>
    <n v="1"/>
    <n v="1"/>
    <n v="0"/>
    <s v="Negative"/>
  </r>
  <r>
    <n v="2015"/>
    <s v="CSU-8250"/>
    <n v="17856"/>
    <x v="0"/>
    <x v="2"/>
    <s v="LC"/>
    <s v="FC"/>
    <s v="FC-011"/>
    <x v="3"/>
    <s v="LIGHT"/>
    <s v="Cx."/>
    <x v="0"/>
    <s v="F"/>
    <n v="0"/>
    <n v="3"/>
    <n v="3"/>
    <n v="0"/>
    <s v="Negative"/>
  </r>
  <r>
    <n v="2015"/>
    <s v="CSU-8251"/>
    <n v="17857"/>
    <x v="0"/>
    <x v="2"/>
    <s v="LC"/>
    <s v="FC"/>
    <s v="FC-011"/>
    <x v="3"/>
    <s v="LIGHT"/>
    <s v="Cx."/>
    <x v="1"/>
    <s v="F"/>
    <n v="0"/>
    <n v="3"/>
    <n v="3"/>
    <n v="0"/>
    <s v="Negative"/>
  </r>
  <r>
    <n v="2015"/>
    <s v="CSU-8252"/>
    <n v="17858"/>
    <x v="0"/>
    <x v="2"/>
    <s v="LC"/>
    <s v="FC"/>
    <s v="FC-049"/>
    <x v="4"/>
    <s v="LIGHT"/>
    <s v="Cx."/>
    <x v="0"/>
    <s v="F"/>
    <n v="0"/>
    <n v="23"/>
    <n v="23"/>
    <n v="0"/>
    <s v="Negative"/>
  </r>
  <r>
    <n v="2015"/>
    <s v="CSU-8253"/>
    <n v="17859"/>
    <x v="0"/>
    <x v="2"/>
    <s v="LC"/>
    <s v="FC"/>
    <s v="FC-049"/>
    <x v="4"/>
    <s v="LIGHT"/>
    <s v="Cx."/>
    <x v="1"/>
    <s v="F"/>
    <n v="0"/>
    <n v="17"/>
    <n v="17"/>
    <n v="0"/>
    <s v="Negative"/>
  </r>
  <r>
    <n v="2015"/>
    <s v="CSU-8254"/>
    <n v="17860"/>
    <x v="0"/>
    <x v="2"/>
    <s v="LC"/>
    <s v="FC"/>
    <s v="FC-058"/>
    <x v="4"/>
    <s v="LIGHT"/>
    <s v="Cx."/>
    <x v="0"/>
    <s v="F"/>
    <n v="0"/>
    <n v="5"/>
    <n v="5"/>
    <n v="0"/>
    <s v="Negative"/>
  </r>
  <r>
    <n v="2015"/>
    <s v="CSU-8255"/>
    <n v="17861"/>
    <x v="0"/>
    <x v="2"/>
    <s v="LC"/>
    <s v="FC"/>
    <s v="FC-058"/>
    <x v="4"/>
    <s v="LIGHT"/>
    <s v="Cx."/>
    <x v="1"/>
    <s v="F"/>
    <n v="0"/>
    <n v="4"/>
    <n v="4"/>
    <n v="0"/>
    <s v="Negative"/>
  </r>
  <r>
    <n v="2015"/>
    <s v="CSU-8256"/>
    <n v="17862"/>
    <x v="0"/>
    <x v="2"/>
    <s v="LC"/>
    <s v="FC"/>
    <s v="FC-063gr"/>
    <x v="3"/>
    <s v="GRAVID"/>
    <s v="Cx."/>
    <x v="1"/>
    <s v="F"/>
    <n v="50"/>
    <n v="0"/>
    <n v="50"/>
    <n v="1"/>
    <s v="Positive"/>
  </r>
  <r>
    <n v="2015"/>
    <s v="CSU-8257"/>
    <n v="17863"/>
    <x v="0"/>
    <x v="2"/>
    <s v="LC"/>
    <s v="FC"/>
    <s v="FC-063gr"/>
    <x v="3"/>
    <s v="GRAVID"/>
    <s v="Cx."/>
    <x v="1"/>
    <s v="F"/>
    <n v="50"/>
    <n v="0"/>
    <n v="50"/>
    <n v="1"/>
    <s v="Positive"/>
  </r>
  <r>
    <n v="2015"/>
    <s v="CSU-8258"/>
    <n v="17864"/>
    <x v="0"/>
    <x v="2"/>
    <s v="LC"/>
    <s v="FC"/>
    <s v="FC-063gr"/>
    <x v="3"/>
    <s v="GRAVID"/>
    <s v="Cx."/>
    <x v="1"/>
    <s v="F"/>
    <n v="3"/>
    <n v="0"/>
    <n v="3"/>
    <n v="0"/>
    <s v="Negative"/>
  </r>
  <r>
    <n v="2015"/>
    <s v="CSU-8259"/>
    <n v="17865"/>
    <x v="0"/>
    <x v="3"/>
    <s v="LC"/>
    <s v="FC"/>
    <s v="FC-029gr"/>
    <x v="1"/>
    <s v="GRAVID"/>
    <s v="Cx."/>
    <x v="1"/>
    <s v="F"/>
    <n v="11"/>
    <n v="0"/>
    <n v="11"/>
    <n v="0"/>
    <s v="Negative"/>
  </r>
  <r>
    <n v="2015"/>
    <s v="CSU-8260"/>
    <n v="17866"/>
    <x v="0"/>
    <x v="3"/>
    <s v="LC"/>
    <s v="FC"/>
    <s v="FC-029"/>
    <x v="1"/>
    <s v="LIGHT"/>
    <s v="Cx."/>
    <x v="0"/>
    <s v="F"/>
    <n v="0"/>
    <n v="25"/>
    <n v="25"/>
    <n v="0"/>
    <s v="Negative"/>
  </r>
  <r>
    <n v="2015"/>
    <s v="CSU-8261"/>
    <n v="17867"/>
    <x v="0"/>
    <x v="3"/>
    <s v="LC"/>
    <s v="FC"/>
    <s v="FC-029"/>
    <x v="1"/>
    <s v="LIGHT"/>
    <s v="Cx."/>
    <x v="1"/>
    <s v="F"/>
    <n v="0"/>
    <n v="5"/>
    <n v="5"/>
    <n v="0"/>
    <s v="Negative"/>
  </r>
  <r>
    <n v="2015"/>
    <s v="CSU-8262"/>
    <n v="17868"/>
    <x v="0"/>
    <x v="3"/>
    <s v="LC"/>
    <s v="FC"/>
    <s v="FC-054"/>
    <x v="1"/>
    <s v="LIGHT"/>
    <s v="Cx."/>
    <x v="0"/>
    <s v="F"/>
    <n v="0"/>
    <n v="23"/>
    <n v="23"/>
    <n v="0"/>
    <s v="Negative"/>
  </r>
  <r>
    <n v="2015"/>
    <s v="CSU-8263"/>
    <n v="17869"/>
    <x v="0"/>
    <x v="3"/>
    <s v="LC"/>
    <s v="FC"/>
    <s v="FC-054"/>
    <x v="1"/>
    <s v="LIGHT"/>
    <s v="Cx."/>
    <x v="1"/>
    <s v="F"/>
    <n v="0"/>
    <n v="1"/>
    <n v="1"/>
    <n v="0"/>
    <s v="Negative"/>
  </r>
  <r>
    <n v="2015"/>
    <s v="CSU-8264"/>
    <n v="17870"/>
    <x v="0"/>
    <x v="3"/>
    <s v="LC"/>
    <s v="FC"/>
    <s v="FC-001"/>
    <x v="4"/>
    <s v="LIGHT"/>
    <s v="Cx."/>
    <x v="0"/>
    <s v="F"/>
    <n v="0"/>
    <n v="30"/>
    <n v="30"/>
    <n v="0"/>
    <s v="Negative"/>
  </r>
  <r>
    <n v="2015"/>
    <s v="CSU-8265"/>
    <n v="17871"/>
    <x v="0"/>
    <x v="3"/>
    <s v="LC"/>
    <s v="FC"/>
    <s v="FC-001"/>
    <x v="4"/>
    <s v="LIGHT"/>
    <s v="Cx."/>
    <x v="1"/>
    <s v="F"/>
    <n v="0"/>
    <n v="1"/>
    <n v="1"/>
    <n v="0"/>
    <s v="Negative"/>
  </r>
  <r>
    <n v="2015"/>
    <s v="CSU-8266"/>
    <n v="17872"/>
    <x v="0"/>
    <x v="3"/>
    <s v="LC"/>
    <s v="FC"/>
    <s v="FC-068"/>
    <x v="4"/>
    <s v="LIGHT"/>
    <s v="Cx."/>
    <x v="0"/>
    <s v="F"/>
    <n v="0"/>
    <n v="49"/>
    <n v="49"/>
    <n v="0"/>
    <s v="Negative"/>
  </r>
  <r>
    <n v="2015"/>
    <s v="CSU-8267"/>
    <n v="17873"/>
    <x v="0"/>
    <x v="3"/>
    <s v="LC"/>
    <s v="FC"/>
    <s v="FC-068"/>
    <x v="4"/>
    <s v="LIGHT"/>
    <s v="Cx."/>
    <x v="1"/>
    <s v="F"/>
    <n v="0"/>
    <n v="6"/>
    <n v="6"/>
    <n v="0"/>
    <s v="Negative"/>
  </r>
  <r>
    <n v="2015"/>
    <s v="CSU-8268"/>
    <n v="17874"/>
    <x v="0"/>
    <x v="3"/>
    <s v="LC"/>
    <s v="FC"/>
    <s v="FC-093"/>
    <x v="4"/>
    <s v="LIGHT"/>
    <s v="Cx."/>
    <x v="0"/>
    <s v="F"/>
    <n v="0"/>
    <n v="50"/>
    <n v="50"/>
    <n v="0"/>
    <s v="Negative"/>
  </r>
  <r>
    <n v="2015"/>
    <s v="CSU-8269"/>
    <n v="17875"/>
    <x v="0"/>
    <x v="3"/>
    <s v="LC"/>
    <s v="FC"/>
    <s v="FC-093"/>
    <x v="4"/>
    <s v="LIGHT"/>
    <s v="Cx."/>
    <x v="0"/>
    <s v="F"/>
    <n v="0"/>
    <n v="23"/>
    <n v="23"/>
    <n v="0"/>
    <s v="Negative"/>
  </r>
  <r>
    <n v="2015"/>
    <s v="CSU-8270"/>
    <n v="17876"/>
    <x v="0"/>
    <x v="3"/>
    <s v="LC"/>
    <s v="FC"/>
    <s v="FC-093"/>
    <x v="4"/>
    <s v="LIGHT"/>
    <s v="Cx."/>
    <x v="1"/>
    <s v="F"/>
    <n v="0"/>
    <n v="20"/>
    <n v="20"/>
    <n v="0"/>
    <s v="Negative"/>
  </r>
  <r>
    <n v="2015"/>
    <s v="CSU-8271"/>
    <n v="17877"/>
    <x v="0"/>
    <x v="3"/>
    <s v="LC"/>
    <s v="FC"/>
    <s v="FC-062"/>
    <x v="4"/>
    <s v="LIGHT"/>
    <s v="Cx."/>
    <x v="0"/>
    <s v="F"/>
    <n v="0"/>
    <n v="20"/>
    <n v="20"/>
    <n v="0"/>
    <s v="Negative"/>
  </r>
  <r>
    <n v="2015"/>
    <s v="CSU-8272"/>
    <n v="17878"/>
    <x v="0"/>
    <x v="3"/>
    <s v="LC"/>
    <s v="FC"/>
    <s v="FC-062"/>
    <x v="4"/>
    <s v="LIGHT"/>
    <s v="Cx."/>
    <x v="1"/>
    <s v="F"/>
    <n v="0"/>
    <n v="4"/>
    <n v="4"/>
    <n v="0"/>
    <s v="Negative"/>
  </r>
  <r>
    <n v="2015"/>
    <s v="CSU-8273"/>
    <n v="17879"/>
    <x v="0"/>
    <x v="3"/>
    <s v="LC"/>
    <s v="FC"/>
    <s v="FC-090gr"/>
    <x v="3"/>
    <s v="GRAVID"/>
    <s v="Cx."/>
    <x v="0"/>
    <s v="F"/>
    <n v="1"/>
    <n v="0"/>
    <n v="1"/>
    <n v="0"/>
    <s v="Negative"/>
  </r>
  <r>
    <n v="2015"/>
    <s v="CSU-8274"/>
    <n v="17880"/>
    <x v="0"/>
    <x v="3"/>
    <s v="LC"/>
    <s v="FC"/>
    <s v="FC-090gr"/>
    <x v="3"/>
    <s v="GRAVID"/>
    <s v="Cx."/>
    <x v="1"/>
    <s v="F"/>
    <n v="20"/>
    <n v="0"/>
    <n v="20"/>
    <n v="0"/>
    <s v="Negative"/>
  </r>
  <r>
    <n v="2015"/>
    <s v="CSU-8275"/>
    <n v="17881"/>
    <x v="0"/>
    <x v="3"/>
    <s v="LC"/>
    <s v="FC"/>
    <s v="FC-071"/>
    <x v="4"/>
    <s v="LIGHT"/>
    <s v="Cx."/>
    <x v="0"/>
    <s v="F"/>
    <n v="0"/>
    <n v="7"/>
    <n v="7"/>
    <n v="0"/>
    <s v="Negative"/>
  </r>
  <r>
    <n v="2015"/>
    <s v="CSU-8276"/>
    <n v="17882"/>
    <x v="0"/>
    <x v="3"/>
    <s v="LC"/>
    <s v="FC"/>
    <s v="FC-071"/>
    <x v="4"/>
    <s v="LIGHT"/>
    <s v="Cx."/>
    <x v="1"/>
    <s v="F"/>
    <n v="0"/>
    <n v="24"/>
    <n v="24"/>
    <n v="0"/>
    <s v="Negative"/>
  </r>
  <r>
    <n v="2015"/>
    <s v="CSU-8277"/>
    <n v="17883"/>
    <x v="0"/>
    <x v="3"/>
    <s v="LC"/>
    <s v="FC"/>
    <s v="FC-089gr"/>
    <x v="4"/>
    <s v="GRAVID"/>
    <s v="Cx."/>
    <x v="0"/>
    <s v="F"/>
    <n v="1"/>
    <n v="0"/>
    <n v="1"/>
    <n v="0"/>
    <s v="Negative"/>
  </r>
  <r>
    <n v="2015"/>
    <s v="CSU-8278"/>
    <n v="17884"/>
    <x v="0"/>
    <x v="3"/>
    <s v="LC"/>
    <s v="FC"/>
    <s v="FC-089gr"/>
    <x v="4"/>
    <s v="GRAVID"/>
    <s v="Cx."/>
    <x v="1"/>
    <s v="F"/>
    <n v="50"/>
    <n v="0"/>
    <n v="50"/>
    <n v="1"/>
    <s v="Positive"/>
  </r>
  <r>
    <n v="2015"/>
    <s v="CSU-8279"/>
    <n v="17885"/>
    <x v="0"/>
    <x v="3"/>
    <s v="LC"/>
    <s v="FC"/>
    <s v="FC-057"/>
    <x v="4"/>
    <s v="LIGHT"/>
    <s v="Cx."/>
    <x v="0"/>
    <s v="F"/>
    <n v="0"/>
    <n v="9"/>
    <n v="9"/>
    <n v="0"/>
    <s v="Negative"/>
  </r>
  <r>
    <n v="2015"/>
    <s v="CSU-8280"/>
    <n v="17886"/>
    <x v="0"/>
    <x v="3"/>
    <s v="LC"/>
    <s v="FC"/>
    <s v="FC-037"/>
    <x v="4"/>
    <s v="LIGHT"/>
    <s v="Cx."/>
    <x v="0"/>
    <s v="F"/>
    <n v="0"/>
    <n v="50"/>
    <n v="50"/>
    <n v="0"/>
    <s v="Negative"/>
  </r>
  <r>
    <n v="2015"/>
    <s v="CSU-8281"/>
    <n v="17887"/>
    <x v="0"/>
    <x v="3"/>
    <s v="LC"/>
    <s v="FC"/>
    <s v="FC-037"/>
    <x v="4"/>
    <s v="LIGHT"/>
    <s v="Cx."/>
    <x v="0"/>
    <s v="F"/>
    <n v="0"/>
    <n v="20"/>
    <n v="20"/>
    <n v="0"/>
    <s v="Negative"/>
  </r>
  <r>
    <n v="2015"/>
    <s v="CSU-8282"/>
    <n v="17888"/>
    <x v="0"/>
    <x v="3"/>
    <s v="LC"/>
    <s v="FC"/>
    <s v="FC-037"/>
    <x v="4"/>
    <s v="LIGHT"/>
    <s v="Cx."/>
    <x v="1"/>
    <s v="F"/>
    <n v="0"/>
    <n v="3"/>
    <n v="3"/>
    <n v="0"/>
    <s v="Negative"/>
  </r>
</pivotCacheRecords>
</file>

<file path=xl/pivotCache/pivotCacheRecords2.xml><?xml version="1.0" encoding="utf-8"?>
<pivotCacheRecords xmlns="http://schemas.openxmlformats.org/spreadsheetml/2006/main" xmlns:r="http://schemas.openxmlformats.org/officeDocument/2006/relationships" count="92">
  <r>
    <x v="0"/>
    <s v="08/05/2015"/>
    <s v="LC-001"/>
    <x v="0"/>
    <s v="Berthoud"/>
    <s v="LIGHT"/>
    <s v="NO"/>
    <n v="42"/>
    <n v="17"/>
    <n v="59"/>
    <n v="63"/>
  </r>
  <r>
    <x v="0"/>
    <s v="08/04/2015"/>
    <s v="LC-010"/>
    <x v="0"/>
    <s v="Timnath-Downtown"/>
    <s v="LIGHT"/>
    <s v="NO"/>
    <n v="179"/>
    <n v="4"/>
    <n v="183"/>
    <n v="290"/>
  </r>
  <r>
    <x v="0"/>
    <s v="08/05/2015"/>
    <s v="LC-017"/>
    <x v="0"/>
    <s v="Bonnell West 2"/>
    <s v="LIGHT"/>
    <s v="NO"/>
    <n v="39"/>
    <n v="20"/>
    <n v="59"/>
    <n v="67"/>
  </r>
  <r>
    <x v="0"/>
    <s v="08/04/2015"/>
    <s v="LC-022"/>
    <x v="0"/>
    <s v="Timnath-Golf Course"/>
    <s v="LIGHT"/>
    <s v="NO"/>
    <n v="12"/>
    <n v="0"/>
    <n v="12"/>
    <n v="61"/>
  </r>
  <r>
    <x v="0"/>
    <s v="08/03/2015"/>
    <s v="LC-032"/>
    <x v="0"/>
    <s v="River Lakes Estates/Paradise Acres"/>
    <s v="LIGHT"/>
    <s v="NO"/>
    <n v="139"/>
    <n v="9"/>
    <n v="148"/>
    <n v="373"/>
  </r>
  <r>
    <x v="0"/>
    <s v="08/03/2015"/>
    <s v="LC-038"/>
    <x v="0"/>
    <s v="Turman Bruns HOA"/>
    <s v="LIGHT"/>
    <s v="NO"/>
    <n v="58"/>
    <n v="2"/>
    <n v="60"/>
    <n v="68"/>
  </r>
  <r>
    <x v="0"/>
    <s v="08/03/2015"/>
    <s v="LC-046"/>
    <x v="0"/>
    <s v="Eagle Ranch Estates"/>
    <s v="LIGHT"/>
    <s v="NO"/>
    <n v="22"/>
    <n v="0"/>
    <n v="22"/>
    <n v="50"/>
  </r>
  <r>
    <x v="0"/>
    <s v="08/04/2015"/>
    <s v="LC-048"/>
    <x v="0"/>
    <s v="Timnath-Summerfields"/>
    <s v="LIGHT"/>
    <s v="NO"/>
    <n v="27"/>
    <n v="0"/>
    <n v="27"/>
    <n v="30"/>
  </r>
  <r>
    <x v="0"/>
    <s v="08/05/2015"/>
    <s v="LC-049"/>
    <x v="0"/>
    <s v="Berthoud North of Bunyan"/>
    <s v="LIGHT"/>
    <s v="NO"/>
    <n v="40"/>
    <n v="0"/>
    <n v="40"/>
    <n v="359"/>
  </r>
  <r>
    <x v="0"/>
    <s v="08/04/2015"/>
    <s v="LC-050"/>
    <x v="0"/>
    <s v="Timnath-Wildwing"/>
    <s v="LIGHT"/>
    <s v="NO"/>
    <n v="66"/>
    <n v="2"/>
    <n v="68"/>
    <n v="96"/>
  </r>
  <r>
    <x v="0"/>
    <s v="08/04/2015"/>
    <s v="LC-051"/>
    <x v="0"/>
    <s v="Timnath-Saratoga Falls"/>
    <s v="LIGHT"/>
    <s v="NO"/>
    <n v="114"/>
    <n v="3"/>
    <n v="117"/>
    <n v="224"/>
  </r>
  <r>
    <x v="0"/>
    <s v="08/04/2015"/>
    <s v="LC-052"/>
    <x v="0"/>
    <s v="Walmart East at Poudre River"/>
    <s v="LIGHT"/>
    <s v="NO"/>
    <n v="58"/>
    <n v="0"/>
    <n v="58"/>
    <n v="61"/>
  </r>
  <r>
    <x v="0"/>
    <s v="08/03/2015"/>
    <s v="LV-004"/>
    <x v="1"/>
    <s v="29th and Madison"/>
    <s v="LIGHT"/>
    <s v="NO"/>
    <n v="71"/>
    <n v="0"/>
    <n v="71"/>
    <n v="84"/>
  </r>
  <r>
    <x v="0"/>
    <s v="08/06/2015"/>
    <s v="LV-014"/>
    <x v="1"/>
    <s v="Estrella Park"/>
    <s v="LIGHT"/>
    <s v="NO"/>
    <n v="9"/>
    <n v="1"/>
    <n v="10"/>
    <n v="11"/>
  </r>
  <r>
    <x v="0"/>
    <s v="08/05/2015"/>
    <s v="LV-019"/>
    <x v="1"/>
    <s v="Jocelyn and Eagle"/>
    <s v="LIGHT"/>
    <s v="NO"/>
    <n v="36"/>
    <n v="1"/>
    <n v="37"/>
    <n v="55"/>
  </r>
  <r>
    <x v="0"/>
    <s v="08/05/2015"/>
    <s v="LV-020"/>
    <x v="1"/>
    <s v="Cattail Pond"/>
    <s v="LIGHT"/>
    <s v="NO"/>
    <n v="135"/>
    <n v="2"/>
    <n v="137"/>
    <n v="266"/>
  </r>
  <r>
    <x v="0"/>
    <s v="08/05/2015"/>
    <s v="LV-021"/>
    <x v="1"/>
    <s v="Linda and 26th Street SW"/>
    <s v="LIGHT"/>
    <s v="NO"/>
    <n v="22"/>
    <n v="2"/>
    <n v="24"/>
    <n v="48"/>
  </r>
  <r>
    <x v="0"/>
    <s v="08/05/2015"/>
    <s v="LV-042"/>
    <x v="1"/>
    <s v="2001 South Douglas"/>
    <s v="LIGHT"/>
    <s v="NO"/>
    <n v="10"/>
    <n v="0"/>
    <n v="10"/>
    <n v="16"/>
  </r>
  <r>
    <x v="0"/>
    <s v="08/03/2015"/>
    <s v="LV-066"/>
    <x v="1"/>
    <s v="Outlet Mall Apartments"/>
    <s v="LIGHT"/>
    <s v="NO"/>
    <n v="39"/>
    <n v="0"/>
    <n v="39"/>
    <n v="43"/>
  </r>
  <r>
    <x v="0"/>
    <s v="08/05/2015"/>
    <s v="LV-067"/>
    <x v="1"/>
    <s v="Del Norte Private Park"/>
    <s v="LIGHT"/>
    <s v="NO"/>
    <n v="114"/>
    <n v="20"/>
    <n v="134"/>
    <n v="161"/>
  </r>
  <r>
    <x v="0"/>
    <s v="08/03/2015"/>
    <s v="LV-069"/>
    <x v="1"/>
    <s v="Horseshoe Peninsula"/>
    <s v="LIGHT"/>
    <s v="NO"/>
    <n v="78"/>
    <n v="2"/>
    <n v="80"/>
    <n v="84"/>
  </r>
  <r>
    <x v="0"/>
    <s v="08/04/2015"/>
    <s v="LV-074"/>
    <x v="1"/>
    <s v="Jefferson and 11th"/>
    <s v="LIGHT"/>
    <s v="NO"/>
    <n v="39"/>
    <n v="10"/>
    <n v="49"/>
    <n v="53"/>
  </r>
  <r>
    <x v="0"/>
    <s v="08/04/2015"/>
    <s v="LV-077"/>
    <x v="1"/>
    <s v="1105 East First Street"/>
    <s v="LIGHT"/>
    <s v="NO"/>
    <n v="16"/>
    <n v="0"/>
    <n v="16"/>
    <n v="16"/>
  </r>
  <r>
    <x v="0"/>
    <s v="08/03/2015"/>
    <s v="LV-078"/>
    <x v="1"/>
    <s v="Seven Lakes Park"/>
    <s v="LIGHT"/>
    <s v="NO"/>
    <n v="158"/>
    <n v="1"/>
    <n v="159"/>
    <n v="227"/>
  </r>
  <r>
    <x v="0"/>
    <s v="08/03/2015"/>
    <s v="LV-080"/>
    <x v="1"/>
    <s v="Harding and Reagan North"/>
    <s v="LIGHT"/>
    <s v="NO"/>
    <n v="55"/>
    <n v="0"/>
    <n v="55"/>
    <n v="69"/>
  </r>
  <r>
    <x v="0"/>
    <s v="08/05/2015"/>
    <s v="LV-087"/>
    <x v="1"/>
    <s v="2444 Derby Hill Road"/>
    <s v="LIGHT"/>
    <s v="NO"/>
    <n v="36"/>
    <n v="1"/>
    <n v="37"/>
    <n v="41"/>
  </r>
  <r>
    <x v="0"/>
    <s v="08/03/2015"/>
    <s v="LV-088"/>
    <x v="1"/>
    <s v="2229 Arikaree Court"/>
    <s v="LIGHT"/>
    <s v="NO"/>
    <n v="67"/>
    <n v="1"/>
    <n v="68"/>
    <n v="79"/>
  </r>
  <r>
    <x v="0"/>
    <s v="08/04/2015"/>
    <s v="LV-089"/>
    <x v="1"/>
    <s v="9th and Des Moines"/>
    <s v="LIGHT"/>
    <s v="NO"/>
    <n v="88"/>
    <n v="3"/>
    <n v="91"/>
    <n v="234"/>
  </r>
  <r>
    <x v="0"/>
    <s v="08/03/2015"/>
    <s v="LV-093"/>
    <x v="1"/>
    <s v="Pond at Silver Lake"/>
    <s v="LIGHT"/>
    <s v="NO"/>
    <n v="39"/>
    <n v="4"/>
    <n v="43"/>
    <n v="121"/>
  </r>
  <r>
    <x v="0"/>
    <s v="08/03/2015"/>
    <s v="LV-095"/>
    <x v="1"/>
    <s v="Waterfront at Boyd Lake"/>
    <s v="LIGHT"/>
    <s v="NO"/>
    <n v="109"/>
    <n v="5"/>
    <n v="114"/>
    <n v="278"/>
  </r>
  <r>
    <x v="0"/>
    <s v="08/06/2015"/>
    <s v="LV-097"/>
    <x v="1"/>
    <s v="Farisita at Rist Benson Drainage"/>
    <s v="LIGHT"/>
    <s v="NO"/>
    <n v="3"/>
    <n v="1"/>
    <n v="4"/>
    <n v="4"/>
  </r>
  <r>
    <x v="0"/>
    <s v="08/06/2015"/>
    <s v="LV-098"/>
    <x v="1"/>
    <s v="Benson Park"/>
    <s v="LIGHT"/>
    <s v="NO"/>
    <n v="37"/>
    <n v="10"/>
    <n v="47"/>
    <n v="49"/>
  </r>
  <r>
    <x v="0"/>
    <s v="08/06/2015"/>
    <s v="LV-099"/>
    <x v="1"/>
    <s v="Cattails Golf Course"/>
    <s v="LIGHT"/>
    <s v="NO"/>
    <n v="14"/>
    <n v="2"/>
    <n v="16"/>
    <n v="17"/>
  </r>
  <r>
    <x v="0"/>
    <s v="08/04/2015"/>
    <s v="LV-100"/>
    <x v="1"/>
    <s v="Lynx Runoff @ Blue Tree Real Estate"/>
    <s v="LIGHT"/>
    <s v="NO"/>
    <n v="9"/>
    <n v="1"/>
    <n v="10"/>
    <n v="13"/>
  </r>
  <r>
    <x v="0"/>
    <s v="08/06/2015"/>
    <s v="LV-102"/>
    <x v="1"/>
    <s v="Glen Isle Ditch and Pond"/>
    <s v="LIGHT"/>
    <s v="NO"/>
    <n v="65"/>
    <n v="11"/>
    <n v="76"/>
    <n v="84"/>
  </r>
  <r>
    <x v="0"/>
    <s v="08/04/2015"/>
    <s v="LV-104"/>
    <x v="1"/>
    <s v="County Road 20C and County Road 9"/>
    <s v="LIGHT"/>
    <s v="NO"/>
    <n v="41"/>
    <n v="0"/>
    <n v="41"/>
    <n v="70"/>
  </r>
  <r>
    <x v="0"/>
    <s v="08/06/2015"/>
    <s v="LV-105"/>
    <x v="1"/>
    <s v="West 43rd RR"/>
    <s v="LIGHT"/>
    <s v="NO"/>
    <n v="11"/>
    <n v="1"/>
    <n v="12"/>
    <n v="12"/>
  </r>
  <r>
    <x v="0"/>
    <s v="08/04/2015"/>
    <s v="LV-110"/>
    <x v="1"/>
    <s v="Big Thompson Natural Area"/>
    <s v="LIGHT"/>
    <s v="NO"/>
    <n v="48"/>
    <n v="3"/>
    <n v="51"/>
    <n v="121"/>
  </r>
  <r>
    <x v="0"/>
    <s v="08/04/2015"/>
    <s v="LV-112"/>
    <x v="1"/>
    <s v="915 South Boise"/>
    <s v="LIGHT"/>
    <s v="NO"/>
    <n v="16"/>
    <n v="2"/>
    <n v="18"/>
    <n v="23"/>
  </r>
  <r>
    <x v="0"/>
    <s v="08/04/2015"/>
    <s v="LV-113"/>
    <x v="1"/>
    <s v="The Springs at Marianna"/>
    <s v="LIGHT"/>
    <s v="NO"/>
    <n v="9"/>
    <n v="3"/>
    <n v="12"/>
    <n v="29"/>
  </r>
  <r>
    <x v="0"/>
    <s v="08/05/2015"/>
    <s v="LV-114"/>
    <x v="1"/>
    <s v="The Ponds at Jill Drive"/>
    <s v="LIGHT"/>
    <s v="NO"/>
    <n v="41"/>
    <n v="4"/>
    <n v="45"/>
    <n v="85"/>
  </r>
  <r>
    <x v="0"/>
    <s v="08/03/2015"/>
    <s v="LV-116"/>
    <x v="1"/>
    <s v="Sundisk and 13E"/>
    <s v="LIGHT"/>
    <s v="NO"/>
    <n v="12"/>
    <n v="2"/>
    <n v="14"/>
    <n v="27"/>
  </r>
  <r>
    <x v="0"/>
    <s v="08/03/2015"/>
    <s v="LV-117"/>
    <x v="1"/>
    <s v="Centerra"/>
    <s v="LIGHT"/>
    <s v="NO"/>
    <n v="38"/>
    <n v="0"/>
    <n v="38"/>
    <n v="73"/>
  </r>
  <r>
    <x v="0"/>
    <s v="08/04/2015"/>
    <s v="LV-118"/>
    <x v="1"/>
    <s v="Golf Vista at Golf Course Pond"/>
    <s v="LIGHT"/>
    <s v="NO"/>
    <n v="30"/>
    <n v="4"/>
    <n v="34"/>
    <n v="68"/>
  </r>
  <r>
    <x v="0"/>
    <s v="08/05/2015"/>
    <s v="LV-120"/>
    <x v="1"/>
    <s v="End of City Limits North"/>
    <s v="LIGHT"/>
    <s v="NO"/>
    <n v="30"/>
    <n v="5"/>
    <n v="35"/>
    <n v="85"/>
  </r>
  <r>
    <x v="0"/>
    <s v="08/06/2015"/>
    <s v="LV-121"/>
    <x v="1"/>
    <s v="Bayfield and Windsor"/>
    <s v="LIGHT"/>
    <s v="NO"/>
    <n v="1"/>
    <n v="0"/>
    <n v="1"/>
    <n v="1"/>
  </r>
  <r>
    <x v="0"/>
    <s v="08/06/2015"/>
    <s v="LV-122"/>
    <x v="1"/>
    <s v="Fallgold"/>
    <s v="LIGHT"/>
    <s v="NO"/>
    <n v="8"/>
    <n v="0"/>
    <n v="8"/>
    <n v="11"/>
  </r>
  <r>
    <x v="0"/>
    <s v="08/04/2015"/>
    <s v="LV-124"/>
    <x v="1"/>
    <s v="Storage Yards 2nd St. South West"/>
    <s v="LIGHT"/>
    <s v="NO"/>
    <n v="13"/>
    <n v="7"/>
    <n v="20"/>
    <n v="22"/>
  </r>
  <r>
    <x v="0"/>
    <s v="08/04/2015"/>
    <s v="LV-125"/>
    <x v="1"/>
    <s v="8th St. No Name"/>
    <s v="LIGHT"/>
    <s v="NO"/>
    <n v="27"/>
    <n v="12"/>
    <n v="39"/>
    <n v="74"/>
  </r>
  <r>
    <x v="0"/>
    <s v="08/03/2015"/>
    <s v="FC-006"/>
    <x v="2"/>
    <s v="North Linden"/>
    <s v="LIGHT"/>
    <s v="NO"/>
    <n v="115"/>
    <n v="22"/>
    <n v="137"/>
    <n v="355"/>
  </r>
  <r>
    <x v="0"/>
    <s v="08/03/2015"/>
    <s v="FC-014"/>
    <x v="2"/>
    <s v="Fort Collins Vistors Center"/>
    <s v="LIGHT"/>
    <s v="NO"/>
    <n v="115"/>
    <n v="5"/>
    <n v="120"/>
    <n v="220"/>
  </r>
  <r>
    <x v="0"/>
    <s v="08/03/2015"/>
    <s v="FC-019"/>
    <x v="2"/>
    <s v="Edora Park"/>
    <s v="LIGHT"/>
    <s v="NO"/>
    <n v="139"/>
    <n v="26"/>
    <n v="165"/>
    <n v="241"/>
  </r>
  <r>
    <x v="0"/>
    <s v="08/03/2015"/>
    <s v="FC-034"/>
    <x v="2"/>
    <s v="Country Club"/>
    <s v="LIGHT"/>
    <s v="NO"/>
    <n v="172"/>
    <n v="0"/>
    <n v="172"/>
    <n v="467"/>
  </r>
  <r>
    <x v="0"/>
    <s v="08/03/2015"/>
    <s v="FC-038"/>
    <x v="2"/>
    <s v="Lochside Lane"/>
    <s v="LIGHT"/>
    <s v="NO"/>
    <n v="42"/>
    <n v="1"/>
    <n v="43"/>
    <n v="60"/>
  </r>
  <r>
    <x v="0"/>
    <s v="08/03/2015"/>
    <s v="FC-040"/>
    <x v="2"/>
    <s v="Redwood"/>
    <s v="LIGHT"/>
    <s v="NO"/>
    <n v="194"/>
    <n v="61"/>
    <n v="255"/>
    <n v="358"/>
  </r>
  <r>
    <x v="0"/>
    <s v="08/03/2015"/>
    <s v="FC-066"/>
    <x v="2"/>
    <s v="Prospect Ponds @ Drake Water"/>
    <s v="LIGHT"/>
    <s v="NO"/>
    <n v="259"/>
    <n v="19"/>
    <n v="278"/>
    <n v="745"/>
  </r>
  <r>
    <x v="0"/>
    <s v="08/03/2015"/>
    <s v="FC-067"/>
    <x v="2"/>
    <s v="Poudre River Drive at bike trail"/>
    <s v="LIGHT"/>
    <s v="NO"/>
    <n v="172"/>
    <n v="9"/>
    <n v="181"/>
    <n v="982"/>
  </r>
  <r>
    <x v="0"/>
    <s v="08/03/2015"/>
    <s v="FC-069"/>
    <x v="2"/>
    <s v="Linden Lake Rd"/>
    <s v="LIGHT"/>
    <s v="NO"/>
    <n v="27"/>
    <n v="3"/>
    <n v="30"/>
    <n v="113"/>
  </r>
  <r>
    <x v="0"/>
    <s v="08/03/2015"/>
    <s v="FC-072"/>
    <x v="2"/>
    <s v="422 Lake Drive Alley"/>
    <s v="LIGHT"/>
    <s v="NO"/>
    <n v="153"/>
    <n v="17"/>
    <n v="170"/>
    <n v="188"/>
  </r>
  <r>
    <x v="0"/>
    <s v="08/05/2015"/>
    <s v="FC-011"/>
    <x v="3"/>
    <s v="Golden Currant"/>
    <s v="LIGHT"/>
    <s v="NO"/>
    <n v="3"/>
    <n v="3"/>
    <n v="6"/>
    <n v="31"/>
  </r>
  <r>
    <x v="0"/>
    <s v="08/05/2015"/>
    <s v="FC-015"/>
    <x v="3"/>
    <s v="Stuart and Dorset"/>
    <s v="LIGHT"/>
    <s v="NO"/>
    <n v="8"/>
    <n v="8"/>
    <n v="16"/>
    <n v="28"/>
  </r>
  <r>
    <x v="0"/>
    <s v="08/03/2015"/>
    <s v="FC-036"/>
    <x v="3"/>
    <s v="Hemlock"/>
    <s v="LIGHT"/>
    <s v="NO"/>
    <n v="254"/>
    <n v="20"/>
    <n v="274"/>
    <n v="955"/>
  </r>
  <r>
    <x v="0"/>
    <s v="08/05/2015"/>
    <s v="FC-041"/>
    <x v="3"/>
    <s v="Fishback"/>
    <s v="LIGHT"/>
    <s v="NO"/>
    <n v="54"/>
    <n v="25"/>
    <n v="79"/>
    <n v="92"/>
  </r>
  <r>
    <x v="0"/>
    <s v="08/05/2015"/>
    <s v="FC-052"/>
    <x v="3"/>
    <s v="603 Gilgalad Way"/>
    <s v="LIGHT"/>
    <s v="NO"/>
    <n v="26"/>
    <n v="4"/>
    <n v="30"/>
    <n v="98"/>
  </r>
  <r>
    <x v="0"/>
    <s v="08/05/2015"/>
    <s v="FC-060"/>
    <x v="3"/>
    <s v="808 Pondersosa"/>
    <s v="LIGHT"/>
    <s v="NO"/>
    <n v="15"/>
    <n v="5"/>
    <n v="20"/>
    <n v="24"/>
  </r>
  <r>
    <x v="0"/>
    <s v="08/05/2015"/>
    <s v="FC-061"/>
    <x v="3"/>
    <s v="Holley Environ. Plant Research Ctr"/>
    <s v="LIGHT"/>
    <s v="NO"/>
    <n v="34"/>
    <n v="13"/>
    <n v="47"/>
    <n v="89"/>
  </r>
  <r>
    <x v="0"/>
    <s v="08/05/2015"/>
    <s v="FC-063"/>
    <x v="3"/>
    <s v="Red Fox Meadows FCNA"/>
    <s v="LIGHT"/>
    <s v="NO"/>
    <n v="8"/>
    <n v="1"/>
    <n v="9"/>
    <n v="74"/>
  </r>
  <r>
    <x v="0"/>
    <s v="08/05/2015"/>
    <s v="FC-073"/>
    <x v="3"/>
    <s v="118 Grant"/>
    <s v="LIGHT"/>
    <s v="NO"/>
    <n v="6"/>
    <n v="2"/>
    <n v="8"/>
    <n v="12"/>
  </r>
  <r>
    <x v="0"/>
    <s v="08/03/2015"/>
    <s v="FC-004"/>
    <x v="4"/>
    <s v="Bighorn Drive"/>
    <s v="LIGHT"/>
    <s v="NO"/>
    <n v="161"/>
    <n v="33"/>
    <n v="194"/>
    <n v="228"/>
  </r>
  <r>
    <x v="0"/>
    <s v="08/04/2015"/>
    <s v="FC-023"/>
    <x v="4"/>
    <s v="Boltz"/>
    <s v="LIGHT"/>
    <s v="NO"/>
    <n v="37"/>
    <n v="13"/>
    <n v="50"/>
    <n v="54"/>
  </r>
  <r>
    <x v="0"/>
    <s v="08/04/2015"/>
    <s v="FC-027"/>
    <x v="4"/>
    <s v="San Luis"/>
    <s v="LIGHT"/>
    <s v="NO"/>
    <n v="146"/>
    <n v="15"/>
    <n v="161"/>
    <n v="179"/>
  </r>
  <r>
    <x v="0"/>
    <s v="08/06/2015"/>
    <s v="FC-029"/>
    <x v="4"/>
    <s v="Bens Park"/>
    <s v="LIGHT"/>
    <s v="NO"/>
    <n v="25"/>
    <n v="5"/>
    <n v="30"/>
    <n v="45"/>
  </r>
  <r>
    <x v="0"/>
    <s v="08/04/2015"/>
    <s v="FC-031"/>
    <x v="4"/>
    <s v="Willow Springs"/>
    <s v="LIGHT"/>
    <s v="NO"/>
    <n v="58"/>
    <n v="9"/>
    <n v="67"/>
    <n v="96"/>
  </r>
  <r>
    <x v="0"/>
    <s v="08/04/2015"/>
    <s v="FC-039"/>
    <x v="4"/>
    <s v="Fossil Creek South (Greenstone)"/>
    <s v="LIGHT"/>
    <s v="NO"/>
    <n v="18"/>
    <n v="1"/>
    <n v="19"/>
    <n v="31"/>
  </r>
  <r>
    <x v="0"/>
    <s v="08/04/2015"/>
    <s v="FC-046"/>
    <x v="4"/>
    <s v="725 Westshore Court"/>
    <s v="LIGHT"/>
    <s v="NO"/>
    <n v="33"/>
    <n v="12"/>
    <n v="45"/>
    <n v="55"/>
  </r>
  <r>
    <x v="0"/>
    <s v="08/05/2015"/>
    <s v="FC-047"/>
    <x v="4"/>
    <s v="Keenland &amp; Twin Oak"/>
    <s v="LIGHT"/>
    <s v="NO"/>
    <n v="15"/>
    <n v="2"/>
    <n v="17"/>
    <n v="17"/>
  </r>
  <r>
    <x v="0"/>
    <s v="08/04/2015"/>
    <s v="FC-050"/>
    <x v="4"/>
    <s v="Golden Meadows Ditch"/>
    <s v="LIGHT"/>
    <s v="NO"/>
    <n v="37"/>
    <n v="33"/>
    <n v="70"/>
    <n v="122"/>
  </r>
  <r>
    <x v="0"/>
    <s v="08/03/2015"/>
    <s v="FC-053"/>
    <x v="4"/>
    <s v="Egret and Rookery"/>
    <s v="LIGHT"/>
    <s v="NO"/>
    <n v="72"/>
    <n v="3"/>
    <n v="75"/>
    <n v="105"/>
  </r>
  <r>
    <x v="0"/>
    <s v="08/06/2015"/>
    <s v="FC-054"/>
    <x v="4"/>
    <s v="737 Parliament Court"/>
    <s v="LIGHT"/>
    <s v="NO"/>
    <n v="23"/>
    <n v="1"/>
    <n v="24"/>
    <n v="45"/>
  </r>
  <r>
    <x v="0"/>
    <s v="08/04/2015"/>
    <s v="FC-059"/>
    <x v="4"/>
    <s v="Springwood and Lockwood"/>
    <s v="LIGHT"/>
    <s v="NO"/>
    <n v="53"/>
    <n v="8"/>
    <n v="61"/>
    <n v="93"/>
  </r>
  <r>
    <x v="0"/>
    <s v="08/04/2015"/>
    <s v="FC-064"/>
    <x v="4"/>
    <s v="West Chase @ Kechter Farm"/>
    <s v="LIGHT"/>
    <s v="NO"/>
    <n v="8"/>
    <n v="2"/>
    <n v="10"/>
    <n v="31"/>
  </r>
  <r>
    <x v="0"/>
    <s v="08/04/2015"/>
    <s v="FC-074"/>
    <x v="4"/>
    <s v="Rockcreek"/>
    <s v="LIGHT"/>
    <s v="NO"/>
    <n v="27"/>
    <n v="0"/>
    <n v="27"/>
    <n v="46"/>
  </r>
  <r>
    <x v="0"/>
    <s v="08/04/2015"/>
    <s v="FC-075"/>
    <x v="4"/>
    <s v="North Sage Creek"/>
    <s v="LIGHT"/>
    <s v="NO"/>
    <n v="27"/>
    <n v="5"/>
    <n v="32"/>
    <n v="51"/>
  </r>
  <r>
    <x v="0"/>
    <s v="08/06/2015"/>
    <s v="FC-001"/>
    <x v="5"/>
    <s v="Magic Carpet"/>
    <s v="LIGHT"/>
    <s v="NO"/>
    <n v="30"/>
    <n v="1"/>
    <n v="31"/>
    <n v="36"/>
  </r>
  <r>
    <x v="0"/>
    <s v="08/06/2015"/>
    <s v="FC-037"/>
    <x v="5"/>
    <s v="Chelsea Ridge"/>
    <s v="LIGHT"/>
    <s v="NO"/>
    <n v="70"/>
    <n v="3"/>
    <n v="73"/>
    <n v="86"/>
  </r>
  <r>
    <x v="0"/>
    <s v="08/05/2015"/>
    <s v="FC-049"/>
    <x v="5"/>
    <s v="Casa Grande and Downing"/>
    <s v="LIGHT"/>
    <s v="NO"/>
    <n v="23"/>
    <n v="17"/>
    <n v="40"/>
    <n v="43"/>
  </r>
  <r>
    <x v="0"/>
    <s v="08/06/2015"/>
    <s v="FC-057"/>
    <x v="5"/>
    <s v="Registry Ridge- End of Ranger Dr"/>
    <s v="LIGHT"/>
    <s v="NO"/>
    <n v="9"/>
    <n v="0"/>
    <n v="9"/>
    <n v="15"/>
  </r>
  <r>
    <x v="0"/>
    <s v="08/05/2015"/>
    <s v="FC-058"/>
    <x v="5"/>
    <s v="Spring Creek Trail @ Michener Dr"/>
    <s v="LIGHT"/>
    <s v="NO"/>
    <n v="5"/>
    <n v="4"/>
    <n v="9"/>
    <n v="15"/>
  </r>
  <r>
    <x v="0"/>
    <s v="08/06/2015"/>
    <s v="FC-062"/>
    <x v="5"/>
    <s v="Waters Edge at Blue Mesa"/>
    <s v="LIGHT"/>
    <s v="NO"/>
    <n v="20"/>
    <n v="4"/>
    <n v="24"/>
    <n v="34"/>
  </r>
  <r>
    <x v="0"/>
    <s v="08/06/2015"/>
    <s v="FC-068"/>
    <x v="5"/>
    <s v="502 Crest Drive"/>
    <s v="LIGHT"/>
    <s v="NO"/>
    <n v="49"/>
    <n v="6"/>
    <n v="55"/>
    <n v="70"/>
  </r>
  <r>
    <x v="0"/>
    <s v="08/06/2015"/>
    <s v="FC-071"/>
    <x v="5"/>
    <s v="Silvergate Road"/>
    <s v="LIGHT"/>
    <s v="NO"/>
    <n v="7"/>
    <n v="24"/>
    <n v="31"/>
    <n v="31"/>
  </r>
  <r>
    <x v="0"/>
    <s v="08/06/2015"/>
    <s v="FC-093"/>
    <x v="5"/>
    <s v="Lopez Elementary School"/>
    <s v="LIGHT"/>
    <s v="NO"/>
    <n v="73"/>
    <n v="20"/>
    <n v="93"/>
    <n v="1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10" sqref="A10"/>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2" t="s">
        <v>79</v>
      </c>
      <c r="G1" s="73" t="s">
        <v>55</v>
      </c>
      <c r="H1" s="73"/>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5</v>
      </c>
      <c r="C6" s="2">
        <v>12</v>
      </c>
      <c r="D6" s="2">
        <v>17</v>
      </c>
      <c r="G6" s="1" t="s">
        <v>9</v>
      </c>
      <c r="H6" s="2">
        <f>GETPIVOTDATA("CSU Pool Number     (CMC enters)",$A$4,"Zone","LV","Spp","pipiens")</f>
        <v>5</v>
      </c>
      <c r="I6" s="2">
        <f>GETPIVOTDATA("CSU Pool Number     (CMC enters)",$A$4,"Zone","LV","Spp","tarsalis")</f>
        <v>12</v>
      </c>
      <c r="J6" s="2">
        <f>GETPIVOTDATA("CSU Pool Number     (CMC enters)",$A$4,"Zone","LV")</f>
        <v>17</v>
      </c>
    </row>
    <row r="7" spans="1:10" x14ac:dyDescent="0.25">
      <c r="A7" s="1" t="s">
        <v>61</v>
      </c>
      <c r="B7" s="2">
        <v>21</v>
      </c>
      <c r="C7" s="2">
        <v>35</v>
      </c>
      <c r="D7" s="2">
        <v>56</v>
      </c>
      <c r="G7" s="1" t="s">
        <v>61</v>
      </c>
      <c r="H7" s="2">
        <f>GETPIVOTDATA("CSU Pool Number     (CMC enters)",$A$4,"Zone","NE","Spp","pipiens")</f>
        <v>21</v>
      </c>
      <c r="I7" s="2">
        <f>GETPIVOTDATA("CSU Pool Number     (CMC enters)",$A$4,"Zone","NE","Spp","tarsalis")</f>
        <v>35</v>
      </c>
      <c r="J7" s="2">
        <f>GETPIVOTDATA("CSU Pool Number     (CMC enters)",$A$4,"Zone","NE")</f>
        <v>56</v>
      </c>
    </row>
    <row r="8" spans="1:10" x14ac:dyDescent="0.25">
      <c r="A8" s="1" t="s">
        <v>60</v>
      </c>
      <c r="B8" s="2">
        <v>13</v>
      </c>
      <c r="C8" s="2">
        <v>16</v>
      </c>
      <c r="D8" s="2">
        <v>29</v>
      </c>
      <c r="G8" s="1" t="s">
        <v>60</v>
      </c>
      <c r="H8" s="2">
        <f>GETPIVOTDATA("CSU Pool Number     (CMC enters)",$A$4,"Zone","NW","Spp","pipiens")</f>
        <v>13</v>
      </c>
      <c r="I8" s="2">
        <f>GETPIVOTDATA("CSU Pool Number     (CMC enters)",$A$4,"Zone","NW","Spp","tarsalis")</f>
        <v>16</v>
      </c>
      <c r="J8" s="2">
        <f>GETPIVOTDATA("CSU Pool Number     (CMC enters)",$A$4,"Zone","NW")</f>
        <v>29</v>
      </c>
    </row>
    <row r="9" spans="1:10" x14ac:dyDescent="0.25">
      <c r="A9" s="1" t="s">
        <v>62</v>
      </c>
      <c r="B9" s="2">
        <v>17</v>
      </c>
      <c r="C9" s="2">
        <v>24</v>
      </c>
      <c r="D9" s="2">
        <v>41</v>
      </c>
      <c r="G9" s="1" t="s">
        <v>62</v>
      </c>
      <c r="H9" s="2">
        <f>GETPIVOTDATA("CSU Pool Number     (CMC enters)",$A$4,"Zone","SE","Spp","pipiens")</f>
        <v>17</v>
      </c>
      <c r="I9" s="2">
        <f>GETPIVOTDATA("CSU Pool Number     (CMC enters)",$A$4,"Zone","SE","Spp","tarsalis")</f>
        <v>24</v>
      </c>
      <c r="J9" s="2">
        <f>GETPIVOTDATA("CSU Pool Number     (CMC enters)",$A$4,"Zone","SE")</f>
        <v>41</v>
      </c>
    </row>
    <row r="10" spans="1:10" x14ac:dyDescent="0.25">
      <c r="A10" s="1" t="s">
        <v>63</v>
      </c>
      <c r="B10" s="2">
        <v>9</v>
      </c>
      <c r="C10" s="2">
        <v>12</v>
      </c>
      <c r="D10" s="2">
        <v>21</v>
      </c>
      <c r="G10" s="1" t="s">
        <v>63</v>
      </c>
      <c r="H10" s="2">
        <f>GETPIVOTDATA("CSU Pool Number     (CMC enters)",$A$4,"Zone","SW","Spp","pipiens")</f>
        <v>9</v>
      </c>
      <c r="I10" s="2">
        <f>GETPIVOTDATA("CSU Pool Number     (CMC enters)",$A$4,"Zone","SW","Spp","tarsalis")</f>
        <v>12</v>
      </c>
      <c r="J10" s="2">
        <f>GETPIVOTDATA("CSU Pool Number     (CMC enters)",$A$4,"Zone","SW")</f>
        <v>21</v>
      </c>
    </row>
    <row r="11" spans="1:10" x14ac:dyDescent="0.25">
      <c r="A11" s="1" t="s">
        <v>7</v>
      </c>
      <c r="B11" s="2">
        <v>65</v>
      </c>
      <c r="C11" s="2">
        <v>99</v>
      </c>
      <c r="D11" s="2">
        <v>164</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73" t="s">
        <v>79</v>
      </c>
      <c r="B1" s="73"/>
      <c r="C1" s="73"/>
      <c r="F1" s="32"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3</v>
      </c>
      <c r="C7" s="2">
        <v>0</v>
      </c>
      <c r="D7" s="2">
        <v>3</v>
      </c>
      <c r="F7" s="1" t="s">
        <v>60</v>
      </c>
      <c r="G7" s="2">
        <f>GETPIVOTDATA("Test code (CSU enters)",$A$5,"Zone","NW","Spp","pipiens")</f>
        <v>3</v>
      </c>
      <c r="H7" s="2">
        <f>GETPIVOTDATA("Test code (CSU enters)",$A$5,"Zone","NW","Spp","tarsalis")</f>
        <v>0</v>
      </c>
      <c r="I7" s="2">
        <f>GETPIVOTDATA("Test code (CSU enters)",$A$5,"Zone","NW")</f>
        <v>3</v>
      </c>
    </row>
    <row r="8" spans="1:9" x14ac:dyDescent="0.25">
      <c r="A8" s="1" t="s">
        <v>61</v>
      </c>
      <c r="B8" s="2">
        <v>0</v>
      </c>
      <c r="C8" s="2">
        <v>6</v>
      </c>
      <c r="D8" s="2">
        <v>6</v>
      </c>
      <c r="F8" s="1" t="s">
        <v>61</v>
      </c>
      <c r="G8" s="2">
        <f>GETPIVOTDATA("Test code (CSU enters)",$A$5,"Zone","NE","Spp","pipiens")</f>
        <v>0</v>
      </c>
      <c r="H8" s="2">
        <f>GETPIVOTDATA("Test code (CSU enters)",$A$5,"Zone","NE","Spp","tarsalis")</f>
        <v>6</v>
      </c>
      <c r="I8" s="2">
        <f>GETPIVOTDATA("Test code (CSU enters)",$A$5,"Zone","NE")</f>
        <v>6</v>
      </c>
    </row>
    <row r="9" spans="1:9" x14ac:dyDescent="0.25">
      <c r="A9" s="1" t="s">
        <v>62</v>
      </c>
      <c r="B9" s="2">
        <v>1</v>
      </c>
      <c r="C9" s="2">
        <v>2</v>
      </c>
      <c r="D9" s="2">
        <v>3</v>
      </c>
      <c r="F9" s="1" t="s">
        <v>62</v>
      </c>
      <c r="G9" s="2">
        <f>GETPIVOTDATA("Test code (CSU enters)",$A$5,"Zone","SE","Spp","pipiens")</f>
        <v>1</v>
      </c>
      <c r="H9" s="2">
        <f>GETPIVOTDATA("Test code (CSU enters)",$A$5,"Zone","SE","Spp","tarsalis")</f>
        <v>2</v>
      </c>
      <c r="I9" s="2">
        <f>GETPIVOTDATA("Test code (CSU enters)",$A$5,"Zone","SE")</f>
        <v>3</v>
      </c>
    </row>
    <row r="10" spans="1:9" x14ac:dyDescent="0.25">
      <c r="A10" s="1" t="s">
        <v>63</v>
      </c>
      <c r="B10" s="2">
        <v>1</v>
      </c>
      <c r="C10" s="2">
        <v>0</v>
      </c>
      <c r="D10" s="2">
        <v>1</v>
      </c>
      <c r="F10" s="1" t="s">
        <v>63</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3</v>
      </c>
      <c r="D11" s="2">
        <v>3</v>
      </c>
      <c r="F11" s="1" t="s">
        <v>9</v>
      </c>
      <c r="G11" s="2">
        <f>GETPIVOTDATA("Test code (CSU enters)",$A$5,"Zone","LV","Spp","pipiens")</f>
        <v>0</v>
      </c>
      <c r="H11" s="2">
        <f>GETPIVOTDATA("Test code (CSU enters)",$A$5,"Zone","LV","Spp","tarsalis")</f>
        <v>3</v>
      </c>
      <c r="I11" s="2">
        <f>GETPIVOTDATA("Test code (CSU enters)",$A$5,"Zone","LV")</f>
        <v>3</v>
      </c>
    </row>
    <row r="12" spans="1:9" x14ac:dyDescent="0.25">
      <c r="A12" s="1" t="s">
        <v>7</v>
      </c>
      <c r="B12" s="2">
        <v>5</v>
      </c>
      <c r="C12" s="2">
        <v>11</v>
      </c>
      <c r="D12" s="2">
        <v>16</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1" sqref="F11"/>
    </sheetView>
  </sheetViews>
  <sheetFormatPr defaultRowHeight="15" x14ac:dyDescent="0.25"/>
  <cols>
    <col min="1" max="1" width="15.85546875" customWidth="1"/>
    <col min="2" max="2" width="12.140625" customWidth="1"/>
    <col min="3" max="3" width="14.42578125" customWidth="1"/>
  </cols>
  <sheetData>
    <row r="1" spans="1:6" x14ac:dyDescent="0.25">
      <c r="A1" s="33" t="s">
        <v>65</v>
      </c>
      <c r="B1" s="33" t="s">
        <v>66</v>
      </c>
      <c r="C1" s="33" t="s">
        <v>64</v>
      </c>
      <c r="E1" s="68" t="s">
        <v>93</v>
      </c>
      <c r="F1" s="69" t="s">
        <v>489</v>
      </c>
    </row>
    <row r="2" spans="1:6" x14ac:dyDescent="0.25">
      <c r="A2" t="s">
        <v>47</v>
      </c>
      <c r="B2" t="s">
        <v>15</v>
      </c>
      <c r="C2" s="31">
        <v>4.6670791170374093</v>
      </c>
      <c r="E2" t="s">
        <v>480</v>
      </c>
      <c r="F2" s="31">
        <v>4.6670791170374093</v>
      </c>
    </row>
    <row r="3" spans="1:6" x14ac:dyDescent="0.25">
      <c r="A3" t="s">
        <v>47</v>
      </c>
      <c r="B3" t="s">
        <v>16</v>
      </c>
      <c r="C3" s="31">
        <v>2.9965396555915076</v>
      </c>
      <c r="E3" t="s">
        <v>479</v>
      </c>
      <c r="F3" s="31">
        <v>2.9965396555915076</v>
      </c>
    </row>
    <row r="4" spans="1:6" x14ac:dyDescent="0.25">
      <c r="A4" t="s">
        <v>9</v>
      </c>
      <c r="B4" t="s">
        <v>15</v>
      </c>
      <c r="C4" s="31">
        <v>0</v>
      </c>
      <c r="E4" t="s">
        <v>478</v>
      </c>
      <c r="F4" s="31">
        <v>0</v>
      </c>
    </row>
    <row r="5" spans="1:6" x14ac:dyDescent="0.25">
      <c r="A5" t="s">
        <v>9</v>
      </c>
      <c r="B5" t="s">
        <v>16</v>
      </c>
      <c r="C5" s="31">
        <v>6.4473025114550246</v>
      </c>
      <c r="E5" t="s">
        <v>477</v>
      </c>
      <c r="F5" s="31">
        <v>6.4473025114550246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12" sqref="G12"/>
    </sheetView>
  </sheetViews>
  <sheetFormatPr defaultRowHeight="15" x14ac:dyDescent="0.25"/>
  <cols>
    <col min="2" max="2" width="15.7109375" customWidth="1"/>
    <col min="3" max="3" width="13.140625" customWidth="1"/>
  </cols>
  <sheetData>
    <row r="1" spans="1:7" x14ac:dyDescent="0.25">
      <c r="A1" s="33" t="s">
        <v>67</v>
      </c>
      <c r="B1" s="33" t="s">
        <v>66</v>
      </c>
      <c r="C1" s="33" t="s">
        <v>64</v>
      </c>
      <c r="F1" s="68" t="s">
        <v>94</v>
      </c>
      <c r="G1" s="69" t="s">
        <v>489</v>
      </c>
    </row>
    <row r="2" spans="1:7" x14ac:dyDescent="0.25">
      <c r="A2" t="s">
        <v>60</v>
      </c>
      <c r="B2" t="s">
        <v>15</v>
      </c>
      <c r="C2" s="31">
        <v>19.934922654325856</v>
      </c>
      <c r="G2" s="31"/>
    </row>
    <row r="3" spans="1:7" x14ac:dyDescent="0.25">
      <c r="A3" t="s">
        <v>60</v>
      </c>
      <c r="B3" t="s">
        <v>16</v>
      </c>
      <c r="C3" s="31">
        <v>0</v>
      </c>
      <c r="G3" s="31"/>
    </row>
    <row r="4" spans="1:7" x14ac:dyDescent="0.25">
      <c r="A4" t="s">
        <v>61</v>
      </c>
      <c r="B4" t="s">
        <v>15</v>
      </c>
      <c r="C4" s="31">
        <v>0</v>
      </c>
      <c r="F4" t="s">
        <v>484</v>
      </c>
      <c r="G4" s="31">
        <v>0</v>
      </c>
    </row>
    <row r="5" spans="1:7" x14ac:dyDescent="0.25">
      <c r="A5" t="s">
        <v>61</v>
      </c>
      <c r="B5" t="s">
        <v>16</v>
      </c>
      <c r="C5" s="31">
        <v>4.761742159237107</v>
      </c>
      <c r="F5" t="s">
        <v>483</v>
      </c>
      <c r="G5" s="31">
        <v>4.761742159237107</v>
      </c>
    </row>
    <row r="6" spans="1:7" x14ac:dyDescent="0.25">
      <c r="A6" t="s">
        <v>62</v>
      </c>
      <c r="B6" t="s">
        <v>15</v>
      </c>
      <c r="C6" s="31">
        <v>4.34337879007398</v>
      </c>
      <c r="F6" t="s">
        <v>486</v>
      </c>
      <c r="G6" s="31">
        <v>19.934922654325856</v>
      </c>
    </row>
    <row r="7" spans="1:7" x14ac:dyDescent="0.25">
      <c r="A7" t="s">
        <v>62</v>
      </c>
      <c r="B7" t="s">
        <v>16</v>
      </c>
      <c r="C7" s="31">
        <v>2.7256071093548204</v>
      </c>
      <c r="F7" t="s">
        <v>485</v>
      </c>
      <c r="G7" s="31">
        <v>0</v>
      </c>
    </row>
    <row r="8" spans="1:7" x14ac:dyDescent="0.25">
      <c r="A8" t="s">
        <v>63</v>
      </c>
      <c r="B8" t="s">
        <v>15</v>
      </c>
      <c r="C8" s="31">
        <v>8.569124812288111</v>
      </c>
      <c r="F8" t="s">
        <v>482</v>
      </c>
      <c r="G8" s="31">
        <v>4.34337879007398</v>
      </c>
    </row>
    <row r="9" spans="1:7" x14ac:dyDescent="0.25">
      <c r="A9" t="s">
        <v>63</v>
      </c>
      <c r="B9" t="s">
        <v>16</v>
      </c>
      <c r="C9" s="31">
        <v>0</v>
      </c>
      <c r="F9" t="s">
        <v>481</v>
      </c>
      <c r="G9" s="31">
        <v>2.7256071093548204</v>
      </c>
    </row>
    <row r="10" spans="1:7" x14ac:dyDescent="0.25">
      <c r="F10" t="s">
        <v>488</v>
      </c>
      <c r="G10" s="31">
        <v>8.569124812288111</v>
      </c>
    </row>
    <row r="11" spans="1:7" x14ac:dyDescent="0.25">
      <c r="F11" t="s">
        <v>487</v>
      </c>
      <c r="G11" s="31">
        <v>0</v>
      </c>
    </row>
    <row r="12" spans="1:7" x14ac:dyDescent="0.25">
      <c r="B12" s="31"/>
    </row>
    <row r="13" spans="1:7" x14ac:dyDescent="0.25">
      <c r="B13" s="31"/>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4"/>
  <sheetViews>
    <sheetView tabSelected="1" zoomScale="80" zoomScaleNormal="80" workbookViewId="0">
      <selection activeCell="I10" sqref="I1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87" t="s">
        <v>11</v>
      </c>
      <c r="D1" s="89"/>
      <c r="E1" s="87" t="s">
        <v>12</v>
      </c>
      <c r="F1" s="89"/>
      <c r="G1" s="105"/>
      <c r="H1" s="106"/>
      <c r="I1" s="107"/>
    </row>
    <row r="2" spans="1:13" ht="27" customHeight="1" x14ac:dyDescent="0.25">
      <c r="B2" s="5"/>
      <c r="C2" s="90"/>
      <c r="D2" s="92"/>
      <c r="E2" s="90" t="s">
        <v>13</v>
      </c>
      <c r="F2" s="92"/>
      <c r="G2" s="108" t="s">
        <v>14</v>
      </c>
      <c r="H2" s="109"/>
      <c r="I2" s="110"/>
    </row>
    <row r="3" spans="1:13" ht="15.75" thickBot="1" x14ac:dyDescent="0.3">
      <c r="B3" s="5"/>
      <c r="C3" s="94"/>
      <c r="D3" s="96"/>
      <c r="E3" s="84"/>
      <c r="F3" s="86"/>
      <c r="G3" s="84"/>
      <c r="H3" s="85"/>
      <c r="I3" s="86"/>
    </row>
    <row r="4" spans="1:13" ht="15.75" customHeight="1" x14ac:dyDescent="0.25">
      <c r="B4" s="5" t="s">
        <v>10</v>
      </c>
      <c r="C4" s="97" t="s">
        <v>15</v>
      </c>
      <c r="D4" s="97" t="s">
        <v>16</v>
      </c>
      <c r="E4" s="7" t="s">
        <v>17</v>
      </c>
      <c r="F4" s="7" t="s">
        <v>17</v>
      </c>
      <c r="G4" s="103" t="s">
        <v>18</v>
      </c>
      <c r="H4" s="103" t="s">
        <v>19</v>
      </c>
      <c r="I4" s="9" t="s">
        <v>20</v>
      </c>
    </row>
    <row r="5" spans="1:13" ht="15.75" thickBot="1" x14ac:dyDescent="0.3">
      <c r="B5" s="6"/>
      <c r="C5" s="98"/>
      <c r="D5" s="98"/>
      <c r="E5" s="8" t="s">
        <v>5</v>
      </c>
      <c r="F5" s="8" t="s">
        <v>6</v>
      </c>
      <c r="G5" s="104"/>
      <c r="H5" s="104"/>
      <c r="I5" s="10" t="s">
        <v>21</v>
      </c>
    </row>
    <row r="6" spans="1:13" ht="26.25" thickBot="1" x14ac:dyDescent="0.3">
      <c r="B6" s="11" t="s">
        <v>56</v>
      </c>
      <c r="C6" s="26">
        <f>G38</f>
        <v>9</v>
      </c>
      <c r="D6" s="26">
        <f>H38</f>
        <v>45.333333333333336</v>
      </c>
      <c r="E6" s="72">
        <f>L69/1000</f>
        <v>1.9934922654325855E-2</v>
      </c>
      <c r="F6" s="72">
        <f>M69/1000</f>
        <v>0</v>
      </c>
      <c r="G6" s="111">
        <f>C6*E6</f>
        <v>0.1794143038889327</v>
      </c>
      <c r="H6" s="111">
        <f>D6*F6</f>
        <v>0</v>
      </c>
      <c r="I6" s="111">
        <f>G6+H6</f>
        <v>0.1794143038889327</v>
      </c>
    </row>
    <row r="7" spans="1:13" ht="26.25" thickBot="1" x14ac:dyDescent="0.3">
      <c r="B7" s="11" t="s">
        <v>57</v>
      </c>
      <c r="C7" s="26">
        <f t="shared" ref="C7:C10" si="0">G39</f>
        <v>16.3</v>
      </c>
      <c r="D7" s="26">
        <f t="shared" ref="D7:D10" si="1">H39</f>
        <v>138.80000000000001</v>
      </c>
      <c r="E7" s="72">
        <f t="shared" ref="E7:E10" si="2">L70/1000</f>
        <v>0</v>
      </c>
      <c r="F7" s="72">
        <f t="shared" ref="F7:F10" si="3">M70/1000</f>
        <v>4.7617421592371072E-3</v>
      </c>
      <c r="G7" s="111">
        <f t="shared" ref="G7:G9" si="4">C7*E7</f>
        <v>0</v>
      </c>
      <c r="H7" s="111">
        <f t="shared" ref="H7:H9" si="5">D7*F7</f>
        <v>0.66092981170211051</v>
      </c>
      <c r="I7" s="111">
        <f t="shared" ref="I7:I10" si="6">G7+H7</f>
        <v>0.66092981170211051</v>
      </c>
    </row>
    <row r="8" spans="1:13" ht="26.25" thickBot="1" x14ac:dyDescent="0.3">
      <c r="B8" s="11" t="s">
        <v>59</v>
      </c>
      <c r="C8" s="26">
        <f t="shared" si="0"/>
        <v>9.4666666666666668</v>
      </c>
      <c r="D8" s="26">
        <f t="shared" si="1"/>
        <v>49.333333333333336</v>
      </c>
      <c r="E8" s="72">
        <f t="shared" si="2"/>
        <v>4.3433787900739804E-3</v>
      </c>
      <c r="F8" s="72">
        <f t="shared" si="3"/>
        <v>2.7256071093548205E-3</v>
      </c>
      <c r="G8" s="111">
        <f t="shared" si="4"/>
        <v>4.111731921270035E-2</v>
      </c>
      <c r="H8" s="111">
        <f t="shared" si="5"/>
        <v>0.13446328406150448</v>
      </c>
      <c r="I8" s="111">
        <f t="shared" si="6"/>
        <v>0.17558060327420483</v>
      </c>
    </row>
    <row r="9" spans="1:13" ht="26.25" thickBot="1" x14ac:dyDescent="0.3">
      <c r="B9" s="11" t="s">
        <v>58</v>
      </c>
      <c r="C9" s="26">
        <f t="shared" si="0"/>
        <v>8.7777777777777786</v>
      </c>
      <c r="D9" s="26">
        <f t="shared" si="1"/>
        <v>31.777777777777779</v>
      </c>
      <c r="E9" s="72">
        <f t="shared" si="2"/>
        <v>8.5691248122881109E-3</v>
      </c>
      <c r="F9" s="72">
        <f t="shared" si="3"/>
        <v>0</v>
      </c>
      <c r="G9" s="111">
        <f t="shared" si="4"/>
        <v>7.5217873352306758E-2</v>
      </c>
      <c r="H9" s="111">
        <f t="shared" si="5"/>
        <v>0</v>
      </c>
      <c r="I9" s="111">
        <f t="shared" si="6"/>
        <v>7.5217873352306758E-2</v>
      </c>
    </row>
    <row r="10" spans="1:13" ht="26.25" thickBot="1" x14ac:dyDescent="0.3">
      <c r="B10" s="11" t="s">
        <v>22</v>
      </c>
      <c r="C10" s="26">
        <f t="shared" si="0"/>
        <v>10.813953488372093</v>
      </c>
      <c r="D10" s="26">
        <f t="shared" si="1"/>
        <v>65.627906976744185</v>
      </c>
      <c r="E10" s="72">
        <f t="shared" si="2"/>
        <v>4.6670791170374095E-3</v>
      </c>
      <c r="F10" s="72">
        <f t="shared" si="3"/>
        <v>2.9965396555915076E-3</v>
      </c>
      <c r="G10" s="111">
        <f>C10*E10</f>
        <v>5.0469576498195237E-2</v>
      </c>
      <c r="H10" s="111">
        <f>D10*F10</f>
        <v>0.19665662576928453</v>
      </c>
      <c r="I10" s="111">
        <f t="shared" si="6"/>
        <v>0.24712620226747978</v>
      </c>
    </row>
    <row r="11" spans="1:13" ht="15.75" thickBot="1" x14ac:dyDescent="0.3">
      <c r="B11" s="11"/>
      <c r="C11" s="12"/>
      <c r="D11" s="12"/>
      <c r="E11" s="46"/>
      <c r="F11" s="46"/>
      <c r="G11" s="111"/>
      <c r="H11" s="111"/>
      <c r="I11" s="111"/>
    </row>
    <row r="12" spans="1:13" ht="15.75" thickBot="1" x14ac:dyDescent="0.3">
      <c r="B12" s="11" t="s">
        <v>9</v>
      </c>
      <c r="C12" s="29">
        <f>G44</f>
        <v>3.2702702702702702</v>
      </c>
      <c r="D12" s="29">
        <f>H44</f>
        <v>42.54054054054054</v>
      </c>
      <c r="E12" s="72">
        <f>L75/1000</f>
        <v>0</v>
      </c>
      <c r="F12" s="72">
        <f>M75/1000</f>
        <v>6.4473025114550244E-3</v>
      </c>
      <c r="G12" s="111">
        <f>C12*E12</f>
        <v>0</v>
      </c>
      <c r="H12" s="111">
        <f>D12*F12</f>
        <v>0.27427173386568132</v>
      </c>
      <c r="I12" s="111">
        <f>G12+H12</f>
        <v>0.27427173386568132</v>
      </c>
    </row>
    <row r="13" spans="1:13" ht="15.75" thickBot="1" x14ac:dyDescent="0.3"/>
    <row r="14" spans="1:13" ht="15" customHeight="1" x14ac:dyDescent="0.25">
      <c r="A14" t="s">
        <v>54</v>
      </c>
      <c r="B14" s="16"/>
      <c r="C14" s="74" t="s">
        <v>56</v>
      </c>
      <c r="D14" s="76"/>
      <c r="E14" s="74" t="s">
        <v>57</v>
      </c>
      <c r="F14" s="76"/>
      <c r="G14" s="74" t="s">
        <v>59</v>
      </c>
      <c r="H14" s="76"/>
      <c r="I14" s="74" t="s">
        <v>58</v>
      </c>
      <c r="J14" s="76"/>
      <c r="K14" s="74" t="s">
        <v>22</v>
      </c>
      <c r="L14" s="76"/>
      <c r="M14" s="19"/>
    </row>
    <row r="15" spans="1:13" ht="15.75" thickBot="1" x14ac:dyDescent="0.3">
      <c r="B15" s="17"/>
      <c r="C15" s="80"/>
      <c r="D15" s="82"/>
      <c r="E15" s="80"/>
      <c r="F15" s="82"/>
      <c r="G15" s="80"/>
      <c r="H15" s="82"/>
      <c r="I15" s="80"/>
      <c r="J15" s="82"/>
      <c r="K15" s="80"/>
      <c r="L15" s="82"/>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106</v>
      </c>
      <c r="D18" s="52">
        <v>0.01</v>
      </c>
      <c r="E18" s="30" t="s">
        <v>106</v>
      </c>
      <c r="F18" s="52">
        <v>0.02</v>
      </c>
      <c r="G18" s="30" t="s">
        <v>106</v>
      </c>
      <c r="H18" s="52">
        <v>0.02</v>
      </c>
      <c r="I18" s="30" t="s">
        <v>106</v>
      </c>
      <c r="J18" s="52">
        <v>0.01</v>
      </c>
      <c r="K18" s="30" t="s">
        <v>106</v>
      </c>
      <c r="L18" s="52">
        <v>0.02</v>
      </c>
      <c r="M18" s="30" t="s">
        <v>106</v>
      </c>
    </row>
    <row r="19" spans="2:13" ht="15.75" thickBot="1" x14ac:dyDescent="0.3">
      <c r="B19" s="18">
        <v>24</v>
      </c>
      <c r="C19" s="30">
        <v>0</v>
      </c>
      <c r="D19" s="53">
        <v>0</v>
      </c>
      <c r="E19" s="30">
        <v>0</v>
      </c>
      <c r="F19" s="53">
        <v>0</v>
      </c>
      <c r="G19" s="30">
        <v>0</v>
      </c>
      <c r="H19" s="53">
        <v>0.01</v>
      </c>
      <c r="I19" s="30">
        <v>0</v>
      </c>
      <c r="J19" s="53">
        <v>0</v>
      </c>
      <c r="K19" s="30">
        <v>0</v>
      </c>
      <c r="L19" s="53">
        <v>0</v>
      </c>
      <c r="M19" s="30">
        <v>0</v>
      </c>
    </row>
    <row r="20" spans="2:13" ht="15.75" thickBot="1" x14ac:dyDescent="0.3">
      <c r="B20" s="18">
        <v>25</v>
      </c>
      <c r="C20" s="30">
        <v>0</v>
      </c>
      <c r="D20" s="53">
        <v>0</v>
      </c>
      <c r="E20" s="30">
        <v>0</v>
      </c>
      <c r="F20" s="53">
        <v>0.02</v>
      </c>
      <c r="G20" s="30">
        <v>0</v>
      </c>
      <c r="H20" s="53">
        <v>0</v>
      </c>
      <c r="I20" s="30">
        <v>0</v>
      </c>
      <c r="J20" s="53">
        <v>0</v>
      </c>
      <c r="K20" s="30">
        <v>0</v>
      </c>
      <c r="L20" s="53">
        <v>0</v>
      </c>
      <c r="M20" s="30">
        <v>0</v>
      </c>
    </row>
    <row r="21" spans="2:13" ht="15.75" thickBot="1" x14ac:dyDescent="0.3">
      <c r="B21" s="18">
        <v>26</v>
      </c>
      <c r="C21" s="30">
        <v>0</v>
      </c>
      <c r="D21" s="53">
        <v>0</v>
      </c>
      <c r="E21" s="30">
        <v>0.1</v>
      </c>
      <c r="F21" s="53">
        <v>0</v>
      </c>
      <c r="G21" s="30">
        <v>0.01</v>
      </c>
      <c r="H21" s="53">
        <v>0.02</v>
      </c>
      <c r="I21" s="30">
        <v>0</v>
      </c>
      <c r="J21" s="53">
        <v>0.01</v>
      </c>
      <c r="K21" s="30">
        <v>0.03</v>
      </c>
      <c r="L21" s="53">
        <v>0.01</v>
      </c>
      <c r="M21" s="30">
        <v>0</v>
      </c>
    </row>
    <row r="22" spans="2:13" ht="15.75" thickBot="1" x14ac:dyDescent="0.3">
      <c r="B22" s="18">
        <v>27</v>
      </c>
      <c r="C22" s="26">
        <v>0</v>
      </c>
      <c r="D22" s="53">
        <v>0</v>
      </c>
      <c r="E22" s="26">
        <v>0.1</v>
      </c>
      <c r="F22" s="53">
        <v>0.03</v>
      </c>
      <c r="G22" s="30">
        <v>0</v>
      </c>
      <c r="H22" s="53">
        <v>0.01</v>
      </c>
      <c r="I22" s="30">
        <v>0</v>
      </c>
      <c r="J22" s="53">
        <v>0</v>
      </c>
      <c r="K22" s="30">
        <v>0.02</v>
      </c>
      <c r="L22" s="53">
        <v>0.01</v>
      </c>
      <c r="M22" s="30">
        <v>0</v>
      </c>
    </row>
    <row r="23" spans="2:13" ht="15.75" thickBot="1" x14ac:dyDescent="0.3">
      <c r="B23" s="18">
        <v>28</v>
      </c>
      <c r="C23" s="30">
        <v>0</v>
      </c>
      <c r="D23" s="53">
        <v>0</v>
      </c>
      <c r="E23" s="30">
        <v>0.1</v>
      </c>
      <c r="F23" s="53">
        <v>0.03</v>
      </c>
      <c r="G23" s="30">
        <v>0.20599999999999999</v>
      </c>
      <c r="H23" s="53">
        <v>0.11</v>
      </c>
      <c r="I23" s="30">
        <v>0</v>
      </c>
      <c r="J23" s="53">
        <v>0.01</v>
      </c>
      <c r="K23" s="30">
        <v>9.5000000000000001E-2</v>
      </c>
      <c r="L23" s="53">
        <v>0.05</v>
      </c>
      <c r="M23" s="30">
        <v>0</v>
      </c>
    </row>
    <row r="24" spans="2:13" ht="15.75" thickBot="1" x14ac:dyDescent="0.3">
      <c r="B24" s="18">
        <v>29</v>
      </c>
      <c r="C24" s="48">
        <v>0.09</v>
      </c>
      <c r="D24" s="54">
        <v>0.12</v>
      </c>
      <c r="E24" s="30">
        <v>0</v>
      </c>
      <c r="F24" s="53">
        <v>0.17</v>
      </c>
      <c r="G24" s="30">
        <v>0</v>
      </c>
      <c r="H24" s="53">
        <v>0.4</v>
      </c>
      <c r="I24" s="30">
        <v>0</v>
      </c>
      <c r="J24" s="54">
        <v>0.04</v>
      </c>
      <c r="K24" s="48">
        <v>0.01</v>
      </c>
      <c r="L24" s="54">
        <v>0.2</v>
      </c>
      <c r="M24" s="48">
        <v>0.08</v>
      </c>
    </row>
    <row r="25" spans="2:13" ht="15.75" thickBot="1" x14ac:dyDescent="0.3">
      <c r="B25" s="18">
        <v>30</v>
      </c>
      <c r="C25" s="30">
        <v>0.11</v>
      </c>
      <c r="D25" s="53">
        <v>0.13</v>
      </c>
      <c r="E25" s="30">
        <v>0.1</v>
      </c>
      <c r="F25" s="53">
        <v>0.18</v>
      </c>
      <c r="G25" s="30">
        <v>0.28000000000000003</v>
      </c>
      <c r="H25" s="53">
        <v>0.31</v>
      </c>
      <c r="I25" s="30">
        <v>0</v>
      </c>
      <c r="J25" s="53">
        <v>0.1</v>
      </c>
      <c r="K25" s="30">
        <v>0.15</v>
      </c>
      <c r="L25" s="53">
        <v>0.19</v>
      </c>
      <c r="M25" s="30">
        <v>0.28999999999999998</v>
      </c>
    </row>
    <row r="26" spans="2:13" ht="15.75" thickBot="1" x14ac:dyDescent="0.3">
      <c r="B26" s="18">
        <v>31</v>
      </c>
      <c r="C26" s="47">
        <v>0.18</v>
      </c>
      <c r="D26" s="54">
        <v>0.2</v>
      </c>
      <c r="E26" s="47">
        <v>0.66</v>
      </c>
      <c r="F26" s="54">
        <v>0.13</v>
      </c>
      <c r="G26" s="47">
        <v>0.18</v>
      </c>
      <c r="H26" s="54">
        <v>0.21</v>
      </c>
      <c r="I26" s="47">
        <v>0.08</v>
      </c>
      <c r="J26" s="54">
        <v>0.06</v>
      </c>
      <c r="K26" s="47">
        <v>0.25</v>
      </c>
      <c r="L26" s="54">
        <v>0.18</v>
      </c>
      <c r="M26" s="47">
        <v>0.27</v>
      </c>
    </row>
    <row r="27" spans="2:13" ht="15.75" thickBot="1" x14ac:dyDescent="0.3">
      <c r="B27" s="18">
        <v>32</v>
      </c>
      <c r="C27" s="47"/>
      <c r="D27" s="54">
        <v>0.16</v>
      </c>
      <c r="E27" s="47"/>
      <c r="F27" s="54">
        <v>0.33</v>
      </c>
      <c r="G27" s="47"/>
      <c r="H27" s="54">
        <v>0.41</v>
      </c>
      <c r="I27" s="47"/>
      <c r="J27" s="54">
        <v>0.09</v>
      </c>
      <c r="K27" s="47"/>
      <c r="L27" s="54">
        <v>0.27</v>
      </c>
      <c r="M27" s="47"/>
    </row>
    <row r="28" spans="2:13" ht="15.75" thickBot="1" x14ac:dyDescent="0.3">
      <c r="B28" s="18">
        <v>33</v>
      </c>
      <c r="C28" s="47"/>
      <c r="D28" s="54">
        <v>0.2</v>
      </c>
      <c r="E28" s="47"/>
      <c r="F28" s="54">
        <v>0.38</v>
      </c>
      <c r="G28" s="47"/>
      <c r="H28" s="54">
        <v>0.28000000000000003</v>
      </c>
      <c r="I28" s="47"/>
      <c r="J28" s="54">
        <v>0.06</v>
      </c>
      <c r="K28" s="47"/>
      <c r="L28" s="54">
        <v>0.24</v>
      </c>
      <c r="M28" s="47"/>
    </row>
    <row r="29" spans="2:13" ht="15.75" thickBot="1" x14ac:dyDescent="0.3">
      <c r="B29" s="18">
        <v>34</v>
      </c>
      <c r="C29" s="47"/>
      <c r="D29" s="54">
        <v>0.15</v>
      </c>
      <c r="E29" s="47"/>
      <c r="F29" s="54">
        <v>0.16</v>
      </c>
      <c r="G29" s="47"/>
      <c r="H29" s="54">
        <v>0.34</v>
      </c>
      <c r="I29" s="47"/>
      <c r="J29" s="54">
        <v>0.06</v>
      </c>
      <c r="K29" s="47"/>
      <c r="L29" s="54">
        <v>0.19</v>
      </c>
      <c r="M29" s="47"/>
    </row>
    <row r="30" spans="2:13" ht="15.75" thickBot="1" x14ac:dyDescent="0.3">
      <c r="B30" s="18">
        <v>35</v>
      </c>
      <c r="C30" s="47"/>
      <c r="D30" s="54">
        <v>0.03</v>
      </c>
      <c r="E30" s="47"/>
      <c r="F30" s="54">
        <v>0.11</v>
      </c>
      <c r="G30" s="47"/>
      <c r="H30" s="54">
        <v>0.18</v>
      </c>
      <c r="I30" s="47"/>
      <c r="J30" s="54">
        <v>0.16</v>
      </c>
      <c r="K30" s="47"/>
      <c r="L30" s="54">
        <v>0.13</v>
      </c>
      <c r="M30" s="47"/>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87" t="s">
        <v>25</v>
      </c>
      <c r="D33" s="88"/>
      <c r="E33" s="89"/>
      <c r="F33" s="15"/>
      <c r="G33" s="87" t="s">
        <v>28</v>
      </c>
      <c r="H33" s="88"/>
      <c r="I33" s="89"/>
    </row>
    <row r="34" spans="1:13" ht="38.25" x14ac:dyDescent="0.25">
      <c r="B34" s="5"/>
      <c r="C34" s="90" t="s">
        <v>26</v>
      </c>
      <c r="D34" s="91"/>
      <c r="E34" s="92"/>
      <c r="F34" s="14" t="s">
        <v>27</v>
      </c>
      <c r="G34" s="90"/>
      <c r="H34" s="93"/>
      <c r="I34" s="92"/>
    </row>
    <row r="35" spans="1:13" ht="15.75" thickBot="1" x14ac:dyDescent="0.3">
      <c r="B35" s="5"/>
      <c r="C35" s="84"/>
      <c r="D35" s="85"/>
      <c r="E35" s="86"/>
      <c r="F35" s="22"/>
      <c r="G35" s="94"/>
      <c r="H35" s="95"/>
      <c r="I35" s="96"/>
    </row>
    <row r="36" spans="1:13" x14ac:dyDescent="0.25">
      <c r="B36" s="5" t="s">
        <v>10</v>
      </c>
      <c r="C36" s="97" t="s">
        <v>15</v>
      </c>
      <c r="D36" s="97" t="s">
        <v>16</v>
      </c>
      <c r="E36" s="99" t="s">
        <v>29</v>
      </c>
      <c r="F36" s="22"/>
      <c r="G36" s="101" t="s">
        <v>30</v>
      </c>
      <c r="H36" s="101" t="s">
        <v>31</v>
      </c>
      <c r="I36" s="27" t="s">
        <v>20</v>
      </c>
    </row>
    <row r="37" spans="1:13" ht="15.75" thickBot="1" x14ac:dyDescent="0.3">
      <c r="B37" s="6"/>
      <c r="C37" s="98"/>
      <c r="D37" s="98"/>
      <c r="E37" s="100"/>
      <c r="F37" s="13"/>
      <c r="G37" s="102"/>
      <c r="H37" s="102"/>
      <c r="I37" s="28" t="s">
        <v>32</v>
      </c>
    </row>
    <row r="38" spans="1:13" ht="26.25" thickBot="1" x14ac:dyDescent="0.3">
      <c r="B38" s="11" t="s">
        <v>56</v>
      </c>
      <c r="C38" s="70">
        <f>'Total Number Of Ind'!H7</f>
        <v>81</v>
      </c>
      <c r="D38" s="70">
        <f>'Total Number Of Ind'!I7</f>
        <v>408</v>
      </c>
      <c r="E38" s="70">
        <f>C38+D38</f>
        <v>489</v>
      </c>
      <c r="F38" s="70">
        <v>9</v>
      </c>
      <c r="G38" s="26">
        <f>C38/F38</f>
        <v>9</v>
      </c>
      <c r="H38" s="26">
        <f>D38/F38</f>
        <v>45.333333333333336</v>
      </c>
      <c r="I38" s="26">
        <f>E38/F38</f>
        <v>54.333333333333336</v>
      </c>
    </row>
    <row r="39" spans="1:13" ht="26.25" thickBot="1" x14ac:dyDescent="0.3">
      <c r="B39" s="11" t="s">
        <v>57</v>
      </c>
      <c r="C39" s="70">
        <f>'Total Number Of Ind'!H6</f>
        <v>163</v>
      </c>
      <c r="D39" s="70">
        <f>'Total Number Of Ind'!I6</f>
        <v>1388</v>
      </c>
      <c r="E39" s="70">
        <f t="shared" ref="E39:E41" si="7">C39+D39</f>
        <v>1551</v>
      </c>
      <c r="F39" s="70">
        <v>10</v>
      </c>
      <c r="G39" s="26">
        <f t="shared" ref="G39:G44" si="8">C39/F39</f>
        <v>16.3</v>
      </c>
      <c r="H39" s="26">
        <f t="shared" ref="H39:H42" si="9">D39/F39</f>
        <v>138.80000000000001</v>
      </c>
      <c r="I39" s="26">
        <f t="shared" ref="I39:I44" si="10">E39/F39</f>
        <v>155.1</v>
      </c>
    </row>
    <row r="40" spans="1:13" ht="26.25" thickBot="1" x14ac:dyDescent="0.3">
      <c r="B40" s="11" t="s">
        <v>59</v>
      </c>
      <c r="C40" s="70">
        <f>'Total Number Of Ind'!H8</f>
        <v>142</v>
      </c>
      <c r="D40" s="70">
        <f>'Total Number Of Ind'!I8</f>
        <v>740</v>
      </c>
      <c r="E40" s="70">
        <f t="shared" si="7"/>
        <v>882</v>
      </c>
      <c r="F40" s="70">
        <v>15</v>
      </c>
      <c r="G40" s="26">
        <f t="shared" si="8"/>
        <v>9.4666666666666668</v>
      </c>
      <c r="H40" s="26">
        <f>D40/F40</f>
        <v>49.333333333333336</v>
      </c>
      <c r="I40" s="26">
        <f t="shared" si="10"/>
        <v>58.8</v>
      </c>
    </row>
    <row r="41" spans="1:13" ht="26.25" thickBot="1" x14ac:dyDescent="0.3">
      <c r="B41" s="11" t="s">
        <v>58</v>
      </c>
      <c r="C41" s="70">
        <f>'Total Number Of Ind'!H9</f>
        <v>79</v>
      </c>
      <c r="D41" s="70">
        <f>'Total Number Of Ind'!I9</f>
        <v>286</v>
      </c>
      <c r="E41" s="70">
        <f t="shared" si="7"/>
        <v>365</v>
      </c>
      <c r="F41" s="70">
        <v>9</v>
      </c>
      <c r="G41" s="26">
        <f t="shared" si="8"/>
        <v>8.7777777777777786</v>
      </c>
      <c r="H41" s="26">
        <f t="shared" si="9"/>
        <v>31.777777777777779</v>
      </c>
      <c r="I41" s="26">
        <f t="shared" si="10"/>
        <v>40.555555555555557</v>
      </c>
    </row>
    <row r="42" spans="1:13" ht="26.25" thickBot="1" x14ac:dyDescent="0.3">
      <c r="B42" s="11" t="s">
        <v>22</v>
      </c>
      <c r="C42" s="70">
        <f>SUM(C38:C41)</f>
        <v>465</v>
      </c>
      <c r="D42" s="70">
        <f>SUM(D38:D41)</f>
        <v>2822</v>
      </c>
      <c r="E42" s="70">
        <f>SUM(E38:E41)</f>
        <v>3287</v>
      </c>
      <c r="F42" s="70">
        <v>43</v>
      </c>
      <c r="G42" s="26">
        <f t="shared" si="8"/>
        <v>10.813953488372093</v>
      </c>
      <c r="H42" s="26">
        <f t="shared" si="9"/>
        <v>65.627906976744185</v>
      </c>
      <c r="I42" s="26">
        <f>E42/F42</f>
        <v>76.441860465116278</v>
      </c>
    </row>
    <row r="43" spans="1:13" ht="15.75" thickBot="1" x14ac:dyDescent="0.3">
      <c r="B43" s="11"/>
      <c r="C43" s="70"/>
      <c r="D43" s="70"/>
      <c r="E43" s="70"/>
      <c r="F43" s="70"/>
      <c r="G43" s="26"/>
      <c r="H43" s="26"/>
      <c r="I43" s="26"/>
    </row>
    <row r="44" spans="1:13" ht="15.75" thickBot="1" x14ac:dyDescent="0.3">
      <c r="B44" s="11" t="s">
        <v>9</v>
      </c>
      <c r="C44" s="70">
        <f>'Total Number Of Ind'!H5</f>
        <v>121</v>
      </c>
      <c r="D44" s="70">
        <f>'Total Number Of Ind'!I5</f>
        <v>1574</v>
      </c>
      <c r="E44" s="70">
        <f>C44+D44</f>
        <v>1695</v>
      </c>
      <c r="F44" s="70">
        <v>37</v>
      </c>
      <c r="G44" s="26">
        <f t="shared" si="8"/>
        <v>3.2702702702702702</v>
      </c>
      <c r="H44" s="26">
        <f>D44/F44</f>
        <v>42.54054054054054</v>
      </c>
      <c r="I44" s="26">
        <f t="shared" si="10"/>
        <v>45.810810810810814</v>
      </c>
    </row>
    <row r="45" spans="1:13" ht="15.75" thickBot="1" x14ac:dyDescent="0.3"/>
    <row r="46" spans="1:13" x14ac:dyDescent="0.25">
      <c r="A46" t="s">
        <v>51</v>
      </c>
      <c r="B46" s="16"/>
      <c r="C46" s="74" t="s">
        <v>56</v>
      </c>
      <c r="D46" s="76"/>
      <c r="E46" s="74" t="s">
        <v>57</v>
      </c>
      <c r="F46" s="76"/>
      <c r="G46" s="74" t="s">
        <v>59</v>
      </c>
      <c r="H46" s="76"/>
      <c r="I46" s="74" t="s">
        <v>58</v>
      </c>
      <c r="J46" s="76"/>
      <c r="K46" s="74" t="s">
        <v>22</v>
      </c>
      <c r="L46" s="76"/>
      <c r="M46" s="19"/>
    </row>
    <row r="47" spans="1:13" ht="15.75" thickBot="1" x14ac:dyDescent="0.3">
      <c r="B47" s="17"/>
      <c r="C47" s="80"/>
      <c r="D47" s="82"/>
      <c r="E47" s="80"/>
      <c r="F47" s="82"/>
      <c r="G47" s="80"/>
      <c r="H47" s="82"/>
      <c r="I47" s="80"/>
      <c r="J47" s="82"/>
      <c r="K47" s="80"/>
      <c r="L47" s="82"/>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8" t="s">
        <v>105</v>
      </c>
      <c r="D50" s="49">
        <v>2.19</v>
      </c>
      <c r="E50" s="48" t="s">
        <v>105</v>
      </c>
      <c r="F50" s="49">
        <v>5.32</v>
      </c>
      <c r="G50" s="48" t="s">
        <v>105</v>
      </c>
      <c r="H50" s="49">
        <v>7.79</v>
      </c>
      <c r="I50" s="48" t="s">
        <v>105</v>
      </c>
      <c r="J50" s="49">
        <v>0.35</v>
      </c>
      <c r="K50" s="48" t="s">
        <v>105</v>
      </c>
      <c r="L50" s="49">
        <v>4.7699999999999996</v>
      </c>
      <c r="M50" s="48" t="s">
        <v>105</v>
      </c>
    </row>
    <row r="51" spans="2:13" ht="15.75" thickBot="1" x14ac:dyDescent="0.3">
      <c r="B51" s="18">
        <v>24</v>
      </c>
      <c r="C51" s="30">
        <v>3.11</v>
      </c>
      <c r="D51" s="50">
        <v>2.2000000000000002</v>
      </c>
      <c r="E51" s="30">
        <v>13.1</v>
      </c>
      <c r="F51" s="50">
        <v>7.84</v>
      </c>
      <c r="G51" s="30">
        <v>5.53</v>
      </c>
      <c r="H51" s="50">
        <v>11.49</v>
      </c>
      <c r="I51" s="30">
        <v>5.44</v>
      </c>
      <c r="J51" s="50">
        <v>0.64</v>
      </c>
      <c r="K51" s="30">
        <v>6.77</v>
      </c>
      <c r="L51" s="50">
        <v>6.37</v>
      </c>
      <c r="M51" s="30">
        <v>7.19</v>
      </c>
    </row>
    <row r="52" spans="2:13" ht="15.75" thickBot="1" x14ac:dyDescent="0.3">
      <c r="B52" s="18">
        <v>25</v>
      </c>
      <c r="C52" s="30">
        <v>22.22</v>
      </c>
      <c r="D52" s="50">
        <v>6.39</v>
      </c>
      <c r="E52" s="30">
        <v>61.3</v>
      </c>
      <c r="F52" s="50">
        <v>16.88</v>
      </c>
      <c r="G52" s="30">
        <v>70.33</v>
      </c>
      <c r="H52" s="50">
        <v>21.12</v>
      </c>
      <c r="I52" s="30">
        <v>18</v>
      </c>
      <c r="J52" s="50">
        <v>1.92</v>
      </c>
      <c r="K52" s="30">
        <v>47.21</v>
      </c>
      <c r="L52" s="50">
        <v>13.09</v>
      </c>
      <c r="M52" s="26">
        <v>107.14</v>
      </c>
    </row>
    <row r="53" spans="2:13" ht="15.75" thickBot="1" x14ac:dyDescent="0.3">
      <c r="B53" s="18">
        <v>26</v>
      </c>
      <c r="C53" s="30">
        <v>34.44</v>
      </c>
      <c r="D53" s="50">
        <v>11.54</v>
      </c>
      <c r="E53" s="30">
        <v>79.599999999999994</v>
      </c>
      <c r="F53" s="50">
        <v>35.479999999999997</v>
      </c>
      <c r="G53" s="30">
        <v>70.53</v>
      </c>
      <c r="H53" s="50">
        <v>33.090000000000003</v>
      </c>
      <c r="I53" s="30">
        <v>11.33</v>
      </c>
      <c r="J53" s="50">
        <v>5.81</v>
      </c>
      <c r="K53" s="30">
        <v>52.7</v>
      </c>
      <c r="L53" s="50">
        <v>23.19</v>
      </c>
      <c r="M53" s="26">
        <v>60</v>
      </c>
    </row>
    <row r="54" spans="2:13" ht="15.75" thickBot="1" x14ac:dyDescent="0.3">
      <c r="B54" s="18">
        <v>27</v>
      </c>
      <c r="C54" s="30">
        <v>18</v>
      </c>
      <c r="D54" s="50">
        <v>30.65</v>
      </c>
      <c r="E54" s="30">
        <v>57.4</v>
      </c>
      <c r="F54" s="50">
        <v>68.92</v>
      </c>
      <c r="G54" s="30">
        <v>52.33</v>
      </c>
      <c r="H54" s="50">
        <v>43.03</v>
      </c>
      <c r="I54" s="30">
        <v>7.44</v>
      </c>
      <c r="J54" s="50">
        <v>12.58</v>
      </c>
      <c r="K54" s="30">
        <v>36.93</v>
      </c>
      <c r="L54" s="50">
        <v>42.47</v>
      </c>
      <c r="M54" s="30">
        <v>51.16</v>
      </c>
    </row>
    <row r="55" spans="2:13" ht="15.75" thickBot="1" x14ac:dyDescent="0.3">
      <c r="B55" s="18">
        <v>28</v>
      </c>
      <c r="C55" s="30">
        <v>34.11</v>
      </c>
      <c r="D55" s="50">
        <v>48.06</v>
      </c>
      <c r="E55" s="30">
        <v>122.1</v>
      </c>
      <c r="F55" s="50">
        <v>84.97</v>
      </c>
      <c r="G55" s="30">
        <v>133.27000000000001</v>
      </c>
      <c r="H55" s="50">
        <v>67.44</v>
      </c>
      <c r="I55" s="30">
        <v>11.33</v>
      </c>
      <c r="J55" s="50">
        <v>13.15</v>
      </c>
      <c r="K55" s="30">
        <v>84.4</v>
      </c>
      <c r="L55" s="50">
        <v>55.87</v>
      </c>
      <c r="M55" s="30">
        <v>95.3</v>
      </c>
    </row>
    <row r="56" spans="2:13" ht="15.75" thickBot="1" x14ac:dyDescent="0.3">
      <c r="B56" s="18">
        <v>29</v>
      </c>
      <c r="C56" s="48">
        <v>56.44</v>
      </c>
      <c r="D56" s="51">
        <v>55.24</v>
      </c>
      <c r="E56" s="30">
        <v>101.3</v>
      </c>
      <c r="F56" s="51">
        <v>83.97</v>
      </c>
      <c r="G56" s="48">
        <v>118.13</v>
      </c>
      <c r="H56" s="51">
        <v>69.09</v>
      </c>
      <c r="I56" s="48">
        <v>44.56</v>
      </c>
      <c r="J56" s="51">
        <v>20.03</v>
      </c>
      <c r="K56" s="48">
        <v>85.91</v>
      </c>
      <c r="L56" s="51">
        <v>59.75</v>
      </c>
      <c r="M56" s="48">
        <v>92.49</v>
      </c>
    </row>
    <row r="57" spans="2:13" ht="15.75" thickBot="1" x14ac:dyDescent="0.3">
      <c r="B57" s="18">
        <v>30</v>
      </c>
      <c r="C57" s="30">
        <v>87.56</v>
      </c>
      <c r="D57" s="50">
        <v>48.71</v>
      </c>
      <c r="E57" s="30">
        <v>191</v>
      </c>
      <c r="F57" s="50">
        <v>120.93</v>
      </c>
      <c r="G57" s="30">
        <v>148.13</v>
      </c>
      <c r="H57" s="50">
        <v>79.38</v>
      </c>
      <c r="I57" s="30">
        <v>40.22</v>
      </c>
      <c r="J57" s="50">
        <v>17.11</v>
      </c>
      <c r="K57" s="30">
        <v>122.84</v>
      </c>
      <c r="L57" s="50">
        <v>70.39</v>
      </c>
      <c r="M57" s="30">
        <v>90.81</v>
      </c>
    </row>
    <row r="58" spans="2:13" ht="15.75" thickBot="1" x14ac:dyDescent="0.3">
      <c r="B58" s="18">
        <v>31</v>
      </c>
      <c r="C58" s="26">
        <v>54.33</v>
      </c>
      <c r="D58" s="51">
        <v>48.48</v>
      </c>
      <c r="E58" s="47">
        <v>155.1</v>
      </c>
      <c r="F58" s="51">
        <v>96.73</v>
      </c>
      <c r="G58" s="47">
        <v>58.8</v>
      </c>
      <c r="H58" s="51">
        <v>58.83</v>
      </c>
      <c r="I58" s="47">
        <v>40.56</v>
      </c>
      <c r="J58" s="51">
        <v>12.95</v>
      </c>
      <c r="K58" s="26">
        <v>76.44</v>
      </c>
      <c r="L58" s="51">
        <v>57.79</v>
      </c>
      <c r="M58" s="47">
        <v>45.81</v>
      </c>
    </row>
    <row r="59" spans="2:13" ht="15.75" thickBot="1" x14ac:dyDescent="0.3">
      <c r="B59" s="18">
        <v>32</v>
      </c>
      <c r="C59" s="47"/>
      <c r="D59" s="51">
        <v>41.25</v>
      </c>
      <c r="E59" s="47"/>
      <c r="F59" s="51">
        <v>68.12</v>
      </c>
      <c r="G59" s="47"/>
      <c r="H59" s="51">
        <v>57.75</v>
      </c>
      <c r="I59" s="47"/>
      <c r="J59" s="51">
        <v>14.77</v>
      </c>
      <c r="K59" s="47"/>
      <c r="L59" s="51">
        <v>48.11</v>
      </c>
      <c r="M59" s="47"/>
    </row>
    <row r="60" spans="2:13" ht="15.75" thickBot="1" x14ac:dyDescent="0.3">
      <c r="B60" s="18">
        <v>33</v>
      </c>
      <c r="C60" s="47"/>
      <c r="D60" s="51">
        <v>27.04</v>
      </c>
      <c r="E60" s="47"/>
      <c r="F60" s="51">
        <v>52.01</v>
      </c>
      <c r="G60" s="47"/>
      <c r="H60" s="51">
        <v>36.5</v>
      </c>
      <c r="I60" s="47"/>
      <c r="J60" s="51">
        <v>9.36</v>
      </c>
      <c r="K60" s="47"/>
      <c r="L60" s="51">
        <v>32.44</v>
      </c>
      <c r="M60" s="47"/>
    </row>
    <row r="61" spans="2:13" ht="15.75" thickBot="1" x14ac:dyDescent="0.3">
      <c r="B61" s="18">
        <v>34</v>
      </c>
      <c r="C61" s="47"/>
      <c r="D61" s="51">
        <v>20.04</v>
      </c>
      <c r="E61" s="47"/>
      <c r="F61" s="51">
        <v>46.6</v>
      </c>
      <c r="G61" s="47"/>
      <c r="H61" s="51">
        <v>27.58</v>
      </c>
      <c r="I61" s="47"/>
      <c r="J61" s="51">
        <v>6.54</v>
      </c>
      <c r="K61" s="47"/>
      <c r="L61" s="51">
        <v>26.43</v>
      </c>
      <c r="M61" s="47"/>
    </row>
    <row r="62" spans="2:13" ht="15.75" thickBot="1" x14ac:dyDescent="0.3">
      <c r="B62" s="18">
        <v>35</v>
      </c>
      <c r="C62" s="47"/>
      <c r="D62" s="51">
        <v>8.4499999999999993</v>
      </c>
      <c r="E62" s="47"/>
      <c r="F62" s="51">
        <v>20.21</v>
      </c>
      <c r="G62" s="47"/>
      <c r="H62" s="51">
        <v>13.06</v>
      </c>
      <c r="I62" s="47"/>
      <c r="J62" s="51">
        <v>4.12</v>
      </c>
      <c r="K62" s="47"/>
      <c r="L62" s="51">
        <v>11.98</v>
      </c>
      <c r="M62" s="47"/>
    </row>
    <row r="63" spans="2:13" ht="15.75" thickBot="1" x14ac:dyDescent="0.3">
      <c r="B63" s="18">
        <v>36</v>
      </c>
      <c r="C63" s="21"/>
      <c r="D63" s="21"/>
      <c r="E63" s="21"/>
      <c r="F63" s="21"/>
      <c r="G63" s="21"/>
      <c r="H63" s="21"/>
      <c r="I63" s="21"/>
      <c r="J63" s="21"/>
      <c r="K63" s="21"/>
      <c r="L63" s="21"/>
      <c r="M63" s="21"/>
    </row>
    <row r="64" spans="2:13" ht="15.75" thickBot="1" x14ac:dyDescent="0.3"/>
    <row r="65" spans="1:21" x14ac:dyDescent="0.25">
      <c r="A65" t="s">
        <v>52</v>
      </c>
      <c r="B65" s="16"/>
      <c r="C65" s="74" t="s">
        <v>34</v>
      </c>
      <c r="D65" s="75"/>
      <c r="E65" s="76"/>
      <c r="F65" s="74" t="s">
        <v>35</v>
      </c>
      <c r="G65" s="75"/>
      <c r="H65" s="76"/>
      <c r="I65" s="74" t="s">
        <v>33</v>
      </c>
      <c r="J65" s="75"/>
      <c r="K65" s="76"/>
      <c r="L65" s="74" t="s">
        <v>37</v>
      </c>
      <c r="M65" s="75"/>
      <c r="N65" s="76"/>
    </row>
    <row r="66" spans="1:21" x14ac:dyDescent="0.25">
      <c r="B66" s="17"/>
      <c r="C66" s="77"/>
      <c r="D66" s="78"/>
      <c r="E66" s="79"/>
      <c r="F66" s="77"/>
      <c r="G66" s="78"/>
      <c r="H66" s="79"/>
      <c r="I66" s="77" t="s">
        <v>36</v>
      </c>
      <c r="J66" s="83"/>
      <c r="K66" s="79"/>
      <c r="L66" s="77"/>
      <c r="M66" s="78"/>
      <c r="N66" s="79"/>
    </row>
    <row r="67" spans="1:21" ht="15.75" thickBot="1" x14ac:dyDescent="0.3">
      <c r="B67" s="17"/>
      <c r="C67" s="80"/>
      <c r="D67" s="81"/>
      <c r="E67" s="82"/>
      <c r="F67" s="80"/>
      <c r="G67" s="81"/>
      <c r="H67" s="82"/>
      <c r="I67" s="84"/>
      <c r="J67" s="85"/>
      <c r="K67" s="86"/>
      <c r="L67" s="80"/>
      <c r="M67" s="81"/>
      <c r="N67" s="82"/>
    </row>
    <row r="68" spans="1:21"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Q68" s="68"/>
      <c r="R68" s="69"/>
      <c r="T68" s="68"/>
      <c r="U68" s="69"/>
    </row>
    <row r="69" spans="1:21" ht="24.75" thickBot="1" x14ac:dyDescent="0.3">
      <c r="B69" s="18" t="s">
        <v>56</v>
      </c>
      <c r="C69" s="70">
        <f>'Total Number Ind Examined '!I8</f>
        <v>204</v>
      </c>
      <c r="D69" s="70">
        <f>'Total Number Ind Examined '!J8</f>
        <v>409</v>
      </c>
      <c r="E69" s="70">
        <f>C69+D69</f>
        <v>613</v>
      </c>
      <c r="F69" s="30">
        <f>'Total Number of Pools Examined'!H8</f>
        <v>13</v>
      </c>
      <c r="G69" s="30">
        <f>'Total Number of Pools Examined'!I8</f>
        <v>16</v>
      </c>
      <c r="H69" s="30">
        <f>F69+G69</f>
        <v>29</v>
      </c>
      <c r="I69" s="30">
        <f>'Total Number of WNV + Pools'!G7</f>
        <v>3</v>
      </c>
      <c r="J69" s="30">
        <f>'Total Number of WNV + Pools'!H7</f>
        <v>0</v>
      </c>
      <c r="K69" s="30">
        <f>'Total Number of WNV + Pools'!I7</f>
        <v>3</v>
      </c>
      <c r="L69" s="30">
        <f>ZONEINFRATE!C2</f>
        <v>19.934922654325856</v>
      </c>
      <c r="M69" s="30">
        <f>ZONEINFRATE!C3</f>
        <v>0</v>
      </c>
      <c r="N69" s="21">
        <v>5.25</v>
      </c>
      <c r="R69" s="31"/>
      <c r="U69" s="31"/>
    </row>
    <row r="70" spans="1:21" ht="24.75" thickBot="1" x14ac:dyDescent="0.3">
      <c r="B70" s="18" t="s">
        <v>57</v>
      </c>
      <c r="C70" s="70">
        <f>'Total Number Ind Examined '!I7</f>
        <v>591</v>
      </c>
      <c r="D70" s="70">
        <f>'Total Number Ind Examined '!J7</f>
        <v>1390</v>
      </c>
      <c r="E70" s="70">
        <f t="shared" ref="E70:E73" si="11">C70+D70</f>
        <v>1981</v>
      </c>
      <c r="F70" s="30">
        <f>'Total Number of Pools Examined'!H7</f>
        <v>21</v>
      </c>
      <c r="G70" s="30">
        <f>'Total Number of Pools Examined'!I7</f>
        <v>35</v>
      </c>
      <c r="H70" s="30">
        <f t="shared" ref="H70:H73" si="12">F70+G70</f>
        <v>56</v>
      </c>
      <c r="I70" s="30">
        <f>'Total Number of WNV + Pools'!G8</f>
        <v>0</v>
      </c>
      <c r="J70" s="30">
        <f>'Total Number of WNV + Pools'!H8</f>
        <v>6</v>
      </c>
      <c r="K70" s="30">
        <f>'Total Number of WNV + Pools'!I8</f>
        <v>6</v>
      </c>
      <c r="L70" s="30">
        <f>ZONEINFRATE!C4</f>
        <v>0</v>
      </c>
      <c r="M70" s="30">
        <f>ZONEINFRATE!C5</f>
        <v>4.761742159237107</v>
      </c>
      <c r="N70" s="21">
        <v>3.24</v>
      </c>
      <c r="R70" s="31"/>
      <c r="U70" s="31"/>
    </row>
    <row r="71" spans="1:21" ht="24.75" thickBot="1" x14ac:dyDescent="0.3">
      <c r="B71" s="18" t="s">
        <v>59</v>
      </c>
      <c r="C71" s="70">
        <f>'Total Number Ind Examined '!I9</f>
        <v>233</v>
      </c>
      <c r="D71" s="70">
        <f>'Total Number Ind Examined '!J9</f>
        <v>742</v>
      </c>
      <c r="E71" s="70">
        <f t="shared" si="11"/>
        <v>975</v>
      </c>
      <c r="F71" s="30">
        <f>'Total Number of Pools Examined'!H9</f>
        <v>17</v>
      </c>
      <c r="G71" s="30">
        <f>'Total Number of Pools Examined'!I9</f>
        <v>24</v>
      </c>
      <c r="H71" s="30">
        <f t="shared" si="12"/>
        <v>41</v>
      </c>
      <c r="I71" s="30">
        <f>'Total Number of WNV + Pools'!G9</f>
        <v>1</v>
      </c>
      <c r="J71" s="30">
        <f>'Total Number of WNV + Pools'!H9</f>
        <v>2</v>
      </c>
      <c r="K71" s="30">
        <f>'Total Number of WNV + Pools'!I9</f>
        <v>3</v>
      </c>
      <c r="L71" s="30">
        <f>ZONEINFRATE!C6</f>
        <v>4.34337879007398</v>
      </c>
      <c r="M71" s="30">
        <f>ZONEINFRATE!C7</f>
        <v>2.7256071093548204</v>
      </c>
      <c r="N71" s="21">
        <v>3.16</v>
      </c>
      <c r="R71" s="31"/>
    </row>
    <row r="72" spans="1:21" ht="24.75" thickBot="1" x14ac:dyDescent="0.3">
      <c r="B72" s="18" t="s">
        <v>58</v>
      </c>
      <c r="C72" s="70">
        <f>'Total Number Ind Examined '!I10</f>
        <v>129</v>
      </c>
      <c r="D72" s="70">
        <f>'Total Number Ind Examined '!J10</f>
        <v>287</v>
      </c>
      <c r="E72" s="70">
        <f t="shared" si="11"/>
        <v>416</v>
      </c>
      <c r="F72" s="30">
        <f>'Total Number of Pools Examined'!H10</f>
        <v>9</v>
      </c>
      <c r="G72" s="30">
        <f>'Total Number of Pools Examined'!I10</f>
        <v>12</v>
      </c>
      <c r="H72" s="30">
        <f t="shared" si="12"/>
        <v>21</v>
      </c>
      <c r="I72" s="30">
        <f>'Total Number of WNV + Pools'!G10</f>
        <v>1</v>
      </c>
      <c r="J72" s="30">
        <f>'Total Number of WNV + Pools'!H10</f>
        <v>0</v>
      </c>
      <c r="K72" s="30">
        <f>'Total Number of WNV + Pools'!I10</f>
        <v>1</v>
      </c>
      <c r="L72" s="30">
        <f>ZONEINFRATE!C8</f>
        <v>8.569124812288111</v>
      </c>
      <c r="M72" s="30">
        <f>ZONEINFRATE!C9</f>
        <v>0</v>
      </c>
      <c r="N72" s="21">
        <v>2.4500000000000002</v>
      </c>
      <c r="R72" s="31"/>
    </row>
    <row r="73" spans="1:21" ht="24.75" thickBot="1" x14ac:dyDescent="0.3">
      <c r="B73" s="18" t="s">
        <v>22</v>
      </c>
      <c r="C73" s="70">
        <f>SUM(C69:C72)</f>
        <v>1157</v>
      </c>
      <c r="D73" s="70">
        <f>SUM(D69:D72)</f>
        <v>2828</v>
      </c>
      <c r="E73" s="70">
        <f t="shared" si="11"/>
        <v>3985</v>
      </c>
      <c r="F73" s="30">
        <f t="shared" ref="F73:K73" si="13">SUM(F69:F72)</f>
        <v>60</v>
      </c>
      <c r="G73" s="30">
        <f t="shared" si="13"/>
        <v>87</v>
      </c>
      <c r="H73" s="30">
        <f t="shared" si="12"/>
        <v>147</v>
      </c>
      <c r="I73" s="30">
        <f t="shared" si="13"/>
        <v>5</v>
      </c>
      <c r="J73" s="30">
        <f t="shared" si="13"/>
        <v>8</v>
      </c>
      <c r="K73" s="30">
        <f t="shared" si="13"/>
        <v>13</v>
      </c>
      <c r="L73" s="30">
        <f>CITYINFRATE!C2</f>
        <v>4.6670791170374093</v>
      </c>
      <c r="M73" s="30">
        <f>CITYINFRATE!C3</f>
        <v>2.9965396555915076</v>
      </c>
      <c r="N73" s="21">
        <v>3.49</v>
      </c>
      <c r="R73" s="31"/>
    </row>
    <row r="74" spans="1:21" ht="15.75" thickBot="1" x14ac:dyDescent="0.3">
      <c r="B74" s="18"/>
      <c r="C74" s="71"/>
      <c r="D74" s="71"/>
      <c r="E74" s="71"/>
      <c r="F74" s="30"/>
      <c r="G74" s="30"/>
      <c r="H74" s="30"/>
      <c r="I74" s="30"/>
      <c r="J74" s="30"/>
      <c r="K74" s="30"/>
      <c r="L74" s="30"/>
      <c r="M74" s="30"/>
      <c r="N74" s="21"/>
    </row>
    <row r="75" spans="1:21" ht="15.75" thickBot="1" x14ac:dyDescent="0.3">
      <c r="B75" s="18" t="s">
        <v>9</v>
      </c>
      <c r="C75" s="71">
        <f>'Total Number Ind Examined '!I6</f>
        <v>15</v>
      </c>
      <c r="D75" s="71">
        <f>'Total Number Ind Examined '!J6</f>
        <v>499</v>
      </c>
      <c r="E75" s="71">
        <f>C75+D75</f>
        <v>514</v>
      </c>
      <c r="F75" s="30">
        <f>'Total Number of Pools Examined'!H6</f>
        <v>5</v>
      </c>
      <c r="G75" s="30">
        <f>'Total Number of Pools Examined'!I6</f>
        <v>12</v>
      </c>
      <c r="H75" s="30">
        <f>F75+G75</f>
        <v>17</v>
      </c>
      <c r="I75" s="30">
        <f>'Total Number of WNV + Pools'!G11</f>
        <v>0</v>
      </c>
      <c r="J75" s="30">
        <f>'Total Number of WNV + Pools'!H11</f>
        <v>3</v>
      </c>
      <c r="K75" s="30">
        <f>I75+J75</f>
        <v>3</v>
      </c>
      <c r="L75" s="30">
        <f>CITYINFRATE!C4</f>
        <v>0</v>
      </c>
      <c r="M75" s="30">
        <f>CITYINFRATE!C5</f>
        <v>6.4473025114550246</v>
      </c>
      <c r="N75" s="21">
        <v>6.26</v>
      </c>
    </row>
    <row r="76" spans="1:21" ht="15.75" thickBot="1" x14ac:dyDescent="0.3"/>
    <row r="77" spans="1:21" x14ac:dyDescent="0.25">
      <c r="A77" t="s">
        <v>53</v>
      </c>
      <c r="B77" s="16"/>
      <c r="C77" s="74" t="s">
        <v>56</v>
      </c>
      <c r="D77" s="76"/>
      <c r="E77" s="74" t="s">
        <v>57</v>
      </c>
      <c r="F77" s="76"/>
      <c r="G77" s="74" t="s">
        <v>59</v>
      </c>
      <c r="H77" s="76"/>
      <c r="I77" s="74" t="s">
        <v>58</v>
      </c>
      <c r="J77" s="76"/>
      <c r="K77" s="74" t="s">
        <v>22</v>
      </c>
      <c r="L77" s="76"/>
      <c r="M77" s="19"/>
    </row>
    <row r="78" spans="1:21" ht="15.75" thickBot="1" x14ac:dyDescent="0.3">
      <c r="B78" s="17"/>
      <c r="C78" s="80"/>
      <c r="D78" s="82"/>
      <c r="E78" s="80"/>
      <c r="F78" s="82"/>
      <c r="G78" s="80"/>
      <c r="H78" s="82"/>
      <c r="I78" s="80"/>
      <c r="J78" s="82"/>
      <c r="K78" s="80"/>
      <c r="L78" s="82"/>
      <c r="M78" s="20"/>
    </row>
    <row r="79" spans="1:21"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21" ht="15.75" thickBot="1" x14ac:dyDescent="0.3">
      <c r="B80" s="18">
        <v>22</v>
      </c>
      <c r="C80" s="21"/>
      <c r="D80" s="21"/>
      <c r="E80" s="21"/>
      <c r="F80" s="21"/>
      <c r="G80" s="21"/>
      <c r="H80" s="21"/>
      <c r="I80" s="21"/>
      <c r="J80" s="21"/>
      <c r="K80" s="21"/>
      <c r="L80" s="21"/>
      <c r="M80" s="21"/>
    </row>
    <row r="81" spans="2:13" ht="15.75" thickBot="1" x14ac:dyDescent="0.3">
      <c r="B81" s="18">
        <v>23</v>
      </c>
      <c r="C81" s="30" t="s">
        <v>106</v>
      </c>
      <c r="D81" s="52">
        <v>0</v>
      </c>
      <c r="E81" s="30" t="s">
        <v>106</v>
      </c>
      <c r="F81" s="52">
        <v>0</v>
      </c>
      <c r="G81" s="30" t="s">
        <v>106</v>
      </c>
      <c r="H81" s="52">
        <v>1.99</v>
      </c>
      <c r="I81" s="30" t="s">
        <v>106</v>
      </c>
      <c r="J81" s="52">
        <v>0</v>
      </c>
      <c r="K81" s="30" t="s">
        <v>106</v>
      </c>
      <c r="L81" s="52">
        <v>0.57999999999999996</v>
      </c>
      <c r="M81" s="30" t="s">
        <v>106</v>
      </c>
    </row>
    <row r="82" spans="2:13" ht="15.75" thickBot="1" x14ac:dyDescent="0.3">
      <c r="B82" s="18">
        <v>24</v>
      </c>
      <c r="C82" s="30">
        <v>0</v>
      </c>
      <c r="D82" s="53">
        <v>0</v>
      </c>
      <c r="E82" s="30">
        <v>0</v>
      </c>
      <c r="F82" s="53">
        <v>0</v>
      </c>
      <c r="G82" s="30">
        <v>0</v>
      </c>
      <c r="H82" s="53">
        <v>1.52</v>
      </c>
      <c r="I82" s="30">
        <v>0</v>
      </c>
      <c r="J82" s="53">
        <v>0</v>
      </c>
      <c r="K82" s="30">
        <v>0</v>
      </c>
      <c r="L82" s="53">
        <v>0.57999999999999996</v>
      </c>
      <c r="M82" s="30">
        <v>0</v>
      </c>
    </row>
    <row r="83" spans="2:13" ht="15.75" thickBot="1" x14ac:dyDescent="0.3">
      <c r="B83" s="18">
        <v>25</v>
      </c>
      <c r="C83" s="30">
        <v>0</v>
      </c>
      <c r="D83" s="53">
        <v>0</v>
      </c>
      <c r="E83" s="30">
        <v>0</v>
      </c>
      <c r="F83" s="53">
        <v>0.69</v>
      </c>
      <c r="G83" s="30">
        <v>0</v>
      </c>
      <c r="H83" s="53">
        <v>0</v>
      </c>
      <c r="I83" s="30">
        <v>0</v>
      </c>
      <c r="J83" s="53">
        <v>0</v>
      </c>
      <c r="K83" s="30">
        <v>0</v>
      </c>
      <c r="L83" s="53">
        <v>0.09</v>
      </c>
      <c r="M83" s="30">
        <v>0</v>
      </c>
    </row>
    <row r="84" spans="2:13" ht="15.75" thickBot="1" x14ac:dyDescent="0.3">
      <c r="B84" s="18">
        <v>26</v>
      </c>
      <c r="C84" s="30">
        <v>0</v>
      </c>
      <c r="D84" s="53">
        <v>0</v>
      </c>
      <c r="E84" s="30">
        <v>1.08</v>
      </c>
      <c r="F84" s="53">
        <v>0</v>
      </c>
      <c r="G84" s="30">
        <v>0.75</v>
      </c>
      <c r="H84" s="53">
        <v>0.44</v>
      </c>
      <c r="I84" s="30">
        <v>0</v>
      </c>
      <c r="J84" s="53">
        <v>0.54</v>
      </c>
      <c r="K84" s="30">
        <v>0.75</v>
      </c>
      <c r="L84" s="53">
        <v>0.24</v>
      </c>
      <c r="M84" s="30">
        <v>0</v>
      </c>
    </row>
    <row r="85" spans="2:13" ht="15.75" thickBot="1" x14ac:dyDescent="0.3">
      <c r="B85" s="18">
        <v>27</v>
      </c>
      <c r="C85" s="30">
        <v>0</v>
      </c>
      <c r="D85" s="53">
        <v>0</v>
      </c>
      <c r="E85" s="30">
        <v>1.59</v>
      </c>
      <c r="F85" s="53">
        <v>0.09</v>
      </c>
      <c r="G85" s="30">
        <v>0</v>
      </c>
      <c r="H85" s="53">
        <v>0.25</v>
      </c>
      <c r="I85" s="30">
        <v>0</v>
      </c>
      <c r="J85" s="53">
        <v>0</v>
      </c>
      <c r="K85" s="30">
        <v>0.53</v>
      </c>
      <c r="L85" s="53">
        <v>0.17</v>
      </c>
      <c r="M85" s="30">
        <v>0</v>
      </c>
    </row>
    <row r="86" spans="2:13" ht="15.75" thickBot="1" x14ac:dyDescent="0.3">
      <c r="B86" s="18">
        <v>28</v>
      </c>
      <c r="C86" s="30">
        <v>0</v>
      </c>
      <c r="D86" s="53">
        <v>0</v>
      </c>
      <c r="E86" s="30">
        <v>0.65</v>
      </c>
      <c r="F86" s="53">
        <v>0.41</v>
      </c>
      <c r="G86" s="30">
        <v>1.43</v>
      </c>
      <c r="H86" s="53">
        <v>0.9</v>
      </c>
      <c r="I86" s="30">
        <v>0</v>
      </c>
      <c r="J86" s="53">
        <v>0.49</v>
      </c>
      <c r="K86" s="30">
        <v>0.97</v>
      </c>
      <c r="L86" s="53">
        <v>0.53</v>
      </c>
      <c r="M86" s="30">
        <v>0</v>
      </c>
    </row>
    <row r="87" spans="2:13" ht="15.75" thickBot="1" x14ac:dyDescent="0.3">
      <c r="B87" s="18">
        <v>29</v>
      </c>
      <c r="C87" s="48">
        <v>1.87</v>
      </c>
      <c r="D87" s="54">
        <v>1.58</v>
      </c>
      <c r="E87" s="30">
        <v>0</v>
      </c>
      <c r="F87" s="53">
        <v>1.4</v>
      </c>
      <c r="G87" s="30">
        <v>0</v>
      </c>
      <c r="H87" s="53">
        <v>3.22</v>
      </c>
      <c r="I87" s="30">
        <v>0</v>
      </c>
      <c r="J87" s="53">
        <v>1.17</v>
      </c>
      <c r="K87" s="30">
        <v>0.23</v>
      </c>
      <c r="L87" s="54">
        <v>2.0699999999999998</v>
      </c>
      <c r="M87" s="48">
        <v>0.89</v>
      </c>
    </row>
    <row r="88" spans="2:13" ht="15.75" thickBot="1" x14ac:dyDescent="0.3">
      <c r="B88" s="18">
        <v>30</v>
      </c>
      <c r="C88" s="48">
        <v>1.1599999999999999</v>
      </c>
      <c r="D88" s="54">
        <v>2.97</v>
      </c>
      <c r="E88" s="48">
        <v>0.47</v>
      </c>
      <c r="F88" s="54">
        <v>2.1</v>
      </c>
      <c r="G88" s="48">
        <v>2.42</v>
      </c>
      <c r="H88" s="54">
        <v>4.01</v>
      </c>
      <c r="I88" s="30">
        <v>0</v>
      </c>
      <c r="J88" s="53">
        <v>3.6</v>
      </c>
      <c r="K88" s="48">
        <v>1.38</v>
      </c>
      <c r="L88" s="54">
        <v>3.05</v>
      </c>
      <c r="M88" s="48">
        <v>3.18</v>
      </c>
    </row>
    <row r="89" spans="2:13" ht="15.75" thickBot="1" x14ac:dyDescent="0.3">
      <c r="B89" s="18">
        <v>31</v>
      </c>
      <c r="C89" s="47">
        <v>5.25</v>
      </c>
      <c r="D89" s="54">
        <v>4.29</v>
      </c>
      <c r="E89" s="47">
        <v>3.24</v>
      </c>
      <c r="F89" s="54">
        <v>1.42</v>
      </c>
      <c r="G89" s="47">
        <v>3.16</v>
      </c>
      <c r="H89" s="54">
        <v>4.2699999999999996</v>
      </c>
      <c r="I89" s="47">
        <v>2.4500000000000002</v>
      </c>
      <c r="J89" s="54">
        <v>3.4</v>
      </c>
      <c r="K89" s="47">
        <v>3.49</v>
      </c>
      <c r="L89" s="54">
        <v>3.27</v>
      </c>
      <c r="M89" s="47">
        <v>6.26</v>
      </c>
    </row>
    <row r="90" spans="2:13" ht="15.75" thickBot="1" x14ac:dyDescent="0.3">
      <c r="B90" s="18">
        <v>32</v>
      </c>
      <c r="C90" s="47"/>
      <c r="D90" s="54">
        <v>4.37</v>
      </c>
      <c r="E90" s="47"/>
      <c r="F90" s="54">
        <v>6.3</v>
      </c>
      <c r="G90" s="47"/>
      <c r="H90" s="54">
        <v>7.68</v>
      </c>
      <c r="I90" s="47"/>
      <c r="J90" s="54">
        <v>9.92</v>
      </c>
      <c r="K90" s="47"/>
      <c r="L90" s="54">
        <v>6.11</v>
      </c>
      <c r="M90" s="47"/>
    </row>
    <row r="91" spans="2:13" ht="15.75" thickBot="1" x14ac:dyDescent="0.3">
      <c r="B91" s="18">
        <v>33</v>
      </c>
      <c r="C91" s="47"/>
      <c r="D91" s="54">
        <v>8.34</v>
      </c>
      <c r="E91" s="47"/>
      <c r="F91" s="54">
        <v>7.54</v>
      </c>
      <c r="G91" s="47"/>
      <c r="H91" s="54">
        <v>10.85</v>
      </c>
      <c r="I91" s="47"/>
      <c r="J91" s="54">
        <v>4.8</v>
      </c>
      <c r="K91" s="47"/>
      <c r="L91" s="54">
        <v>8.9600000000000009</v>
      </c>
      <c r="M91" s="47"/>
    </row>
    <row r="92" spans="2:13" ht="15.75" thickBot="1" x14ac:dyDescent="0.3">
      <c r="B92" s="18">
        <v>34</v>
      </c>
      <c r="C92" s="47"/>
      <c r="D92" s="54">
        <v>6.89</v>
      </c>
      <c r="E92" s="47"/>
      <c r="F92" s="54">
        <v>3.03</v>
      </c>
      <c r="G92" s="47"/>
      <c r="H92" s="54">
        <v>12.02</v>
      </c>
      <c r="I92" s="47"/>
      <c r="J92" s="54">
        <v>12.99</v>
      </c>
      <c r="K92" s="47"/>
      <c r="L92" s="54">
        <v>7.66</v>
      </c>
      <c r="M92" s="47"/>
    </row>
    <row r="93" spans="2:13" ht="15.75" thickBot="1" x14ac:dyDescent="0.3">
      <c r="B93" s="18">
        <v>35</v>
      </c>
      <c r="C93" s="47"/>
      <c r="D93" s="54">
        <v>8.1300000000000008</v>
      </c>
      <c r="E93" s="47"/>
      <c r="F93" s="54">
        <v>4.78</v>
      </c>
      <c r="G93" s="47"/>
      <c r="H93" s="54">
        <v>15.6</v>
      </c>
      <c r="I93" s="47"/>
      <c r="J93" s="54">
        <v>61.3</v>
      </c>
      <c r="K93" s="47"/>
      <c r="L93" s="54">
        <v>10.8</v>
      </c>
      <c r="M93" s="47"/>
    </row>
    <row r="94" spans="2:13" ht="15.75" thickBot="1" x14ac:dyDescent="0.3">
      <c r="B94" s="18">
        <v>36</v>
      </c>
      <c r="C94" s="21"/>
      <c r="D94" s="21"/>
      <c r="E94" s="21"/>
      <c r="F94" s="21"/>
      <c r="G94" s="21"/>
      <c r="H94" s="21"/>
      <c r="I94" s="21"/>
      <c r="J94" s="21"/>
      <c r="K94" s="21"/>
      <c r="L94" s="21"/>
      <c r="M94"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3:E33"/>
    <mergeCell ref="C34:E34"/>
    <mergeCell ref="C35:E35"/>
    <mergeCell ref="G33:I35"/>
    <mergeCell ref="C36:C37"/>
    <mergeCell ref="D36:D37"/>
    <mergeCell ref="E36:E37"/>
    <mergeCell ref="G36:G37"/>
    <mergeCell ref="H36:H37"/>
    <mergeCell ref="C46:D47"/>
    <mergeCell ref="E46:F47"/>
    <mergeCell ref="G46:H47"/>
    <mergeCell ref="I46:J47"/>
    <mergeCell ref="K46:L47"/>
    <mergeCell ref="L65:N67"/>
    <mergeCell ref="C77:D78"/>
    <mergeCell ref="E77:F78"/>
    <mergeCell ref="G77:H78"/>
    <mergeCell ref="I77:J78"/>
    <mergeCell ref="K77:L78"/>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opLeftCell="A121" workbookViewId="0">
      <selection activeCell="Y149" sqref="Y149"/>
    </sheetView>
  </sheetViews>
  <sheetFormatPr defaultRowHeight="11.25" x14ac:dyDescent="0.25"/>
  <cols>
    <col min="1" max="1" width="4.5703125" style="38" bestFit="1" customWidth="1"/>
    <col min="2" max="2" width="11.5703125" style="36" bestFit="1" customWidth="1"/>
    <col min="3" max="3" width="9.42578125" style="36" bestFit="1" customWidth="1"/>
    <col min="4" max="4" width="6.5703125" style="36" bestFit="1" customWidth="1"/>
    <col min="5" max="5" width="7.7109375" style="37" bestFit="1"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6.28515625" style="36" bestFit="1" customWidth="1"/>
    <col min="13" max="13" width="5.42578125" style="36" customWidth="1"/>
    <col min="14" max="14" width="6.7109375" style="36" customWidth="1"/>
    <col min="15" max="15" width="7.42578125" style="36" customWidth="1"/>
    <col min="16" max="16" width="7.140625" style="36" customWidth="1"/>
    <col min="17" max="17" width="11.140625" style="36" customWidth="1"/>
    <col min="18" max="18" width="10.7109375" style="36" customWidth="1"/>
    <col min="19" max="19" width="13.7109375" style="36" customWidth="1"/>
    <col min="20"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1" s="34" customFormat="1" ht="43.9" customHeight="1" x14ac:dyDescent="0.25">
      <c r="A1" s="39" t="s">
        <v>39</v>
      </c>
      <c r="B1" s="40" t="s">
        <v>80</v>
      </c>
      <c r="C1" s="40" t="s">
        <v>81</v>
      </c>
      <c r="D1" s="40" t="s">
        <v>8</v>
      </c>
      <c r="E1" s="41" t="s">
        <v>0</v>
      </c>
      <c r="F1" s="42" t="s">
        <v>40</v>
      </c>
      <c r="G1" s="42" t="s">
        <v>41</v>
      </c>
      <c r="H1" s="40" t="s">
        <v>82</v>
      </c>
      <c r="I1" s="40" t="s">
        <v>46</v>
      </c>
      <c r="J1" s="40" t="s">
        <v>83</v>
      </c>
      <c r="K1" s="40" t="s">
        <v>42</v>
      </c>
      <c r="L1" s="40" t="s">
        <v>84</v>
      </c>
      <c r="M1" s="40" t="s">
        <v>43</v>
      </c>
      <c r="N1" s="40" t="s">
        <v>85</v>
      </c>
      <c r="O1" s="40" t="s">
        <v>86</v>
      </c>
      <c r="P1" s="40" t="s">
        <v>44</v>
      </c>
      <c r="Q1" s="40" t="s">
        <v>87</v>
      </c>
      <c r="R1" s="40" t="s">
        <v>88</v>
      </c>
      <c r="S1" s="40" t="s">
        <v>45</v>
      </c>
      <c r="T1" s="43" t="s">
        <v>93</v>
      </c>
      <c r="U1" s="43" t="s">
        <v>94</v>
      </c>
    </row>
    <row r="2" spans="1:21" x14ac:dyDescent="0.25">
      <c r="A2" s="55">
        <v>2015</v>
      </c>
      <c r="B2" s="56" t="s">
        <v>298</v>
      </c>
      <c r="C2" s="56">
        <v>17725</v>
      </c>
      <c r="D2" s="56">
        <v>31</v>
      </c>
      <c r="E2" s="57">
        <v>42219</v>
      </c>
      <c r="F2" s="56" t="s">
        <v>297</v>
      </c>
      <c r="G2" s="56" t="s">
        <v>9</v>
      </c>
      <c r="H2" s="56" t="s">
        <v>257</v>
      </c>
      <c r="I2" s="56" t="s">
        <v>9</v>
      </c>
      <c r="J2" s="56" t="s">
        <v>110</v>
      </c>
      <c r="K2" s="56" t="s">
        <v>299</v>
      </c>
      <c r="L2" s="56" t="s">
        <v>6</v>
      </c>
      <c r="M2" s="56" t="s">
        <v>300</v>
      </c>
      <c r="N2" s="56">
        <v>0</v>
      </c>
      <c r="O2" s="56">
        <v>50</v>
      </c>
      <c r="P2" s="56">
        <v>50</v>
      </c>
      <c r="Q2" s="56">
        <v>0</v>
      </c>
      <c r="R2" s="56" t="s">
        <v>301</v>
      </c>
      <c r="S2" s="56"/>
      <c r="T2" s="36" t="s">
        <v>477</v>
      </c>
      <c r="U2" s="36" t="s">
        <v>477</v>
      </c>
    </row>
    <row r="3" spans="1:21" x14ac:dyDescent="0.25">
      <c r="A3" s="55">
        <v>2015</v>
      </c>
      <c r="B3" s="56" t="s">
        <v>302</v>
      </c>
      <c r="C3" s="56">
        <v>17726</v>
      </c>
      <c r="D3" s="56">
        <v>31</v>
      </c>
      <c r="E3" s="57">
        <v>42219</v>
      </c>
      <c r="F3" s="56" t="s">
        <v>297</v>
      </c>
      <c r="G3" s="56" t="s">
        <v>9</v>
      </c>
      <c r="H3" s="56" t="s">
        <v>257</v>
      </c>
      <c r="I3" s="56" t="s">
        <v>9</v>
      </c>
      <c r="J3" s="56" t="s">
        <v>110</v>
      </c>
      <c r="K3" s="56" t="s">
        <v>299</v>
      </c>
      <c r="L3" s="56" t="s">
        <v>6</v>
      </c>
      <c r="M3" s="56" t="s">
        <v>300</v>
      </c>
      <c r="N3" s="56">
        <v>0</v>
      </c>
      <c r="O3" s="56">
        <v>50</v>
      </c>
      <c r="P3" s="56">
        <v>50</v>
      </c>
      <c r="Q3" s="56">
        <v>0</v>
      </c>
      <c r="R3" s="56" t="s">
        <v>301</v>
      </c>
      <c r="S3" s="56"/>
      <c r="T3" s="36" t="s">
        <v>477</v>
      </c>
      <c r="U3" s="36" t="s">
        <v>477</v>
      </c>
    </row>
    <row r="4" spans="1:21" x14ac:dyDescent="0.25">
      <c r="A4" s="55">
        <v>2015</v>
      </c>
      <c r="B4" s="56" t="s">
        <v>303</v>
      </c>
      <c r="C4" s="56">
        <v>17727</v>
      </c>
      <c r="D4" s="56">
        <v>31</v>
      </c>
      <c r="E4" s="57">
        <v>42219</v>
      </c>
      <c r="F4" s="56" t="s">
        <v>297</v>
      </c>
      <c r="G4" s="56" t="s">
        <v>9</v>
      </c>
      <c r="H4" s="56" t="s">
        <v>257</v>
      </c>
      <c r="I4" s="56" t="s">
        <v>9</v>
      </c>
      <c r="J4" s="56" t="s">
        <v>110</v>
      </c>
      <c r="K4" s="56" t="s">
        <v>299</v>
      </c>
      <c r="L4" s="56" t="s">
        <v>6</v>
      </c>
      <c r="M4" s="56" t="s">
        <v>300</v>
      </c>
      <c r="N4" s="56">
        <v>0</v>
      </c>
      <c r="O4" s="56">
        <v>9</v>
      </c>
      <c r="P4" s="56">
        <v>9</v>
      </c>
      <c r="Q4" s="56">
        <v>0</v>
      </c>
      <c r="R4" s="56" t="s">
        <v>301</v>
      </c>
      <c r="S4" s="56"/>
      <c r="T4" s="36" t="s">
        <v>477</v>
      </c>
      <c r="U4" s="36" t="s">
        <v>477</v>
      </c>
    </row>
    <row r="5" spans="1:21" x14ac:dyDescent="0.25">
      <c r="A5" s="55">
        <v>2015</v>
      </c>
      <c r="B5" s="56" t="s">
        <v>304</v>
      </c>
      <c r="C5" s="56">
        <v>17728</v>
      </c>
      <c r="D5" s="56">
        <v>31</v>
      </c>
      <c r="E5" s="57">
        <v>42219</v>
      </c>
      <c r="F5" s="56" t="s">
        <v>297</v>
      </c>
      <c r="G5" s="56" t="s">
        <v>9</v>
      </c>
      <c r="H5" s="56" t="s">
        <v>257</v>
      </c>
      <c r="I5" s="56" t="s">
        <v>9</v>
      </c>
      <c r="J5" s="56" t="s">
        <v>110</v>
      </c>
      <c r="K5" s="56" t="s">
        <v>299</v>
      </c>
      <c r="L5" s="56" t="s">
        <v>5</v>
      </c>
      <c r="M5" s="56" t="s">
        <v>300</v>
      </c>
      <c r="N5" s="56">
        <v>0</v>
      </c>
      <c r="O5" s="56">
        <v>5</v>
      </c>
      <c r="P5" s="56">
        <v>5</v>
      </c>
      <c r="Q5" s="56">
        <v>0</v>
      </c>
      <c r="R5" s="56" t="s">
        <v>301</v>
      </c>
      <c r="S5" s="56"/>
      <c r="T5" s="36" t="s">
        <v>478</v>
      </c>
      <c r="U5" s="36" t="s">
        <v>478</v>
      </c>
    </row>
    <row r="6" spans="1:21" x14ac:dyDescent="0.25">
      <c r="A6" s="58">
        <v>2015</v>
      </c>
      <c r="B6" s="59" t="s">
        <v>305</v>
      </c>
      <c r="C6" s="59">
        <v>17729</v>
      </c>
      <c r="D6" s="59">
        <v>31</v>
      </c>
      <c r="E6" s="60">
        <v>42219</v>
      </c>
      <c r="F6" s="59" t="s">
        <v>297</v>
      </c>
      <c r="G6" s="59" t="s">
        <v>47</v>
      </c>
      <c r="H6" s="59" t="s">
        <v>159</v>
      </c>
      <c r="I6" s="59" t="s">
        <v>62</v>
      </c>
      <c r="J6" s="59" t="s">
        <v>110</v>
      </c>
      <c r="K6" s="59" t="s">
        <v>299</v>
      </c>
      <c r="L6" s="59" t="s">
        <v>6</v>
      </c>
      <c r="M6" s="59" t="s">
        <v>300</v>
      </c>
      <c r="N6" s="59">
        <v>0</v>
      </c>
      <c r="O6" s="59">
        <v>50</v>
      </c>
      <c r="P6" s="59">
        <v>50</v>
      </c>
      <c r="Q6" s="59">
        <v>1</v>
      </c>
      <c r="R6" s="59" t="s">
        <v>306</v>
      </c>
      <c r="S6" s="59"/>
      <c r="T6" s="59" t="s">
        <v>479</v>
      </c>
      <c r="U6" s="59" t="s">
        <v>481</v>
      </c>
    </row>
    <row r="7" spans="1:21" x14ac:dyDescent="0.25">
      <c r="A7" s="55">
        <v>2015</v>
      </c>
      <c r="B7" s="56" t="s">
        <v>307</v>
      </c>
      <c r="C7" s="56">
        <v>17730</v>
      </c>
      <c r="D7" s="56">
        <v>31</v>
      </c>
      <c r="E7" s="57">
        <v>42219</v>
      </c>
      <c r="F7" s="56" t="s">
        <v>297</v>
      </c>
      <c r="G7" s="56" t="s">
        <v>47</v>
      </c>
      <c r="H7" s="56" t="s">
        <v>159</v>
      </c>
      <c r="I7" s="56" t="s">
        <v>62</v>
      </c>
      <c r="J7" s="56" t="s">
        <v>110</v>
      </c>
      <c r="K7" s="56" t="s">
        <v>299</v>
      </c>
      <c r="L7" s="56" t="s">
        <v>6</v>
      </c>
      <c r="M7" s="56" t="s">
        <v>300</v>
      </c>
      <c r="N7" s="56">
        <v>0</v>
      </c>
      <c r="O7" s="56">
        <v>22</v>
      </c>
      <c r="P7" s="56">
        <v>22</v>
      </c>
      <c r="Q7" s="56">
        <v>0</v>
      </c>
      <c r="R7" s="56" t="s">
        <v>301</v>
      </c>
      <c r="S7" s="56"/>
      <c r="T7" s="36" t="s">
        <v>479</v>
      </c>
      <c r="U7" s="36" t="s">
        <v>481</v>
      </c>
    </row>
    <row r="8" spans="1:21" x14ac:dyDescent="0.25">
      <c r="A8" s="55">
        <v>2015</v>
      </c>
      <c r="B8" s="56" t="s">
        <v>308</v>
      </c>
      <c r="C8" s="56">
        <v>17731</v>
      </c>
      <c r="D8" s="56">
        <v>31</v>
      </c>
      <c r="E8" s="57">
        <v>42219</v>
      </c>
      <c r="F8" s="56" t="s">
        <v>297</v>
      </c>
      <c r="G8" s="56" t="s">
        <v>47</v>
      </c>
      <c r="H8" s="56" t="s">
        <v>159</v>
      </c>
      <c r="I8" s="56" t="s">
        <v>62</v>
      </c>
      <c r="J8" s="56" t="s">
        <v>110</v>
      </c>
      <c r="K8" s="56" t="s">
        <v>299</v>
      </c>
      <c r="L8" s="56" t="s">
        <v>5</v>
      </c>
      <c r="M8" s="56" t="s">
        <v>300</v>
      </c>
      <c r="N8" s="56">
        <v>0</v>
      </c>
      <c r="O8" s="56">
        <v>3</v>
      </c>
      <c r="P8" s="56">
        <v>3</v>
      </c>
      <c r="Q8" s="56">
        <v>0</v>
      </c>
      <c r="R8" s="56" t="s">
        <v>301</v>
      </c>
      <c r="S8" s="56"/>
      <c r="T8" s="36" t="s">
        <v>480</v>
      </c>
      <c r="U8" s="36" t="s">
        <v>482</v>
      </c>
    </row>
    <row r="9" spans="1:21" x14ac:dyDescent="0.25">
      <c r="A9" s="55">
        <v>2015</v>
      </c>
      <c r="B9" s="56" t="s">
        <v>309</v>
      </c>
      <c r="C9" s="56">
        <v>17732</v>
      </c>
      <c r="D9" s="56">
        <v>31</v>
      </c>
      <c r="E9" s="57">
        <v>42219</v>
      </c>
      <c r="F9" s="56" t="s">
        <v>297</v>
      </c>
      <c r="G9" s="56" t="s">
        <v>47</v>
      </c>
      <c r="H9" s="56" t="s">
        <v>120</v>
      </c>
      <c r="I9" s="56" t="s">
        <v>61</v>
      </c>
      <c r="J9" s="56" t="s">
        <v>110</v>
      </c>
      <c r="K9" s="56" t="s">
        <v>299</v>
      </c>
      <c r="L9" s="56" t="s">
        <v>6</v>
      </c>
      <c r="M9" s="56" t="s">
        <v>300</v>
      </c>
      <c r="N9" s="56">
        <v>0</v>
      </c>
      <c r="O9" s="56">
        <v>50</v>
      </c>
      <c r="P9" s="56">
        <v>50</v>
      </c>
      <c r="Q9" s="56">
        <v>0</v>
      </c>
      <c r="R9" s="56" t="s">
        <v>301</v>
      </c>
      <c r="S9" s="56"/>
      <c r="T9" s="36" t="s">
        <v>479</v>
      </c>
      <c r="U9" s="36" t="s">
        <v>483</v>
      </c>
    </row>
    <row r="10" spans="1:21" x14ac:dyDescent="0.25">
      <c r="A10" s="58">
        <v>2015</v>
      </c>
      <c r="B10" s="59" t="s">
        <v>310</v>
      </c>
      <c r="C10" s="59">
        <v>17733</v>
      </c>
      <c r="D10" s="59">
        <v>31</v>
      </c>
      <c r="E10" s="60">
        <v>42219</v>
      </c>
      <c r="F10" s="59" t="s">
        <v>297</v>
      </c>
      <c r="G10" s="59" t="s">
        <v>47</v>
      </c>
      <c r="H10" s="59" t="s">
        <v>120</v>
      </c>
      <c r="I10" s="59" t="s">
        <v>61</v>
      </c>
      <c r="J10" s="59" t="s">
        <v>110</v>
      </c>
      <c r="K10" s="59" t="s">
        <v>299</v>
      </c>
      <c r="L10" s="59" t="s">
        <v>6</v>
      </c>
      <c r="M10" s="59" t="s">
        <v>300</v>
      </c>
      <c r="N10" s="59">
        <v>0</v>
      </c>
      <c r="O10" s="59">
        <v>50</v>
      </c>
      <c r="P10" s="59">
        <v>50</v>
      </c>
      <c r="Q10" s="59">
        <v>1</v>
      </c>
      <c r="R10" s="59" t="s">
        <v>306</v>
      </c>
      <c r="S10" s="59"/>
      <c r="T10" s="59" t="s">
        <v>479</v>
      </c>
      <c r="U10" s="59" t="s">
        <v>483</v>
      </c>
    </row>
    <row r="11" spans="1:21" x14ac:dyDescent="0.25">
      <c r="A11" s="55">
        <v>2015</v>
      </c>
      <c r="B11" s="56" t="s">
        <v>311</v>
      </c>
      <c r="C11" s="56">
        <v>17734</v>
      </c>
      <c r="D11" s="56">
        <v>31</v>
      </c>
      <c r="E11" s="57">
        <v>42219</v>
      </c>
      <c r="F11" s="56" t="s">
        <v>297</v>
      </c>
      <c r="G11" s="56" t="s">
        <v>47</v>
      </c>
      <c r="H11" s="56" t="s">
        <v>120</v>
      </c>
      <c r="I11" s="56" t="s">
        <v>61</v>
      </c>
      <c r="J11" s="56" t="s">
        <v>110</v>
      </c>
      <c r="K11" s="56" t="s">
        <v>299</v>
      </c>
      <c r="L11" s="56" t="s">
        <v>6</v>
      </c>
      <c r="M11" s="56" t="s">
        <v>300</v>
      </c>
      <c r="N11" s="56">
        <v>0</v>
      </c>
      <c r="O11" s="56">
        <v>15</v>
      </c>
      <c r="P11" s="56">
        <v>15</v>
      </c>
      <c r="Q11" s="56">
        <v>0</v>
      </c>
      <c r="R11" s="56" t="s">
        <v>301</v>
      </c>
      <c r="S11" s="56"/>
      <c r="T11" s="36" t="s">
        <v>479</v>
      </c>
      <c r="U11" s="36" t="s">
        <v>483</v>
      </c>
    </row>
    <row r="12" spans="1:21" x14ac:dyDescent="0.25">
      <c r="A12" s="55">
        <v>2015</v>
      </c>
      <c r="B12" s="56" t="s">
        <v>312</v>
      </c>
      <c r="C12" s="56">
        <v>17735</v>
      </c>
      <c r="D12" s="56">
        <v>31</v>
      </c>
      <c r="E12" s="57">
        <v>42219</v>
      </c>
      <c r="F12" s="56" t="s">
        <v>297</v>
      </c>
      <c r="G12" s="56" t="s">
        <v>47</v>
      </c>
      <c r="H12" s="56" t="s">
        <v>120</v>
      </c>
      <c r="I12" s="56" t="s">
        <v>61</v>
      </c>
      <c r="J12" s="56" t="s">
        <v>110</v>
      </c>
      <c r="K12" s="56" t="s">
        <v>299</v>
      </c>
      <c r="L12" s="56" t="s">
        <v>5</v>
      </c>
      <c r="M12" s="56" t="s">
        <v>300</v>
      </c>
      <c r="N12" s="56">
        <v>0</v>
      </c>
      <c r="O12" s="56">
        <v>5</v>
      </c>
      <c r="P12" s="56">
        <v>5</v>
      </c>
      <c r="Q12" s="56">
        <v>0</v>
      </c>
      <c r="R12" s="56" t="s">
        <v>301</v>
      </c>
      <c r="S12" s="56"/>
      <c r="T12" s="36" t="s">
        <v>480</v>
      </c>
      <c r="U12" s="36" t="s">
        <v>484</v>
      </c>
    </row>
    <row r="13" spans="1:21" x14ac:dyDescent="0.25">
      <c r="A13" s="55">
        <v>2015</v>
      </c>
      <c r="B13" s="56" t="s">
        <v>313</v>
      </c>
      <c r="C13" s="56">
        <v>17736</v>
      </c>
      <c r="D13" s="56">
        <v>31</v>
      </c>
      <c r="E13" s="57">
        <v>42219</v>
      </c>
      <c r="F13" s="56" t="s">
        <v>297</v>
      </c>
      <c r="G13" s="56" t="s">
        <v>47</v>
      </c>
      <c r="H13" s="56" t="s">
        <v>113</v>
      </c>
      <c r="I13" s="56" t="s">
        <v>62</v>
      </c>
      <c r="J13" s="56" t="s">
        <v>110</v>
      </c>
      <c r="K13" s="56" t="s">
        <v>299</v>
      </c>
      <c r="L13" s="56" t="s">
        <v>6</v>
      </c>
      <c r="M13" s="56" t="s">
        <v>300</v>
      </c>
      <c r="N13" s="56">
        <v>0</v>
      </c>
      <c r="O13" s="56">
        <v>50</v>
      </c>
      <c r="P13" s="56">
        <v>50</v>
      </c>
      <c r="Q13" s="56">
        <v>0</v>
      </c>
      <c r="R13" s="56" t="s">
        <v>301</v>
      </c>
      <c r="S13" s="56"/>
      <c r="T13" s="36" t="s">
        <v>479</v>
      </c>
      <c r="U13" s="36" t="s">
        <v>481</v>
      </c>
    </row>
    <row r="14" spans="1:21" x14ac:dyDescent="0.25">
      <c r="A14" s="55">
        <v>2015</v>
      </c>
      <c r="B14" s="56" t="s">
        <v>314</v>
      </c>
      <c r="C14" s="56">
        <v>17737</v>
      </c>
      <c r="D14" s="56">
        <v>31</v>
      </c>
      <c r="E14" s="57">
        <v>42219</v>
      </c>
      <c r="F14" s="56" t="s">
        <v>297</v>
      </c>
      <c r="G14" s="56" t="s">
        <v>47</v>
      </c>
      <c r="H14" s="56" t="s">
        <v>113</v>
      </c>
      <c r="I14" s="56" t="s">
        <v>62</v>
      </c>
      <c r="J14" s="56" t="s">
        <v>110</v>
      </c>
      <c r="K14" s="56" t="s">
        <v>299</v>
      </c>
      <c r="L14" s="56" t="s">
        <v>6</v>
      </c>
      <c r="M14" s="56" t="s">
        <v>300</v>
      </c>
      <c r="N14" s="56">
        <v>0</v>
      </c>
      <c r="O14" s="56">
        <v>50</v>
      </c>
      <c r="P14" s="56">
        <v>50</v>
      </c>
      <c r="Q14" s="56">
        <v>0</v>
      </c>
      <c r="R14" s="56" t="s">
        <v>301</v>
      </c>
      <c r="S14" s="56"/>
      <c r="T14" s="36" t="s">
        <v>479</v>
      </c>
      <c r="U14" s="36" t="s">
        <v>481</v>
      </c>
    </row>
    <row r="15" spans="1:21" x14ac:dyDescent="0.25">
      <c r="A15" s="55">
        <v>2015</v>
      </c>
      <c r="B15" s="56" t="s">
        <v>315</v>
      </c>
      <c r="C15" s="56">
        <v>17738</v>
      </c>
      <c r="D15" s="56">
        <v>31</v>
      </c>
      <c r="E15" s="57">
        <v>42219</v>
      </c>
      <c r="F15" s="56" t="s">
        <v>297</v>
      </c>
      <c r="G15" s="56" t="s">
        <v>47</v>
      </c>
      <c r="H15" s="56" t="s">
        <v>113</v>
      </c>
      <c r="I15" s="56" t="s">
        <v>62</v>
      </c>
      <c r="J15" s="56" t="s">
        <v>110</v>
      </c>
      <c r="K15" s="56" t="s">
        <v>299</v>
      </c>
      <c r="L15" s="56" t="s">
        <v>6</v>
      </c>
      <c r="M15" s="56" t="s">
        <v>300</v>
      </c>
      <c r="N15" s="56">
        <v>0</v>
      </c>
      <c r="O15" s="56">
        <v>50</v>
      </c>
      <c r="P15" s="56">
        <v>50</v>
      </c>
      <c r="Q15" s="56">
        <v>0</v>
      </c>
      <c r="R15" s="56" t="s">
        <v>301</v>
      </c>
      <c r="S15" s="56"/>
      <c r="T15" s="36" t="s">
        <v>479</v>
      </c>
      <c r="U15" s="36" t="s">
        <v>481</v>
      </c>
    </row>
    <row r="16" spans="1:21" x14ac:dyDescent="0.25">
      <c r="A16" s="55">
        <v>2015</v>
      </c>
      <c r="B16" s="56" t="s">
        <v>316</v>
      </c>
      <c r="C16" s="56">
        <v>17739</v>
      </c>
      <c r="D16" s="56">
        <v>31</v>
      </c>
      <c r="E16" s="57">
        <v>42219</v>
      </c>
      <c r="F16" s="56" t="s">
        <v>297</v>
      </c>
      <c r="G16" s="56" t="s">
        <v>47</v>
      </c>
      <c r="H16" s="56" t="s">
        <v>113</v>
      </c>
      <c r="I16" s="56" t="s">
        <v>62</v>
      </c>
      <c r="J16" s="56" t="s">
        <v>110</v>
      </c>
      <c r="K16" s="56" t="s">
        <v>299</v>
      </c>
      <c r="L16" s="56" t="s">
        <v>6</v>
      </c>
      <c r="M16" s="56" t="s">
        <v>300</v>
      </c>
      <c r="N16" s="56">
        <v>0</v>
      </c>
      <c r="O16" s="56">
        <v>11</v>
      </c>
      <c r="P16" s="56">
        <v>11</v>
      </c>
      <c r="Q16" s="56">
        <v>0</v>
      </c>
      <c r="R16" s="56" t="s">
        <v>301</v>
      </c>
      <c r="S16" s="56"/>
      <c r="T16" s="36" t="s">
        <v>479</v>
      </c>
      <c r="U16" s="36" t="s">
        <v>481</v>
      </c>
    </row>
    <row r="17" spans="1:21" x14ac:dyDescent="0.25">
      <c r="A17" s="58">
        <v>2015</v>
      </c>
      <c r="B17" s="59" t="s">
        <v>317</v>
      </c>
      <c r="C17" s="59">
        <v>17740</v>
      </c>
      <c r="D17" s="59">
        <v>31</v>
      </c>
      <c r="E17" s="60">
        <v>42219</v>
      </c>
      <c r="F17" s="59" t="s">
        <v>297</v>
      </c>
      <c r="G17" s="59" t="s">
        <v>47</v>
      </c>
      <c r="H17" s="59" t="s">
        <v>113</v>
      </c>
      <c r="I17" s="59" t="s">
        <v>62</v>
      </c>
      <c r="J17" s="59" t="s">
        <v>110</v>
      </c>
      <c r="K17" s="59" t="s">
        <v>299</v>
      </c>
      <c r="L17" s="59" t="s">
        <v>5</v>
      </c>
      <c r="M17" s="59" t="s">
        <v>300</v>
      </c>
      <c r="N17" s="59">
        <v>0</v>
      </c>
      <c r="O17" s="59">
        <v>33</v>
      </c>
      <c r="P17" s="59">
        <v>33</v>
      </c>
      <c r="Q17" s="59">
        <v>1</v>
      </c>
      <c r="R17" s="59" t="s">
        <v>306</v>
      </c>
      <c r="S17" s="59"/>
      <c r="T17" s="59" t="s">
        <v>480</v>
      </c>
      <c r="U17" s="59" t="s">
        <v>482</v>
      </c>
    </row>
    <row r="18" spans="1:21" x14ac:dyDescent="0.25">
      <c r="A18" s="55">
        <v>2015</v>
      </c>
      <c r="B18" s="56" t="s">
        <v>318</v>
      </c>
      <c r="C18" s="56">
        <v>17741</v>
      </c>
      <c r="D18" s="56">
        <v>31</v>
      </c>
      <c r="E18" s="57">
        <v>42219</v>
      </c>
      <c r="F18" s="56" t="s">
        <v>297</v>
      </c>
      <c r="G18" s="56" t="s">
        <v>47</v>
      </c>
      <c r="H18" s="56" t="s">
        <v>181</v>
      </c>
      <c r="I18" s="56" t="s">
        <v>61</v>
      </c>
      <c r="J18" s="56" t="s">
        <v>110</v>
      </c>
      <c r="K18" s="56" t="s">
        <v>299</v>
      </c>
      <c r="L18" s="56" t="s">
        <v>6</v>
      </c>
      <c r="M18" s="56" t="s">
        <v>300</v>
      </c>
      <c r="N18" s="56">
        <v>0</v>
      </c>
      <c r="O18" s="56">
        <v>50</v>
      </c>
      <c r="P18" s="56">
        <v>50</v>
      </c>
      <c r="Q18" s="56">
        <v>0</v>
      </c>
      <c r="R18" s="56" t="s">
        <v>301</v>
      </c>
      <c r="S18" s="56"/>
      <c r="T18" s="36" t="s">
        <v>479</v>
      </c>
      <c r="U18" s="36" t="s">
        <v>483</v>
      </c>
    </row>
    <row r="19" spans="1:21" x14ac:dyDescent="0.25">
      <c r="A19" s="58">
        <v>2015</v>
      </c>
      <c r="B19" s="59" t="s">
        <v>319</v>
      </c>
      <c r="C19" s="59">
        <v>17742</v>
      </c>
      <c r="D19" s="59">
        <v>31</v>
      </c>
      <c r="E19" s="60">
        <v>42219</v>
      </c>
      <c r="F19" s="59" t="s">
        <v>297</v>
      </c>
      <c r="G19" s="59" t="s">
        <v>47</v>
      </c>
      <c r="H19" s="59" t="s">
        <v>181</v>
      </c>
      <c r="I19" s="59" t="s">
        <v>61</v>
      </c>
      <c r="J19" s="59" t="s">
        <v>110</v>
      </c>
      <c r="K19" s="59" t="s">
        <v>299</v>
      </c>
      <c r="L19" s="59" t="s">
        <v>6</v>
      </c>
      <c r="M19" s="59" t="s">
        <v>300</v>
      </c>
      <c r="N19" s="59">
        <v>0</v>
      </c>
      <c r="O19" s="59">
        <v>50</v>
      </c>
      <c r="P19" s="59">
        <v>50</v>
      </c>
      <c r="Q19" s="59">
        <v>1</v>
      </c>
      <c r="R19" s="59" t="s">
        <v>306</v>
      </c>
      <c r="S19" s="59"/>
      <c r="T19" s="59" t="s">
        <v>479</v>
      </c>
      <c r="U19" s="59" t="s">
        <v>483</v>
      </c>
    </row>
    <row r="20" spans="1:21" x14ac:dyDescent="0.25">
      <c r="A20" s="55">
        <v>2015</v>
      </c>
      <c r="B20" s="56" t="s">
        <v>320</v>
      </c>
      <c r="C20" s="56">
        <v>17743</v>
      </c>
      <c r="D20" s="56">
        <v>31</v>
      </c>
      <c r="E20" s="57">
        <v>42219</v>
      </c>
      <c r="F20" s="56" t="s">
        <v>297</v>
      </c>
      <c r="G20" s="56" t="s">
        <v>47</v>
      </c>
      <c r="H20" s="56" t="s">
        <v>181</v>
      </c>
      <c r="I20" s="56" t="s">
        <v>61</v>
      </c>
      <c r="J20" s="56" t="s">
        <v>110</v>
      </c>
      <c r="K20" s="56" t="s">
        <v>299</v>
      </c>
      <c r="L20" s="56" t="s">
        <v>6</v>
      </c>
      <c r="M20" s="56" t="s">
        <v>300</v>
      </c>
      <c r="N20" s="56">
        <v>0</v>
      </c>
      <c r="O20" s="56">
        <v>50</v>
      </c>
      <c r="P20" s="56">
        <v>50</v>
      </c>
      <c r="Q20" s="56">
        <v>0</v>
      </c>
      <c r="R20" s="56" t="s">
        <v>301</v>
      </c>
      <c r="S20" s="56"/>
      <c r="T20" s="36" t="s">
        <v>479</v>
      </c>
      <c r="U20" s="36" t="s">
        <v>483</v>
      </c>
    </row>
    <row r="21" spans="1:21" x14ac:dyDescent="0.25">
      <c r="A21" s="55">
        <v>2015</v>
      </c>
      <c r="B21" s="56" t="s">
        <v>321</v>
      </c>
      <c r="C21" s="56">
        <v>17744</v>
      </c>
      <c r="D21" s="56">
        <v>31</v>
      </c>
      <c r="E21" s="57">
        <v>42219</v>
      </c>
      <c r="F21" s="56" t="s">
        <v>297</v>
      </c>
      <c r="G21" s="56" t="s">
        <v>47</v>
      </c>
      <c r="H21" s="56" t="s">
        <v>181</v>
      </c>
      <c r="I21" s="56" t="s">
        <v>61</v>
      </c>
      <c r="J21" s="56" t="s">
        <v>110</v>
      </c>
      <c r="K21" s="56" t="s">
        <v>299</v>
      </c>
      <c r="L21" s="56" t="s">
        <v>6</v>
      </c>
      <c r="M21" s="56" t="s">
        <v>300</v>
      </c>
      <c r="N21" s="56">
        <v>0</v>
      </c>
      <c r="O21" s="56">
        <v>22</v>
      </c>
      <c r="P21" s="56">
        <v>22</v>
      </c>
      <c r="Q21" s="56">
        <v>0</v>
      </c>
      <c r="R21" s="56" t="s">
        <v>301</v>
      </c>
      <c r="S21" s="56"/>
      <c r="T21" s="36" t="s">
        <v>479</v>
      </c>
      <c r="U21" s="36" t="s">
        <v>483</v>
      </c>
    </row>
    <row r="22" spans="1:21" x14ac:dyDescent="0.25">
      <c r="A22" s="55">
        <v>2015</v>
      </c>
      <c r="B22" s="56" t="s">
        <v>322</v>
      </c>
      <c r="C22" s="56">
        <v>17745</v>
      </c>
      <c r="D22" s="56">
        <v>31</v>
      </c>
      <c r="E22" s="57">
        <v>42219</v>
      </c>
      <c r="F22" s="56" t="s">
        <v>297</v>
      </c>
      <c r="G22" s="56" t="s">
        <v>47</v>
      </c>
      <c r="H22" s="56" t="s">
        <v>181</v>
      </c>
      <c r="I22" s="56" t="s">
        <v>61</v>
      </c>
      <c r="J22" s="56" t="s">
        <v>110</v>
      </c>
      <c r="K22" s="56" t="s">
        <v>299</v>
      </c>
      <c r="L22" s="56" t="s">
        <v>5</v>
      </c>
      <c r="M22" s="56" t="s">
        <v>300</v>
      </c>
      <c r="N22" s="56">
        <v>0</v>
      </c>
      <c r="O22" s="56">
        <v>9</v>
      </c>
      <c r="P22" s="56">
        <v>9</v>
      </c>
      <c r="Q22" s="56">
        <v>0</v>
      </c>
      <c r="R22" s="56" t="s">
        <v>301</v>
      </c>
      <c r="S22" s="56"/>
      <c r="T22" s="36" t="s">
        <v>480</v>
      </c>
      <c r="U22" s="36" t="s">
        <v>484</v>
      </c>
    </row>
    <row r="23" spans="1:21" x14ac:dyDescent="0.25">
      <c r="A23" s="58">
        <v>2015</v>
      </c>
      <c r="B23" s="59" t="s">
        <v>323</v>
      </c>
      <c r="C23" s="59">
        <v>17746</v>
      </c>
      <c r="D23" s="59">
        <v>31</v>
      </c>
      <c r="E23" s="60">
        <v>42219</v>
      </c>
      <c r="F23" s="59" t="s">
        <v>297</v>
      </c>
      <c r="G23" s="59" t="s">
        <v>9</v>
      </c>
      <c r="H23" s="59" t="s">
        <v>239</v>
      </c>
      <c r="I23" s="59" t="s">
        <v>9</v>
      </c>
      <c r="J23" s="59" t="s">
        <v>110</v>
      </c>
      <c r="K23" s="59" t="s">
        <v>299</v>
      </c>
      <c r="L23" s="59" t="s">
        <v>6</v>
      </c>
      <c r="M23" s="59" t="s">
        <v>300</v>
      </c>
      <c r="N23" s="59">
        <v>0</v>
      </c>
      <c r="O23" s="59">
        <v>50</v>
      </c>
      <c r="P23" s="59">
        <v>50</v>
      </c>
      <c r="Q23" s="59">
        <v>1</v>
      </c>
      <c r="R23" s="59" t="s">
        <v>306</v>
      </c>
      <c r="S23" s="59"/>
      <c r="T23" s="59" t="s">
        <v>477</v>
      </c>
      <c r="U23" s="59" t="s">
        <v>477</v>
      </c>
    </row>
    <row r="24" spans="1:21" x14ac:dyDescent="0.25">
      <c r="A24" s="58">
        <v>2015</v>
      </c>
      <c r="B24" s="59" t="s">
        <v>324</v>
      </c>
      <c r="C24" s="59">
        <v>17747</v>
      </c>
      <c r="D24" s="59">
        <v>31</v>
      </c>
      <c r="E24" s="60">
        <v>42219</v>
      </c>
      <c r="F24" s="59" t="s">
        <v>297</v>
      </c>
      <c r="G24" s="59" t="s">
        <v>9</v>
      </c>
      <c r="H24" s="59" t="s">
        <v>239</v>
      </c>
      <c r="I24" s="59" t="s">
        <v>9</v>
      </c>
      <c r="J24" s="59" t="s">
        <v>110</v>
      </c>
      <c r="K24" s="59" t="s">
        <v>299</v>
      </c>
      <c r="L24" s="59" t="s">
        <v>6</v>
      </c>
      <c r="M24" s="59" t="s">
        <v>300</v>
      </c>
      <c r="N24" s="59">
        <v>0</v>
      </c>
      <c r="O24" s="59">
        <v>28</v>
      </c>
      <c r="P24" s="59">
        <v>28</v>
      </c>
      <c r="Q24" s="59">
        <v>1</v>
      </c>
      <c r="R24" s="59" t="s">
        <v>306</v>
      </c>
      <c r="S24" s="59"/>
      <c r="T24" s="59" t="s">
        <v>477</v>
      </c>
      <c r="U24" s="59" t="s">
        <v>477</v>
      </c>
    </row>
    <row r="25" spans="1:21" x14ac:dyDescent="0.25">
      <c r="A25" s="55">
        <v>2015</v>
      </c>
      <c r="B25" s="56" t="s">
        <v>325</v>
      </c>
      <c r="C25" s="56">
        <v>17748</v>
      </c>
      <c r="D25" s="56">
        <v>31</v>
      </c>
      <c r="E25" s="57">
        <v>42219</v>
      </c>
      <c r="F25" s="56" t="s">
        <v>297</v>
      </c>
      <c r="G25" s="56" t="s">
        <v>9</v>
      </c>
      <c r="H25" s="56" t="s">
        <v>239</v>
      </c>
      <c r="I25" s="56" t="s">
        <v>9</v>
      </c>
      <c r="J25" s="56" t="s">
        <v>110</v>
      </c>
      <c r="K25" s="56" t="s">
        <v>299</v>
      </c>
      <c r="L25" s="56" t="s">
        <v>5</v>
      </c>
      <c r="M25" s="56" t="s">
        <v>300</v>
      </c>
      <c r="N25" s="56">
        <v>0</v>
      </c>
      <c r="O25" s="56">
        <v>2</v>
      </c>
      <c r="P25" s="56">
        <v>2</v>
      </c>
      <c r="Q25" s="56">
        <v>0</v>
      </c>
      <c r="R25" s="56" t="s">
        <v>301</v>
      </c>
      <c r="S25" s="56"/>
      <c r="T25" s="36" t="s">
        <v>478</v>
      </c>
      <c r="U25" s="36" t="s">
        <v>478</v>
      </c>
    </row>
    <row r="26" spans="1:21" x14ac:dyDescent="0.25">
      <c r="A26" s="58">
        <v>2015</v>
      </c>
      <c r="B26" s="59" t="s">
        <v>326</v>
      </c>
      <c r="C26" s="59">
        <v>17749</v>
      </c>
      <c r="D26" s="59">
        <v>31</v>
      </c>
      <c r="E26" s="60">
        <v>42219</v>
      </c>
      <c r="F26" s="59" t="s">
        <v>297</v>
      </c>
      <c r="G26" s="59" t="s">
        <v>47</v>
      </c>
      <c r="H26" s="59" t="s">
        <v>179</v>
      </c>
      <c r="I26" s="59" t="s">
        <v>61</v>
      </c>
      <c r="J26" s="59" t="s">
        <v>110</v>
      </c>
      <c r="K26" s="59" t="s">
        <v>299</v>
      </c>
      <c r="L26" s="59" t="s">
        <v>6</v>
      </c>
      <c r="M26" s="59" t="s">
        <v>300</v>
      </c>
      <c r="N26" s="59">
        <v>0</v>
      </c>
      <c r="O26" s="59">
        <v>50</v>
      </c>
      <c r="P26" s="59">
        <v>50</v>
      </c>
      <c r="Q26" s="59">
        <v>1</v>
      </c>
      <c r="R26" s="59" t="s">
        <v>306</v>
      </c>
      <c r="S26" s="59"/>
      <c r="T26" s="59" t="s">
        <v>479</v>
      </c>
      <c r="U26" s="59" t="s">
        <v>483</v>
      </c>
    </row>
    <row r="27" spans="1:21" x14ac:dyDescent="0.25">
      <c r="A27" s="58">
        <v>2015</v>
      </c>
      <c r="B27" s="59" t="s">
        <v>327</v>
      </c>
      <c r="C27" s="59">
        <v>17750</v>
      </c>
      <c r="D27" s="59">
        <v>31</v>
      </c>
      <c r="E27" s="60">
        <v>42219</v>
      </c>
      <c r="F27" s="59" t="s">
        <v>297</v>
      </c>
      <c r="G27" s="59" t="s">
        <v>47</v>
      </c>
      <c r="H27" s="59" t="s">
        <v>179</v>
      </c>
      <c r="I27" s="59" t="s">
        <v>61</v>
      </c>
      <c r="J27" s="59" t="s">
        <v>110</v>
      </c>
      <c r="K27" s="59" t="s">
        <v>299</v>
      </c>
      <c r="L27" s="59" t="s">
        <v>6</v>
      </c>
      <c r="M27" s="59" t="s">
        <v>300</v>
      </c>
      <c r="N27" s="59">
        <v>0</v>
      </c>
      <c r="O27" s="59">
        <v>50</v>
      </c>
      <c r="P27" s="59">
        <v>50</v>
      </c>
      <c r="Q27" s="59">
        <v>1</v>
      </c>
      <c r="R27" s="59" t="s">
        <v>306</v>
      </c>
      <c r="S27" s="59"/>
      <c r="T27" s="59" t="s">
        <v>479</v>
      </c>
      <c r="U27" s="59" t="s">
        <v>483</v>
      </c>
    </row>
    <row r="28" spans="1:21" x14ac:dyDescent="0.25">
      <c r="A28" s="55">
        <v>2015</v>
      </c>
      <c r="B28" s="56" t="s">
        <v>328</v>
      </c>
      <c r="C28" s="56">
        <v>17751</v>
      </c>
      <c r="D28" s="56">
        <v>31</v>
      </c>
      <c r="E28" s="57">
        <v>42219</v>
      </c>
      <c r="F28" s="56" t="s">
        <v>297</v>
      </c>
      <c r="G28" s="56" t="s">
        <v>47</v>
      </c>
      <c r="H28" s="56" t="s">
        <v>179</v>
      </c>
      <c r="I28" s="56" t="s">
        <v>61</v>
      </c>
      <c r="J28" s="56" t="s">
        <v>110</v>
      </c>
      <c r="K28" s="56" t="s">
        <v>299</v>
      </c>
      <c r="L28" s="56" t="s">
        <v>6</v>
      </c>
      <c r="M28" s="56" t="s">
        <v>300</v>
      </c>
      <c r="N28" s="56">
        <v>0</v>
      </c>
      <c r="O28" s="56">
        <v>50</v>
      </c>
      <c r="P28" s="56">
        <v>50</v>
      </c>
      <c r="Q28" s="56">
        <v>0</v>
      </c>
      <c r="R28" s="56" t="s">
        <v>301</v>
      </c>
      <c r="S28" s="56"/>
      <c r="T28" s="36" t="s">
        <v>479</v>
      </c>
      <c r="U28" s="36" t="s">
        <v>483</v>
      </c>
    </row>
    <row r="29" spans="1:21" x14ac:dyDescent="0.25">
      <c r="A29" s="55">
        <v>2015</v>
      </c>
      <c r="B29" s="56" t="s">
        <v>329</v>
      </c>
      <c r="C29" s="56">
        <v>17752</v>
      </c>
      <c r="D29" s="56">
        <v>31</v>
      </c>
      <c r="E29" s="57">
        <v>42219</v>
      </c>
      <c r="F29" s="56" t="s">
        <v>297</v>
      </c>
      <c r="G29" s="56" t="s">
        <v>47</v>
      </c>
      <c r="H29" s="56" t="s">
        <v>179</v>
      </c>
      <c r="I29" s="56" t="s">
        <v>61</v>
      </c>
      <c r="J29" s="56" t="s">
        <v>110</v>
      </c>
      <c r="K29" s="56" t="s">
        <v>299</v>
      </c>
      <c r="L29" s="56" t="s">
        <v>6</v>
      </c>
      <c r="M29" s="56" t="s">
        <v>300</v>
      </c>
      <c r="N29" s="56">
        <v>0</v>
      </c>
      <c r="O29" s="56">
        <v>50</v>
      </c>
      <c r="P29" s="56">
        <v>50</v>
      </c>
      <c r="Q29" s="56">
        <v>0</v>
      </c>
      <c r="R29" s="56" t="s">
        <v>301</v>
      </c>
      <c r="S29" s="56"/>
      <c r="T29" s="36" t="s">
        <v>479</v>
      </c>
      <c r="U29" s="36" t="s">
        <v>483</v>
      </c>
    </row>
    <row r="30" spans="1:21" x14ac:dyDescent="0.25">
      <c r="A30" s="55">
        <v>2015</v>
      </c>
      <c r="B30" s="56" t="s">
        <v>330</v>
      </c>
      <c r="C30" s="56">
        <v>17753</v>
      </c>
      <c r="D30" s="56">
        <v>31</v>
      </c>
      <c r="E30" s="57">
        <v>42219</v>
      </c>
      <c r="F30" s="56" t="s">
        <v>297</v>
      </c>
      <c r="G30" s="56" t="s">
        <v>47</v>
      </c>
      <c r="H30" s="56" t="s">
        <v>179</v>
      </c>
      <c r="I30" s="56" t="s">
        <v>61</v>
      </c>
      <c r="J30" s="56" t="s">
        <v>110</v>
      </c>
      <c r="K30" s="56" t="s">
        <v>299</v>
      </c>
      <c r="L30" s="56" t="s">
        <v>6</v>
      </c>
      <c r="M30" s="56" t="s">
        <v>300</v>
      </c>
      <c r="N30" s="56">
        <v>0</v>
      </c>
      <c r="O30" s="56">
        <v>50</v>
      </c>
      <c r="P30" s="56">
        <v>50</v>
      </c>
      <c r="Q30" s="56">
        <v>0</v>
      </c>
      <c r="R30" s="56" t="s">
        <v>301</v>
      </c>
      <c r="S30" s="56"/>
      <c r="T30" s="36" t="s">
        <v>479</v>
      </c>
      <c r="U30" s="36" t="s">
        <v>483</v>
      </c>
    </row>
    <row r="31" spans="1:21" x14ac:dyDescent="0.25">
      <c r="A31" s="55">
        <v>2015</v>
      </c>
      <c r="B31" s="56" t="s">
        <v>331</v>
      </c>
      <c r="C31" s="56">
        <v>17754</v>
      </c>
      <c r="D31" s="56">
        <v>31</v>
      </c>
      <c r="E31" s="57">
        <v>42219</v>
      </c>
      <c r="F31" s="56" t="s">
        <v>297</v>
      </c>
      <c r="G31" s="56" t="s">
        <v>47</v>
      </c>
      <c r="H31" s="56" t="s">
        <v>179</v>
      </c>
      <c r="I31" s="56" t="s">
        <v>61</v>
      </c>
      <c r="J31" s="56" t="s">
        <v>110</v>
      </c>
      <c r="K31" s="56" t="s">
        <v>299</v>
      </c>
      <c r="L31" s="56" t="s">
        <v>6</v>
      </c>
      <c r="M31" s="56" t="s">
        <v>300</v>
      </c>
      <c r="N31" s="56">
        <v>0</v>
      </c>
      <c r="O31" s="56">
        <v>9</v>
      </c>
      <c r="P31" s="56">
        <v>9</v>
      </c>
      <c r="Q31" s="56">
        <v>0</v>
      </c>
      <c r="R31" s="56" t="s">
        <v>301</v>
      </c>
      <c r="S31" s="56"/>
      <c r="T31" s="36" t="s">
        <v>479</v>
      </c>
      <c r="U31" s="36" t="s">
        <v>483</v>
      </c>
    </row>
    <row r="32" spans="1:21" x14ac:dyDescent="0.25">
      <c r="A32" s="55">
        <v>2015</v>
      </c>
      <c r="B32" s="56" t="s">
        <v>332</v>
      </c>
      <c r="C32" s="56">
        <v>17755</v>
      </c>
      <c r="D32" s="56">
        <v>31</v>
      </c>
      <c r="E32" s="57">
        <v>42219</v>
      </c>
      <c r="F32" s="56" t="s">
        <v>297</v>
      </c>
      <c r="G32" s="56" t="s">
        <v>47</v>
      </c>
      <c r="H32" s="56" t="s">
        <v>179</v>
      </c>
      <c r="I32" s="56" t="s">
        <v>61</v>
      </c>
      <c r="J32" s="56" t="s">
        <v>110</v>
      </c>
      <c r="K32" s="56" t="s">
        <v>299</v>
      </c>
      <c r="L32" s="56" t="s">
        <v>5</v>
      </c>
      <c r="M32" s="56" t="s">
        <v>300</v>
      </c>
      <c r="N32" s="56">
        <v>0</v>
      </c>
      <c r="O32" s="56">
        <v>19</v>
      </c>
      <c r="P32" s="56">
        <v>19</v>
      </c>
      <c r="Q32" s="56">
        <v>0</v>
      </c>
      <c r="R32" s="56" t="s">
        <v>301</v>
      </c>
      <c r="S32" s="56"/>
      <c r="T32" s="36" t="s">
        <v>480</v>
      </c>
      <c r="U32" s="36" t="s">
        <v>484</v>
      </c>
    </row>
    <row r="33" spans="1:21" x14ac:dyDescent="0.25">
      <c r="A33" s="55">
        <v>2015</v>
      </c>
      <c r="B33" s="56" t="s">
        <v>333</v>
      </c>
      <c r="C33" s="56">
        <v>17756</v>
      </c>
      <c r="D33" s="56">
        <v>31</v>
      </c>
      <c r="E33" s="57">
        <v>42219</v>
      </c>
      <c r="F33" s="56" t="s">
        <v>297</v>
      </c>
      <c r="G33" s="56" t="s">
        <v>47</v>
      </c>
      <c r="H33" s="56" t="s">
        <v>334</v>
      </c>
      <c r="I33" s="56" t="s">
        <v>61</v>
      </c>
      <c r="J33" s="56" t="s">
        <v>335</v>
      </c>
      <c r="K33" s="56" t="s">
        <v>299</v>
      </c>
      <c r="L33" s="56" t="s">
        <v>6</v>
      </c>
      <c r="M33" s="56" t="s">
        <v>300</v>
      </c>
      <c r="N33" s="56">
        <v>1</v>
      </c>
      <c r="O33" s="56">
        <v>0</v>
      </c>
      <c r="P33" s="56">
        <v>1</v>
      </c>
      <c r="Q33" s="56">
        <v>0</v>
      </c>
      <c r="R33" s="56" t="s">
        <v>301</v>
      </c>
      <c r="S33" s="56"/>
      <c r="T33" s="36" t="s">
        <v>479</v>
      </c>
      <c r="U33" s="36" t="s">
        <v>483</v>
      </c>
    </row>
    <row r="34" spans="1:21" x14ac:dyDescent="0.25">
      <c r="A34" s="55">
        <v>2015</v>
      </c>
      <c r="B34" s="56" t="s">
        <v>336</v>
      </c>
      <c r="C34" s="56">
        <v>17757</v>
      </c>
      <c r="D34" s="56">
        <v>31</v>
      </c>
      <c r="E34" s="57">
        <v>42219</v>
      </c>
      <c r="F34" s="56" t="s">
        <v>297</v>
      </c>
      <c r="G34" s="56" t="s">
        <v>47</v>
      </c>
      <c r="H34" s="56" t="s">
        <v>334</v>
      </c>
      <c r="I34" s="56" t="s">
        <v>61</v>
      </c>
      <c r="J34" s="56" t="s">
        <v>335</v>
      </c>
      <c r="K34" s="56" t="s">
        <v>299</v>
      </c>
      <c r="L34" s="56" t="s">
        <v>5</v>
      </c>
      <c r="M34" s="56" t="s">
        <v>300</v>
      </c>
      <c r="N34" s="56">
        <v>19</v>
      </c>
      <c r="O34" s="56">
        <v>0</v>
      </c>
      <c r="P34" s="56">
        <v>19</v>
      </c>
      <c r="Q34" s="56">
        <v>0</v>
      </c>
      <c r="R34" s="56" t="s">
        <v>301</v>
      </c>
      <c r="S34" s="56"/>
      <c r="T34" s="36" t="s">
        <v>480</v>
      </c>
      <c r="U34" s="36" t="s">
        <v>484</v>
      </c>
    </row>
    <row r="35" spans="1:21" x14ac:dyDescent="0.25">
      <c r="A35" s="55">
        <v>2015</v>
      </c>
      <c r="B35" s="56" t="s">
        <v>337</v>
      </c>
      <c r="C35" s="56">
        <v>17758</v>
      </c>
      <c r="D35" s="56">
        <v>31</v>
      </c>
      <c r="E35" s="57">
        <v>42219</v>
      </c>
      <c r="F35" s="56" t="s">
        <v>297</v>
      </c>
      <c r="G35" s="56" t="s">
        <v>47</v>
      </c>
      <c r="H35" s="56" t="s">
        <v>185</v>
      </c>
      <c r="I35" s="56" t="s">
        <v>61</v>
      </c>
      <c r="J35" s="56" t="s">
        <v>110</v>
      </c>
      <c r="K35" s="56" t="s">
        <v>299</v>
      </c>
      <c r="L35" s="56" t="s">
        <v>6</v>
      </c>
      <c r="M35" s="56" t="s">
        <v>300</v>
      </c>
      <c r="N35" s="56">
        <v>0</v>
      </c>
      <c r="O35" s="56">
        <v>27</v>
      </c>
      <c r="P35" s="56">
        <v>27</v>
      </c>
      <c r="Q35" s="56">
        <v>0</v>
      </c>
      <c r="R35" s="56" t="s">
        <v>301</v>
      </c>
      <c r="S35" s="56"/>
      <c r="T35" s="36" t="s">
        <v>479</v>
      </c>
      <c r="U35" s="36" t="s">
        <v>483</v>
      </c>
    </row>
    <row r="36" spans="1:21" x14ac:dyDescent="0.25">
      <c r="A36" s="55">
        <v>2015</v>
      </c>
      <c r="B36" s="56" t="s">
        <v>338</v>
      </c>
      <c r="C36" s="56">
        <v>17759</v>
      </c>
      <c r="D36" s="56">
        <v>31</v>
      </c>
      <c r="E36" s="57">
        <v>42219</v>
      </c>
      <c r="F36" s="56" t="s">
        <v>297</v>
      </c>
      <c r="G36" s="56" t="s">
        <v>47</v>
      </c>
      <c r="H36" s="56" t="s">
        <v>185</v>
      </c>
      <c r="I36" s="56" t="s">
        <v>61</v>
      </c>
      <c r="J36" s="56" t="s">
        <v>110</v>
      </c>
      <c r="K36" s="56" t="s">
        <v>299</v>
      </c>
      <c r="L36" s="56" t="s">
        <v>5</v>
      </c>
      <c r="M36" s="56" t="s">
        <v>300</v>
      </c>
      <c r="N36" s="56">
        <v>0</v>
      </c>
      <c r="O36" s="56">
        <v>3</v>
      </c>
      <c r="P36" s="56">
        <v>3</v>
      </c>
      <c r="Q36" s="56">
        <v>0</v>
      </c>
      <c r="R36" s="56" t="s">
        <v>301</v>
      </c>
      <c r="S36" s="56"/>
      <c r="T36" s="36" t="s">
        <v>480</v>
      </c>
      <c r="U36" s="36" t="s">
        <v>484</v>
      </c>
    </row>
    <row r="37" spans="1:21" x14ac:dyDescent="0.25">
      <c r="A37" s="55">
        <v>2015</v>
      </c>
      <c r="B37" s="56" t="s">
        <v>339</v>
      </c>
      <c r="C37" s="56">
        <v>17760</v>
      </c>
      <c r="D37" s="56">
        <v>31</v>
      </c>
      <c r="E37" s="57">
        <v>42219</v>
      </c>
      <c r="F37" s="56" t="s">
        <v>297</v>
      </c>
      <c r="G37" s="56" t="s">
        <v>47</v>
      </c>
      <c r="H37" s="56" t="s">
        <v>141</v>
      </c>
      <c r="I37" s="56" t="s">
        <v>61</v>
      </c>
      <c r="J37" s="56" t="s">
        <v>110</v>
      </c>
      <c r="K37" s="56" t="s">
        <v>299</v>
      </c>
      <c r="L37" s="56" t="s">
        <v>6</v>
      </c>
      <c r="M37" s="56" t="s">
        <v>300</v>
      </c>
      <c r="N37" s="56">
        <v>0</v>
      </c>
      <c r="O37" s="56">
        <v>42</v>
      </c>
      <c r="P37" s="56">
        <v>42</v>
      </c>
      <c r="Q37" s="56">
        <v>0</v>
      </c>
      <c r="R37" s="56" t="s">
        <v>301</v>
      </c>
      <c r="S37" s="56"/>
      <c r="T37" s="36" t="s">
        <v>479</v>
      </c>
      <c r="U37" s="36" t="s">
        <v>483</v>
      </c>
    </row>
    <row r="38" spans="1:21" x14ac:dyDescent="0.25">
      <c r="A38" s="55">
        <v>2015</v>
      </c>
      <c r="B38" s="56" t="s">
        <v>340</v>
      </c>
      <c r="C38" s="56">
        <v>17761</v>
      </c>
      <c r="D38" s="56">
        <v>31</v>
      </c>
      <c r="E38" s="57">
        <v>42219</v>
      </c>
      <c r="F38" s="56" t="s">
        <v>297</v>
      </c>
      <c r="G38" s="56" t="s">
        <v>47</v>
      </c>
      <c r="H38" s="56" t="s">
        <v>141</v>
      </c>
      <c r="I38" s="56" t="s">
        <v>61</v>
      </c>
      <c r="J38" s="56" t="s">
        <v>110</v>
      </c>
      <c r="K38" s="56" t="s">
        <v>299</v>
      </c>
      <c r="L38" s="56" t="s">
        <v>5</v>
      </c>
      <c r="M38" s="56" t="s">
        <v>300</v>
      </c>
      <c r="N38" s="56">
        <v>0</v>
      </c>
      <c r="O38" s="56">
        <v>1</v>
      </c>
      <c r="P38" s="56">
        <v>1</v>
      </c>
      <c r="Q38" s="56">
        <v>0</v>
      </c>
      <c r="R38" s="56" t="s">
        <v>301</v>
      </c>
      <c r="S38" s="56"/>
      <c r="T38" s="36" t="s">
        <v>480</v>
      </c>
      <c r="U38" s="36" t="s">
        <v>484</v>
      </c>
    </row>
    <row r="39" spans="1:21" x14ac:dyDescent="0.25">
      <c r="A39" s="58">
        <v>2015</v>
      </c>
      <c r="B39" s="59" t="s">
        <v>341</v>
      </c>
      <c r="C39" s="59">
        <v>17762</v>
      </c>
      <c r="D39" s="59">
        <v>31</v>
      </c>
      <c r="E39" s="60">
        <v>42219</v>
      </c>
      <c r="F39" s="59" t="s">
        <v>297</v>
      </c>
      <c r="G39" s="59" t="s">
        <v>47</v>
      </c>
      <c r="H39" s="59" t="s">
        <v>135</v>
      </c>
      <c r="I39" s="59" t="s">
        <v>61</v>
      </c>
      <c r="J39" s="59" t="s">
        <v>110</v>
      </c>
      <c r="K39" s="59" t="s">
        <v>299</v>
      </c>
      <c r="L39" s="59" t="s">
        <v>6</v>
      </c>
      <c r="M39" s="59" t="s">
        <v>300</v>
      </c>
      <c r="N39" s="59">
        <v>0</v>
      </c>
      <c r="O39" s="59">
        <v>50</v>
      </c>
      <c r="P39" s="59">
        <v>50</v>
      </c>
      <c r="Q39" s="59">
        <v>1</v>
      </c>
      <c r="R39" s="59" t="s">
        <v>306</v>
      </c>
      <c r="S39" s="59"/>
      <c r="T39" s="59" t="s">
        <v>479</v>
      </c>
      <c r="U39" s="59" t="s">
        <v>483</v>
      </c>
    </row>
    <row r="40" spans="1:21" x14ac:dyDescent="0.25">
      <c r="A40" s="55">
        <v>2015</v>
      </c>
      <c r="B40" s="56" t="s">
        <v>342</v>
      </c>
      <c r="C40" s="56">
        <v>17763</v>
      </c>
      <c r="D40" s="56">
        <v>31</v>
      </c>
      <c r="E40" s="57">
        <v>42219</v>
      </c>
      <c r="F40" s="56" t="s">
        <v>297</v>
      </c>
      <c r="G40" s="56" t="s">
        <v>47</v>
      </c>
      <c r="H40" s="56" t="s">
        <v>135</v>
      </c>
      <c r="I40" s="56" t="s">
        <v>61</v>
      </c>
      <c r="J40" s="56" t="s">
        <v>110</v>
      </c>
      <c r="K40" s="56" t="s">
        <v>299</v>
      </c>
      <c r="L40" s="56" t="s">
        <v>6</v>
      </c>
      <c r="M40" s="56" t="s">
        <v>300</v>
      </c>
      <c r="N40" s="56">
        <v>0</v>
      </c>
      <c r="O40" s="56">
        <v>50</v>
      </c>
      <c r="P40" s="56">
        <v>50</v>
      </c>
      <c r="Q40" s="56">
        <v>0</v>
      </c>
      <c r="R40" s="56" t="s">
        <v>301</v>
      </c>
      <c r="S40" s="56"/>
      <c r="T40" s="36" t="s">
        <v>479</v>
      </c>
      <c r="U40" s="36" t="s">
        <v>483</v>
      </c>
    </row>
    <row r="41" spans="1:21" x14ac:dyDescent="0.25">
      <c r="A41" s="55">
        <v>2015</v>
      </c>
      <c r="B41" s="56" t="s">
        <v>343</v>
      </c>
      <c r="C41" s="56">
        <v>17764</v>
      </c>
      <c r="D41" s="56">
        <v>31</v>
      </c>
      <c r="E41" s="57">
        <v>42219</v>
      </c>
      <c r="F41" s="56" t="s">
        <v>297</v>
      </c>
      <c r="G41" s="56" t="s">
        <v>47</v>
      </c>
      <c r="H41" s="56" t="s">
        <v>135</v>
      </c>
      <c r="I41" s="56" t="s">
        <v>61</v>
      </c>
      <c r="J41" s="56" t="s">
        <v>110</v>
      </c>
      <c r="K41" s="56" t="s">
        <v>299</v>
      </c>
      <c r="L41" s="56" t="s">
        <v>6</v>
      </c>
      <c r="M41" s="56" t="s">
        <v>300</v>
      </c>
      <c r="N41" s="56">
        <v>0</v>
      </c>
      <c r="O41" s="56">
        <v>50</v>
      </c>
      <c r="P41" s="56">
        <v>50</v>
      </c>
      <c r="Q41" s="56">
        <v>0</v>
      </c>
      <c r="R41" s="56" t="s">
        <v>301</v>
      </c>
      <c r="S41" s="56"/>
      <c r="T41" s="36" t="s">
        <v>479</v>
      </c>
      <c r="U41" s="36" t="s">
        <v>483</v>
      </c>
    </row>
    <row r="42" spans="1:21" x14ac:dyDescent="0.25">
      <c r="A42" s="55">
        <v>2015</v>
      </c>
      <c r="B42" s="56" t="s">
        <v>344</v>
      </c>
      <c r="C42" s="56">
        <v>17765</v>
      </c>
      <c r="D42" s="56">
        <v>31</v>
      </c>
      <c r="E42" s="57">
        <v>42219</v>
      </c>
      <c r="F42" s="56" t="s">
        <v>297</v>
      </c>
      <c r="G42" s="56" t="s">
        <v>47</v>
      </c>
      <c r="H42" s="56" t="s">
        <v>135</v>
      </c>
      <c r="I42" s="56" t="s">
        <v>61</v>
      </c>
      <c r="J42" s="56" t="s">
        <v>110</v>
      </c>
      <c r="K42" s="56" t="s">
        <v>299</v>
      </c>
      <c r="L42" s="56" t="s">
        <v>6</v>
      </c>
      <c r="M42" s="56" t="s">
        <v>300</v>
      </c>
      <c r="N42" s="56">
        <v>0</v>
      </c>
      <c r="O42" s="56">
        <v>22</v>
      </c>
      <c r="P42" s="56">
        <v>22</v>
      </c>
      <c r="Q42" s="56">
        <v>0</v>
      </c>
      <c r="R42" s="56" t="s">
        <v>301</v>
      </c>
      <c r="S42" s="56"/>
      <c r="T42" s="36" t="s">
        <v>479</v>
      </c>
      <c r="U42" s="36" t="s">
        <v>483</v>
      </c>
    </row>
    <row r="43" spans="1:21" x14ac:dyDescent="0.25">
      <c r="A43" s="55">
        <v>2015</v>
      </c>
      <c r="B43" s="56" t="s">
        <v>345</v>
      </c>
      <c r="C43" s="56">
        <v>17766</v>
      </c>
      <c r="D43" s="56">
        <v>31</v>
      </c>
      <c r="E43" s="57">
        <v>42219</v>
      </c>
      <c r="F43" s="56" t="s">
        <v>297</v>
      </c>
      <c r="G43" s="56" t="s">
        <v>47</v>
      </c>
      <c r="H43" s="56" t="s">
        <v>346</v>
      </c>
      <c r="I43" s="56" t="s">
        <v>61</v>
      </c>
      <c r="J43" s="56" t="s">
        <v>335</v>
      </c>
      <c r="K43" s="56" t="s">
        <v>299</v>
      </c>
      <c r="L43" s="56" t="s">
        <v>5</v>
      </c>
      <c r="M43" s="56" t="s">
        <v>300</v>
      </c>
      <c r="N43" s="56">
        <v>14</v>
      </c>
      <c r="O43" s="56">
        <v>0</v>
      </c>
      <c r="P43" s="56">
        <v>14</v>
      </c>
      <c r="Q43" s="56">
        <v>0</v>
      </c>
      <c r="R43" s="56" t="s">
        <v>301</v>
      </c>
      <c r="S43" s="56"/>
      <c r="T43" s="36" t="s">
        <v>480</v>
      </c>
      <c r="U43" s="36" t="s">
        <v>484</v>
      </c>
    </row>
    <row r="44" spans="1:21" x14ac:dyDescent="0.25">
      <c r="A44" s="55">
        <v>2015</v>
      </c>
      <c r="B44" s="56" t="s">
        <v>347</v>
      </c>
      <c r="C44" s="56">
        <v>17767</v>
      </c>
      <c r="D44" s="56">
        <v>31</v>
      </c>
      <c r="E44" s="57">
        <v>42219</v>
      </c>
      <c r="F44" s="56" t="s">
        <v>297</v>
      </c>
      <c r="G44" s="56" t="s">
        <v>47</v>
      </c>
      <c r="H44" s="56" t="s">
        <v>348</v>
      </c>
      <c r="I44" s="56" t="s">
        <v>61</v>
      </c>
      <c r="J44" s="56" t="s">
        <v>335</v>
      </c>
      <c r="K44" s="56" t="s">
        <v>299</v>
      </c>
      <c r="L44" s="56" t="s">
        <v>5</v>
      </c>
      <c r="M44" s="56" t="s">
        <v>300</v>
      </c>
      <c r="N44" s="56">
        <v>50</v>
      </c>
      <c r="O44" s="56">
        <v>0</v>
      </c>
      <c r="P44" s="56">
        <v>50</v>
      </c>
      <c r="Q44" s="56">
        <v>0</v>
      </c>
      <c r="R44" s="56" t="s">
        <v>301</v>
      </c>
      <c r="S44" s="56"/>
      <c r="T44" s="36" t="s">
        <v>480</v>
      </c>
      <c r="U44" s="36" t="s">
        <v>484</v>
      </c>
    </row>
    <row r="45" spans="1:21" x14ac:dyDescent="0.25">
      <c r="A45" s="55">
        <v>2015</v>
      </c>
      <c r="B45" s="56" t="s">
        <v>349</v>
      </c>
      <c r="C45" s="56">
        <v>17768</v>
      </c>
      <c r="D45" s="56">
        <v>31</v>
      </c>
      <c r="E45" s="57">
        <v>42219</v>
      </c>
      <c r="F45" s="56" t="s">
        <v>297</v>
      </c>
      <c r="G45" s="56" t="s">
        <v>47</v>
      </c>
      <c r="H45" s="56" t="s">
        <v>348</v>
      </c>
      <c r="I45" s="56" t="s">
        <v>61</v>
      </c>
      <c r="J45" s="56" t="s">
        <v>335</v>
      </c>
      <c r="K45" s="56" t="s">
        <v>299</v>
      </c>
      <c r="L45" s="56" t="s">
        <v>5</v>
      </c>
      <c r="M45" s="56" t="s">
        <v>300</v>
      </c>
      <c r="N45" s="56">
        <v>50</v>
      </c>
      <c r="O45" s="56">
        <v>0</v>
      </c>
      <c r="P45" s="56">
        <v>50</v>
      </c>
      <c r="Q45" s="56">
        <v>0</v>
      </c>
      <c r="R45" s="56" t="s">
        <v>301</v>
      </c>
      <c r="S45" s="56"/>
      <c r="T45" s="36" t="s">
        <v>480</v>
      </c>
      <c r="U45" s="36" t="s">
        <v>484</v>
      </c>
    </row>
    <row r="46" spans="1:21" x14ac:dyDescent="0.25">
      <c r="A46" s="55">
        <v>2015</v>
      </c>
      <c r="B46" s="56" t="s">
        <v>350</v>
      </c>
      <c r="C46" s="56">
        <v>17769</v>
      </c>
      <c r="D46" s="56">
        <v>31</v>
      </c>
      <c r="E46" s="57">
        <v>42219</v>
      </c>
      <c r="F46" s="56" t="s">
        <v>297</v>
      </c>
      <c r="G46" s="56" t="s">
        <v>47</v>
      </c>
      <c r="H46" s="56" t="s">
        <v>348</v>
      </c>
      <c r="I46" s="56" t="s">
        <v>61</v>
      </c>
      <c r="J46" s="56" t="s">
        <v>335</v>
      </c>
      <c r="K46" s="56" t="s">
        <v>299</v>
      </c>
      <c r="L46" s="56" t="s">
        <v>5</v>
      </c>
      <c r="M46" s="56" t="s">
        <v>300</v>
      </c>
      <c r="N46" s="56">
        <v>12</v>
      </c>
      <c r="O46" s="56">
        <v>0</v>
      </c>
      <c r="P46" s="56">
        <v>12</v>
      </c>
      <c r="Q46" s="56">
        <v>0</v>
      </c>
      <c r="R46" s="56" t="s">
        <v>301</v>
      </c>
      <c r="S46" s="56"/>
      <c r="T46" s="36" t="s">
        <v>480</v>
      </c>
      <c r="U46" s="36" t="s">
        <v>484</v>
      </c>
    </row>
    <row r="47" spans="1:21" x14ac:dyDescent="0.25">
      <c r="A47" s="55">
        <v>2015</v>
      </c>
      <c r="B47" s="56" t="s">
        <v>351</v>
      </c>
      <c r="C47" s="56">
        <v>17770</v>
      </c>
      <c r="D47" s="56">
        <v>31</v>
      </c>
      <c r="E47" s="57">
        <v>42219</v>
      </c>
      <c r="F47" s="56" t="s">
        <v>297</v>
      </c>
      <c r="G47" s="56" t="s">
        <v>47</v>
      </c>
      <c r="H47" s="56" t="s">
        <v>145</v>
      </c>
      <c r="I47" s="56" t="s">
        <v>61</v>
      </c>
      <c r="J47" s="56" t="s">
        <v>110</v>
      </c>
      <c r="K47" s="56" t="s">
        <v>299</v>
      </c>
      <c r="L47" s="56" t="s">
        <v>6</v>
      </c>
      <c r="M47" s="56" t="s">
        <v>300</v>
      </c>
      <c r="N47" s="56">
        <v>0</v>
      </c>
      <c r="O47" s="56">
        <v>50</v>
      </c>
      <c r="P47" s="56">
        <v>50</v>
      </c>
      <c r="Q47" s="56">
        <v>0</v>
      </c>
      <c r="R47" s="56" t="s">
        <v>301</v>
      </c>
      <c r="S47" s="56"/>
      <c r="T47" s="36" t="s">
        <v>479</v>
      </c>
      <c r="U47" s="36" t="s">
        <v>483</v>
      </c>
    </row>
    <row r="48" spans="1:21" x14ac:dyDescent="0.25">
      <c r="A48" s="58">
        <v>2015</v>
      </c>
      <c r="B48" s="59" t="s">
        <v>352</v>
      </c>
      <c r="C48" s="59">
        <v>17771</v>
      </c>
      <c r="D48" s="59">
        <v>31</v>
      </c>
      <c r="E48" s="60">
        <v>42219</v>
      </c>
      <c r="F48" s="59" t="s">
        <v>297</v>
      </c>
      <c r="G48" s="59" t="s">
        <v>47</v>
      </c>
      <c r="H48" s="59" t="s">
        <v>145</v>
      </c>
      <c r="I48" s="59" t="s">
        <v>61</v>
      </c>
      <c r="J48" s="59" t="s">
        <v>110</v>
      </c>
      <c r="K48" s="59" t="s">
        <v>299</v>
      </c>
      <c r="L48" s="59" t="s">
        <v>6</v>
      </c>
      <c r="M48" s="59" t="s">
        <v>300</v>
      </c>
      <c r="N48" s="59">
        <v>0</v>
      </c>
      <c r="O48" s="59">
        <v>50</v>
      </c>
      <c r="P48" s="59">
        <v>50</v>
      </c>
      <c r="Q48" s="59">
        <v>1</v>
      </c>
      <c r="R48" s="59" t="s">
        <v>306</v>
      </c>
      <c r="S48" s="59"/>
      <c r="T48" s="59" t="s">
        <v>479</v>
      </c>
      <c r="U48" s="59" t="s">
        <v>483</v>
      </c>
    </row>
    <row r="49" spans="1:21" x14ac:dyDescent="0.25">
      <c r="A49" s="55">
        <v>2015</v>
      </c>
      <c r="B49" s="56" t="s">
        <v>353</v>
      </c>
      <c r="C49" s="56">
        <v>17772</v>
      </c>
      <c r="D49" s="56">
        <v>31</v>
      </c>
      <c r="E49" s="57">
        <v>42219</v>
      </c>
      <c r="F49" s="56" t="s">
        <v>297</v>
      </c>
      <c r="G49" s="56" t="s">
        <v>47</v>
      </c>
      <c r="H49" s="56" t="s">
        <v>145</v>
      </c>
      <c r="I49" s="56" t="s">
        <v>61</v>
      </c>
      <c r="J49" s="56" t="s">
        <v>110</v>
      </c>
      <c r="K49" s="56" t="s">
        <v>299</v>
      </c>
      <c r="L49" s="56" t="s">
        <v>6</v>
      </c>
      <c r="M49" s="56" t="s">
        <v>300</v>
      </c>
      <c r="N49" s="56">
        <v>0</v>
      </c>
      <c r="O49" s="56">
        <v>50</v>
      </c>
      <c r="P49" s="56">
        <v>50</v>
      </c>
      <c r="Q49" s="56">
        <v>0</v>
      </c>
      <c r="R49" s="56" t="s">
        <v>301</v>
      </c>
      <c r="S49" s="56"/>
      <c r="T49" s="36" t="s">
        <v>479</v>
      </c>
      <c r="U49" s="36" t="s">
        <v>483</v>
      </c>
    </row>
    <row r="50" spans="1:21" x14ac:dyDescent="0.25">
      <c r="A50" s="55">
        <v>2015</v>
      </c>
      <c r="B50" s="56" t="s">
        <v>354</v>
      </c>
      <c r="C50" s="56">
        <v>17773</v>
      </c>
      <c r="D50" s="56">
        <v>31</v>
      </c>
      <c r="E50" s="57">
        <v>42219</v>
      </c>
      <c r="F50" s="56" t="s">
        <v>297</v>
      </c>
      <c r="G50" s="56" t="s">
        <v>47</v>
      </c>
      <c r="H50" s="56" t="s">
        <v>145</v>
      </c>
      <c r="I50" s="56" t="s">
        <v>61</v>
      </c>
      <c r="J50" s="56" t="s">
        <v>110</v>
      </c>
      <c r="K50" s="56" t="s">
        <v>299</v>
      </c>
      <c r="L50" s="56" t="s">
        <v>6</v>
      </c>
      <c r="M50" s="56" t="s">
        <v>300</v>
      </c>
      <c r="N50" s="56">
        <v>0</v>
      </c>
      <c r="O50" s="56">
        <v>44</v>
      </c>
      <c r="P50" s="56">
        <v>44</v>
      </c>
      <c r="Q50" s="56">
        <v>0</v>
      </c>
      <c r="R50" s="56" t="s">
        <v>301</v>
      </c>
      <c r="S50" s="56"/>
      <c r="T50" s="36" t="s">
        <v>479</v>
      </c>
      <c r="U50" s="36" t="s">
        <v>483</v>
      </c>
    </row>
    <row r="51" spans="1:21" x14ac:dyDescent="0.25">
      <c r="A51" s="55">
        <v>2015</v>
      </c>
      <c r="B51" s="56" t="s">
        <v>355</v>
      </c>
      <c r="C51" s="56">
        <v>17774</v>
      </c>
      <c r="D51" s="56">
        <v>31</v>
      </c>
      <c r="E51" s="57">
        <v>42219</v>
      </c>
      <c r="F51" s="56" t="s">
        <v>297</v>
      </c>
      <c r="G51" s="56" t="s">
        <v>47</v>
      </c>
      <c r="H51" s="56" t="s">
        <v>145</v>
      </c>
      <c r="I51" s="56" t="s">
        <v>61</v>
      </c>
      <c r="J51" s="56" t="s">
        <v>110</v>
      </c>
      <c r="K51" s="56" t="s">
        <v>299</v>
      </c>
      <c r="L51" s="56" t="s">
        <v>5</v>
      </c>
      <c r="M51" s="56" t="s">
        <v>300</v>
      </c>
      <c r="N51" s="56">
        <v>0</v>
      </c>
      <c r="O51" s="56">
        <v>50</v>
      </c>
      <c r="P51" s="56">
        <v>50</v>
      </c>
      <c r="Q51" s="56">
        <v>0</v>
      </c>
      <c r="R51" s="56" t="s">
        <v>301</v>
      </c>
      <c r="S51" s="56"/>
      <c r="T51" s="36" t="s">
        <v>480</v>
      </c>
      <c r="U51" s="36" t="s">
        <v>484</v>
      </c>
    </row>
    <row r="52" spans="1:21" x14ac:dyDescent="0.25">
      <c r="A52" s="55">
        <v>2015</v>
      </c>
      <c r="B52" s="56" t="s">
        <v>356</v>
      </c>
      <c r="C52" s="56">
        <v>17775</v>
      </c>
      <c r="D52" s="56">
        <v>31</v>
      </c>
      <c r="E52" s="57">
        <v>42219</v>
      </c>
      <c r="F52" s="56" t="s">
        <v>297</v>
      </c>
      <c r="G52" s="56" t="s">
        <v>47</v>
      </c>
      <c r="H52" s="56" t="s">
        <v>145</v>
      </c>
      <c r="I52" s="56" t="s">
        <v>61</v>
      </c>
      <c r="J52" s="56" t="s">
        <v>110</v>
      </c>
      <c r="K52" s="56" t="s">
        <v>299</v>
      </c>
      <c r="L52" s="56" t="s">
        <v>5</v>
      </c>
      <c r="M52" s="56" t="s">
        <v>300</v>
      </c>
      <c r="N52" s="56">
        <v>0</v>
      </c>
      <c r="O52" s="56">
        <v>11</v>
      </c>
      <c r="P52" s="56">
        <v>11</v>
      </c>
      <c r="Q52" s="56">
        <v>0</v>
      </c>
      <c r="R52" s="56" t="s">
        <v>301</v>
      </c>
      <c r="S52" s="56"/>
      <c r="T52" s="36" t="s">
        <v>480</v>
      </c>
      <c r="U52" s="36" t="s">
        <v>484</v>
      </c>
    </row>
    <row r="53" spans="1:21" x14ac:dyDescent="0.25">
      <c r="A53" s="55">
        <v>2015</v>
      </c>
      <c r="B53" s="56" t="s">
        <v>357</v>
      </c>
      <c r="C53" s="56">
        <v>17776</v>
      </c>
      <c r="D53" s="56">
        <v>31</v>
      </c>
      <c r="E53" s="57">
        <v>42219</v>
      </c>
      <c r="F53" s="56" t="s">
        <v>297</v>
      </c>
      <c r="G53" s="56" t="s">
        <v>47</v>
      </c>
      <c r="H53" s="56" t="s">
        <v>124</v>
      </c>
      <c r="I53" s="56" t="s">
        <v>61</v>
      </c>
      <c r="J53" s="56" t="s">
        <v>110</v>
      </c>
      <c r="K53" s="56" t="s">
        <v>299</v>
      </c>
      <c r="L53" s="56" t="s">
        <v>6</v>
      </c>
      <c r="M53" s="56" t="s">
        <v>300</v>
      </c>
      <c r="N53" s="56">
        <v>0</v>
      </c>
      <c r="O53" s="56">
        <v>50</v>
      </c>
      <c r="P53" s="56">
        <v>50</v>
      </c>
      <c r="Q53" s="56">
        <v>0</v>
      </c>
      <c r="R53" s="56" t="s">
        <v>301</v>
      </c>
      <c r="S53" s="56"/>
      <c r="T53" s="36" t="s">
        <v>479</v>
      </c>
      <c r="U53" s="36" t="s">
        <v>483</v>
      </c>
    </row>
    <row r="54" spans="1:21" x14ac:dyDescent="0.25">
      <c r="A54" s="55">
        <v>2015</v>
      </c>
      <c r="B54" s="56" t="s">
        <v>358</v>
      </c>
      <c r="C54" s="56">
        <v>17777</v>
      </c>
      <c r="D54" s="56">
        <v>31</v>
      </c>
      <c r="E54" s="57">
        <v>42219</v>
      </c>
      <c r="F54" s="56" t="s">
        <v>297</v>
      </c>
      <c r="G54" s="56" t="s">
        <v>47</v>
      </c>
      <c r="H54" s="56" t="s">
        <v>124</v>
      </c>
      <c r="I54" s="56" t="s">
        <v>61</v>
      </c>
      <c r="J54" s="56" t="s">
        <v>110</v>
      </c>
      <c r="K54" s="56" t="s">
        <v>299</v>
      </c>
      <c r="L54" s="56" t="s">
        <v>6</v>
      </c>
      <c r="M54" s="56" t="s">
        <v>300</v>
      </c>
      <c r="N54" s="56">
        <v>0</v>
      </c>
      <c r="O54" s="56">
        <v>50</v>
      </c>
      <c r="P54" s="56">
        <v>50</v>
      </c>
      <c r="Q54" s="56">
        <v>0</v>
      </c>
      <c r="R54" s="56" t="s">
        <v>301</v>
      </c>
      <c r="S54" s="56"/>
      <c r="T54" s="36" t="s">
        <v>479</v>
      </c>
      <c r="U54" s="36" t="s">
        <v>483</v>
      </c>
    </row>
    <row r="55" spans="1:21" x14ac:dyDescent="0.25">
      <c r="A55" s="55">
        <v>2015</v>
      </c>
      <c r="B55" s="56" t="s">
        <v>359</v>
      </c>
      <c r="C55" s="56">
        <v>17778</v>
      </c>
      <c r="D55" s="56">
        <v>31</v>
      </c>
      <c r="E55" s="57">
        <v>42219</v>
      </c>
      <c r="F55" s="56" t="s">
        <v>297</v>
      </c>
      <c r="G55" s="56" t="s">
        <v>47</v>
      </c>
      <c r="H55" s="56" t="s">
        <v>124</v>
      </c>
      <c r="I55" s="56" t="s">
        <v>61</v>
      </c>
      <c r="J55" s="56" t="s">
        <v>110</v>
      </c>
      <c r="K55" s="56" t="s">
        <v>299</v>
      </c>
      <c r="L55" s="56" t="s">
        <v>6</v>
      </c>
      <c r="M55" s="56" t="s">
        <v>300</v>
      </c>
      <c r="N55" s="56">
        <v>0</v>
      </c>
      <c r="O55" s="56">
        <v>39</v>
      </c>
      <c r="P55" s="56">
        <v>39</v>
      </c>
      <c r="Q55" s="56">
        <v>0</v>
      </c>
      <c r="R55" s="56" t="s">
        <v>301</v>
      </c>
      <c r="S55" s="56"/>
      <c r="T55" s="36" t="s">
        <v>479</v>
      </c>
      <c r="U55" s="36" t="s">
        <v>483</v>
      </c>
    </row>
    <row r="56" spans="1:21" x14ac:dyDescent="0.25">
      <c r="A56" s="55">
        <v>2015</v>
      </c>
      <c r="B56" s="56" t="s">
        <v>360</v>
      </c>
      <c r="C56" s="56">
        <v>17779</v>
      </c>
      <c r="D56" s="56">
        <v>31</v>
      </c>
      <c r="E56" s="57">
        <v>42219</v>
      </c>
      <c r="F56" s="56" t="s">
        <v>297</v>
      </c>
      <c r="G56" s="56" t="s">
        <v>47</v>
      </c>
      <c r="H56" s="56" t="s">
        <v>124</v>
      </c>
      <c r="I56" s="56" t="s">
        <v>61</v>
      </c>
      <c r="J56" s="56" t="s">
        <v>110</v>
      </c>
      <c r="K56" s="56" t="s">
        <v>299</v>
      </c>
      <c r="L56" s="56" t="s">
        <v>5</v>
      </c>
      <c r="M56" s="56" t="s">
        <v>300</v>
      </c>
      <c r="N56" s="56">
        <v>0</v>
      </c>
      <c r="O56" s="56">
        <v>26</v>
      </c>
      <c r="P56" s="56">
        <v>26</v>
      </c>
      <c r="Q56" s="56">
        <v>0</v>
      </c>
      <c r="R56" s="56" t="s">
        <v>301</v>
      </c>
      <c r="S56" s="56"/>
      <c r="T56" s="36" t="s">
        <v>480</v>
      </c>
      <c r="U56" s="36" t="s">
        <v>484</v>
      </c>
    </row>
    <row r="57" spans="1:21" x14ac:dyDescent="0.25">
      <c r="A57" s="55">
        <v>2015</v>
      </c>
      <c r="B57" s="56" t="s">
        <v>361</v>
      </c>
      <c r="C57" s="56">
        <v>17780</v>
      </c>
      <c r="D57" s="56">
        <v>31</v>
      </c>
      <c r="E57" s="57">
        <v>42219</v>
      </c>
      <c r="F57" s="56" t="s">
        <v>297</v>
      </c>
      <c r="G57" s="56" t="s">
        <v>47</v>
      </c>
      <c r="H57" s="56" t="s">
        <v>189</v>
      </c>
      <c r="I57" s="56" t="s">
        <v>61</v>
      </c>
      <c r="J57" s="56" t="s">
        <v>110</v>
      </c>
      <c r="K57" s="56" t="s">
        <v>299</v>
      </c>
      <c r="L57" s="56" t="s">
        <v>6</v>
      </c>
      <c r="M57" s="56" t="s">
        <v>300</v>
      </c>
      <c r="N57" s="56">
        <v>0</v>
      </c>
      <c r="O57" s="56">
        <v>50</v>
      </c>
      <c r="P57" s="56">
        <v>50</v>
      </c>
      <c r="Q57" s="56">
        <v>0</v>
      </c>
      <c r="R57" s="56" t="s">
        <v>301</v>
      </c>
      <c r="S57" s="56"/>
      <c r="T57" s="36" t="s">
        <v>479</v>
      </c>
      <c r="U57" s="36" t="s">
        <v>483</v>
      </c>
    </row>
    <row r="58" spans="1:21" x14ac:dyDescent="0.25">
      <c r="A58" s="55">
        <v>2015</v>
      </c>
      <c r="B58" s="56" t="s">
        <v>362</v>
      </c>
      <c r="C58" s="56">
        <v>17781</v>
      </c>
      <c r="D58" s="56">
        <v>31</v>
      </c>
      <c r="E58" s="57">
        <v>42219</v>
      </c>
      <c r="F58" s="56" t="s">
        <v>297</v>
      </c>
      <c r="G58" s="56" t="s">
        <v>47</v>
      </c>
      <c r="H58" s="56" t="s">
        <v>189</v>
      </c>
      <c r="I58" s="56" t="s">
        <v>61</v>
      </c>
      <c r="J58" s="56" t="s">
        <v>110</v>
      </c>
      <c r="K58" s="56" t="s">
        <v>299</v>
      </c>
      <c r="L58" s="56" t="s">
        <v>6</v>
      </c>
      <c r="M58" s="56" t="s">
        <v>300</v>
      </c>
      <c r="N58" s="56">
        <v>0</v>
      </c>
      <c r="O58" s="56">
        <v>50</v>
      </c>
      <c r="P58" s="56">
        <v>50</v>
      </c>
      <c r="Q58" s="56">
        <v>0</v>
      </c>
      <c r="R58" s="56" t="s">
        <v>301</v>
      </c>
      <c r="S58" s="56"/>
      <c r="T58" s="36" t="s">
        <v>479</v>
      </c>
      <c r="U58" s="36" t="s">
        <v>483</v>
      </c>
    </row>
    <row r="59" spans="1:21" x14ac:dyDescent="0.25">
      <c r="A59" s="55">
        <v>2015</v>
      </c>
      <c r="B59" s="56" t="s">
        <v>363</v>
      </c>
      <c r="C59" s="56">
        <v>17782</v>
      </c>
      <c r="D59" s="56">
        <v>31</v>
      </c>
      <c r="E59" s="57">
        <v>42219</v>
      </c>
      <c r="F59" s="56" t="s">
        <v>297</v>
      </c>
      <c r="G59" s="56" t="s">
        <v>47</v>
      </c>
      <c r="H59" s="56" t="s">
        <v>189</v>
      </c>
      <c r="I59" s="56" t="s">
        <v>61</v>
      </c>
      <c r="J59" s="56" t="s">
        <v>110</v>
      </c>
      <c r="K59" s="56" t="s">
        <v>299</v>
      </c>
      <c r="L59" s="56" t="s">
        <v>6</v>
      </c>
      <c r="M59" s="56" t="s">
        <v>300</v>
      </c>
      <c r="N59" s="56">
        <v>0</v>
      </c>
      <c r="O59" s="56">
        <v>50</v>
      </c>
      <c r="P59" s="56">
        <v>50</v>
      </c>
      <c r="Q59" s="56">
        <v>0</v>
      </c>
      <c r="R59" s="56" t="s">
        <v>301</v>
      </c>
      <c r="S59" s="56"/>
      <c r="T59" s="36" t="s">
        <v>479</v>
      </c>
      <c r="U59" s="36" t="s">
        <v>483</v>
      </c>
    </row>
    <row r="60" spans="1:21" x14ac:dyDescent="0.25">
      <c r="A60" s="55">
        <v>2015</v>
      </c>
      <c r="B60" s="56" t="s">
        <v>364</v>
      </c>
      <c r="C60" s="56">
        <v>17783</v>
      </c>
      <c r="D60" s="56">
        <v>31</v>
      </c>
      <c r="E60" s="57">
        <v>42219</v>
      </c>
      <c r="F60" s="56" t="s">
        <v>297</v>
      </c>
      <c r="G60" s="56" t="s">
        <v>47</v>
      </c>
      <c r="H60" s="56" t="s">
        <v>189</v>
      </c>
      <c r="I60" s="56" t="s">
        <v>61</v>
      </c>
      <c r="J60" s="56" t="s">
        <v>110</v>
      </c>
      <c r="K60" s="56" t="s">
        <v>299</v>
      </c>
      <c r="L60" s="56" t="s">
        <v>6</v>
      </c>
      <c r="M60" s="56" t="s">
        <v>300</v>
      </c>
      <c r="N60" s="56">
        <v>0</v>
      </c>
      <c r="O60" s="56">
        <v>3</v>
      </c>
      <c r="P60" s="56">
        <v>3</v>
      </c>
      <c r="Q60" s="56">
        <v>0</v>
      </c>
      <c r="R60" s="56" t="s">
        <v>301</v>
      </c>
      <c r="S60" s="56"/>
      <c r="T60" s="36" t="s">
        <v>479</v>
      </c>
      <c r="U60" s="36" t="s">
        <v>483</v>
      </c>
    </row>
    <row r="61" spans="1:21" x14ac:dyDescent="0.25">
      <c r="A61" s="55">
        <v>2015</v>
      </c>
      <c r="B61" s="56" t="s">
        <v>365</v>
      </c>
      <c r="C61" s="56">
        <v>17784</v>
      </c>
      <c r="D61" s="56">
        <v>31</v>
      </c>
      <c r="E61" s="57">
        <v>42219</v>
      </c>
      <c r="F61" s="56" t="s">
        <v>297</v>
      </c>
      <c r="G61" s="56" t="s">
        <v>47</v>
      </c>
      <c r="H61" s="56" t="s">
        <v>189</v>
      </c>
      <c r="I61" s="56" t="s">
        <v>61</v>
      </c>
      <c r="J61" s="56" t="s">
        <v>110</v>
      </c>
      <c r="K61" s="56" t="s">
        <v>299</v>
      </c>
      <c r="L61" s="56" t="s">
        <v>5</v>
      </c>
      <c r="M61" s="56" t="s">
        <v>300</v>
      </c>
      <c r="N61" s="56">
        <v>0</v>
      </c>
      <c r="O61" s="56">
        <v>17</v>
      </c>
      <c r="P61" s="56">
        <v>17</v>
      </c>
      <c r="Q61" s="56">
        <v>0</v>
      </c>
      <c r="R61" s="56" t="s">
        <v>301</v>
      </c>
      <c r="S61" s="56"/>
      <c r="T61" s="36" t="s">
        <v>480</v>
      </c>
      <c r="U61" s="36" t="s">
        <v>484</v>
      </c>
    </row>
    <row r="62" spans="1:21" x14ac:dyDescent="0.25">
      <c r="A62" s="55">
        <v>2015</v>
      </c>
      <c r="B62" s="56" t="s">
        <v>366</v>
      </c>
      <c r="C62" s="56">
        <v>17785</v>
      </c>
      <c r="D62" s="56">
        <v>31</v>
      </c>
      <c r="E62" s="57">
        <v>42219</v>
      </c>
      <c r="F62" s="56" t="s">
        <v>297</v>
      </c>
      <c r="G62" s="56" t="s">
        <v>47</v>
      </c>
      <c r="H62" s="56" t="s">
        <v>137</v>
      </c>
      <c r="I62" s="56" t="s">
        <v>60</v>
      </c>
      <c r="J62" s="56" t="s">
        <v>110</v>
      </c>
      <c r="K62" s="56" t="s">
        <v>299</v>
      </c>
      <c r="L62" s="56" t="s">
        <v>6</v>
      </c>
      <c r="M62" s="56" t="s">
        <v>300</v>
      </c>
      <c r="N62" s="56">
        <v>0</v>
      </c>
      <c r="O62" s="56">
        <v>50</v>
      </c>
      <c r="P62" s="56">
        <v>50</v>
      </c>
      <c r="Q62" s="56">
        <v>0</v>
      </c>
      <c r="R62" s="56" t="s">
        <v>301</v>
      </c>
      <c r="S62" s="56"/>
      <c r="T62" s="36" t="s">
        <v>479</v>
      </c>
      <c r="U62" s="36" t="s">
        <v>485</v>
      </c>
    </row>
    <row r="63" spans="1:21" x14ac:dyDescent="0.25">
      <c r="A63" s="55">
        <v>2015</v>
      </c>
      <c r="B63" s="56" t="s">
        <v>367</v>
      </c>
      <c r="C63" s="56">
        <v>17786</v>
      </c>
      <c r="D63" s="56">
        <v>31</v>
      </c>
      <c r="E63" s="57">
        <v>42219</v>
      </c>
      <c r="F63" s="56" t="s">
        <v>297</v>
      </c>
      <c r="G63" s="56" t="s">
        <v>47</v>
      </c>
      <c r="H63" s="56" t="s">
        <v>137</v>
      </c>
      <c r="I63" s="56" t="s">
        <v>60</v>
      </c>
      <c r="J63" s="56" t="s">
        <v>110</v>
      </c>
      <c r="K63" s="56" t="s">
        <v>299</v>
      </c>
      <c r="L63" s="56" t="s">
        <v>6</v>
      </c>
      <c r="M63" s="56" t="s">
        <v>300</v>
      </c>
      <c r="N63" s="56">
        <v>0</v>
      </c>
      <c r="O63" s="56">
        <v>50</v>
      </c>
      <c r="P63" s="56">
        <v>50</v>
      </c>
      <c r="Q63" s="56">
        <v>0</v>
      </c>
      <c r="R63" s="56" t="s">
        <v>301</v>
      </c>
      <c r="S63" s="56"/>
      <c r="T63" s="36" t="s">
        <v>479</v>
      </c>
      <c r="U63" s="36" t="s">
        <v>485</v>
      </c>
    </row>
    <row r="64" spans="1:21" x14ac:dyDescent="0.25">
      <c r="A64" s="55">
        <v>2015</v>
      </c>
      <c r="B64" s="56" t="s">
        <v>368</v>
      </c>
      <c r="C64" s="56">
        <v>17787</v>
      </c>
      <c r="D64" s="56">
        <v>31</v>
      </c>
      <c r="E64" s="57">
        <v>42219</v>
      </c>
      <c r="F64" s="56" t="s">
        <v>297</v>
      </c>
      <c r="G64" s="56" t="s">
        <v>47</v>
      </c>
      <c r="H64" s="56" t="s">
        <v>137</v>
      </c>
      <c r="I64" s="56" t="s">
        <v>60</v>
      </c>
      <c r="J64" s="56" t="s">
        <v>110</v>
      </c>
      <c r="K64" s="56" t="s">
        <v>299</v>
      </c>
      <c r="L64" s="56" t="s">
        <v>6</v>
      </c>
      <c r="M64" s="56" t="s">
        <v>300</v>
      </c>
      <c r="N64" s="56">
        <v>0</v>
      </c>
      <c r="O64" s="56">
        <v>50</v>
      </c>
      <c r="P64" s="56">
        <v>50</v>
      </c>
      <c r="Q64" s="56">
        <v>0</v>
      </c>
      <c r="R64" s="56" t="s">
        <v>301</v>
      </c>
      <c r="S64" s="56"/>
      <c r="T64" s="36" t="s">
        <v>479</v>
      </c>
      <c r="U64" s="36" t="s">
        <v>485</v>
      </c>
    </row>
    <row r="65" spans="1:21" x14ac:dyDescent="0.25">
      <c r="A65" s="55">
        <v>2015</v>
      </c>
      <c r="B65" s="56" t="s">
        <v>369</v>
      </c>
      <c r="C65" s="56">
        <v>17788</v>
      </c>
      <c r="D65" s="56">
        <v>31</v>
      </c>
      <c r="E65" s="57">
        <v>42219</v>
      </c>
      <c r="F65" s="56" t="s">
        <v>297</v>
      </c>
      <c r="G65" s="56" t="s">
        <v>47</v>
      </c>
      <c r="H65" s="56" t="s">
        <v>137</v>
      </c>
      <c r="I65" s="56" t="s">
        <v>60</v>
      </c>
      <c r="J65" s="56" t="s">
        <v>110</v>
      </c>
      <c r="K65" s="56" t="s">
        <v>299</v>
      </c>
      <c r="L65" s="56" t="s">
        <v>6</v>
      </c>
      <c r="M65" s="56" t="s">
        <v>300</v>
      </c>
      <c r="N65" s="56">
        <v>0</v>
      </c>
      <c r="O65" s="56">
        <v>50</v>
      </c>
      <c r="P65" s="56">
        <v>50</v>
      </c>
      <c r="Q65" s="56">
        <v>0</v>
      </c>
      <c r="R65" s="56" t="s">
        <v>301</v>
      </c>
      <c r="S65" s="56"/>
      <c r="T65" s="36" t="s">
        <v>479</v>
      </c>
      <c r="U65" s="36" t="s">
        <v>485</v>
      </c>
    </row>
    <row r="66" spans="1:21" x14ac:dyDescent="0.25">
      <c r="A66" s="55">
        <v>2015</v>
      </c>
      <c r="B66" s="56" t="s">
        <v>370</v>
      </c>
      <c r="C66" s="56">
        <v>17789</v>
      </c>
      <c r="D66" s="56">
        <v>31</v>
      </c>
      <c r="E66" s="57">
        <v>42219</v>
      </c>
      <c r="F66" s="56" t="s">
        <v>297</v>
      </c>
      <c r="G66" s="56" t="s">
        <v>47</v>
      </c>
      <c r="H66" s="56" t="s">
        <v>137</v>
      </c>
      <c r="I66" s="56" t="s">
        <v>60</v>
      </c>
      <c r="J66" s="56" t="s">
        <v>110</v>
      </c>
      <c r="K66" s="56" t="s">
        <v>299</v>
      </c>
      <c r="L66" s="56" t="s">
        <v>6</v>
      </c>
      <c r="M66" s="56" t="s">
        <v>300</v>
      </c>
      <c r="N66" s="56">
        <v>0</v>
      </c>
      <c r="O66" s="56">
        <v>50</v>
      </c>
      <c r="P66" s="56">
        <v>50</v>
      </c>
      <c r="Q66" s="56">
        <v>0</v>
      </c>
      <c r="R66" s="56" t="s">
        <v>301</v>
      </c>
      <c r="S66" s="56"/>
      <c r="T66" s="36" t="s">
        <v>479</v>
      </c>
      <c r="U66" s="36" t="s">
        <v>485</v>
      </c>
    </row>
    <row r="67" spans="1:21" x14ac:dyDescent="0.25">
      <c r="A67" s="55">
        <v>2015</v>
      </c>
      <c r="B67" s="56" t="s">
        <v>371</v>
      </c>
      <c r="C67" s="56">
        <v>17790</v>
      </c>
      <c r="D67" s="56">
        <v>31</v>
      </c>
      <c r="E67" s="57">
        <v>42219</v>
      </c>
      <c r="F67" s="56" t="s">
        <v>297</v>
      </c>
      <c r="G67" s="56" t="s">
        <v>47</v>
      </c>
      <c r="H67" s="56" t="s">
        <v>137</v>
      </c>
      <c r="I67" s="56" t="s">
        <v>60</v>
      </c>
      <c r="J67" s="56" t="s">
        <v>110</v>
      </c>
      <c r="K67" s="56" t="s">
        <v>299</v>
      </c>
      <c r="L67" s="56" t="s">
        <v>6</v>
      </c>
      <c r="M67" s="56" t="s">
        <v>300</v>
      </c>
      <c r="N67" s="56">
        <v>0</v>
      </c>
      <c r="O67" s="56">
        <v>4</v>
      </c>
      <c r="P67" s="56">
        <v>4</v>
      </c>
      <c r="Q67" s="56">
        <v>0</v>
      </c>
      <c r="R67" s="56" t="s">
        <v>301</v>
      </c>
      <c r="S67" s="56"/>
      <c r="T67" s="36" t="s">
        <v>479</v>
      </c>
      <c r="U67" s="36" t="s">
        <v>485</v>
      </c>
    </row>
    <row r="68" spans="1:21" x14ac:dyDescent="0.25">
      <c r="A68" s="58">
        <v>2015</v>
      </c>
      <c r="B68" s="59" t="s">
        <v>372</v>
      </c>
      <c r="C68" s="59">
        <v>17791</v>
      </c>
      <c r="D68" s="59">
        <v>31</v>
      </c>
      <c r="E68" s="60">
        <v>42219</v>
      </c>
      <c r="F68" s="59" t="s">
        <v>297</v>
      </c>
      <c r="G68" s="59" t="s">
        <v>47</v>
      </c>
      <c r="H68" s="59" t="s">
        <v>137</v>
      </c>
      <c r="I68" s="59" t="s">
        <v>60</v>
      </c>
      <c r="J68" s="59" t="s">
        <v>110</v>
      </c>
      <c r="K68" s="59" t="s">
        <v>299</v>
      </c>
      <c r="L68" s="59" t="s">
        <v>5</v>
      </c>
      <c r="M68" s="59" t="s">
        <v>300</v>
      </c>
      <c r="N68" s="59">
        <v>0</v>
      </c>
      <c r="O68" s="59">
        <v>20</v>
      </c>
      <c r="P68" s="59">
        <v>20</v>
      </c>
      <c r="Q68" s="59">
        <v>1</v>
      </c>
      <c r="R68" s="59" t="s">
        <v>306</v>
      </c>
      <c r="S68" s="59"/>
      <c r="T68" s="59" t="s">
        <v>480</v>
      </c>
      <c r="U68" s="59" t="s">
        <v>486</v>
      </c>
    </row>
    <row r="69" spans="1:21" x14ac:dyDescent="0.25">
      <c r="A69" s="55">
        <v>2015</v>
      </c>
      <c r="B69" s="56" t="s">
        <v>373</v>
      </c>
      <c r="C69" s="56">
        <v>17792</v>
      </c>
      <c r="D69" s="56">
        <v>31</v>
      </c>
      <c r="E69" s="57">
        <v>42219</v>
      </c>
      <c r="F69" s="56" t="s">
        <v>297</v>
      </c>
      <c r="G69" s="56" t="s">
        <v>47</v>
      </c>
      <c r="H69" s="56" t="s">
        <v>374</v>
      </c>
      <c r="I69" s="56" t="s">
        <v>61</v>
      </c>
      <c r="J69" s="56" t="s">
        <v>335</v>
      </c>
      <c r="K69" s="56" t="s">
        <v>299</v>
      </c>
      <c r="L69" s="56" t="s">
        <v>6</v>
      </c>
      <c r="M69" s="56" t="s">
        <v>300</v>
      </c>
      <c r="N69" s="56">
        <v>1</v>
      </c>
      <c r="O69" s="56">
        <v>0</v>
      </c>
      <c r="P69" s="56">
        <v>1</v>
      </c>
      <c r="Q69" s="56">
        <v>0</v>
      </c>
      <c r="R69" s="56" t="s">
        <v>301</v>
      </c>
      <c r="S69" s="56"/>
      <c r="T69" s="36" t="s">
        <v>479</v>
      </c>
      <c r="U69" s="36" t="s">
        <v>483</v>
      </c>
    </row>
    <row r="70" spans="1:21" x14ac:dyDescent="0.25">
      <c r="A70" s="55">
        <v>2015</v>
      </c>
      <c r="B70" s="56" t="s">
        <v>375</v>
      </c>
      <c r="C70" s="56">
        <v>17793</v>
      </c>
      <c r="D70" s="56">
        <v>31</v>
      </c>
      <c r="E70" s="57">
        <v>42219</v>
      </c>
      <c r="F70" s="56" t="s">
        <v>297</v>
      </c>
      <c r="G70" s="56" t="s">
        <v>47</v>
      </c>
      <c r="H70" s="56" t="s">
        <v>374</v>
      </c>
      <c r="I70" s="56" t="s">
        <v>61</v>
      </c>
      <c r="J70" s="56" t="s">
        <v>335</v>
      </c>
      <c r="K70" s="56" t="s">
        <v>299</v>
      </c>
      <c r="L70" s="56" t="s">
        <v>5</v>
      </c>
      <c r="M70" s="56" t="s">
        <v>300</v>
      </c>
      <c r="N70" s="56">
        <v>50</v>
      </c>
      <c r="O70" s="56">
        <v>0</v>
      </c>
      <c r="P70" s="56">
        <v>50</v>
      </c>
      <c r="Q70" s="56">
        <v>0</v>
      </c>
      <c r="R70" s="56" t="s">
        <v>301</v>
      </c>
      <c r="S70" s="56"/>
      <c r="T70" s="36" t="s">
        <v>480</v>
      </c>
      <c r="U70" s="36" t="s">
        <v>484</v>
      </c>
    </row>
    <row r="71" spans="1:21" x14ac:dyDescent="0.25">
      <c r="A71" s="55">
        <v>2015</v>
      </c>
      <c r="B71" s="56" t="s">
        <v>376</v>
      </c>
      <c r="C71" s="56">
        <v>17794</v>
      </c>
      <c r="D71" s="56">
        <v>31</v>
      </c>
      <c r="E71" s="57">
        <v>42219</v>
      </c>
      <c r="F71" s="56" t="s">
        <v>297</v>
      </c>
      <c r="G71" s="56" t="s">
        <v>47</v>
      </c>
      <c r="H71" s="56" t="s">
        <v>374</v>
      </c>
      <c r="I71" s="56" t="s">
        <v>61</v>
      </c>
      <c r="J71" s="56" t="s">
        <v>335</v>
      </c>
      <c r="K71" s="56" t="s">
        <v>299</v>
      </c>
      <c r="L71" s="56" t="s">
        <v>5</v>
      </c>
      <c r="M71" s="56" t="s">
        <v>300</v>
      </c>
      <c r="N71" s="56">
        <v>50</v>
      </c>
      <c r="O71" s="56">
        <v>0</v>
      </c>
      <c r="P71" s="56">
        <v>50</v>
      </c>
      <c r="Q71" s="56">
        <v>0</v>
      </c>
      <c r="R71" s="56" t="s">
        <v>301</v>
      </c>
      <c r="S71" s="56"/>
      <c r="T71" s="36" t="s">
        <v>480</v>
      </c>
      <c r="U71" s="36" t="s">
        <v>484</v>
      </c>
    </row>
    <row r="72" spans="1:21" x14ac:dyDescent="0.25">
      <c r="A72" s="55">
        <v>2015</v>
      </c>
      <c r="B72" s="56" t="s">
        <v>377</v>
      </c>
      <c r="C72" s="56">
        <v>17795</v>
      </c>
      <c r="D72" s="56">
        <v>31</v>
      </c>
      <c r="E72" s="57">
        <v>42219</v>
      </c>
      <c r="F72" s="56" t="s">
        <v>297</v>
      </c>
      <c r="G72" s="56" t="s">
        <v>47</v>
      </c>
      <c r="H72" s="56" t="s">
        <v>374</v>
      </c>
      <c r="I72" s="56" t="s">
        <v>61</v>
      </c>
      <c r="J72" s="56" t="s">
        <v>335</v>
      </c>
      <c r="K72" s="56" t="s">
        <v>299</v>
      </c>
      <c r="L72" s="56" t="s">
        <v>5</v>
      </c>
      <c r="M72" s="56" t="s">
        <v>300</v>
      </c>
      <c r="N72" s="56">
        <v>50</v>
      </c>
      <c r="O72" s="56">
        <v>0</v>
      </c>
      <c r="P72" s="56">
        <v>50</v>
      </c>
      <c r="Q72" s="56">
        <v>0</v>
      </c>
      <c r="R72" s="56" t="s">
        <v>301</v>
      </c>
      <c r="S72" s="56"/>
      <c r="T72" s="36" t="s">
        <v>480</v>
      </c>
      <c r="U72" s="36" t="s">
        <v>484</v>
      </c>
    </row>
    <row r="73" spans="1:21" x14ac:dyDescent="0.25">
      <c r="A73" s="55">
        <v>2015</v>
      </c>
      <c r="B73" s="56" t="s">
        <v>378</v>
      </c>
      <c r="C73" s="56">
        <v>17796</v>
      </c>
      <c r="D73" s="56">
        <v>31</v>
      </c>
      <c r="E73" s="57">
        <v>42219</v>
      </c>
      <c r="F73" s="56" t="s">
        <v>297</v>
      </c>
      <c r="G73" s="56" t="s">
        <v>47</v>
      </c>
      <c r="H73" s="56" t="s">
        <v>374</v>
      </c>
      <c r="I73" s="56" t="s">
        <v>61</v>
      </c>
      <c r="J73" s="56" t="s">
        <v>335</v>
      </c>
      <c r="K73" s="56" t="s">
        <v>299</v>
      </c>
      <c r="L73" s="56" t="s">
        <v>5</v>
      </c>
      <c r="M73" s="56" t="s">
        <v>300</v>
      </c>
      <c r="N73" s="56">
        <v>50</v>
      </c>
      <c r="O73" s="56">
        <v>0</v>
      </c>
      <c r="P73" s="56">
        <v>50</v>
      </c>
      <c r="Q73" s="56">
        <v>0</v>
      </c>
      <c r="R73" s="56" t="s">
        <v>301</v>
      </c>
      <c r="S73" s="56"/>
      <c r="T73" s="36" t="s">
        <v>480</v>
      </c>
      <c r="U73" s="36" t="s">
        <v>484</v>
      </c>
    </row>
    <row r="74" spans="1:21" x14ac:dyDescent="0.25">
      <c r="A74" s="55">
        <v>2015</v>
      </c>
      <c r="B74" s="56" t="s">
        <v>379</v>
      </c>
      <c r="C74" s="56">
        <v>17797</v>
      </c>
      <c r="D74" s="56">
        <v>31</v>
      </c>
      <c r="E74" s="57">
        <v>42219</v>
      </c>
      <c r="F74" s="56" t="s">
        <v>297</v>
      </c>
      <c r="G74" s="56" t="s">
        <v>47</v>
      </c>
      <c r="H74" s="56" t="s">
        <v>374</v>
      </c>
      <c r="I74" s="56" t="s">
        <v>61</v>
      </c>
      <c r="J74" s="56" t="s">
        <v>335</v>
      </c>
      <c r="K74" s="56" t="s">
        <v>299</v>
      </c>
      <c r="L74" s="56" t="s">
        <v>5</v>
      </c>
      <c r="M74" s="56" t="s">
        <v>300</v>
      </c>
      <c r="N74" s="56">
        <v>50</v>
      </c>
      <c r="O74" s="56">
        <v>0</v>
      </c>
      <c r="P74" s="56">
        <v>50</v>
      </c>
      <c r="Q74" s="56">
        <v>0</v>
      </c>
      <c r="R74" s="56" t="s">
        <v>301</v>
      </c>
      <c r="S74" s="56"/>
      <c r="T74" s="36" t="s">
        <v>480</v>
      </c>
      <c r="U74" s="36" t="s">
        <v>484</v>
      </c>
    </row>
    <row r="75" spans="1:21" x14ac:dyDescent="0.25">
      <c r="A75" s="55">
        <v>2015</v>
      </c>
      <c r="B75" s="56" t="s">
        <v>380</v>
      </c>
      <c r="C75" s="56">
        <v>17798</v>
      </c>
      <c r="D75" s="56">
        <v>31</v>
      </c>
      <c r="E75" s="57">
        <v>42219</v>
      </c>
      <c r="F75" s="56" t="s">
        <v>297</v>
      </c>
      <c r="G75" s="56" t="s">
        <v>47</v>
      </c>
      <c r="H75" s="56" t="s">
        <v>374</v>
      </c>
      <c r="I75" s="56" t="s">
        <v>61</v>
      </c>
      <c r="J75" s="56" t="s">
        <v>335</v>
      </c>
      <c r="K75" s="56" t="s">
        <v>299</v>
      </c>
      <c r="L75" s="56" t="s">
        <v>5</v>
      </c>
      <c r="M75" s="56" t="s">
        <v>300</v>
      </c>
      <c r="N75" s="56">
        <v>33</v>
      </c>
      <c r="O75" s="56">
        <v>0</v>
      </c>
      <c r="P75" s="56">
        <v>33</v>
      </c>
      <c r="Q75" s="56">
        <v>0</v>
      </c>
      <c r="R75" s="56" t="s">
        <v>301</v>
      </c>
      <c r="S75" s="56"/>
      <c r="T75" s="36" t="s">
        <v>480</v>
      </c>
      <c r="U75" s="36" t="s">
        <v>484</v>
      </c>
    </row>
    <row r="76" spans="1:21" x14ac:dyDescent="0.25">
      <c r="A76" s="55">
        <v>2015</v>
      </c>
      <c r="B76" s="56" t="s">
        <v>381</v>
      </c>
      <c r="C76" s="56">
        <v>17799</v>
      </c>
      <c r="D76" s="56">
        <v>31</v>
      </c>
      <c r="E76" s="57">
        <v>42219</v>
      </c>
      <c r="F76" s="56" t="s">
        <v>297</v>
      </c>
      <c r="G76" s="56" t="s">
        <v>47</v>
      </c>
      <c r="H76" s="56" t="s">
        <v>115</v>
      </c>
      <c r="I76" s="56" t="s">
        <v>61</v>
      </c>
      <c r="J76" s="56" t="s">
        <v>110</v>
      </c>
      <c r="K76" s="56" t="s">
        <v>299</v>
      </c>
      <c r="L76" s="56" t="s">
        <v>6</v>
      </c>
      <c r="M76" s="56" t="s">
        <v>300</v>
      </c>
      <c r="N76" s="56">
        <v>0</v>
      </c>
      <c r="O76" s="56">
        <v>50</v>
      </c>
      <c r="P76" s="56">
        <v>50</v>
      </c>
      <c r="Q76" s="56">
        <v>0</v>
      </c>
      <c r="R76" s="56" t="s">
        <v>301</v>
      </c>
      <c r="S76" s="56"/>
      <c r="T76" s="36" t="s">
        <v>479</v>
      </c>
      <c r="U76" s="36" t="s">
        <v>483</v>
      </c>
    </row>
    <row r="77" spans="1:21" x14ac:dyDescent="0.25">
      <c r="A77" s="55">
        <v>2015</v>
      </c>
      <c r="B77" s="56" t="s">
        <v>382</v>
      </c>
      <c r="C77" s="56">
        <v>17800</v>
      </c>
      <c r="D77" s="56">
        <v>31</v>
      </c>
      <c r="E77" s="57">
        <v>42219</v>
      </c>
      <c r="F77" s="56" t="s">
        <v>297</v>
      </c>
      <c r="G77" s="56" t="s">
        <v>47</v>
      </c>
      <c r="H77" s="56" t="s">
        <v>115</v>
      </c>
      <c r="I77" s="56" t="s">
        <v>61</v>
      </c>
      <c r="J77" s="56" t="s">
        <v>110</v>
      </c>
      <c r="K77" s="56" t="s">
        <v>299</v>
      </c>
      <c r="L77" s="56" t="s">
        <v>6</v>
      </c>
      <c r="M77" s="56" t="s">
        <v>300</v>
      </c>
      <c r="N77" s="56">
        <v>0</v>
      </c>
      <c r="O77" s="56">
        <v>50</v>
      </c>
      <c r="P77" s="56">
        <v>50</v>
      </c>
      <c r="Q77" s="56">
        <v>0</v>
      </c>
      <c r="R77" s="56" t="s">
        <v>301</v>
      </c>
      <c r="S77" s="56"/>
      <c r="T77" s="36" t="s">
        <v>479</v>
      </c>
      <c r="U77" s="36" t="s">
        <v>483</v>
      </c>
    </row>
    <row r="78" spans="1:21" x14ac:dyDescent="0.25">
      <c r="A78" s="55">
        <v>2015</v>
      </c>
      <c r="B78" s="56" t="s">
        <v>383</v>
      </c>
      <c r="C78" s="56">
        <v>17801</v>
      </c>
      <c r="D78" s="56">
        <v>31</v>
      </c>
      <c r="E78" s="57">
        <v>42219</v>
      </c>
      <c r="F78" s="56" t="s">
        <v>297</v>
      </c>
      <c r="G78" s="56" t="s">
        <v>47</v>
      </c>
      <c r="H78" s="56" t="s">
        <v>115</v>
      </c>
      <c r="I78" s="56" t="s">
        <v>61</v>
      </c>
      <c r="J78" s="56" t="s">
        <v>110</v>
      </c>
      <c r="K78" s="56" t="s">
        <v>299</v>
      </c>
      <c r="L78" s="56" t="s">
        <v>6</v>
      </c>
      <c r="M78" s="56" t="s">
        <v>300</v>
      </c>
      <c r="N78" s="56">
        <v>0</v>
      </c>
      <c r="O78" s="56">
        <v>15</v>
      </c>
      <c r="P78" s="56">
        <v>15</v>
      </c>
      <c r="Q78" s="56">
        <v>0</v>
      </c>
      <c r="R78" s="56" t="s">
        <v>301</v>
      </c>
      <c r="S78" s="56"/>
      <c r="T78" s="36" t="s">
        <v>479</v>
      </c>
      <c r="U78" s="36" t="s">
        <v>483</v>
      </c>
    </row>
    <row r="79" spans="1:21" x14ac:dyDescent="0.25">
      <c r="A79" s="55">
        <v>2015</v>
      </c>
      <c r="B79" s="56" t="s">
        <v>384</v>
      </c>
      <c r="C79" s="56">
        <v>17802</v>
      </c>
      <c r="D79" s="56">
        <v>31</v>
      </c>
      <c r="E79" s="57">
        <v>42219</v>
      </c>
      <c r="F79" s="56" t="s">
        <v>297</v>
      </c>
      <c r="G79" s="56" t="s">
        <v>47</v>
      </c>
      <c r="H79" s="56" t="s">
        <v>115</v>
      </c>
      <c r="I79" s="56" t="s">
        <v>61</v>
      </c>
      <c r="J79" s="56" t="s">
        <v>110</v>
      </c>
      <c r="K79" s="56" t="s">
        <v>299</v>
      </c>
      <c r="L79" s="56" t="s">
        <v>5</v>
      </c>
      <c r="M79" s="56" t="s">
        <v>300</v>
      </c>
      <c r="N79" s="56">
        <v>0</v>
      </c>
      <c r="O79" s="56">
        <v>22</v>
      </c>
      <c r="P79" s="56">
        <v>22</v>
      </c>
      <c r="Q79" s="56">
        <v>0</v>
      </c>
      <c r="R79" s="56" t="s">
        <v>301</v>
      </c>
      <c r="S79" s="56"/>
      <c r="T79" s="36" t="s">
        <v>480</v>
      </c>
      <c r="U79" s="36" t="s">
        <v>484</v>
      </c>
    </row>
    <row r="80" spans="1:21" x14ac:dyDescent="0.25">
      <c r="A80" s="55">
        <v>2015</v>
      </c>
      <c r="B80" s="56" t="s">
        <v>385</v>
      </c>
      <c r="C80" s="56">
        <v>17803</v>
      </c>
      <c r="D80" s="56">
        <v>31</v>
      </c>
      <c r="E80" s="57">
        <v>42220</v>
      </c>
      <c r="F80" s="56" t="s">
        <v>297</v>
      </c>
      <c r="G80" s="56" t="s">
        <v>9</v>
      </c>
      <c r="H80" s="56" t="s">
        <v>273</v>
      </c>
      <c r="I80" s="56" t="s">
        <v>9</v>
      </c>
      <c r="J80" s="56" t="s">
        <v>110</v>
      </c>
      <c r="K80" s="56" t="s">
        <v>299</v>
      </c>
      <c r="L80" s="56" t="s">
        <v>6</v>
      </c>
      <c r="M80" s="56" t="s">
        <v>300</v>
      </c>
      <c r="N80" s="56">
        <v>0</v>
      </c>
      <c r="O80" s="56">
        <v>48</v>
      </c>
      <c r="P80" s="56">
        <v>48</v>
      </c>
      <c r="Q80" s="56">
        <v>0</v>
      </c>
      <c r="R80" s="56" t="s">
        <v>301</v>
      </c>
      <c r="S80" s="56"/>
      <c r="T80" s="36" t="s">
        <v>477</v>
      </c>
      <c r="U80" s="36" t="s">
        <v>477</v>
      </c>
    </row>
    <row r="81" spans="1:21" x14ac:dyDescent="0.25">
      <c r="A81" s="55">
        <v>2015</v>
      </c>
      <c r="B81" s="56" t="s">
        <v>386</v>
      </c>
      <c r="C81" s="56">
        <v>17804</v>
      </c>
      <c r="D81" s="56">
        <v>31</v>
      </c>
      <c r="E81" s="57">
        <v>42220</v>
      </c>
      <c r="F81" s="56" t="s">
        <v>297</v>
      </c>
      <c r="G81" s="56" t="s">
        <v>9</v>
      </c>
      <c r="H81" s="56" t="s">
        <v>273</v>
      </c>
      <c r="I81" s="56" t="s">
        <v>9</v>
      </c>
      <c r="J81" s="56" t="s">
        <v>110</v>
      </c>
      <c r="K81" s="56" t="s">
        <v>299</v>
      </c>
      <c r="L81" s="56" t="s">
        <v>5</v>
      </c>
      <c r="M81" s="56" t="s">
        <v>300</v>
      </c>
      <c r="N81" s="56">
        <v>0</v>
      </c>
      <c r="O81" s="56">
        <v>3</v>
      </c>
      <c r="P81" s="56">
        <v>3</v>
      </c>
      <c r="Q81" s="56">
        <v>0</v>
      </c>
      <c r="R81" s="56" t="s">
        <v>301</v>
      </c>
      <c r="S81" s="56"/>
      <c r="T81" s="36" t="s">
        <v>478</v>
      </c>
      <c r="U81" s="36" t="s">
        <v>478</v>
      </c>
    </row>
    <row r="82" spans="1:21" x14ac:dyDescent="0.25">
      <c r="A82" s="55">
        <v>2015</v>
      </c>
      <c r="B82" s="56" t="s">
        <v>387</v>
      </c>
      <c r="C82" s="56">
        <v>17805</v>
      </c>
      <c r="D82" s="56">
        <v>31</v>
      </c>
      <c r="E82" s="57">
        <v>42220</v>
      </c>
      <c r="F82" s="56" t="s">
        <v>297</v>
      </c>
      <c r="G82" s="56" t="s">
        <v>9</v>
      </c>
      <c r="H82" s="56" t="s">
        <v>269</v>
      </c>
      <c r="I82" s="56" t="s">
        <v>9</v>
      </c>
      <c r="J82" s="56" t="s">
        <v>110</v>
      </c>
      <c r="K82" s="56" t="s">
        <v>299</v>
      </c>
      <c r="L82" s="56" t="s">
        <v>6</v>
      </c>
      <c r="M82" s="56" t="s">
        <v>300</v>
      </c>
      <c r="N82" s="56">
        <v>0</v>
      </c>
      <c r="O82" s="56">
        <v>41</v>
      </c>
      <c r="P82" s="56">
        <v>41</v>
      </c>
      <c r="Q82" s="56">
        <v>0</v>
      </c>
      <c r="R82" s="56" t="s">
        <v>301</v>
      </c>
      <c r="S82" s="56"/>
      <c r="T82" s="36" t="s">
        <v>477</v>
      </c>
      <c r="U82" s="36" t="s">
        <v>477</v>
      </c>
    </row>
    <row r="83" spans="1:21" x14ac:dyDescent="0.25">
      <c r="A83" s="55">
        <v>2015</v>
      </c>
      <c r="B83" s="56" t="s">
        <v>388</v>
      </c>
      <c r="C83" s="56">
        <v>17806</v>
      </c>
      <c r="D83" s="56">
        <v>31</v>
      </c>
      <c r="E83" s="57">
        <v>42220</v>
      </c>
      <c r="F83" s="56" t="s">
        <v>297</v>
      </c>
      <c r="G83" s="56" t="s">
        <v>9</v>
      </c>
      <c r="H83" s="56" t="s">
        <v>253</v>
      </c>
      <c r="I83" s="56" t="s">
        <v>9</v>
      </c>
      <c r="J83" s="56" t="s">
        <v>110</v>
      </c>
      <c r="K83" s="56" t="s">
        <v>299</v>
      </c>
      <c r="L83" s="56" t="s">
        <v>6</v>
      </c>
      <c r="M83" s="56" t="s">
        <v>300</v>
      </c>
      <c r="N83" s="56">
        <v>0</v>
      </c>
      <c r="O83" s="56">
        <v>50</v>
      </c>
      <c r="P83" s="56">
        <v>50</v>
      </c>
      <c r="Q83" s="56">
        <v>0</v>
      </c>
      <c r="R83" s="56" t="s">
        <v>301</v>
      </c>
      <c r="S83" s="56"/>
      <c r="T83" s="36" t="s">
        <v>477</v>
      </c>
      <c r="U83" s="36" t="s">
        <v>477</v>
      </c>
    </row>
    <row r="84" spans="1:21" x14ac:dyDescent="0.25">
      <c r="A84" s="55">
        <v>2015</v>
      </c>
      <c r="B84" s="56" t="s">
        <v>389</v>
      </c>
      <c r="C84" s="56">
        <v>17807</v>
      </c>
      <c r="D84" s="56">
        <v>31</v>
      </c>
      <c r="E84" s="57">
        <v>42220</v>
      </c>
      <c r="F84" s="56" t="s">
        <v>297</v>
      </c>
      <c r="G84" s="56" t="s">
        <v>9</v>
      </c>
      <c r="H84" s="56" t="s">
        <v>253</v>
      </c>
      <c r="I84" s="56" t="s">
        <v>9</v>
      </c>
      <c r="J84" s="56" t="s">
        <v>110</v>
      </c>
      <c r="K84" s="56" t="s">
        <v>299</v>
      </c>
      <c r="L84" s="56" t="s">
        <v>6</v>
      </c>
      <c r="M84" s="56" t="s">
        <v>300</v>
      </c>
      <c r="N84" s="56">
        <v>0</v>
      </c>
      <c r="O84" s="56">
        <v>38</v>
      </c>
      <c r="P84" s="56">
        <v>38</v>
      </c>
      <c r="Q84" s="56">
        <v>0</v>
      </c>
      <c r="R84" s="56" t="s">
        <v>301</v>
      </c>
      <c r="S84" s="56"/>
      <c r="T84" s="36" t="s">
        <v>477</v>
      </c>
      <c r="U84" s="36" t="s">
        <v>477</v>
      </c>
    </row>
    <row r="85" spans="1:21" x14ac:dyDescent="0.25">
      <c r="A85" s="55">
        <v>2015</v>
      </c>
      <c r="B85" s="56" t="s">
        <v>390</v>
      </c>
      <c r="C85" s="56">
        <v>17808</v>
      </c>
      <c r="D85" s="56">
        <v>31</v>
      </c>
      <c r="E85" s="57">
        <v>42220</v>
      </c>
      <c r="F85" s="56" t="s">
        <v>297</v>
      </c>
      <c r="G85" s="56" t="s">
        <v>9</v>
      </c>
      <c r="H85" s="56" t="s">
        <v>253</v>
      </c>
      <c r="I85" s="56" t="s">
        <v>9</v>
      </c>
      <c r="J85" s="56" t="s">
        <v>110</v>
      </c>
      <c r="K85" s="56" t="s">
        <v>299</v>
      </c>
      <c r="L85" s="56" t="s">
        <v>5</v>
      </c>
      <c r="M85" s="56" t="s">
        <v>300</v>
      </c>
      <c r="N85" s="56">
        <v>0</v>
      </c>
      <c r="O85" s="56">
        <v>3</v>
      </c>
      <c r="P85" s="56">
        <v>3</v>
      </c>
      <c r="Q85" s="56">
        <v>0</v>
      </c>
      <c r="R85" s="56" t="s">
        <v>301</v>
      </c>
      <c r="S85" s="56"/>
      <c r="T85" s="36" t="s">
        <v>478</v>
      </c>
      <c r="U85" s="36" t="s">
        <v>478</v>
      </c>
    </row>
    <row r="86" spans="1:21" x14ac:dyDescent="0.25">
      <c r="A86" s="55">
        <v>2015</v>
      </c>
      <c r="B86" s="56" t="s">
        <v>391</v>
      </c>
      <c r="C86" s="56">
        <v>17809</v>
      </c>
      <c r="D86" s="56">
        <v>31</v>
      </c>
      <c r="E86" s="57">
        <v>42220</v>
      </c>
      <c r="F86" s="56" t="s">
        <v>297</v>
      </c>
      <c r="G86" s="56" t="s">
        <v>47</v>
      </c>
      <c r="H86" s="56" t="s">
        <v>193</v>
      </c>
      <c r="I86" s="56" t="s">
        <v>62</v>
      </c>
      <c r="J86" s="56" t="s">
        <v>110</v>
      </c>
      <c r="K86" s="56" t="s">
        <v>299</v>
      </c>
      <c r="L86" s="56" t="s">
        <v>6</v>
      </c>
      <c r="M86" s="56" t="s">
        <v>300</v>
      </c>
      <c r="N86" s="56">
        <v>0</v>
      </c>
      <c r="O86" s="56">
        <v>27</v>
      </c>
      <c r="P86" s="56">
        <v>27</v>
      </c>
      <c r="Q86" s="56">
        <v>0</v>
      </c>
      <c r="R86" s="56" t="s">
        <v>301</v>
      </c>
      <c r="S86" s="56"/>
      <c r="T86" s="36" t="s">
        <v>479</v>
      </c>
      <c r="U86" s="36" t="s">
        <v>481</v>
      </c>
    </row>
    <row r="87" spans="1:21" x14ac:dyDescent="0.25">
      <c r="A87" s="55">
        <v>2015</v>
      </c>
      <c r="B87" s="56" t="s">
        <v>392</v>
      </c>
      <c r="C87" s="56">
        <v>17810</v>
      </c>
      <c r="D87" s="56">
        <v>31</v>
      </c>
      <c r="E87" s="57">
        <v>42220</v>
      </c>
      <c r="F87" s="56" t="s">
        <v>297</v>
      </c>
      <c r="G87" s="56" t="s">
        <v>47</v>
      </c>
      <c r="H87" s="56" t="s">
        <v>195</v>
      </c>
      <c r="I87" s="56" t="s">
        <v>62</v>
      </c>
      <c r="J87" s="56" t="s">
        <v>110</v>
      </c>
      <c r="K87" s="56" t="s">
        <v>299</v>
      </c>
      <c r="L87" s="56" t="s">
        <v>6</v>
      </c>
      <c r="M87" s="56" t="s">
        <v>300</v>
      </c>
      <c r="N87" s="56">
        <v>0</v>
      </c>
      <c r="O87" s="56">
        <v>27</v>
      </c>
      <c r="P87" s="56">
        <v>27</v>
      </c>
      <c r="Q87" s="56">
        <v>0</v>
      </c>
      <c r="R87" s="56" t="s">
        <v>301</v>
      </c>
      <c r="S87" s="56"/>
      <c r="T87" s="36" t="s">
        <v>479</v>
      </c>
      <c r="U87" s="36" t="s">
        <v>481</v>
      </c>
    </row>
    <row r="88" spans="1:21" x14ac:dyDescent="0.25">
      <c r="A88" s="55">
        <v>2015</v>
      </c>
      <c r="B88" s="56" t="s">
        <v>393</v>
      </c>
      <c r="C88" s="56">
        <v>17811</v>
      </c>
      <c r="D88" s="56">
        <v>31</v>
      </c>
      <c r="E88" s="57">
        <v>42220</v>
      </c>
      <c r="F88" s="56" t="s">
        <v>297</v>
      </c>
      <c r="G88" s="56" t="s">
        <v>47</v>
      </c>
      <c r="H88" s="56" t="s">
        <v>195</v>
      </c>
      <c r="I88" s="56" t="s">
        <v>62</v>
      </c>
      <c r="J88" s="56" t="s">
        <v>110</v>
      </c>
      <c r="K88" s="56" t="s">
        <v>299</v>
      </c>
      <c r="L88" s="56" t="s">
        <v>5</v>
      </c>
      <c r="M88" s="56" t="s">
        <v>300</v>
      </c>
      <c r="N88" s="56">
        <v>0</v>
      </c>
      <c r="O88" s="56">
        <v>5</v>
      </c>
      <c r="P88" s="56">
        <v>5</v>
      </c>
      <c r="Q88" s="56">
        <v>0</v>
      </c>
      <c r="R88" s="56" t="s">
        <v>301</v>
      </c>
      <c r="S88" s="56"/>
      <c r="T88" s="36" t="s">
        <v>480</v>
      </c>
      <c r="U88" s="36" t="s">
        <v>482</v>
      </c>
    </row>
    <row r="89" spans="1:21" x14ac:dyDescent="0.25">
      <c r="A89" s="55">
        <v>2015</v>
      </c>
      <c r="B89" s="56" t="s">
        <v>394</v>
      </c>
      <c r="C89" s="56">
        <v>17812</v>
      </c>
      <c r="D89" s="56">
        <v>31</v>
      </c>
      <c r="E89" s="57">
        <v>42220</v>
      </c>
      <c r="F89" s="56" t="s">
        <v>297</v>
      </c>
      <c r="G89" s="56" t="s">
        <v>47</v>
      </c>
      <c r="H89" s="56" t="s">
        <v>395</v>
      </c>
      <c r="I89" s="56" t="s">
        <v>62</v>
      </c>
      <c r="J89" s="56" t="s">
        <v>335</v>
      </c>
      <c r="K89" s="56" t="s">
        <v>299</v>
      </c>
      <c r="L89" s="56" t="s">
        <v>5</v>
      </c>
      <c r="M89" s="56" t="s">
        <v>300</v>
      </c>
      <c r="N89" s="56">
        <v>49</v>
      </c>
      <c r="O89" s="56">
        <v>0</v>
      </c>
      <c r="P89" s="56">
        <v>49</v>
      </c>
      <c r="Q89" s="56">
        <v>0</v>
      </c>
      <c r="R89" s="56" t="s">
        <v>301</v>
      </c>
      <c r="S89" s="56"/>
      <c r="T89" s="36" t="s">
        <v>480</v>
      </c>
      <c r="U89" s="36" t="s">
        <v>482</v>
      </c>
    </row>
    <row r="90" spans="1:21" x14ac:dyDescent="0.25">
      <c r="A90" s="55">
        <v>2015</v>
      </c>
      <c r="B90" s="56" t="s">
        <v>396</v>
      </c>
      <c r="C90" s="56">
        <v>17813</v>
      </c>
      <c r="D90" s="56">
        <v>31</v>
      </c>
      <c r="E90" s="57">
        <v>42220</v>
      </c>
      <c r="F90" s="56" t="s">
        <v>297</v>
      </c>
      <c r="G90" s="56" t="s">
        <v>47</v>
      </c>
      <c r="H90" s="56" t="s">
        <v>177</v>
      </c>
      <c r="I90" s="56" t="s">
        <v>62</v>
      </c>
      <c r="J90" s="56" t="s">
        <v>110</v>
      </c>
      <c r="K90" s="56" t="s">
        <v>299</v>
      </c>
      <c r="L90" s="56" t="s">
        <v>6</v>
      </c>
      <c r="M90" s="56" t="s">
        <v>300</v>
      </c>
      <c r="N90" s="56">
        <v>0</v>
      </c>
      <c r="O90" s="56">
        <v>8</v>
      </c>
      <c r="P90" s="56">
        <v>8</v>
      </c>
      <c r="Q90" s="56">
        <v>0</v>
      </c>
      <c r="R90" s="56" t="s">
        <v>301</v>
      </c>
      <c r="S90" s="56"/>
      <c r="T90" s="36" t="s">
        <v>479</v>
      </c>
      <c r="U90" s="36" t="s">
        <v>481</v>
      </c>
    </row>
    <row r="91" spans="1:21" x14ac:dyDescent="0.25">
      <c r="A91" s="55">
        <v>2015</v>
      </c>
      <c r="B91" s="56" t="s">
        <v>397</v>
      </c>
      <c r="C91" s="56">
        <v>17814</v>
      </c>
      <c r="D91" s="56">
        <v>31</v>
      </c>
      <c r="E91" s="57">
        <v>42220</v>
      </c>
      <c r="F91" s="56" t="s">
        <v>297</v>
      </c>
      <c r="G91" s="56" t="s">
        <v>47</v>
      </c>
      <c r="H91" s="56" t="s">
        <v>177</v>
      </c>
      <c r="I91" s="56" t="s">
        <v>62</v>
      </c>
      <c r="J91" s="56" t="s">
        <v>110</v>
      </c>
      <c r="K91" s="56" t="s">
        <v>299</v>
      </c>
      <c r="L91" s="56" t="s">
        <v>5</v>
      </c>
      <c r="M91" s="56" t="s">
        <v>300</v>
      </c>
      <c r="N91" s="56">
        <v>0</v>
      </c>
      <c r="O91" s="56">
        <v>2</v>
      </c>
      <c r="P91" s="56">
        <v>2</v>
      </c>
      <c r="Q91" s="56">
        <v>0</v>
      </c>
      <c r="R91" s="56" t="s">
        <v>301</v>
      </c>
      <c r="S91" s="56"/>
      <c r="T91" s="36" t="s">
        <v>480</v>
      </c>
      <c r="U91" s="36" t="s">
        <v>482</v>
      </c>
    </row>
    <row r="92" spans="1:21" x14ac:dyDescent="0.25">
      <c r="A92" s="55">
        <v>2015</v>
      </c>
      <c r="B92" s="56" t="s">
        <v>398</v>
      </c>
      <c r="C92" s="56">
        <v>17815</v>
      </c>
      <c r="D92" s="56">
        <v>31</v>
      </c>
      <c r="E92" s="57">
        <v>42220</v>
      </c>
      <c r="F92" s="56" t="s">
        <v>297</v>
      </c>
      <c r="G92" s="56" t="s">
        <v>47</v>
      </c>
      <c r="H92" s="56" t="s">
        <v>399</v>
      </c>
      <c r="I92" s="56" t="s">
        <v>62</v>
      </c>
      <c r="J92" s="56" t="s">
        <v>335</v>
      </c>
      <c r="K92" s="56" t="s">
        <v>299</v>
      </c>
      <c r="L92" s="56" t="s">
        <v>6</v>
      </c>
      <c r="M92" s="56" t="s">
        <v>300</v>
      </c>
      <c r="N92" s="56">
        <v>2</v>
      </c>
      <c r="O92" s="56">
        <v>0</v>
      </c>
      <c r="P92" s="56">
        <v>2</v>
      </c>
      <c r="Q92" s="56">
        <v>0</v>
      </c>
      <c r="R92" s="56" t="s">
        <v>301</v>
      </c>
      <c r="S92" s="56"/>
      <c r="T92" s="36" t="s">
        <v>479</v>
      </c>
      <c r="U92" s="36" t="s">
        <v>481</v>
      </c>
    </row>
    <row r="93" spans="1:21" x14ac:dyDescent="0.25">
      <c r="A93" s="55">
        <v>2015</v>
      </c>
      <c r="B93" s="56" t="s">
        <v>400</v>
      </c>
      <c r="C93" s="56">
        <v>17816</v>
      </c>
      <c r="D93" s="56">
        <v>31</v>
      </c>
      <c r="E93" s="57">
        <v>42220</v>
      </c>
      <c r="F93" s="56" t="s">
        <v>297</v>
      </c>
      <c r="G93" s="56" t="s">
        <v>47</v>
      </c>
      <c r="H93" s="56" t="s">
        <v>399</v>
      </c>
      <c r="I93" s="56" t="s">
        <v>62</v>
      </c>
      <c r="J93" s="56" t="s">
        <v>335</v>
      </c>
      <c r="K93" s="56" t="s">
        <v>299</v>
      </c>
      <c r="L93" s="56" t="s">
        <v>5</v>
      </c>
      <c r="M93" s="56" t="s">
        <v>300</v>
      </c>
      <c r="N93" s="56">
        <v>31</v>
      </c>
      <c r="O93" s="56">
        <v>0</v>
      </c>
      <c r="P93" s="56">
        <v>31</v>
      </c>
      <c r="Q93" s="56">
        <v>0</v>
      </c>
      <c r="R93" s="56" t="s">
        <v>301</v>
      </c>
      <c r="S93" s="56"/>
      <c r="T93" s="36" t="s">
        <v>480</v>
      </c>
      <c r="U93" s="36" t="s">
        <v>482</v>
      </c>
    </row>
    <row r="94" spans="1:21" x14ac:dyDescent="0.25">
      <c r="A94" s="55">
        <v>2015</v>
      </c>
      <c r="B94" s="56" t="s">
        <v>401</v>
      </c>
      <c r="C94" s="56">
        <v>17817</v>
      </c>
      <c r="D94" s="56">
        <v>31</v>
      </c>
      <c r="E94" s="57">
        <v>42220</v>
      </c>
      <c r="F94" s="56" t="s">
        <v>297</v>
      </c>
      <c r="G94" s="56" t="s">
        <v>47</v>
      </c>
      <c r="H94" s="56" t="s">
        <v>143</v>
      </c>
      <c r="I94" s="56" t="s">
        <v>62</v>
      </c>
      <c r="J94" s="56" t="s">
        <v>110</v>
      </c>
      <c r="K94" s="56" t="s">
        <v>299</v>
      </c>
      <c r="L94" s="56" t="s">
        <v>6</v>
      </c>
      <c r="M94" s="56" t="s">
        <v>300</v>
      </c>
      <c r="N94" s="56">
        <v>0</v>
      </c>
      <c r="O94" s="56">
        <v>18</v>
      </c>
      <c r="P94" s="56">
        <v>18</v>
      </c>
      <c r="Q94" s="56">
        <v>0</v>
      </c>
      <c r="R94" s="56" t="s">
        <v>301</v>
      </c>
      <c r="S94" s="56"/>
      <c r="T94" s="36" t="s">
        <v>479</v>
      </c>
      <c r="U94" s="36" t="s">
        <v>481</v>
      </c>
    </row>
    <row r="95" spans="1:21" x14ac:dyDescent="0.25">
      <c r="A95" s="55">
        <v>2015</v>
      </c>
      <c r="B95" s="56" t="s">
        <v>402</v>
      </c>
      <c r="C95" s="56">
        <v>17818</v>
      </c>
      <c r="D95" s="56">
        <v>31</v>
      </c>
      <c r="E95" s="57">
        <v>42220</v>
      </c>
      <c r="F95" s="56" t="s">
        <v>297</v>
      </c>
      <c r="G95" s="56" t="s">
        <v>47</v>
      </c>
      <c r="H95" s="56" t="s">
        <v>143</v>
      </c>
      <c r="I95" s="56" t="s">
        <v>62</v>
      </c>
      <c r="J95" s="56" t="s">
        <v>110</v>
      </c>
      <c r="K95" s="56" t="s">
        <v>299</v>
      </c>
      <c r="L95" s="56" t="s">
        <v>5</v>
      </c>
      <c r="M95" s="56" t="s">
        <v>300</v>
      </c>
      <c r="N95" s="56">
        <v>0</v>
      </c>
      <c r="O95" s="56">
        <v>1</v>
      </c>
      <c r="P95" s="56">
        <v>1</v>
      </c>
      <c r="Q95" s="56">
        <v>0</v>
      </c>
      <c r="R95" s="56" t="s">
        <v>301</v>
      </c>
      <c r="S95" s="56"/>
      <c r="T95" s="36" t="s">
        <v>480</v>
      </c>
      <c r="U95" s="36" t="s">
        <v>482</v>
      </c>
    </row>
    <row r="96" spans="1:21" x14ac:dyDescent="0.25">
      <c r="A96" s="55">
        <v>2015</v>
      </c>
      <c r="B96" s="56" t="s">
        <v>403</v>
      </c>
      <c r="C96" s="56">
        <v>17819</v>
      </c>
      <c r="D96" s="56">
        <v>31</v>
      </c>
      <c r="E96" s="57">
        <v>42220</v>
      </c>
      <c r="F96" s="56" t="s">
        <v>297</v>
      </c>
      <c r="G96" s="56" t="s">
        <v>47</v>
      </c>
      <c r="H96" s="56" t="s">
        <v>155</v>
      </c>
      <c r="I96" s="56" t="s">
        <v>62</v>
      </c>
      <c r="J96" s="56" t="s">
        <v>110</v>
      </c>
      <c r="K96" s="56" t="s">
        <v>299</v>
      </c>
      <c r="L96" s="56" t="s">
        <v>6</v>
      </c>
      <c r="M96" s="56" t="s">
        <v>300</v>
      </c>
      <c r="N96" s="56">
        <v>0</v>
      </c>
      <c r="O96" s="56">
        <v>37</v>
      </c>
      <c r="P96" s="56">
        <v>37</v>
      </c>
      <c r="Q96" s="56">
        <v>0</v>
      </c>
      <c r="R96" s="56" t="s">
        <v>301</v>
      </c>
      <c r="S96" s="56"/>
      <c r="T96" s="36" t="s">
        <v>479</v>
      </c>
      <c r="U96" s="36" t="s">
        <v>481</v>
      </c>
    </row>
    <row r="97" spans="1:21" x14ac:dyDescent="0.25">
      <c r="A97" s="55">
        <v>2015</v>
      </c>
      <c r="B97" s="56" t="s">
        <v>404</v>
      </c>
      <c r="C97" s="56">
        <v>17820</v>
      </c>
      <c r="D97" s="56">
        <v>31</v>
      </c>
      <c r="E97" s="57">
        <v>42220</v>
      </c>
      <c r="F97" s="56" t="s">
        <v>297</v>
      </c>
      <c r="G97" s="56" t="s">
        <v>47</v>
      </c>
      <c r="H97" s="56" t="s">
        <v>155</v>
      </c>
      <c r="I97" s="56" t="s">
        <v>62</v>
      </c>
      <c r="J97" s="56" t="s">
        <v>110</v>
      </c>
      <c r="K97" s="56" t="s">
        <v>299</v>
      </c>
      <c r="L97" s="56" t="s">
        <v>5</v>
      </c>
      <c r="M97" s="56" t="s">
        <v>300</v>
      </c>
      <c r="N97" s="56">
        <v>0</v>
      </c>
      <c r="O97" s="56">
        <v>33</v>
      </c>
      <c r="P97" s="56">
        <v>33</v>
      </c>
      <c r="Q97" s="56">
        <v>0</v>
      </c>
      <c r="R97" s="56" t="s">
        <v>301</v>
      </c>
      <c r="S97" s="56"/>
      <c r="T97" s="36" t="s">
        <v>480</v>
      </c>
      <c r="U97" s="36" t="s">
        <v>482</v>
      </c>
    </row>
    <row r="98" spans="1:21" x14ac:dyDescent="0.25">
      <c r="A98" s="55">
        <v>2015</v>
      </c>
      <c r="B98" s="56" t="s">
        <v>405</v>
      </c>
      <c r="C98" s="56">
        <v>17821</v>
      </c>
      <c r="D98" s="56">
        <v>31</v>
      </c>
      <c r="E98" s="57">
        <v>42220</v>
      </c>
      <c r="F98" s="56" t="s">
        <v>297</v>
      </c>
      <c r="G98" s="56" t="s">
        <v>47</v>
      </c>
      <c r="H98" s="56" t="s">
        <v>149</v>
      </c>
      <c r="I98" s="56" t="s">
        <v>62</v>
      </c>
      <c r="J98" s="56" t="s">
        <v>110</v>
      </c>
      <c r="K98" s="56" t="s">
        <v>299</v>
      </c>
      <c r="L98" s="56" t="s">
        <v>6</v>
      </c>
      <c r="M98" s="56" t="s">
        <v>300</v>
      </c>
      <c r="N98" s="56">
        <v>0</v>
      </c>
      <c r="O98" s="56">
        <v>33</v>
      </c>
      <c r="P98" s="56">
        <v>33</v>
      </c>
      <c r="Q98" s="56">
        <v>0</v>
      </c>
      <c r="R98" s="56" t="s">
        <v>301</v>
      </c>
      <c r="S98" s="56"/>
      <c r="T98" s="36" t="s">
        <v>479</v>
      </c>
      <c r="U98" s="36" t="s">
        <v>481</v>
      </c>
    </row>
    <row r="99" spans="1:21" x14ac:dyDescent="0.25">
      <c r="A99" s="55">
        <v>2015</v>
      </c>
      <c r="B99" s="56" t="s">
        <v>406</v>
      </c>
      <c r="C99" s="56">
        <v>17822</v>
      </c>
      <c r="D99" s="56">
        <v>31</v>
      </c>
      <c r="E99" s="57">
        <v>42220</v>
      </c>
      <c r="F99" s="56" t="s">
        <v>297</v>
      </c>
      <c r="G99" s="56" t="s">
        <v>47</v>
      </c>
      <c r="H99" s="56" t="s">
        <v>149</v>
      </c>
      <c r="I99" s="56" t="s">
        <v>62</v>
      </c>
      <c r="J99" s="56" t="s">
        <v>110</v>
      </c>
      <c r="K99" s="56" t="s">
        <v>299</v>
      </c>
      <c r="L99" s="56" t="s">
        <v>5</v>
      </c>
      <c r="M99" s="56" t="s">
        <v>300</v>
      </c>
      <c r="N99" s="56">
        <v>0</v>
      </c>
      <c r="O99" s="56">
        <v>12</v>
      </c>
      <c r="P99" s="56">
        <v>12</v>
      </c>
      <c r="Q99" s="56">
        <v>0</v>
      </c>
      <c r="R99" s="56" t="s">
        <v>301</v>
      </c>
      <c r="S99" s="56"/>
      <c r="T99" s="36" t="s">
        <v>480</v>
      </c>
      <c r="U99" s="36" t="s">
        <v>482</v>
      </c>
    </row>
    <row r="100" spans="1:21" x14ac:dyDescent="0.25">
      <c r="A100" s="55">
        <v>2015</v>
      </c>
      <c r="B100" s="56" t="s">
        <v>407</v>
      </c>
      <c r="C100" s="56">
        <v>17823</v>
      </c>
      <c r="D100" s="56">
        <v>31</v>
      </c>
      <c r="E100" s="57">
        <v>42220</v>
      </c>
      <c r="F100" s="56" t="s">
        <v>297</v>
      </c>
      <c r="G100" s="56" t="s">
        <v>47</v>
      </c>
      <c r="H100" s="56" t="s">
        <v>127</v>
      </c>
      <c r="I100" s="56" t="s">
        <v>62</v>
      </c>
      <c r="J100" s="56" t="s">
        <v>110</v>
      </c>
      <c r="K100" s="56" t="s">
        <v>299</v>
      </c>
      <c r="L100" s="56" t="s">
        <v>6</v>
      </c>
      <c r="M100" s="56" t="s">
        <v>300</v>
      </c>
      <c r="N100" s="56">
        <v>0</v>
      </c>
      <c r="O100" s="56">
        <v>37</v>
      </c>
      <c r="P100" s="56">
        <v>37</v>
      </c>
      <c r="Q100" s="56">
        <v>0</v>
      </c>
      <c r="R100" s="56" t="s">
        <v>301</v>
      </c>
      <c r="S100" s="56"/>
      <c r="T100" s="36" t="s">
        <v>479</v>
      </c>
      <c r="U100" s="36" t="s">
        <v>481</v>
      </c>
    </row>
    <row r="101" spans="1:21" x14ac:dyDescent="0.25">
      <c r="A101" s="55">
        <v>2015</v>
      </c>
      <c r="B101" s="56" t="s">
        <v>408</v>
      </c>
      <c r="C101" s="56">
        <v>17824</v>
      </c>
      <c r="D101" s="56">
        <v>31</v>
      </c>
      <c r="E101" s="57">
        <v>42220</v>
      </c>
      <c r="F101" s="56" t="s">
        <v>297</v>
      </c>
      <c r="G101" s="56" t="s">
        <v>47</v>
      </c>
      <c r="H101" s="56" t="s">
        <v>127</v>
      </c>
      <c r="I101" s="56" t="s">
        <v>62</v>
      </c>
      <c r="J101" s="56" t="s">
        <v>110</v>
      </c>
      <c r="K101" s="56" t="s">
        <v>299</v>
      </c>
      <c r="L101" s="56" t="s">
        <v>5</v>
      </c>
      <c r="M101" s="56" t="s">
        <v>300</v>
      </c>
      <c r="N101" s="56">
        <v>0</v>
      </c>
      <c r="O101" s="56">
        <v>13</v>
      </c>
      <c r="P101" s="56">
        <v>13</v>
      </c>
      <c r="Q101" s="56">
        <v>0</v>
      </c>
      <c r="R101" s="56" t="s">
        <v>301</v>
      </c>
      <c r="S101" s="56"/>
      <c r="T101" s="36" t="s">
        <v>480</v>
      </c>
      <c r="U101" s="36" t="s">
        <v>482</v>
      </c>
    </row>
    <row r="102" spans="1:21" x14ac:dyDescent="0.25">
      <c r="A102" s="55">
        <v>2015</v>
      </c>
      <c r="B102" s="56" t="s">
        <v>409</v>
      </c>
      <c r="C102" s="56">
        <v>17825</v>
      </c>
      <c r="D102" s="56">
        <v>31</v>
      </c>
      <c r="E102" s="57">
        <v>42220</v>
      </c>
      <c r="F102" s="56" t="s">
        <v>297</v>
      </c>
      <c r="G102" s="56" t="s">
        <v>47</v>
      </c>
      <c r="H102" s="56" t="s">
        <v>167</v>
      </c>
      <c r="I102" s="56" t="s">
        <v>62</v>
      </c>
      <c r="J102" s="56" t="s">
        <v>110</v>
      </c>
      <c r="K102" s="56" t="s">
        <v>299</v>
      </c>
      <c r="L102" s="56" t="s">
        <v>6</v>
      </c>
      <c r="M102" s="56" t="s">
        <v>300</v>
      </c>
      <c r="N102" s="56">
        <v>0</v>
      </c>
      <c r="O102" s="56">
        <v>50</v>
      </c>
      <c r="P102" s="56">
        <v>50</v>
      </c>
      <c r="Q102" s="56">
        <v>0</v>
      </c>
      <c r="R102" s="56" t="s">
        <v>301</v>
      </c>
      <c r="S102" s="56"/>
      <c r="T102" s="36" t="s">
        <v>479</v>
      </c>
      <c r="U102" s="36" t="s">
        <v>481</v>
      </c>
    </row>
    <row r="103" spans="1:21" x14ac:dyDescent="0.25">
      <c r="A103" s="55">
        <v>2015</v>
      </c>
      <c r="B103" s="56" t="s">
        <v>410</v>
      </c>
      <c r="C103" s="56">
        <v>17826</v>
      </c>
      <c r="D103" s="56">
        <v>31</v>
      </c>
      <c r="E103" s="57">
        <v>42220</v>
      </c>
      <c r="F103" s="56" t="s">
        <v>297</v>
      </c>
      <c r="G103" s="56" t="s">
        <v>47</v>
      </c>
      <c r="H103" s="56" t="s">
        <v>167</v>
      </c>
      <c r="I103" s="56" t="s">
        <v>62</v>
      </c>
      <c r="J103" s="56" t="s">
        <v>110</v>
      </c>
      <c r="K103" s="56" t="s">
        <v>299</v>
      </c>
      <c r="L103" s="56" t="s">
        <v>6</v>
      </c>
      <c r="M103" s="56" t="s">
        <v>300</v>
      </c>
      <c r="N103" s="56">
        <v>0</v>
      </c>
      <c r="O103" s="56">
        <v>3</v>
      </c>
      <c r="P103" s="56">
        <v>3</v>
      </c>
      <c r="Q103" s="56">
        <v>0</v>
      </c>
      <c r="R103" s="56" t="s">
        <v>301</v>
      </c>
      <c r="S103" s="56"/>
      <c r="T103" s="36" t="s">
        <v>479</v>
      </c>
      <c r="U103" s="36" t="s">
        <v>481</v>
      </c>
    </row>
    <row r="104" spans="1:21" x14ac:dyDescent="0.25">
      <c r="A104" s="55">
        <v>2015</v>
      </c>
      <c r="B104" s="56" t="s">
        <v>411</v>
      </c>
      <c r="C104" s="56">
        <v>17827</v>
      </c>
      <c r="D104" s="56">
        <v>31</v>
      </c>
      <c r="E104" s="57">
        <v>42220</v>
      </c>
      <c r="F104" s="56" t="s">
        <v>297</v>
      </c>
      <c r="G104" s="56" t="s">
        <v>47</v>
      </c>
      <c r="H104" s="56" t="s">
        <v>167</v>
      </c>
      <c r="I104" s="56" t="s">
        <v>62</v>
      </c>
      <c r="J104" s="56" t="s">
        <v>110</v>
      </c>
      <c r="K104" s="56" t="s">
        <v>299</v>
      </c>
      <c r="L104" s="56" t="s">
        <v>5</v>
      </c>
      <c r="M104" s="56" t="s">
        <v>300</v>
      </c>
      <c r="N104" s="56">
        <v>0</v>
      </c>
      <c r="O104" s="56">
        <v>8</v>
      </c>
      <c r="P104" s="56">
        <v>8</v>
      </c>
      <c r="Q104" s="56">
        <v>0</v>
      </c>
      <c r="R104" s="56" t="s">
        <v>301</v>
      </c>
      <c r="S104" s="56"/>
      <c r="T104" s="36" t="s">
        <v>480</v>
      </c>
      <c r="U104" s="36" t="s">
        <v>482</v>
      </c>
    </row>
    <row r="105" spans="1:21" x14ac:dyDescent="0.25">
      <c r="A105" s="55">
        <v>2015</v>
      </c>
      <c r="B105" s="56" t="s">
        <v>412</v>
      </c>
      <c r="C105" s="56">
        <v>17828</v>
      </c>
      <c r="D105" s="56">
        <v>31</v>
      </c>
      <c r="E105" s="57">
        <v>42220</v>
      </c>
      <c r="F105" s="56" t="s">
        <v>297</v>
      </c>
      <c r="G105" s="56" t="s">
        <v>47</v>
      </c>
      <c r="H105" s="56" t="s">
        <v>133</v>
      </c>
      <c r="I105" s="56" t="s">
        <v>62</v>
      </c>
      <c r="J105" s="56" t="s">
        <v>110</v>
      </c>
      <c r="K105" s="56" t="s">
        <v>299</v>
      </c>
      <c r="L105" s="56" t="s">
        <v>6</v>
      </c>
      <c r="M105" s="56" t="s">
        <v>300</v>
      </c>
      <c r="N105" s="56">
        <v>0</v>
      </c>
      <c r="O105" s="56">
        <v>50</v>
      </c>
      <c r="P105" s="56">
        <v>50</v>
      </c>
      <c r="Q105" s="56">
        <v>0</v>
      </c>
      <c r="R105" s="56" t="s">
        <v>301</v>
      </c>
      <c r="S105" s="56"/>
      <c r="T105" s="36" t="s">
        <v>479</v>
      </c>
      <c r="U105" s="36" t="s">
        <v>481</v>
      </c>
    </row>
    <row r="106" spans="1:21" x14ac:dyDescent="0.25">
      <c r="A106" s="58">
        <v>2015</v>
      </c>
      <c r="B106" s="59" t="s">
        <v>413</v>
      </c>
      <c r="C106" s="59">
        <v>17829</v>
      </c>
      <c r="D106" s="59">
        <v>31</v>
      </c>
      <c r="E106" s="60">
        <v>42220</v>
      </c>
      <c r="F106" s="59" t="s">
        <v>297</v>
      </c>
      <c r="G106" s="59" t="s">
        <v>47</v>
      </c>
      <c r="H106" s="59" t="s">
        <v>133</v>
      </c>
      <c r="I106" s="59" t="s">
        <v>62</v>
      </c>
      <c r="J106" s="59" t="s">
        <v>110</v>
      </c>
      <c r="K106" s="59" t="s">
        <v>299</v>
      </c>
      <c r="L106" s="59" t="s">
        <v>6</v>
      </c>
      <c r="M106" s="59" t="s">
        <v>300</v>
      </c>
      <c r="N106" s="59">
        <v>0</v>
      </c>
      <c r="O106" s="59">
        <v>8</v>
      </c>
      <c r="P106" s="59">
        <v>8</v>
      </c>
      <c r="Q106" s="59">
        <v>1</v>
      </c>
      <c r="R106" s="59" t="s">
        <v>306</v>
      </c>
      <c r="S106" s="59"/>
      <c r="T106" s="59" t="s">
        <v>479</v>
      </c>
      <c r="U106" s="59" t="s">
        <v>481</v>
      </c>
    </row>
    <row r="107" spans="1:21" x14ac:dyDescent="0.25">
      <c r="A107" s="55">
        <v>2015</v>
      </c>
      <c r="B107" s="56" t="s">
        <v>414</v>
      </c>
      <c r="C107" s="56">
        <v>17830</v>
      </c>
      <c r="D107" s="56">
        <v>31</v>
      </c>
      <c r="E107" s="57">
        <v>42220</v>
      </c>
      <c r="F107" s="56" t="s">
        <v>297</v>
      </c>
      <c r="G107" s="56" t="s">
        <v>47</v>
      </c>
      <c r="H107" s="56" t="s">
        <v>133</v>
      </c>
      <c r="I107" s="56" t="s">
        <v>62</v>
      </c>
      <c r="J107" s="56" t="s">
        <v>110</v>
      </c>
      <c r="K107" s="56" t="s">
        <v>299</v>
      </c>
      <c r="L107" s="56" t="s">
        <v>5</v>
      </c>
      <c r="M107" s="56" t="s">
        <v>300</v>
      </c>
      <c r="N107" s="56">
        <v>0</v>
      </c>
      <c r="O107" s="56">
        <v>9</v>
      </c>
      <c r="P107" s="56">
        <v>9</v>
      </c>
      <c r="Q107" s="56">
        <v>0</v>
      </c>
      <c r="R107" s="56" t="s">
        <v>301</v>
      </c>
      <c r="S107" s="56"/>
      <c r="T107" s="36" t="s">
        <v>480</v>
      </c>
      <c r="U107" s="36" t="s">
        <v>482</v>
      </c>
    </row>
    <row r="108" spans="1:21" x14ac:dyDescent="0.25">
      <c r="A108" s="55">
        <v>2015</v>
      </c>
      <c r="B108" s="56" t="s">
        <v>415</v>
      </c>
      <c r="C108" s="56">
        <v>17831</v>
      </c>
      <c r="D108" s="56">
        <v>31</v>
      </c>
      <c r="E108" s="57">
        <v>42220</v>
      </c>
      <c r="F108" s="56" t="s">
        <v>297</v>
      </c>
      <c r="G108" s="56" t="s">
        <v>47</v>
      </c>
      <c r="H108" s="56" t="s">
        <v>129</v>
      </c>
      <c r="I108" s="56" t="s">
        <v>62</v>
      </c>
      <c r="J108" s="56" t="s">
        <v>110</v>
      </c>
      <c r="K108" s="56" t="s">
        <v>299</v>
      </c>
      <c r="L108" s="56" t="s">
        <v>6</v>
      </c>
      <c r="M108" s="56" t="s">
        <v>300</v>
      </c>
      <c r="N108" s="56">
        <v>0</v>
      </c>
      <c r="O108" s="56">
        <v>50</v>
      </c>
      <c r="P108" s="56">
        <v>50</v>
      </c>
      <c r="Q108" s="56">
        <v>0</v>
      </c>
      <c r="R108" s="56" t="s">
        <v>301</v>
      </c>
      <c r="S108" s="56"/>
      <c r="T108" s="36" t="s">
        <v>479</v>
      </c>
      <c r="U108" s="36" t="s">
        <v>481</v>
      </c>
    </row>
    <row r="109" spans="1:21" x14ac:dyDescent="0.25">
      <c r="A109" s="55">
        <v>2015</v>
      </c>
      <c r="B109" s="56" t="s">
        <v>416</v>
      </c>
      <c r="C109" s="56">
        <v>17832</v>
      </c>
      <c r="D109" s="56">
        <v>31</v>
      </c>
      <c r="E109" s="57">
        <v>42220</v>
      </c>
      <c r="F109" s="56" t="s">
        <v>297</v>
      </c>
      <c r="G109" s="56" t="s">
        <v>47</v>
      </c>
      <c r="H109" s="56" t="s">
        <v>129</v>
      </c>
      <c r="I109" s="56" t="s">
        <v>62</v>
      </c>
      <c r="J109" s="56" t="s">
        <v>110</v>
      </c>
      <c r="K109" s="56" t="s">
        <v>299</v>
      </c>
      <c r="L109" s="56" t="s">
        <v>6</v>
      </c>
      <c r="M109" s="56" t="s">
        <v>300</v>
      </c>
      <c r="N109" s="56">
        <v>0</v>
      </c>
      <c r="O109" s="56">
        <v>50</v>
      </c>
      <c r="P109" s="56">
        <v>50</v>
      </c>
      <c r="Q109" s="56">
        <v>0</v>
      </c>
      <c r="R109" s="56" t="s">
        <v>301</v>
      </c>
      <c r="S109" s="56"/>
      <c r="T109" s="36" t="s">
        <v>479</v>
      </c>
      <c r="U109" s="36" t="s">
        <v>481</v>
      </c>
    </row>
    <row r="110" spans="1:21" x14ac:dyDescent="0.25">
      <c r="A110" s="55">
        <v>2015</v>
      </c>
      <c r="B110" s="56" t="s">
        <v>417</v>
      </c>
      <c r="C110" s="56">
        <v>17833</v>
      </c>
      <c r="D110" s="56">
        <v>31</v>
      </c>
      <c r="E110" s="57">
        <v>42220</v>
      </c>
      <c r="F110" s="56" t="s">
        <v>297</v>
      </c>
      <c r="G110" s="56" t="s">
        <v>47</v>
      </c>
      <c r="H110" s="56" t="s">
        <v>129</v>
      </c>
      <c r="I110" s="56" t="s">
        <v>62</v>
      </c>
      <c r="J110" s="56" t="s">
        <v>110</v>
      </c>
      <c r="K110" s="56" t="s">
        <v>299</v>
      </c>
      <c r="L110" s="56" t="s">
        <v>6</v>
      </c>
      <c r="M110" s="56" t="s">
        <v>300</v>
      </c>
      <c r="N110" s="56">
        <v>0</v>
      </c>
      <c r="O110" s="56">
        <v>46</v>
      </c>
      <c r="P110" s="56">
        <v>46</v>
      </c>
      <c r="Q110" s="56">
        <v>0</v>
      </c>
      <c r="R110" s="56" t="s">
        <v>301</v>
      </c>
      <c r="S110" s="56"/>
      <c r="T110" s="36" t="s">
        <v>479</v>
      </c>
      <c r="U110" s="36" t="s">
        <v>481</v>
      </c>
    </row>
    <row r="111" spans="1:21" x14ac:dyDescent="0.25">
      <c r="A111" s="55">
        <v>2015</v>
      </c>
      <c r="B111" s="56" t="s">
        <v>418</v>
      </c>
      <c r="C111" s="56">
        <v>17834</v>
      </c>
      <c r="D111" s="56">
        <v>31</v>
      </c>
      <c r="E111" s="57">
        <v>42220</v>
      </c>
      <c r="F111" s="56" t="s">
        <v>297</v>
      </c>
      <c r="G111" s="56" t="s">
        <v>47</v>
      </c>
      <c r="H111" s="56" t="s">
        <v>129</v>
      </c>
      <c r="I111" s="56" t="s">
        <v>62</v>
      </c>
      <c r="J111" s="56" t="s">
        <v>110</v>
      </c>
      <c r="K111" s="56" t="s">
        <v>299</v>
      </c>
      <c r="L111" s="56" t="s">
        <v>5</v>
      </c>
      <c r="M111" s="56" t="s">
        <v>300</v>
      </c>
      <c r="N111" s="56">
        <v>0</v>
      </c>
      <c r="O111" s="56">
        <v>15</v>
      </c>
      <c r="P111" s="56">
        <v>15</v>
      </c>
      <c r="Q111" s="56">
        <v>0</v>
      </c>
      <c r="R111" s="56" t="s">
        <v>301</v>
      </c>
      <c r="S111" s="56"/>
      <c r="T111" s="36" t="s">
        <v>480</v>
      </c>
      <c r="U111" s="36" t="s">
        <v>482</v>
      </c>
    </row>
    <row r="112" spans="1:21" x14ac:dyDescent="0.25">
      <c r="A112" s="55">
        <v>2015</v>
      </c>
      <c r="B112" s="56" t="s">
        <v>419</v>
      </c>
      <c r="C112" s="56">
        <v>17835</v>
      </c>
      <c r="D112" s="56">
        <v>31</v>
      </c>
      <c r="E112" s="57">
        <v>42221</v>
      </c>
      <c r="F112" s="56" t="s">
        <v>297</v>
      </c>
      <c r="G112" s="56" t="s">
        <v>9</v>
      </c>
      <c r="H112" s="56" t="s">
        <v>229</v>
      </c>
      <c r="I112" s="56" t="s">
        <v>9</v>
      </c>
      <c r="J112" s="56" t="s">
        <v>110</v>
      </c>
      <c r="K112" s="56" t="s">
        <v>299</v>
      </c>
      <c r="L112" s="56" t="s">
        <v>6</v>
      </c>
      <c r="M112" s="56" t="s">
        <v>300</v>
      </c>
      <c r="N112" s="56">
        <v>0</v>
      </c>
      <c r="O112" s="56">
        <v>50</v>
      </c>
      <c r="P112" s="56">
        <v>50</v>
      </c>
      <c r="Q112" s="56">
        <v>0</v>
      </c>
      <c r="R112" s="56" t="s">
        <v>301</v>
      </c>
      <c r="S112" s="56"/>
      <c r="T112" s="36" t="s">
        <v>477</v>
      </c>
      <c r="U112" s="36" t="s">
        <v>477</v>
      </c>
    </row>
    <row r="113" spans="1:21" x14ac:dyDescent="0.25">
      <c r="A113" s="55">
        <v>2015</v>
      </c>
      <c r="B113" s="56" t="s">
        <v>420</v>
      </c>
      <c r="C113" s="56">
        <v>17836</v>
      </c>
      <c r="D113" s="56">
        <v>31</v>
      </c>
      <c r="E113" s="57">
        <v>42221</v>
      </c>
      <c r="F113" s="56" t="s">
        <v>297</v>
      </c>
      <c r="G113" s="56" t="s">
        <v>9</v>
      </c>
      <c r="H113" s="56" t="s">
        <v>229</v>
      </c>
      <c r="I113" s="56" t="s">
        <v>9</v>
      </c>
      <c r="J113" s="56" t="s">
        <v>110</v>
      </c>
      <c r="K113" s="56" t="s">
        <v>299</v>
      </c>
      <c r="L113" s="56" t="s">
        <v>6</v>
      </c>
      <c r="M113" s="56" t="s">
        <v>300</v>
      </c>
      <c r="N113" s="56">
        <v>0</v>
      </c>
      <c r="O113" s="56">
        <v>50</v>
      </c>
      <c r="P113" s="56">
        <v>50</v>
      </c>
      <c r="Q113" s="56">
        <v>0</v>
      </c>
      <c r="R113" s="56" t="s">
        <v>301</v>
      </c>
      <c r="S113" s="56"/>
      <c r="T113" s="36" t="s">
        <v>477</v>
      </c>
      <c r="U113" s="36" t="s">
        <v>477</v>
      </c>
    </row>
    <row r="114" spans="1:21" x14ac:dyDescent="0.25">
      <c r="A114" s="58">
        <v>2015</v>
      </c>
      <c r="B114" s="59" t="s">
        <v>421</v>
      </c>
      <c r="C114" s="59">
        <v>17837</v>
      </c>
      <c r="D114" s="59">
        <v>31</v>
      </c>
      <c r="E114" s="60">
        <v>42221</v>
      </c>
      <c r="F114" s="59" t="s">
        <v>297</v>
      </c>
      <c r="G114" s="59" t="s">
        <v>9</v>
      </c>
      <c r="H114" s="59" t="s">
        <v>229</v>
      </c>
      <c r="I114" s="59" t="s">
        <v>9</v>
      </c>
      <c r="J114" s="59" t="s">
        <v>110</v>
      </c>
      <c r="K114" s="59" t="s">
        <v>299</v>
      </c>
      <c r="L114" s="59" t="s">
        <v>6</v>
      </c>
      <c r="M114" s="59" t="s">
        <v>300</v>
      </c>
      <c r="N114" s="59">
        <v>0</v>
      </c>
      <c r="O114" s="59">
        <v>35</v>
      </c>
      <c r="P114" s="59">
        <v>35</v>
      </c>
      <c r="Q114" s="59">
        <v>1</v>
      </c>
      <c r="R114" s="59" t="s">
        <v>306</v>
      </c>
      <c r="S114" s="59"/>
      <c r="T114" s="59" t="s">
        <v>477</v>
      </c>
      <c r="U114" s="59" t="s">
        <v>477</v>
      </c>
    </row>
    <row r="115" spans="1:21" x14ac:dyDescent="0.25">
      <c r="A115" s="55">
        <v>2015</v>
      </c>
      <c r="B115" s="56" t="s">
        <v>422</v>
      </c>
      <c r="C115" s="56">
        <v>17838</v>
      </c>
      <c r="D115" s="56">
        <v>31</v>
      </c>
      <c r="E115" s="57">
        <v>42221</v>
      </c>
      <c r="F115" s="56" t="s">
        <v>297</v>
      </c>
      <c r="G115" s="56" t="s">
        <v>9</v>
      </c>
      <c r="H115" s="56" t="s">
        <v>229</v>
      </c>
      <c r="I115" s="56" t="s">
        <v>9</v>
      </c>
      <c r="J115" s="56" t="s">
        <v>110</v>
      </c>
      <c r="K115" s="56" t="s">
        <v>299</v>
      </c>
      <c r="L115" s="56" t="s">
        <v>5</v>
      </c>
      <c r="M115" s="56" t="s">
        <v>300</v>
      </c>
      <c r="N115" s="56">
        <v>0</v>
      </c>
      <c r="O115" s="56">
        <v>2</v>
      </c>
      <c r="P115" s="56">
        <v>2</v>
      </c>
      <c r="Q115" s="56">
        <v>0</v>
      </c>
      <c r="R115" s="56" t="s">
        <v>301</v>
      </c>
      <c r="S115" s="56"/>
      <c r="T115" s="36" t="s">
        <v>478</v>
      </c>
      <c r="U115" s="36" t="s">
        <v>478</v>
      </c>
    </row>
    <row r="116" spans="1:21" x14ac:dyDescent="0.25">
      <c r="A116" s="55">
        <v>2015</v>
      </c>
      <c r="B116" s="56" t="s">
        <v>423</v>
      </c>
      <c r="C116" s="56">
        <v>17839</v>
      </c>
      <c r="D116" s="56">
        <v>31</v>
      </c>
      <c r="E116" s="57">
        <v>42221</v>
      </c>
      <c r="F116" s="56" t="s">
        <v>297</v>
      </c>
      <c r="G116" s="56" t="s">
        <v>47</v>
      </c>
      <c r="H116" s="56" t="s">
        <v>122</v>
      </c>
      <c r="I116" s="56" t="s">
        <v>60</v>
      </c>
      <c r="J116" s="56" t="s">
        <v>110</v>
      </c>
      <c r="K116" s="56" t="s">
        <v>299</v>
      </c>
      <c r="L116" s="56" t="s">
        <v>6</v>
      </c>
      <c r="M116" s="56" t="s">
        <v>300</v>
      </c>
      <c r="N116" s="56">
        <v>0</v>
      </c>
      <c r="O116" s="56">
        <v>8</v>
      </c>
      <c r="P116" s="56">
        <v>8</v>
      </c>
      <c r="Q116" s="56">
        <v>0</v>
      </c>
      <c r="R116" s="56" t="s">
        <v>301</v>
      </c>
      <c r="S116" s="56"/>
      <c r="T116" s="36" t="s">
        <v>479</v>
      </c>
      <c r="U116" s="36" t="s">
        <v>485</v>
      </c>
    </row>
    <row r="117" spans="1:21" x14ac:dyDescent="0.25">
      <c r="A117" s="55">
        <v>2015</v>
      </c>
      <c r="B117" s="56" t="s">
        <v>424</v>
      </c>
      <c r="C117" s="56">
        <v>17840</v>
      </c>
      <c r="D117" s="56">
        <v>31</v>
      </c>
      <c r="E117" s="57">
        <v>42221</v>
      </c>
      <c r="F117" s="56" t="s">
        <v>297</v>
      </c>
      <c r="G117" s="56" t="s">
        <v>47</v>
      </c>
      <c r="H117" s="56" t="s">
        <v>122</v>
      </c>
      <c r="I117" s="56" t="s">
        <v>60</v>
      </c>
      <c r="J117" s="56" t="s">
        <v>110</v>
      </c>
      <c r="K117" s="56" t="s">
        <v>299</v>
      </c>
      <c r="L117" s="56" t="s">
        <v>5</v>
      </c>
      <c r="M117" s="56" t="s">
        <v>300</v>
      </c>
      <c r="N117" s="56">
        <v>0</v>
      </c>
      <c r="O117" s="56">
        <v>8</v>
      </c>
      <c r="P117" s="56">
        <v>8</v>
      </c>
      <c r="Q117" s="56">
        <v>0</v>
      </c>
      <c r="R117" s="56" t="s">
        <v>301</v>
      </c>
      <c r="S117" s="56"/>
      <c r="T117" s="36" t="s">
        <v>480</v>
      </c>
      <c r="U117" s="36" t="s">
        <v>486</v>
      </c>
    </row>
    <row r="118" spans="1:21" x14ac:dyDescent="0.25">
      <c r="A118" s="55">
        <v>2015</v>
      </c>
      <c r="B118" s="56" t="s">
        <v>425</v>
      </c>
      <c r="C118" s="56">
        <v>17841</v>
      </c>
      <c r="D118" s="56">
        <v>31</v>
      </c>
      <c r="E118" s="57">
        <v>42221</v>
      </c>
      <c r="F118" s="56" t="s">
        <v>297</v>
      </c>
      <c r="G118" s="56" t="s">
        <v>47</v>
      </c>
      <c r="H118" s="56" t="s">
        <v>191</v>
      </c>
      <c r="I118" s="56" t="s">
        <v>60</v>
      </c>
      <c r="J118" s="56" t="s">
        <v>110</v>
      </c>
      <c r="K118" s="56" t="s">
        <v>299</v>
      </c>
      <c r="L118" s="56" t="s">
        <v>6</v>
      </c>
      <c r="M118" s="56" t="s">
        <v>300</v>
      </c>
      <c r="N118" s="56">
        <v>0</v>
      </c>
      <c r="O118" s="56">
        <v>6</v>
      </c>
      <c r="P118" s="56">
        <v>6</v>
      </c>
      <c r="Q118" s="56">
        <v>0</v>
      </c>
      <c r="R118" s="56" t="s">
        <v>301</v>
      </c>
      <c r="S118" s="56"/>
      <c r="T118" s="36" t="s">
        <v>479</v>
      </c>
      <c r="U118" s="36" t="s">
        <v>485</v>
      </c>
    </row>
    <row r="119" spans="1:21" x14ac:dyDescent="0.25">
      <c r="A119" s="55">
        <v>2015</v>
      </c>
      <c r="B119" s="56" t="s">
        <v>426</v>
      </c>
      <c r="C119" s="56">
        <v>17842</v>
      </c>
      <c r="D119" s="56">
        <v>31</v>
      </c>
      <c r="E119" s="57">
        <v>42221</v>
      </c>
      <c r="F119" s="56" t="s">
        <v>297</v>
      </c>
      <c r="G119" s="56" t="s">
        <v>47</v>
      </c>
      <c r="H119" s="56" t="s">
        <v>191</v>
      </c>
      <c r="I119" s="56" t="s">
        <v>60</v>
      </c>
      <c r="J119" s="56" t="s">
        <v>110</v>
      </c>
      <c r="K119" s="56" t="s">
        <v>299</v>
      </c>
      <c r="L119" s="56" t="s">
        <v>5</v>
      </c>
      <c r="M119" s="56" t="s">
        <v>300</v>
      </c>
      <c r="N119" s="56">
        <v>0</v>
      </c>
      <c r="O119" s="56">
        <v>2</v>
      </c>
      <c r="P119" s="56">
        <v>2</v>
      </c>
      <c r="Q119" s="56">
        <v>0</v>
      </c>
      <c r="R119" s="56" t="s">
        <v>301</v>
      </c>
      <c r="S119" s="56"/>
      <c r="T119" s="36" t="s">
        <v>480</v>
      </c>
      <c r="U119" s="36" t="s">
        <v>486</v>
      </c>
    </row>
    <row r="120" spans="1:21" x14ac:dyDescent="0.25">
      <c r="A120" s="55">
        <v>2015</v>
      </c>
      <c r="B120" s="56" t="s">
        <v>427</v>
      </c>
      <c r="C120" s="56">
        <v>17843</v>
      </c>
      <c r="D120" s="56">
        <v>31</v>
      </c>
      <c r="E120" s="57">
        <v>42221</v>
      </c>
      <c r="F120" s="56" t="s">
        <v>297</v>
      </c>
      <c r="G120" s="56" t="s">
        <v>47</v>
      </c>
      <c r="H120" s="56" t="s">
        <v>171</v>
      </c>
      <c r="I120" s="56" t="s">
        <v>60</v>
      </c>
      <c r="J120" s="56" t="s">
        <v>110</v>
      </c>
      <c r="K120" s="56" t="s">
        <v>299</v>
      </c>
      <c r="L120" s="56" t="s">
        <v>6</v>
      </c>
      <c r="M120" s="56" t="s">
        <v>300</v>
      </c>
      <c r="N120" s="56">
        <v>0</v>
      </c>
      <c r="O120" s="56">
        <v>34</v>
      </c>
      <c r="P120" s="56">
        <v>34</v>
      </c>
      <c r="Q120" s="56">
        <v>0</v>
      </c>
      <c r="R120" s="56" t="s">
        <v>301</v>
      </c>
      <c r="S120" s="56"/>
      <c r="T120" s="36" t="s">
        <v>479</v>
      </c>
      <c r="U120" s="36" t="s">
        <v>485</v>
      </c>
    </row>
    <row r="121" spans="1:21" x14ac:dyDescent="0.25">
      <c r="A121" s="55">
        <v>2015</v>
      </c>
      <c r="B121" s="56" t="s">
        <v>428</v>
      </c>
      <c r="C121" s="56">
        <v>17844</v>
      </c>
      <c r="D121" s="56">
        <v>31</v>
      </c>
      <c r="E121" s="57">
        <v>42221</v>
      </c>
      <c r="F121" s="56" t="s">
        <v>297</v>
      </c>
      <c r="G121" s="56" t="s">
        <v>47</v>
      </c>
      <c r="H121" s="56" t="s">
        <v>171</v>
      </c>
      <c r="I121" s="56" t="s">
        <v>60</v>
      </c>
      <c r="J121" s="56" t="s">
        <v>110</v>
      </c>
      <c r="K121" s="56" t="s">
        <v>299</v>
      </c>
      <c r="L121" s="56" t="s">
        <v>5</v>
      </c>
      <c r="M121" s="56" t="s">
        <v>300</v>
      </c>
      <c r="N121" s="56">
        <v>0</v>
      </c>
      <c r="O121" s="56">
        <v>13</v>
      </c>
      <c r="P121" s="56">
        <v>13</v>
      </c>
      <c r="Q121" s="56">
        <v>0</v>
      </c>
      <c r="R121" s="56" t="s">
        <v>301</v>
      </c>
      <c r="S121" s="56"/>
      <c r="T121" s="36" t="s">
        <v>480</v>
      </c>
      <c r="U121" s="36" t="s">
        <v>486</v>
      </c>
    </row>
    <row r="122" spans="1:21" x14ac:dyDescent="0.25">
      <c r="A122" s="55">
        <v>2015</v>
      </c>
      <c r="B122" s="56" t="s">
        <v>429</v>
      </c>
      <c r="C122" s="56">
        <v>17845</v>
      </c>
      <c r="D122" s="56">
        <v>31</v>
      </c>
      <c r="E122" s="57">
        <v>42221</v>
      </c>
      <c r="F122" s="56" t="s">
        <v>297</v>
      </c>
      <c r="G122" s="56" t="s">
        <v>47</v>
      </c>
      <c r="H122" s="56" t="s">
        <v>169</v>
      </c>
      <c r="I122" s="56" t="s">
        <v>60</v>
      </c>
      <c r="J122" s="56" t="s">
        <v>110</v>
      </c>
      <c r="K122" s="56" t="s">
        <v>299</v>
      </c>
      <c r="L122" s="56" t="s">
        <v>6</v>
      </c>
      <c r="M122" s="56" t="s">
        <v>300</v>
      </c>
      <c r="N122" s="56">
        <v>0</v>
      </c>
      <c r="O122" s="56">
        <v>15</v>
      </c>
      <c r="P122" s="56">
        <v>15</v>
      </c>
      <c r="Q122" s="56">
        <v>0</v>
      </c>
      <c r="R122" s="56" t="s">
        <v>301</v>
      </c>
      <c r="S122" s="56"/>
      <c r="T122" s="36" t="s">
        <v>479</v>
      </c>
      <c r="U122" s="36" t="s">
        <v>485</v>
      </c>
    </row>
    <row r="123" spans="1:21" x14ac:dyDescent="0.25">
      <c r="A123" s="55">
        <v>2015</v>
      </c>
      <c r="B123" s="56" t="s">
        <v>430</v>
      </c>
      <c r="C123" s="56">
        <v>17846</v>
      </c>
      <c r="D123" s="56">
        <v>31</v>
      </c>
      <c r="E123" s="57">
        <v>42221</v>
      </c>
      <c r="F123" s="56" t="s">
        <v>297</v>
      </c>
      <c r="G123" s="56" t="s">
        <v>47</v>
      </c>
      <c r="H123" s="56" t="s">
        <v>169</v>
      </c>
      <c r="I123" s="56" t="s">
        <v>60</v>
      </c>
      <c r="J123" s="56" t="s">
        <v>110</v>
      </c>
      <c r="K123" s="56" t="s">
        <v>299</v>
      </c>
      <c r="L123" s="56" t="s">
        <v>5</v>
      </c>
      <c r="M123" s="56" t="s">
        <v>300</v>
      </c>
      <c r="N123" s="56">
        <v>0</v>
      </c>
      <c r="O123" s="56">
        <v>5</v>
      </c>
      <c r="P123" s="56">
        <v>5</v>
      </c>
      <c r="Q123" s="56">
        <v>0</v>
      </c>
      <c r="R123" s="56" t="s">
        <v>301</v>
      </c>
      <c r="S123" s="56"/>
      <c r="T123" s="36" t="s">
        <v>480</v>
      </c>
      <c r="U123" s="36" t="s">
        <v>486</v>
      </c>
    </row>
    <row r="124" spans="1:21" x14ac:dyDescent="0.25">
      <c r="A124" s="55">
        <v>2015</v>
      </c>
      <c r="B124" s="56" t="s">
        <v>431</v>
      </c>
      <c r="C124" s="56">
        <v>17847</v>
      </c>
      <c r="D124" s="56">
        <v>31</v>
      </c>
      <c r="E124" s="57">
        <v>42221</v>
      </c>
      <c r="F124" s="56" t="s">
        <v>297</v>
      </c>
      <c r="G124" s="56" t="s">
        <v>47</v>
      </c>
      <c r="H124" s="56" t="s">
        <v>157</v>
      </c>
      <c r="I124" s="56" t="s">
        <v>60</v>
      </c>
      <c r="J124" s="56" t="s">
        <v>110</v>
      </c>
      <c r="K124" s="56" t="s">
        <v>299</v>
      </c>
      <c r="L124" s="56" t="s">
        <v>6</v>
      </c>
      <c r="M124" s="56" t="s">
        <v>300</v>
      </c>
      <c r="N124" s="56">
        <v>0</v>
      </c>
      <c r="O124" s="56">
        <v>26</v>
      </c>
      <c r="P124" s="56">
        <v>26</v>
      </c>
      <c r="Q124" s="56">
        <v>0</v>
      </c>
      <c r="R124" s="56" t="s">
        <v>301</v>
      </c>
      <c r="S124" s="56"/>
      <c r="T124" s="36" t="s">
        <v>479</v>
      </c>
      <c r="U124" s="36" t="s">
        <v>485</v>
      </c>
    </row>
    <row r="125" spans="1:21" x14ac:dyDescent="0.25">
      <c r="A125" s="55">
        <v>2015</v>
      </c>
      <c r="B125" s="56" t="s">
        <v>432</v>
      </c>
      <c r="C125" s="56">
        <v>17848</v>
      </c>
      <c r="D125" s="56">
        <v>31</v>
      </c>
      <c r="E125" s="57">
        <v>42221</v>
      </c>
      <c r="F125" s="56" t="s">
        <v>297</v>
      </c>
      <c r="G125" s="56" t="s">
        <v>47</v>
      </c>
      <c r="H125" s="56" t="s">
        <v>157</v>
      </c>
      <c r="I125" s="56" t="s">
        <v>60</v>
      </c>
      <c r="J125" s="56" t="s">
        <v>110</v>
      </c>
      <c r="K125" s="56" t="s">
        <v>299</v>
      </c>
      <c r="L125" s="56" t="s">
        <v>5</v>
      </c>
      <c r="M125" s="56" t="s">
        <v>300</v>
      </c>
      <c r="N125" s="56">
        <v>0</v>
      </c>
      <c r="O125" s="56">
        <v>4</v>
      </c>
      <c r="P125" s="56">
        <v>4</v>
      </c>
      <c r="Q125" s="56">
        <v>0</v>
      </c>
      <c r="R125" s="56" t="s">
        <v>301</v>
      </c>
      <c r="S125" s="56"/>
      <c r="T125" s="36" t="s">
        <v>480</v>
      </c>
      <c r="U125" s="36" t="s">
        <v>486</v>
      </c>
    </row>
    <row r="126" spans="1:21" x14ac:dyDescent="0.25">
      <c r="A126" s="55">
        <v>2015</v>
      </c>
      <c r="B126" s="56" t="s">
        <v>433</v>
      </c>
      <c r="C126" s="56">
        <v>17849</v>
      </c>
      <c r="D126" s="56">
        <v>31</v>
      </c>
      <c r="E126" s="57">
        <v>42221</v>
      </c>
      <c r="F126" s="56" t="s">
        <v>297</v>
      </c>
      <c r="G126" s="56" t="s">
        <v>47</v>
      </c>
      <c r="H126" s="56" t="s">
        <v>147</v>
      </c>
      <c r="I126" s="56" t="s">
        <v>60</v>
      </c>
      <c r="J126" s="56" t="s">
        <v>110</v>
      </c>
      <c r="K126" s="56" t="s">
        <v>299</v>
      </c>
      <c r="L126" s="56" t="s">
        <v>6</v>
      </c>
      <c r="M126" s="56" t="s">
        <v>300</v>
      </c>
      <c r="N126" s="56">
        <v>0</v>
      </c>
      <c r="O126" s="56">
        <v>50</v>
      </c>
      <c r="P126" s="56">
        <v>50</v>
      </c>
      <c r="Q126" s="56">
        <v>0</v>
      </c>
      <c r="R126" s="56" t="s">
        <v>301</v>
      </c>
      <c r="S126" s="56"/>
      <c r="T126" s="36" t="s">
        <v>479</v>
      </c>
      <c r="U126" s="36" t="s">
        <v>485</v>
      </c>
    </row>
    <row r="127" spans="1:21" x14ac:dyDescent="0.25">
      <c r="A127" s="55">
        <v>2015</v>
      </c>
      <c r="B127" s="56" t="s">
        <v>434</v>
      </c>
      <c r="C127" s="56">
        <v>17850</v>
      </c>
      <c r="D127" s="56">
        <v>31</v>
      </c>
      <c r="E127" s="57">
        <v>42221</v>
      </c>
      <c r="F127" s="56" t="s">
        <v>297</v>
      </c>
      <c r="G127" s="56" t="s">
        <v>47</v>
      </c>
      <c r="H127" s="56" t="s">
        <v>147</v>
      </c>
      <c r="I127" s="56" t="s">
        <v>60</v>
      </c>
      <c r="J127" s="56" t="s">
        <v>110</v>
      </c>
      <c r="K127" s="56" t="s">
        <v>299</v>
      </c>
      <c r="L127" s="56" t="s">
        <v>6</v>
      </c>
      <c r="M127" s="56" t="s">
        <v>300</v>
      </c>
      <c r="N127" s="56">
        <v>0</v>
      </c>
      <c r="O127" s="56">
        <v>4</v>
      </c>
      <c r="P127" s="56">
        <v>4</v>
      </c>
      <c r="Q127" s="56">
        <v>0</v>
      </c>
      <c r="R127" s="56" t="s">
        <v>301</v>
      </c>
      <c r="S127" s="56"/>
      <c r="T127" s="36" t="s">
        <v>479</v>
      </c>
      <c r="U127" s="36" t="s">
        <v>485</v>
      </c>
    </row>
    <row r="128" spans="1:21" x14ac:dyDescent="0.25">
      <c r="A128" s="55">
        <v>2015</v>
      </c>
      <c r="B128" s="56" t="s">
        <v>435</v>
      </c>
      <c r="C128" s="56">
        <v>17851</v>
      </c>
      <c r="D128" s="56">
        <v>31</v>
      </c>
      <c r="E128" s="57">
        <v>42221</v>
      </c>
      <c r="F128" s="56" t="s">
        <v>297</v>
      </c>
      <c r="G128" s="56" t="s">
        <v>47</v>
      </c>
      <c r="H128" s="56" t="s">
        <v>147</v>
      </c>
      <c r="I128" s="56" t="s">
        <v>60</v>
      </c>
      <c r="J128" s="56" t="s">
        <v>110</v>
      </c>
      <c r="K128" s="56" t="s">
        <v>299</v>
      </c>
      <c r="L128" s="56" t="s">
        <v>5</v>
      </c>
      <c r="M128" s="56" t="s">
        <v>300</v>
      </c>
      <c r="N128" s="56">
        <v>0</v>
      </c>
      <c r="O128" s="56">
        <v>25</v>
      </c>
      <c r="P128" s="56">
        <v>25</v>
      </c>
      <c r="Q128" s="56">
        <v>0</v>
      </c>
      <c r="R128" s="56" t="s">
        <v>301</v>
      </c>
      <c r="S128" s="56"/>
      <c r="T128" s="36" t="s">
        <v>480</v>
      </c>
      <c r="U128" s="36" t="s">
        <v>486</v>
      </c>
    </row>
    <row r="129" spans="1:21" x14ac:dyDescent="0.25">
      <c r="A129" s="55">
        <v>2015</v>
      </c>
      <c r="B129" s="56" t="s">
        <v>436</v>
      </c>
      <c r="C129" s="56">
        <v>17852</v>
      </c>
      <c r="D129" s="56">
        <v>31</v>
      </c>
      <c r="E129" s="57">
        <v>42221</v>
      </c>
      <c r="F129" s="56" t="s">
        <v>297</v>
      </c>
      <c r="G129" s="56" t="s">
        <v>47</v>
      </c>
      <c r="H129" s="56" t="s">
        <v>151</v>
      </c>
      <c r="I129" s="56" t="s">
        <v>62</v>
      </c>
      <c r="J129" s="56" t="s">
        <v>110</v>
      </c>
      <c r="K129" s="56" t="s">
        <v>299</v>
      </c>
      <c r="L129" s="56" t="s">
        <v>6</v>
      </c>
      <c r="M129" s="56" t="s">
        <v>300</v>
      </c>
      <c r="N129" s="56">
        <v>0</v>
      </c>
      <c r="O129" s="56">
        <v>15</v>
      </c>
      <c r="P129" s="56">
        <v>15</v>
      </c>
      <c r="Q129" s="56">
        <v>0</v>
      </c>
      <c r="R129" s="56" t="s">
        <v>301</v>
      </c>
      <c r="S129" s="56"/>
      <c r="T129" s="36" t="s">
        <v>479</v>
      </c>
      <c r="U129" s="36" t="s">
        <v>481</v>
      </c>
    </row>
    <row r="130" spans="1:21" x14ac:dyDescent="0.25">
      <c r="A130" s="55">
        <v>2015</v>
      </c>
      <c r="B130" s="56" t="s">
        <v>437</v>
      </c>
      <c r="C130" s="56">
        <v>17853</v>
      </c>
      <c r="D130" s="56">
        <v>31</v>
      </c>
      <c r="E130" s="57">
        <v>42221</v>
      </c>
      <c r="F130" s="56" t="s">
        <v>297</v>
      </c>
      <c r="G130" s="56" t="s">
        <v>47</v>
      </c>
      <c r="H130" s="56" t="s">
        <v>151</v>
      </c>
      <c r="I130" s="56" t="s">
        <v>62</v>
      </c>
      <c r="J130" s="56" t="s">
        <v>110</v>
      </c>
      <c r="K130" s="56" t="s">
        <v>299</v>
      </c>
      <c r="L130" s="56" t="s">
        <v>5</v>
      </c>
      <c r="M130" s="56" t="s">
        <v>300</v>
      </c>
      <c r="N130" s="56">
        <v>0</v>
      </c>
      <c r="O130" s="56">
        <v>2</v>
      </c>
      <c r="P130" s="56">
        <v>2</v>
      </c>
      <c r="Q130" s="56">
        <v>0</v>
      </c>
      <c r="R130" s="56" t="s">
        <v>301</v>
      </c>
      <c r="S130" s="56"/>
      <c r="T130" s="36" t="s">
        <v>480</v>
      </c>
      <c r="U130" s="36" t="s">
        <v>482</v>
      </c>
    </row>
    <row r="131" spans="1:21" x14ac:dyDescent="0.25">
      <c r="A131" s="55">
        <v>2015</v>
      </c>
      <c r="B131" s="56" t="s">
        <v>438</v>
      </c>
      <c r="C131" s="56">
        <v>17854</v>
      </c>
      <c r="D131" s="56">
        <v>31</v>
      </c>
      <c r="E131" s="57">
        <v>42221</v>
      </c>
      <c r="F131" s="56" t="s">
        <v>297</v>
      </c>
      <c r="G131" s="56" t="s">
        <v>47</v>
      </c>
      <c r="H131" s="56" t="s">
        <v>175</v>
      </c>
      <c r="I131" s="56" t="s">
        <v>60</v>
      </c>
      <c r="J131" s="56" t="s">
        <v>110</v>
      </c>
      <c r="K131" s="56" t="s">
        <v>299</v>
      </c>
      <c r="L131" s="56" t="s">
        <v>6</v>
      </c>
      <c r="M131" s="56" t="s">
        <v>300</v>
      </c>
      <c r="N131" s="56">
        <v>0</v>
      </c>
      <c r="O131" s="56">
        <v>8</v>
      </c>
      <c r="P131" s="56">
        <v>8</v>
      </c>
      <c r="Q131" s="56">
        <v>0</v>
      </c>
      <c r="R131" s="56" t="s">
        <v>301</v>
      </c>
      <c r="S131" s="56"/>
      <c r="T131" s="36" t="s">
        <v>479</v>
      </c>
      <c r="U131" s="36" t="s">
        <v>485</v>
      </c>
    </row>
    <row r="132" spans="1:21" x14ac:dyDescent="0.25">
      <c r="A132" s="55">
        <v>2015</v>
      </c>
      <c r="B132" s="56" t="s">
        <v>439</v>
      </c>
      <c r="C132" s="56">
        <v>17855</v>
      </c>
      <c r="D132" s="56">
        <v>31</v>
      </c>
      <c r="E132" s="57">
        <v>42221</v>
      </c>
      <c r="F132" s="56" t="s">
        <v>297</v>
      </c>
      <c r="G132" s="56" t="s">
        <v>47</v>
      </c>
      <c r="H132" s="56" t="s">
        <v>175</v>
      </c>
      <c r="I132" s="56" t="s">
        <v>60</v>
      </c>
      <c r="J132" s="56" t="s">
        <v>110</v>
      </c>
      <c r="K132" s="56" t="s">
        <v>299</v>
      </c>
      <c r="L132" s="56" t="s">
        <v>5</v>
      </c>
      <c r="M132" s="56" t="s">
        <v>300</v>
      </c>
      <c r="N132" s="56">
        <v>0</v>
      </c>
      <c r="O132" s="56">
        <v>1</v>
      </c>
      <c r="P132" s="56">
        <v>1</v>
      </c>
      <c r="Q132" s="56">
        <v>0</v>
      </c>
      <c r="R132" s="56" t="s">
        <v>301</v>
      </c>
      <c r="S132" s="56"/>
      <c r="T132" s="36" t="s">
        <v>480</v>
      </c>
      <c r="U132" s="36" t="s">
        <v>486</v>
      </c>
    </row>
    <row r="133" spans="1:21" x14ac:dyDescent="0.25">
      <c r="A133" s="55">
        <v>2015</v>
      </c>
      <c r="B133" s="56" t="s">
        <v>440</v>
      </c>
      <c r="C133" s="56">
        <v>17856</v>
      </c>
      <c r="D133" s="56">
        <v>31</v>
      </c>
      <c r="E133" s="57">
        <v>42221</v>
      </c>
      <c r="F133" s="56" t="s">
        <v>297</v>
      </c>
      <c r="G133" s="56" t="s">
        <v>47</v>
      </c>
      <c r="H133" s="56" t="s">
        <v>118</v>
      </c>
      <c r="I133" s="56" t="s">
        <v>60</v>
      </c>
      <c r="J133" s="56" t="s">
        <v>110</v>
      </c>
      <c r="K133" s="56" t="s">
        <v>299</v>
      </c>
      <c r="L133" s="56" t="s">
        <v>6</v>
      </c>
      <c r="M133" s="56" t="s">
        <v>300</v>
      </c>
      <c r="N133" s="56">
        <v>0</v>
      </c>
      <c r="O133" s="56">
        <v>3</v>
      </c>
      <c r="P133" s="56">
        <v>3</v>
      </c>
      <c r="Q133" s="56">
        <v>0</v>
      </c>
      <c r="R133" s="56" t="s">
        <v>301</v>
      </c>
      <c r="S133" s="56"/>
      <c r="T133" s="36" t="s">
        <v>479</v>
      </c>
      <c r="U133" s="36" t="s">
        <v>485</v>
      </c>
    </row>
    <row r="134" spans="1:21" x14ac:dyDescent="0.25">
      <c r="A134" s="55">
        <v>2015</v>
      </c>
      <c r="B134" s="56" t="s">
        <v>441</v>
      </c>
      <c r="C134" s="56">
        <v>17857</v>
      </c>
      <c r="D134" s="56">
        <v>31</v>
      </c>
      <c r="E134" s="57">
        <v>42221</v>
      </c>
      <c r="F134" s="56" t="s">
        <v>297</v>
      </c>
      <c r="G134" s="56" t="s">
        <v>47</v>
      </c>
      <c r="H134" s="56" t="s">
        <v>118</v>
      </c>
      <c r="I134" s="56" t="s">
        <v>60</v>
      </c>
      <c r="J134" s="56" t="s">
        <v>110</v>
      </c>
      <c r="K134" s="56" t="s">
        <v>299</v>
      </c>
      <c r="L134" s="56" t="s">
        <v>5</v>
      </c>
      <c r="M134" s="56" t="s">
        <v>300</v>
      </c>
      <c r="N134" s="56">
        <v>0</v>
      </c>
      <c r="O134" s="56">
        <v>3</v>
      </c>
      <c r="P134" s="56">
        <v>3</v>
      </c>
      <c r="Q134" s="56">
        <v>0</v>
      </c>
      <c r="R134" s="56" t="s">
        <v>301</v>
      </c>
      <c r="S134" s="56"/>
      <c r="T134" s="36" t="s">
        <v>480</v>
      </c>
      <c r="U134" s="36" t="s">
        <v>486</v>
      </c>
    </row>
    <row r="135" spans="1:21" x14ac:dyDescent="0.25">
      <c r="A135" s="55">
        <v>2015</v>
      </c>
      <c r="B135" s="56" t="s">
        <v>442</v>
      </c>
      <c r="C135" s="56">
        <v>17858</v>
      </c>
      <c r="D135" s="56">
        <v>31</v>
      </c>
      <c r="E135" s="57">
        <v>42221</v>
      </c>
      <c r="F135" s="56" t="s">
        <v>297</v>
      </c>
      <c r="G135" s="56" t="s">
        <v>47</v>
      </c>
      <c r="H135" s="56" t="s">
        <v>153</v>
      </c>
      <c r="I135" s="56" t="s">
        <v>63</v>
      </c>
      <c r="J135" s="56" t="s">
        <v>110</v>
      </c>
      <c r="K135" s="56" t="s">
        <v>299</v>
      </c>
      <c r="L135" s="56" t="s">
        <v>6</v>
      </c>
      <c r="M135" s="56" t="s">
        <v>300</v>
      </c>
      <c r="N135" s="56">
        <v>0</v>
      </c>
      <c r="O135" s="56">
        <v>23</v>
      </c>
      <c r="P135" s="56">
        <v>23</v>
      </c>
      <c r="Q135" s="56">
        <v>0</v>
      </c>
      <c r="R135" s="56" t="s">
        <v>301</v>
      </c>
      <c r="S135" s="56"/>
      <c r="T135" s="36" t="s">
        <v>479</v>
      </c>
      <c r="U135" s="36" t="s">
        <v>487</v>
      </c>
    </row>
    <row r="136" spans="1:21" x14ac:dyDescent="0.25">
      <c r="A136" s="55">
        <v>2015</v>
      </c>
      <c r="B136" s="56" t="s">
        <v>443</v>
      </c>
      <c r="C136" s="56">
        <v>17859</v>
      </c>
      <c r="D136" s="56">
        <v>31</v>
      </c>
      <c r="E136" s="57">
        <v>42221</v>
      </c>
      <c r="F136" s="56" t="s">
        <v>297</v>
      </c>
      <c r="G136" s="56" t="s">
        <v>47</v>
      </c>
      <c r="H136" s="56" t="s">
        <v>153</v>
      </c>
      <c r="I136" s="56" t="s">
        <v>63</v>
      </c>
      <c r="J136" s="56" t="s">
        <v>110</v>
      </c>
      <c r="K136" s="56" t="s">
        <v>299</v>
      </c>
      <c r="L136" s="56" t="s">
        <v>5</v>
      </c>
      <c r="M136" s="56" t="s">
        <v>300</v>
      </c>
      <c r="N136" s="56">
        <v>0</v>
      </c>
      <c r="O136" s="56">
        <v>17</v>
      </c>
      <c r="P136" s="56">
        <v>17</v>
      </c>
      <c r="Q136" s="56">
        <v>0</v>
      </c>
      <c r="R136" s="56" t="s">
        <v>301</v>
      </c>
      <c r="S136" s="56"/>
      <c r="T136" s="36" t="s">
        <v>480</v>
      </c>
      <c r="U136" s="36" t="s">
        <v>488</v>
      </c>
    </row>
    <row r="137" spans="1:21" x14ac:dyDescent="0.25">
      <c r="A137" s="55">
        <v>2015</v>
      </c>
      <c r="B137" s="56" t="s">
        <v>444</v>
      </c>
      <c r="C137" s="56">
        <v>17860</v>
      </c>
      <c r="D137" s="56">
        <v>31</v>
      </c>
      <c r="E137" s="57">
        <v>42221</v>
      </c>
      <c r="F137" s="56" t="s">
        <v>297</v>
      </c>
      <c r="G137" s="56" t="s">
        <v>47</v>
      </c>
      <c r="H137" s="56" t="s">
        <v>165</v>
      </c>
      <c r="I137" s="56" t="s">
        <v>63</v>
      </c>
      <c r="J137" s="56" t="s">
        <v>110</v>
      </c>
      <c r="K137" s="56" t="s">
        <v>299</v>
      </c>
      <c r="L137" s="56" t="s">
        <v>6</v>
      </c>
      <c r="M137" s="56" t="s">
        <v>300</v>
      </c>
      <c r="N137" s="56">
        <v>0</v>
      </c>
      <c r="O137" s="56">
        <v>5</v>
      </c>
      <c r="P137" s="56">
        <v>5</v>
      </c>
      <c r="Q137" s="56">
        <v>0</v>
      </c>
      <c r="R137" s="56" t="s">
        <v>301</v>
      </c>
      <c r="S137" s="56"/>
      <c r="T137" s="36" t="s">
        <v>479</v>
      </c>
      <c r="U137" s="36" t="s">
        <v>487</v>
      </c>
    </row>
    <row r="138" spans="1:21" x14ac:dyDescent="0.25">
      <c r="A138" s="55">
        <v>2015</v>
      </c>
      <c r="B138" s="56" t="s">
        <v>445</v>
      </c>
      <c r="C138" s="56">
        <v>17861</v>
      </c>
      <c r="D138" s="56">
        <v>31</v>
      </c>
      <c r="E138" s="57">
        <v>42221</v>
      </c>
      <c r="F138" s="56" t="s">
        <v>297</v>
      </c>
      <c r="G138" s="56" t="s">
        <v>47</v>
      </c>
      <c r="H138" s="56" t="s">
        <v>165</v>
      </c>
      <c r="I138" s="56" t="s">
        <v>63</v>
      </c>
      <c r="J138" s="56" t="s">
        <v>110</v>
      </c>
      <c r="K138" s="56" t="s">
        <v>299</v>
      </c>
      <c r="L138" s="56" t="s">
        <v>5</v>
      </c>
      <c r="M138" s="56" t="s">
        <v>300</v>
      </c>
      <c r="N138" s="56">
        <v>0</v>
      </c>
      <c r="O138" s="56">
        <v>4</v>
      </c>
      <c r="P138" s="56">
        <v>4</v>
      </c>
      <c r="Q138" s="56">
        <v>0</v>
      </c>
      <c r="R138" s="56" t="s">
        <v>301</v>
      </c>
      <c r="S138" s="56"/>
      <c r="T138" s="36" t="s">
        <v>480</v>
      </c>
      <c r="U138" s="36" t="s">
        <v>488</v>
      </c>
    </row>
    <row r="139" spans="1:21" x14ac:dyDescent="0.25">
      <c r="A139" s="58">
        <v>2015</v>
      </c>
      <c r="B139" s="59" t="s">
        <v>446</v>
      </c>
      <c r="C139" s="59">
        <v>17862</v>
      </c>
      <c r="D139" s="59">
        <v>31</v>
      </c>
      <c r="E139" s="60">
        <v>42221</v>
      </c>
      <c r="F139" s="59" t="s">
        <v>297</v>
      </c>
      <c r="G139" s="59" t="s">
        <v>47</v>
      </c>
      <c r="H139" s="59" t="s">
        <v>447</v>
      </c>
      <c r="I139" s="59" t="s">
        <v>60</v>
      </c>
      <c r="J139" s="59" t="s">
        <v>335</v>
      </c>
      <c r="K139" s="59" t="s">
        <v>299</v>
      </c>
      <c r="L139" s="59" t="s">
        <v>5</v>
      </c>
      <c r="M139" s="59" t="s">
        <v>300</v>
      </c>
      <c r="N139" s="59">
        <v>50</v>
      </c>
      <c r="O139" s="59">
        <v>0</v>
      </c>
      <c r="P139" s="59">
        <v>50</v>
      </c>
      <c r="Q139" s="59">
        <v>1</v>
      </c>
      <c r="R139" s="59" t="s">
        <v>306</v>
      </c>
      <c r="S139" s="59"/>
      <c r="T139" s="59" t="s">
        <v>480</v>
      </c>
      <c r="U139" s="59" t="s">
        <v>486</v>
      </c>
    </row>
    <row r="140" spans="1:21" x14ac:dyDescent="0.25">
      <c r="A140" s="58">
        <v>2015</v>
      </c>
      <c r="B140" s="59" t="s">
        <v>448</v>
      </c>
      <c r="C140" s="59">
        <v>17863</v>
      </c>
      <c r="D140" s="59">
        <v>31</v>
      </c>
      <c r="E140" s="60">
        <v>42221</v>
      </c>
      <c r="F140" s="59" t="s">
        <v>297</v>
      </c>
      <c r="G140" s="59" t="s">
        <v>47</v>
      </c>
      <c r="H140" s="59" t="s">
        <v>447</v>
      </c>
      <c r="I140" s="59" t="s">
        <v>60</v>
      </c>
      <c r="J140" s="59" t="s">
        <v>335</v>
      </c>
      <c r="K140" s="59" t="s">
        <v>299</v>
      </c>
      <c r="L140" s="59" t="s">
        <v>5</v>
      </c>
      <c r="M140" s="59" t="s">
        <v>300</v>
      </c>
      <c r="N140" s="59">
        <v>50</v>
      </c>
      <c r="O140" s="59">
        <v>0</v>
      </c>
      <c r="P140" s="59">
        <v>50</v>
      </c>
      <c r="Q140" s="59">
        <v>1</v>
      </c>
      <c r="R140" s="59" t="s">
        <v>306</v>
      </c>
      <c r="S140" s="59"/>
      <c r="T140" s="59" t="s">
        <v>480</v>
      </c>
      <c r="U140" s="59" t="s">
        <v>486</v>
      </c>
    </row>
    <row r="141" spans="1:21" x14ac:dyDescent="0.25">
      <c r="A141" s="55">
        <v>2015</v>
      </c>
      <c r="B141" s="56" t="s">
        <v>449</v>
      </c>
      <c r="C141" s="56">
        <v>17864</v>
      </c>
      <c r="D141" s="56">
        <v>31</v>
      </c>
      <c r="E141" s="57">
        <v>42221</v>
      </c>
      <c r="F141" s="56" t="s">
        <v>297</v>
      </c>
      <c r="G141" s="56" t="s">
        <v>47</v>
      </c>
      <c r="H141" s="56" t="s">
        <v>447</v>
      </c>
      <c r="I141" s="56" t="s">
        <v>60</v>
      </c>
      <c r="J141" s="56" t="s">
        <v>335</v>
      </c>
      <c r="K141" s="56" t="s">
        <v>299</v>
      </c>
      <c r="L141" s="56" t="s">
        <v>5</v>
      </c>
      <c r="M141" s="56" t="s">
        <v>300</v>
      </c>
      <c r="N141" s="56">
        <v>3</v>
      </c>
      <c r="O141" s="56">
        <v>0</v>
      </c>
      <c r="P141" s="56">
        <v>3</v>
      </c>
      <c r="Q141" s="56">
        <v>0</v>
      </c>
      <c r="R141" s="56" t="s">
        <v>301</v>
      </c>
      <c r="S141" s="56"/>
      <c r="T141" s="36" t="s">
        <v>480</v>
      </c>
      <c r="U141" s="36" t="s">
        <v>486</v>
      </c>
    </row>
    <row r="142" spans="1:21" x14ac:dyDescent="0.25">
      <c r="A142" s="55">
        <v>2015</v>
      </c>
      <c r="B142" s="56" t="s">
        <v>450</v>
      </c>
      <c r="C142" s="56">
        <v>17865</v>
      </c>
      <c r="D142" s="56">
        <v>31</v>
      </c>
      <c r="E142" s="57">
        <v>42222</v>
      </c>
      <c r="F142" s="56" t="s">
        <v>297</v>
      </c>
      <c r="G142" s="56" t="s">
        <v>47</v>
      </c>
      <c r="H142" s="56" t="s">
        <v>451</v>
      </c>
      <c r="I142" s="56" t="s">
        <v>62</v>
      </c>
      <c r="J142" s="56" t="s">
        <v>335</v>
      </c>
      <c r="K142" s="56" t="s">
        <v>299</v>
      </c>
      <c r="L142" s="56" t="s">
        <v>5</v>
      </c>
      <c r="M142" s="56" t="s">
        <v>300</v>
      </c>
      <c r="N142" s="56">
        <v>11</v>
      </c>
      <c r="O142" s="56">
        <v>0</v>
      </c>
      <c r="P142" s="56">
        <v>11</v>
      </c>
      <c r="Q142" s="56">
        <v>0</v>
      </c>
      <c r="R142" s="56" t="s">
        <v>301</v>
      </c>
      <c r="S142" s="56"/>
      <c r="T142" s="36" t="s">
        <v>480</v>
      </c>
      <c r="U142" s="36" t="s">
        <v>482</v>
      </c>
    </row>
    <row r="143" spans="1:21" x14ac:dyDescent="0.25">
      <c r="A143" s="55">
        <v>2015</v>
      </c>
      <c r="B143" s="56" t="s">
        <v>452</v>
      </c>
      <c r="C143" s="56">
        <v>17866</v>
      </c>
      <c r="D143" s="56">
        <v>31</v>
      </c>
      <c r="E143" s="57">
        <v>42222</v>
      </c>
      <c r="F143" s="56" t="s">
        <v>297</v>
      </c>
      <c r="G143" s="56" t="s">
        <v>47</v>
      </c>
      <c r="H143" s="56" t="s">
        <v>131</v>
      </c>
      <c r="I143" s="56" t="s">
        <v>62</v>
      </c>
      <c r="J143" s="56" t="s">
        <v>110</v>
      </c>
      <c r="K143" s="56" t="s">
        <v>299</v>
      </c>
      <c r="L143" s="56" t="s">
        <v>6</v>
      </c>
      <c r="M143" s="56" t="s">
        <v>300</v>
      </c>
      <c r="N143" s="56">
        <v>0</v>
      </c>
      <c r="O143" s="56">
        <v>25</v>
      </c>
      <c r="P143" s="56">
        <v>25</v>
      </c>
      <c r="Q143" s="56">
        <v>0</v>
      </c>
      <c r="R143" s="56" t="s">
        <v>301</v>
      </c>
      <c r="S143" s="56"/>
      <c r="T143" s="36" t="s">
        <v>479</v>
      </c>
      <c r="U143" s="36" t="s">
        <v>481</v>
      </c>
    </row>
    <row r="144" spans="1:21" x14ac:dyDescent="0.25">
      <c r="A144" s="55">
        <v>2015</v>
      </c>
      <c r="B144" s="56" t="s">
        <v>453</v>
      </c>
      <c r="C144" s="56">
        <v>17867</v>
      </c>
      <c r="D144" s="56">
        <v>31</v>
      </c>
      <c r="E144" s="57">
        <v>42222</v>
      </c>
      <c r="F144" s="56" t="s">
        <v>297</v>
      </c>
      <c r="G144" s="56" t="s">
        <v>47</v>
      </c>
      <c r="H144" s="56" t="s">
        <v>131</v>
      </c>
      <c r="I144" s="56" t="s">
        <v>62</v>
      </c>
      <c r="J144" s="56" t="s">
        <v>110</v>
      </c>
      <c r="K144" s="56" t="s">
        <v>299</v>
      </c>
      <c r="L144" s="56" t="s">
        <v>5</v>
      </c>
      <c r="M144" s="56" t="s">
        <v>300</v>
      </c>
      <c r="N144" s="56">
        <v>0</v>
      </c>
      <c r="O144" s="56">
        <v>5</v>
      </c>
      <c r="P144" s="56">
        <v>5</v>
      </c>
      <c r="Q144" s="56">
        <v>0</v>
      </c>
      <c r="R144" s="56" t="s">
        <v>301</v>
      </c>
      <c r="S144" s="56"/>
      <c r="T144" s="36" t="s">
        <v>480</v>
      </c>
      <c r="U144" s="36" t="s">
        <v>482</v>
      </c>
    </row>
    <row r="145" spans="1:21" x14ac:dyDescent="0.25">
      <c r="A145" s="55">
        <v>2015</v>
      </c>
      <c r="B145" s="56" t="s">
        <v>454</v>
      </c>
      <c r="C145" s="56">
        <v>17868</v>
      </c>
      <c r="D145" s="56">
        <v>31</v>
      </c>
      <c r="E145" s="57">
        <v>42222</v>
      </c>
      <c r="F145" s="56" t="s">
        <v>297</v>
      </c>
      <c r="G145" s="56" t="s">
        <v>47</v>
      </c>
      <c r="H145" s="56" t="s">
        <v>161</v>
      </c>
      <c r="I145" s="56" t="s">
        <v>62</v>
      </c>
      <c r="J145" s="56" t="s">
        <v>110</v>
      </c>
      <c r="K145" s="56" t="s">
        <v>299</v>
      </c>
      <c r="L145" s="56" t="s">
        <v>6</v>
      </c>
      <c r="M145" s="56" t="s">
        <v>300</v>
      </c>
      <c r="N145" s="56">
        <v>0</v>
      </c>
      <c r="O145" s="56">
        <v>23</v>
      </c>
      <c r="P145" s="56">
        <v>23</v>
      </c>
      <c r="Q145" s="56">
        <v>0</v>
      </c>
      <c r="R145" s="56" t="s">
        <v>301</v>
      </c>
      <c r="S145" s="56"/>
      <c r="T145" s="36" t="s">
        <v>479</v>
      </c>
      <c r="U145" s="36" t="s">
        <v>481</v>
      </c>
    </row>
    <row r="146" spans="1:21" x14ac:dyDescent="0.25">
      <c r="A146" s="55">
        <v>2015</v>
      </c>
      <c r="B146" s="56" t="s">
        <v>455</v>
      </c>
      <c r="C146" s="56">
        <v>17869</v>
      </c>
      <c r="D146" s="56">
        <v>31</v>
      </c>
      <c r="E146" s="57">
        <v>42222</v>
      </c>
      <c r="F146" s="56" t="s">
        <v>297</v>
      </c>
      <c r="G146" s="56" t="s">
        <v>47</v>
      </c>
      <c r="H146" s="56" t="s">
        <v>161</v>
      </c>
      <c r="I146" s="56" t="s">
        <v>62</v>
      </c>
      <c r="J146" s="56" t="s">
        <v>110</v>
      </c>
      <c r="K146" s="56" t="s">
        <v>299</v>
      </c>
      <c r="L146" s="56" t="s">
        <v>5</v>
      </c>
      <c r="M146" s="56" t="s">
        <v>300</v>
      </c>
      <c r="N146" s="56">
        <v>0</v>
      </c>
      <c r="O146" s="56">
        <v>1</v>
      </c>
      <c r="P146" s="56">
        <v>1</v>
      </c>
      <c r="Q146" s="56">
        <v>0</v>
      </c>
      <c r="R146" s="56" t="s">
        <v>301</v>
      </c>
      <c r="S146" s="56"/>
      <c r="T146" s="36" t="s">
        <v>480</v>
      </c>
      <c r="U146" s="36" t="s">
        <v>482</v>
      </c>
    </row>
    <row r="147" spans="1:21" x14ac:dyDescent="0.25">
      <c r="A147" s="55">
        <v>2015</v>
      </c>
      <c r="B147" s="56" t="s">
        <v>456</v>
      </c>
      <c r="C147" s="56">
        <v>17870</v>
      </c>
      <c r="D147" s="56">
        <v>31</v>
      </c>
      <c r="E147" s="57">
        <v>42222</v>
      </c>
      <c r="F147" s="56" t="s">
        <v>297</v>
      </c>
      <c r="G147" s="56" t="s">
        <v>47</v>
      </c>
      <c r="H147" s="56" t="s">
        <v>108</v>
      </c>
      <c r="I147" s="56" t="s">
        <v>63</v>
      </c>
      <c r="J147" s="56" t="s">
        <v>110</v>
      </c>
      <c r="K147" s="56" t="s">
        <v>299</v>
      </c>
      <c r="L147" s="56" t="s">
        <v>6</v>
      </c>
      <c r="M147" s="56" t="s">
        <v>300</v>
      </c>
      <c r="N147" s="56">
        <v>0</v>
      </c>
      <c r="O147" s="56">
        <v>30</v>
      </c>
      <c r="P147" s="56">
        <v>30</v>
      </c>
      <c r="Q147" s="56">
        <v>0</v>
      </c>
      <c r="R147" s="56" t="s">
        <v>301</v>
      </c>
      <c r="S147" s="56"/>
      <c r="T147" s="36" t="s">
        <v>479</v>
      </c>
      <c r="U147" s="36" t="s">
        <v>487</v>
      </c>
    </row>
    <row r="148" spans="1:21" x14ac:dyDescent="0.25">
      <c r="A148" s="55">
        <v>2015</v>
      </c>
      <c r="B148" s="56" t="s">
        <v>457</v>
      </c>
      <c r="C148" s="56">
        <v>17871</v>
      </c>
      <c r="D148" s="56">
        <v>31</v>
      </c>
      <c r="E148" s="57">
        <v>42222</v>
      </c>
      <c r="F148" s="56" t="s">
        <v>297</v>
      </c>
      <c r="G148" s="56" t="s">
        <v>47</v>
      </c>
      <c r="H148" s="56" t="s">
        <v>108</v>
      </c>
      <c r="I148" s="56" t="s">
        <v>63</v>
      </c>
      <c r="J148" s="56" t="s">
        <v>110</v>
      </c>
      <c r="K148" s="56" t="s">
        <v>299</v>
      </c>
      <c r="L148" s="56" t="s">
        <v>5</v>
      </c>
      <c r="M148" s="56" t="s">
        <v>300</v>
      </c>
      <c r="N148" s="56">
        <v>0</v>
      </c>
      <c r="O148" s="56">
        <v>1</v>
      </c>
      <c r="P148" s="56">
        <v>1</v>
      </c>
      <c r="Q148" s="56">
        <v>0</v>
      </c>
      <c r="R148" s="56" t="s">
        <v>301</v>
      </c>
      <c r="S148" s="56"/>
      <c r="T148" s="36" t="s">
        <v>480</v>
      </c>
      <c r="U148" s="36" t="s">
        <v>488</v>
      </c>
    </row>
    <row r="149" spans="1:21" x14ac:dyDescent="0.25">
      <c r="A149" s="55">
        <v>2015</v>
      </c>
      <c r="B149" s="56" t="s">
        <v>458</v>
      </c>
      <c r="C149" s="56">
        <v>17872</v>
      </c>
      <c r="D149" s="56">
        <v>31</v>
      </c>
      <c r="E149" s="57">
        <v>42222</v>
      </c>
      <c r="F149" s="56" t="s">
        <v>297</v>
      </c>
      <c r="G149" s="56" t="s">
        <v>47</v>
      </c>
      <c r="H149" s="56" t="s">
        <v>183</v>
      </c>
      <c r="I149" s="56" t="s">
        <v>63</v>
      </c>
      <c r="J149" s="56" t="s">
        <v>110</v>
      </c>
      <c r="K149" s="56" t="s">
        <v>299</v>
      </c>
      <c r="L149" s="56" t="s">
        <v>6</v>
      </c>
      <c r="M149" s="56" t="s">
        <v>300</v>
      </c>
      <c r="N149" s="56">
        <v>0</v>
      </c>
      <c r="O149" s="56">
        <v>49</v>
      </c>
      <c r="P149" s="56">
        <v>49</v>
      </c>
      <c r="Q149" s="56">
        <v>0</v>
      </c>
      <c r="R149" s="56" t="s">
        <v>301</v>
      </c>
      <c r="S149" s="56"/>
      <c r="T149" s="36" t="s">
        <v>479</v>
      </c>
      <c r="U149" s="36" t="s">
        <v>487</v>
      </c>
    </row>
    <row r="150" spans="1:21" x14ac:dyDescent="0.25">
      <c r="A150" s="55">
        <v>2015</v>
      </c>
      <c r="B150" s="56" t="s">
        <v>459</v>
      </c>
      <c r="C150" s="56">
        <v>17873</v>
      </c>
      <c r="D150" s="56">
        <v>31</v>
      </c>
      <c r="E150" s="57">
        <v>42222</v>
      </c>
      <c r="F150" s="56" t="s">
        <v>297</v>
      </c>
      <c r="G150" s="56" t="s">
        <v>47</v>
      </c>
      <c r="H150" s="56" t="s">
        <v>183</v>
      </c>
      <c r="I150" s="56" t="s">
        <v>63</v>
      </c>
      <c r="J150" s="56" t="s">
        <v>110</v>
      </c>
      <c r="K150" s="56" t="s">
        <v>299</v>
      </c>
      <c r="L150" s="56" t="s">
        <v>5</v>
      </c>
      <c r="M150" s="56" t="s">
        <v>300</v>
      </c>
      <c r="N150" s="56">
        <v>0</v>
      </c>
      <c r="O150" s="56">
        <v>6</v>
      </c>
      <c r="P150" s="56">
        <v>6</v>
      </c>
      <c r="Q150" s="56">
        <v>0</v>
      </c>
      <c r="R150" s="56" t="s">
        <v>301</v>
      </c>
      <c r="S150" s="56"/>
      <c r="T150" s="36" t="s">
        <v>480</v>
      </c>
      <c r="U150" s="36" t="s">
        <v>488</v>
      </c>
    </row>
    <row r="151" spans="1:21" x14ac:dyDescent="0.25">
      <c r="A151" s="55">
        <v>2015</v>
      </c>
      <c r="B151" s="56" t="s">
        <v>460</v>
      </c>
      <c r="C151" s="56">
        <v>17874</v>
      </c>
      <c r="D151" s="56">
        <v>31</v>
      </c>
      <c r="E151" s="57">
        <v>42222</v>
      </c>
      <c r="F151" s="56" t="s">
        <v>297</v>
      </c>
      <c r="G151" s="56" t="s">
        <v>47</v>
      </c>
      <c r="H151" s="56" t="s">
        <v>197</v>
      </c>
      <c r="I151" s="56" t="s">
        <v>63</v>
      </c>
      <c r="J151" s="56" t="s">
        <v>110</v>
      </c>
      <c r="K151" s="56" t="s">
        <v>299</v>
      </c>
      <c r="L151" s="56" t="s">
        <v>6</v>
      </c>
      <c r="M151" s="56" t="s">
        <v>300</v>
      </c>
      <c r="N151" s="56">
        <v>0</v>
      </c>
      <c r="O151" s="56">
        <v>50</v>
      </c>
      <c r="P151" s="56">
        <v>50</v>
      </c>
      <c r="Q151" s="56">
        <v>0</v>
      </c>
      <c r="R151" s="56" t="s">
        <v>301</v>
      </c>
      <c r="S151" s="56"/>
      <c r="T151" s="36" t="s">
        <v>479</v>
      </c>
      <c r="U151" s="36" t="s">
        <v>487</v>
      </c>
    </row>
    <row r="152" spans="1:21" x14ac:dyDescent="0.25">
      <c r="A152" s="55">
        <v>2015</v>
      </c>
      <c r="B152" s="56" t="s">
        <v>461</v>
      </c>
      <c r="C152" s="56">
        <v>17875</v>
      </c>
      <c r="D152" s="56">
        <v>31</v>
      </c>
      <c r="E152" s="57">
        <v>42222</v>
      </c>
      <c r="F152" s="56" t="s">
        <v>297</v>
      </c>
      <c r="G152" s="56" t="s">
        <v>47</v>
      </c>
      <c r="H152" s="56" t="s">
        <v>197</v>
      </c>
      <c r="I152" s="56" t="s">
        <v>63</v>
      </c>
      <c r="J152" s="56" t="s">
        <v>110</v>
      </c>
      <c r="K152" s="56" t="s">
        <v>299</v>
      </c>
      <c r="L152" s="56" t="s">
        <v>6</v>
      </c>
      <c r="M152" s="56" t="s">
        <v>300</v>
      </c>
      <c r="N152" s="56">
        <v>0</v>
      </c>
      <c r="O152" s="56">
        <v>23</v>
      </c>
      <c r="P152" s="56">
        <v>23</v>
      </c>
      <c r="Q152" s="56">
        <v>0</v>
      </c>
      <c r="R152" s="56" t="s">
        <v>301</v>
      </c>
      <c r="S152" s="56"/>
      <c r="T152" s="36" t="s">
        <v>479</v>
      </c>
      <c r="U152" s="36" t="s">
        <v>487</v>
      </c>
    </row>
    <row r="153" spans="1:21" x14ac:dyDescent="0.25">
      <c r="A153" s="55">
        <v>2015</v>
      </c>
      <c r="B153" s="56" t="s">
        <v>462</v>
      </c>
      <c r="C153" s="56">
        <v>17876</v>
      </c>
      <c r="D153" s="56">
        <v>31</v>
      </c>
      <c r="E153" s="57">
        <v>42222</v>
      </c>
      <c r="F153" s="56" t="s">
        <v>297</v>
      </c>
      <c r="G153" s="56" t="s">
        <v>47</v>
      </c>
      <c r="H153" s="56" t="s">
        <v>197</v>
      </c>
      <c r="I153" s="56" t="s">
        <v>63</v>
      </c>
      <c r="J153" s="56" t="s">
        <v>110</v>
      </c>
      <c r="K153" s="56" t="s">
        <v>299</v>
      </c>
      <c r="L153" s="56" t="s">
        <v>5</v>
      </c>
      <c r="M153" s="56" t="s">
        <v>300</v>
      </c>
      <c r="N153" s="56">
        <v>0</v>
      </c>
      <c r="O153" s="56">
        <v>20</v>
      </c>
      <c r="P153" s="56">
        <v>20</v>
      </c>
      <c r="Q153" s="56">
        <v>0</v>
      </c>
      <c r="R153" s="56" t="s">
        <v>301</v>
      </c>
      <c r="S153" s="56"/>
      <c r="T153" s="36" t="s">
        <v>480</v>
      </c>
      <c r="U153" s="36" t="s">
        <v>488</v>
      </c>
    </row>
    <row r="154" spans="1:21" x14ac:dyDescent="0.25">
      <c r="A154" s="55">
        <v>2015</v>
      </c>
      <c r="B154" s="56" t="s">
        <v>463</v>
      </c>
      <c r="C154" s="56">
        <v>17877</v>
      </c>
      <c r="D154" s="56">
        <v>31</v>
      </c>
      <c r="E154" s="57">
        <v>42222</v>
      </c>
      <c r="F154" s="56" t="s">
        <v>297</v>
      </c>
      <c r="G154" s="56" t="s">
        <v>47</v>
      </c>
      <c r="H154" s="56" t="s">
        <v>173</v>
      </c>
      <c r="I154" s="56" t="s">
        <v>63</v>
      </c>
      <c r="J154" s="56" t="s">
        <v>110</v>
      </c>
      <c r="K154" s="56" t="s">
        <v>299</v>
      </c>
      <c r="L154" s="56" t="s">
        <v>6</v>
      </c>
      <c r="M154" s="56" t="s">
        <v>300</v>
      </c>
      <c r="N154" s="56">
        <v>0</v>
      </c>
      <c r="O154" s="56">
        <v>20</v>
      </c>
      <c r="P154" s="56">
        <v>20</v>
      </c>
      <c r="Q154" s="56">
        <v>0</v>
      </c>
      <c r="R154" s="56" t="s">
        <v>301</v>
      </c>
      <c r="S154" s="56"/>
      <c r="T154" s="36" t="s">
        <v>479</v>
      </c>
      <c r="U154" s="36" t="s">
        <v>487</v>
      </c>
    </row>
    <row r="155" spans="1:21" x14ac:dyDescent="0.25">
      <c r="A155" s="55">
        <v>2015</v>
      </c>
      <c r="B155" s="56" t="s">
        <v>464</v>
      </c>
      <c r="C155" s="56">
        <v>17878</v>
      </c>
      <c r="D155" s="56">
        <v>31</v>
      </c>
      <c r="E155" s="57">
        <v>42222</v>
      </c>
      <c r="F155" s="56" t="s">
        <v>297</v>
      </c>
      <c r="G155" s="56" t="s">
        <v>47</v>
      </c>
      <c r="H155" s="56" t="s">
        <v>173</v>
      </c>
      <c r="I155" s="56" t="s">
        <v>63</v>
      </c>
      <c r="J155" s="56" t="s">
        <v>110</v>
      </c>
      <c r="K155" s="56" t="s">
        <v>299</v>
      </c>
      <c r="L155" s="56" t="s">
        <v>5</v>
      </c>
      <c r="M155" s="56" t="s">
        <v>300</v>
      </c>
      <c r="N155" s="56">
        <v>0</v>
      </c>
      <c r="O155" s="56">
        <v>4</v>
      </c>
      <c r="P155" s="56">
        <v>4</v>
      </c>
      <c r="Q155" s="56">
        <v>0</v>
      </c>
      <c r="R155" s="56" t="s">
        <v>301</v>
      </c>
      <c r="S155" s="56"/>
      <c r="T155" s="36" t="s">
        <v>480</v>
      </c>
      <c r="U155" s="36" t="s">
        <v>488</v>
      </c>
    </row>
    <row r="156" spans="1:21" x14ac:dyDescent="0.25">
      <c r="A156" s="55">
        <v>2015</v>
      </c>
      <c r="B156" s="56" t="s">
        <v>465</v>
      </c>
      <c r="C156" s="56">
        <v>17879</v>
      </c>
      <c r="D156" s="56">
        <v>31</v>
      </c>
      <c r="E156" s="57">
        <v>42222</v>
      </c>
      <c r="F156" s="56" t="s">
        <v>297</v>
      </c>
      <c r="G156" s="56" t="s">
        <v>47</v>
      </c>
      <c r="H156" s="56" t="s">
        <v>466</v>
      </c>
      <c r="I156" s="56" t="s">
        <v>60</v>
      </c>
      <c r="J156" s="56" t="s">
        <v>335</v>
      </c>
      <c r="K156" s="56" t="s">
        <v>299</v>
      </c>
      <c r="L156" s="56" t="s">
        <v>6</v>
      </c>
      <c r="M156" s="56" t="s">
        <v>300</v>
      </c>
      <c r="N156" s="56">
        <v>1</v>
      </c>
      <c r="O156" s="56">
        <v>0</v>
      </c>
      <c r="P156" s="56">
        <v>1</v>
      </c>
      <c r="Q156" s="56">
        <v>0</v>
      </c>
      <c r="R156" s="56" t="s">
        <v>301</v>
      </c>
      <c r="S156" s="56"/>
      <c r="T156" s="36" t="s">
        <v>479</v>
      </c>
      <c r="U156" s="36" t="s">
        <v>485</v>
      </c>
    </row>
    <row r="157" spans="1:21" x14ac:dyDescent="0.25">
      <c r="A157" s="55">
        <v>2015</v>
      </c>
      <c r="B157" s="56" t="s">
        <v>467</v>
      </c>
      <c r="C157" s="56">
        <v>17880</v>
      </c>
      <c r="D157" s="56">
        <v>31</v>
      </c>
      <c r="E157" s="57">
        <v>42222</v>
      </c>
      <c r="F157" s="56" t="s">
        <v>297</v>
      </c>
      <c r="G157" s="56" t="s">
        <v>47</v>
      </c>
      <c r="H157" s="56" t="s">
        <v>466</v>
      </c>
      <c r="I157" s="56" t="s">
        <v>60</v>
      </c>
      <c r="J157" s="56" t="s">
        <v>335</v>
      </c>
      <c r="K157" s="56" t="s">
        <v>299</v>
      </c>
      <c r="L157" s="56" t="s">
        <v>5</v>
      </c>
      <c r="M157" s="56" t="s">
        <v>300</v>
      </c>
      <c r="N157" s="56">
        <v>20</v>
      </c>
      <c r="O157" s="56">
        <v>0</v>
      </c>
      <c r="P157" s="56">
        <v>20</v>
      </c>
      <c r="Q157" s="56">
        <v>0</v>
      </c>
      <c r="R157" s="56" t="s">
        <v>301</v>
      </c>
      <c r="S157" s="56"/>
      <c r="T157" s="36" t="s">
        <v>480</v>
      </c>
      <c r="U157" s="36" t="s">
        <v>486</v>
      </c>
    </row>
    <row r="158" spans="1:21" x14ac:dyDescent="0.25">
      <c r="A158" s="55">
        <v>2015</v>
      </c>
      <c r="B158" s="56" t="s">
        <v>468</v>
      </c>
      <c r="C158" s="56">
        <v>17881</v>
      </c>
      <c r="D158" s="56">
        <v>31</v>
      </c>
      <c r="E158" s="57">
        <v>42222</v>
      </c>
      <c r="F158" s="56" t="s">
        <v>297</v>
      </c>
      <c r="G158" s="56" t="s">
        <v>47</v>
      </c>
      <c r="H158" s="56" t="s">
        <v>187</v>
      </c>
      <c r="I158" s="56" t="s">
        <v>63</v>
      </c>
      <c r="J158" s="56" t="s">
        <v>110</v>
      </c>
      <c r="K158" s="56" t="s">
        <v>299</v>
      </c>
      <c r="L158" s="56" t="s">
        <v>6</v>
      </c>
      <c r="M158" s="56" t="s">
        <v>300</v>
      </c>
      <c r="N158" s="56">
        <v>0</v>
      </c>
      <c r="O158" s="56">
        <v>7</v>
      </c>
      <c r="P158" s="56">
        <v>7</v>
      </c>
      <c r="Q158" s="56">
        <v>0</v>
      </c>
      <c r="R158" s="56" t="s">
        <v>301</v>
      </c>
      <c r="S158" s="56"/>
      <c r="T158" s="36" t="s">
        <v>479</v>
      </c>
      <c r="U158" s="36" t="s">
        <v>487</v>
      </c>
    </row>
    <row r="159" spans="1:21" x14ac:dyDescent="0.25">
      <c r="A159" s="55">
        <v>2015</v>
      </c>
      <c r="B159" s="56" t="s">
        <v>469</v>
      </c>
      <c r="C159" s="56">
        <v>17882</v>
      </c>
      <c r="D159" s="56">
        <v>31</v>
      </c>
      <c r="E159" s="57">
        <v>42222</v>
      </c>
      <c r="F159" s="56" t="s">
        <v>297</v>
      </c>
      <c r="G159" s="56" t="s">
        <v>47</v>
      </c>
      <c r="H159" s="56" t="s">
        <v>187</v>
      </c>
      <c r="I159" s="56" t="s">
        <v>63</v>
      </c>
      <c r="J159" s="56" t="s">
        <v>110</v>
      </c>
      <c r="K159" s="56" t="s">
        <v>299</v>
      </c>
      <c r="L159" s="56" t="s">
        <v>5</v>
      </c>
      <c r="M159" s="56" t="s">
        <v>300</v>
      </c>
      <c r="N159" s="56">
        <v>0</v>
      </c>
      <c r="O159" s="56">
        <v>24</v>
      </c>
      <c r="P159" s="56">
        <v>24</v>
      </c>
      <c r="Q159" s="56">
        <v>0</v>
      </c>
      <c r="R159" s="56" t="s">
        <v>301</v>
      </c>
      <c r="S159" s="56"/>
      <c r="T159" s="36" t="s">
        <v>480</v>
      </c>
      <c r="U159" s="36" t="s">
        <v>488</v>
      </c>
    </row>
    <row r="160" spans="1:21" x14ac:dyDescent="0.25">
      <c r="A160" s="55">
        <v>2015</v>
      </c>
      <c r="B160" s="56" t="s">
        <v>470</v>
      </c>
      <c r="C160" s="56">
        <v>17883</v>
      </c>
      <c r="D160" s="56">
        <v>31</v>
      </c>
      <c r="E160" s="57">
        <v>42222</v>
      </c>
      <c r="F160" s="56" t="s">
        <v>297</v>
      </c>
      <c r="G160" s="56" t="s">
        <v>47</v>
      </c>
      <c r="H160" s="56" t="s">
        <v>471</v>
      </c>
      <c r="I160" s="56" t="s">
        <v>63</v>
      </c>
      <c r="J160" s="56" t="s">
        <v>335</v>
      </c>
      <c r="K160" s="56" t="s">
        <v>299</v>
      </c>
      <c r="L160" s="56" t="s">
        <v>6</v>
      </c>
      <c r="M160" s="56" t="s">
        <v>300</v>
      </c>
      <c r="N160" s="56">
        <v>1</v>
      </c>
      <c r="O160" s="56">
        <v>0</v>
      </c>
      <c r="P160" s="56">
        <v>1</v>
      </c>
      <c r="Q160" s="56">
        <v>0</v>
      </c>
      <c r="R160" s="56" t="s">
        <v>301</v>
      </c>
      <c r="S160" s="56"/>
      <c r="T160" s="36" t="s">
        <v>479</v>
      </c>
      <c r="U160" s="36" t="s">
        <v>487</v>
      </c>
    </row>
    <row r="161" spans="1:21" x14ac:dyDescent="0.25">
      <c r="A161" s="58">
        <v>2015</v>
      </c>
      <c r="B161" s="59" t="s">
        <v>472</v>
      </c>
      <c r="C161" s="59">
        <v>17884</v>
      </c>
      <c r="D161" s="59">
        <v>31</v>
      </c>
      <c r="E161" s="60">
        <v>42222</v>
      </c>
      <c r="F161" s="59" t="s">
        <v>297</v>
      </c>
      <c r="G161" s="59" t="s">
        <v>47</v>
      </c>
      <c r="H161" s="59" t="s">
        <v>471</v>
      </c>
      <c r="I161" s="59" t="s">
        <v>63</v>
      </c>
      <c r="J161" s="59" t="s">
        <v>335</v>
      </c>
      <c r="K161" s="59" t="s">
        <v>299</v>
      </c>
      <c r="L161" s="59" t="s">
        <v>5</v>
      </c>
      <c r="M161" s="59" t="s">
        <v>300</v>
      </c>
      <c r="N161" s="59">
        <v>50</v>
      </c>
      <c r="O161" s="59">
        <v>0</v>
      </c>
      <c r="P161" s="59">
        <v>50</v>
      </c>
      <c r="Q161" s="59">
        <v>1</v>
      </c>
      <c r="R161" s="59" t="s">
        <v>306</v>
      </c>
      <c r="S161" s="59"/>
      <c r="T161" s="59" t="s">
        <v>480</v>
      </c>
      <c r="U161" s="59" t="s">
        <v>488</v>
      </c>
    </row>
    <row r="162" spans="1:21" x14ac:dyDescent="0.25">
      <c r="A162" s="55">
        <v>2015</v>
      </c>
      <c r="B162" s="56" t="s">
        <v>473</v>
      </c>
      <c r="C162" s="56">
        <v>17885</v>
      </c>
      <c r="D162" s="56">
        <v>31</v>
      </c>
      <c r="E162" s="57">
        <v>42222</v>
      </c>
      <c r="F162" s="56" t="s">
        <v>297</v>
      </c>
      <c r="G162" s="56" t="s">
        <v>47</v>
      </c>
      <c r="H162" s="56" t="s">
        <v>163</v>
      </c>
      <c r="I162" s="56" t="s">
        <v>63</v>
      </c>
      <c r="J162" s="56" t="s">
        <v>110</v>
      </c>
      <c r="K162" s="56" t="s">
        <v>299</v>
      </c>
      <c r="L162" s="56" t="s">
        <v>6</v>
      </c>
      <c r="M162" s="56" t="s">
        <v>300</v>
      </c>
      <c r="N162" s="56">
        <v>0</v>
      </c>
      <c r="O162" s="56">
        <v>9</v>
      </c>
      <c r="P162" s="56">
        <v>9</v>
      </c>
      <c r="Q162" s="56">
        <v>0</v>
      </c>
      <c r="R162" s="56" t="s">
        <v>301</v>
      </c>
      <c r="S162" s="56"/>
      <c r="T162" s="36" t="s">
        <v>479</v>
      </c>
      <c r="U162" s="36" t="s">
        <v>487</v>
      </c>
    </row>
    <row r="163" spans="1:21" x14ac:dyDescent="0.25">
      <c r="A163" s="55">
        <v>2015</v>
      </c>
      <c r="B163" s="56" t="s">
        <v>474</v>
      </c>
      <c r="C163" s="56">
        <v>17886</v>
      </c>
      <c r="D163" s="56">
        <v>31</v>
      </c>
      <c r="E163" s="57">
        <v>42222</v>
      </c>
      <c r="F163" s="56" t="s">
        <v>297</v>
      </c>
      <c r="G163" s="56" t="s">
        <v>47</v>
      </c>
      <c r="H163" s="56" t="s">
        <v>139</v>
      </c>
      <c r="I163" s="56" t="s">
        <v>63</v>
      </c>
      <c r="J163" s="56" t="s">
        <v>110</v>
      </c>
      <c r="K163" s="56" t="s">
        <v>299</v>
      </c>
      <c r="L163" s="56" t="s">
        <v>6</v>
      </c>
      <c r="M163" s="56" t="s">
        <v>300</v>
      </c>
      <c r="N163" s="56">
        <v>0</v>
      </c>
      <c r="O163" s="56">
        <v>50</v>
      </c>
      <c r="P163" s="56">
        <v>50</v>
      </c>
      <c r="Q163" s="56">
        <v>0</v>
      </c>
      <c r="R163" s="56" t="s">
        <v>301</v>
      </c>
      <c r="S163" s="56"/>
      <c r="T163" s="36" t="s">
        <v>479</v>
      </c>
      <c r="U163" s="36" t="s">
        <v>487</v>
      </c>
    </row>
    <row r="164" spans="1:21" x14ac:dyDescent="0.25">
      <c r="A164" s="55">
        <v>2015</v>
      </c>
      <c r="B164" s="56" t="s">
        <v>475</v>
      </c>
      <c r="C164" s="56">
        <v>17887</v>
      </c>
      <c r="D164" s="56">
        <v>31</v>
      </c>
      <c r="E164" s="57">
        <v>42222</v>
      </c>
      <c r="F164" s="56" t="s">
        <v>297</v>
      </c>
      <c r="G164" s="56" t="s">
        <v>47</v>
      </c>
      <c r="H164" s="56" t="s">
        <v>139</v>
      </c>
      <c r="I164" s="56" t="s">
        <v>63</v>
      </c>
      <c r="J164" s="56" t="s">
        <v>110</v>
      </c>
      <c r="K164" s="56" t="s">
        <v>299</v>
      </c>
      <c r="L164" s="56" t="s">
        <v>6</v>
      </c>
      <c r="M164" s="56" t="s">
        <v>300</v>
      </c>
      <c r="N164" s="56">
        <v>0</v>
      </c>
      <c r="O164" s="56">
        <v>20</v>
      </c>
      <c r="P164" s="56">
        <v>20</v>
      </c>
      <c r="Q164" s="56">
        <v>0</v>
      </c>
      <c r="R164" s="56" t="s">
        <v>301</v>
      </c>
      <c r="S164" s="56"/>
      <c r="T164" s="36" t="s">
        <v>479</v>
      </c>
      <c r="U164" s="36" t="s">
        <v>487</v>
      </c>
    </row>
    <row r="165" spans="1:21" x14ac:dyDescent="0.25">
      <c r="A165" s="55">
        <v>2015</v>
      </c>
      <c r="B165" s="56" t="s">
        <v>476</v>
      </c>
      <c r="C165" s="56">
        <v>17888</v>
      </c>
      <c r="D165" s="56">
        <v>31</v>
      </c>
      <c r="E165" s="57">
        <v>42222</v>
      </c>
      <c r="F165" s="56" t="s">
        <v>297</v>
      </c>
      <c r="G165" s="56" t="s">
        <v>47</v>
      </c>
      <c r="H165" s="56" t="s">
        <v>139</v>
      </c>
      <c r="I165" s="56" t="s">
        <v>63</v>
      </c>
      <c r="J165" s="56" t="s">
        <v>110</v>
      </c>
      <c r="K165" s="56" t="s">
        <v>299</v>
      </c>
      <c r="L165" s="56" t="s">
        <v>5</v>
      </c>
      <c r="M165" s="56" t="s">
        <v>300</v>
      </c>
      <c r="N165" s="56">
        <v>0</v>
      </c>
      <c r="O165" s="56">
        <v>3</v>
      </c>
      <c r="P165" s="56">
        <v>3</v>
      </c>
      <c r="Q165" s="56">
        <v>0</v>
      </c>
      <c r="R165" s="56" t="s">
        <v>301</v>
      </c>
      <c r="S165" s="56"/>
      <c r="T165" s="36" t="s">
        <v>480</v>
      </c>
      <c r="U165" s="36" t="s">
        <v>488</v>
      </c>
    </row>
    <row r="166" spans="1:21" x14ac:dyDescent="0.25">
      <c r="A166" s="36"/>
      <c r="E166" s="36"/>
    </row>
    <row r="167" spans="1:21" x14ac:dyDescent="0.25">
      <c r="A167" s="36"/>
      <c r="E167" s="36"/>
    </row>
    <row r="168" spans="1:21" x14ac:dyDescent="0.25">
      <c r="A168" s="36"/>
      <c r="E168" s="36"/>
    </row>
    <row r="169" spans="1:21" x14ac:dyDescent="0.25">
      <c r="A169" s="36"/>
      <c r="E169" s="36"/>
    </row>
    <row r="170" spans="1:21" x14ac:dyDescent="0.25">
      <c r="A170" s="36"/>
      <c r="E170" s="36"/>
    </row>
    <row r="171" spans="1:21" x14ac:dyDescent="0.25">
      <c r="A171" s="36"/>
      <c r="E171" s="36"/>
    </row>
    <row r="172" spans="1:21" x14ac:dyDescent="0.25">
      <c r="A172" s="36"/>
      <c r="E172" s="36"/>
    </row>
    <row r="173" spans="1:21" x14ac:dyDescent="0.25">
      <c r="A173" s="36"/>
      <c r="E173" s="36"/>
    </row>
    <row r="174" spans="1:21" x14ac:dyDescent="0.25">
      <c r="A174" s="36"/>
      <c r="E174" s="36"/>
    </row>
    <row r="175" spans="1:21" x14ac:dyDescent="0.25">
      <c r="A175" s="36"/>
      <c r="E175" s="36"/>
    </row>
    <row r="176" spans="1:21" x14ac:dyDescent="0.25">
      <c r="A176" s="36"/>
      <c r="E176" s="36"/>
    </row>
    <row r="177" spans="1:5" x14ac:dyDescent="0.25">
      <c r="A177" s="36"/>
      <c r="E177" s="36"/>
    </row>
    <row r="178" spans="1:5" x14ac:dyDescent="0.25">
      <c r="A178" s="36"/>
      <c r="E178" s="36"/>
    </row>
    <row r="179" spans="1:5" x14ac:dyDescent="0.25">
      <c r="A179" s="36"/>
      <c r="E179" s="36"/>
    </row>
    <row r="180" spans="1:5" x14ac:dyDescent="0.25">
      <c r="A180" s="36"/>
      <c r="E180" s="36"/>
    </row>
    <row r="181" spans="1:5" x14ac:dyDescent="0.25">
      <c r="A181" s="36"/>
      <c r="E181" s="36"/>
    </row>
    <row r="182" spans="1:5" x14ac:dyDescent="0.25">
      <c r="A182" s="36"/>
      <c r="E182" s="36"/>
    </row>
    <row r="183" spans="1:5" x14ac:dyDescent="0.25">
      <c r="A183" s="35"/>
    </row>
    <row r="184" spans="1:5" x14ac:dyDescent="0.25">
      <c r="A184" s="35"/>
    </row>
    <row r="185" spans="1:5" x14ac:dyDescent="0.25">
      <c r="A185" s="35"/>
    </row>
    <row r="186" spans="1:5" x14ac:dyDescent="0.25">
      <c r="A186" s="35"/>
    </row>
    <row r="187" spans="1:5" x14ac:dyDescent="0.25">
      <c r="A187" s="35"/>
    </row>
    <row r="188" spans="1:5" x14ac:dyDescent="0.25">
      <c r="A188" s="35"/>
    </row>
    <row r="189" spans="1:5" x14ac:dyDescent="0.25">
      <c r="A189" s="35"/>
    </row>
    <row r="190" spans="1:5" x14ac:dyDescent="0.25">
      <c r="A190" s="35"/>
    </row>
    <row r="191" spans="1:5" x14ac:dyDescent="0.25">
      <c r="A191" s="35"/>
    </row>
    <row r="192" spans="1:5"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46</v>
      </c>
      <c r="B1" s="69" t="s">
        <v>489</v>
      </c>
      <c r="C1" s="69" t="s">
        <v>490</v>
      </c>
      <c r="D1" s="69" t="s">
        <v>491</v>
      </c>
      <c r="E1" s="68" t="s">
        <v>492</v>
      </c>
      <c r="F1" s="68" t="s">
        <v>493</v>
      </c>
      <c r="G1" s="68" t="s">
        <v>494</v>
      </c>
      <c r="H1" s="68" t="s">
        <v>495</v>
      </c>
      <c r="I1" s="68" t="s">
        <v>496</v>
      </c>
      <c r="J1" s="68" t="s">
        <v>497</v>
      </c>
    </row>
    <row r="2" spans="1:10" x14ac:dyDescent="0.25">
      <c r="A2" t="s">
        <v>9</v>
      </c>
      <c r="B2" s="31">
        <v>6.2574321903082639</v>
      </c>
      <c r="C2" s="31">
        <v>1.7032269243508167</v>
      </c>
      <c r="D2" s="31">
        <v>17.182639399181163</v>
      </c>
      <c r="E2" s="66">
        <v>1000</v>
      </c>
      <c r="F2" s="67" t="s">
        <v>498</v>
      </c>
      <c r="G2" s="67" t="s">
        <v>499</v>
      </c>
      <c r="H2">
        <v>17</v>
      </c>
      <c r="I2">
        <v>3</v>
      </c>
      <c r="J2">
        <v>514</v>
      </c>
    </row>
    <row r="3" spans="1:10" x14ac:dyDescent="0.25">
      <c r="A3" t="s">
        <v>61</v>
      </c>
      <c r="B3" s="31">
        <v>3.2400586698382616</v>
      </c>
      <c r="C3" s="31">
        <v>1.329593634898385</v>
      </c>
      <c r="D3" s="31">
        <v>6.7758737753247864</v>
      </c>
      <c r="E3" s="66">
        <v>1000</v>
      </c>
      <c r="F3" s="67" t="s">
        <v>498</v>
      </c>
      <c r="G3" s="67" t="s">
        <v>499</v>
      </c>
      <c r="H3">
        <v>56</v>
      </c>
      <c r="I3">
        <v>6</v>
      </c>
      <c r="J3">
        <v>1981</v>
      </c>
    </row>
    <row r="4" spans="1:10" x14ac:dyDescent="0.25">
      <c r="A4" t="s">
        <v>60</v>
      </c>
      <c r="B4" s="31">
        <v>5.2501785209626721</v>
      </c>
      <c r="C4" s="31">
        <v>1.399695825326347</v>
      </c>
      <c r="D4" s="31">
        <v>14.447632352541971</v>
      </c>
      <c r="E4" s="66">
        <v>1000</v>
      </c>
      <c r="F4" s="67" t="s">
        <v>498</v>
      </c>
      <c r="G4" s="67" t="s">
        <v>499</v>
      </c>
      <c r="H4">
        <v>29</v>
      </c>
      <c r="I4">
        <v>3</v>
      </c>
      <c r="J4">
        <v>613</v>
      </c>
    </row>
    <row r="5" spans="1:10" x14ac:dyDescent="0.25">
      <c r="A5" t="s">
        <v>62</v>
      </c>
      <c r="B5" s="31">
        <v>3.1628398066247936</v>
      </c>
      <c r="C5" s="31">
        <v>0.84380332555865933</v>
      </c>
      <c r="D5" s="31">
        <v>8.5694388478407042</v>
      </c>
      <c r="E5" s="66">
        <v>1000</v>
      </c>
      <c r="F5" s="67" t="s">
        <v>498</v>
      </c>
      <c r="G5" s="67" t="s">
        <v>499</v>
      </c>
      <c r="H5">
        <v>41</v>
      </c>
      <c r="I5">
        <v>3</v>
      </c>
      <c r="J5">
        <v>975</v>
      </c>
    </row>
    <row r="6" spans="1:10" x14ac:dyDescent="0.25">
      <c r="A6" t="s">
        <v>63</v>
      </c>
      <c r="B6" s="31">
        <v>2.4528387394895383</v>
      </c>
      <c r="C6" s="31">
        <v>0.1412779925129608</v>
      </c>
      <c r="D6" s="31">
        <v>12.264104549566687</v>
      </c>
      <c r="E6" s="66">
        <v>1000</v>
      </c>
      <c r="F6" s="67" t="s">
        <v>498</v>
      </c>
      <c r="G6" s="67" t="s">
        <v>499</v>
      </c>
      <c r="H6">
        <v>21</v>
      </c>
      <c r="I6">
        <v>1</v>
      </c>
      <c r="J6">
        <v>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41</v>
      </c>
      <c r="B1" s="69" t="s">
        <v>489</v>
      </c>
      <c r="C1" s="69" t="s">
        <v>490</v>
      </c>
      <c r="D1" s="69" t="s">
        <v>491</v>
      </c>
      <c r="E1" s="68" t="s">
        <v>492</v>
      </c>
      <c r="F1" s="68" t="s">
        <v>493</v>
      </c>
      <c r="G1" s="68" t="s">
        <v>494</v>
      </c>
      <c r="H1" s="68" t="s">
        <v>495</v>
      </c>
      <c r="I1" s="68" t="s">
        <v>496</v>
      </c>
      <c r="J1" s="68" t="s">
        <v>497</v>
      </c>
    </row>
    <row r="2" spans="1:10" x14ac:dyDescent="0.25">
      <c r="A2" t="s">
        <v>47</v>
      </c>
      <c r="B2" s="31">
        <v>3.4917309836053643</v>
      </c>
      <c r="C2" s="31">
        <v>1.950536698607942</v>
      </c>
      <c r="D2" s="31">
        <v>5.8333043181544415</v>
      </c>
      <c r="E2" s="66">
        <v>1000</v>
      </c>
      <c r="F2" s="67" t="s">
        <v>498</v>
      </c>
      <c r="G2" s="67" t="s">
        <v>499</v>
      </c>
      <c r="H2">
        <v>147</v>
      </c>
      <c r="I2">
        <v>13</v>
      </c>
      <c r="J2">
        <v>3985</v>
      </c>
    </row>
    <row r="3" spans="1:10" x14ac:dyDescent="0.25">
      <c r="A3" t="s">
        <v>9</v>
      </c>
      <c r="B3" s="31">
        <v>6.2574321903082639</v>
      </c>
      <c r="C3" s="31">
        <v>1.7032269243508167</v>
      </c>
      <c r="D3" s="31">
        <v>17.182639399181163</v>
      </c>
      <c r="E3" s="66">
        <v>1000</v>
      </c>
      <c r="F3" s="67" t="s">
        <v>498</v>
      </c>
      <c r="G3" s="67" t="s">
        <v>499</v>
      </c>
      <c r="H3">
        <v>17</v>
      </c>
      <c r="I3">
        <v>3</v>
      </c>
      <c r="J3">
        <v>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94</v>
      </c>
      <c r="B1" s="69" t="s">
        <v>489</v>
      </c>
      <c r="C1" s="69" t="s">
        <v>490</v>
      </c>
      <c r="D1" s="69" t="s">
        <v>491</v>
      </c>
      <c r="E1" s="68" t="s">
        <v>492</v>
      </c>
      <c r="F1" s="68" t="s">
        <v>493</v>
      </c>
      <c r="G1" s="68" t="s">
        <v>494</v>
      </c>
      <c r="H1" s="68" t="s">
        <v>495</v>
      </c>
      <c r="I1" s="68" t="s">
        <v>496</v>
      </c>
      <c r="J1" s="68" t="s">
        <v>497</v>
      </c>
    </row>
    <row r="2" spans="1:10" x14ac:dyDescent="0.25">
      <c r="A2" t="s">
        <v>478</v>
      </c>
      <c r="B2" s="31">
        <v>0</v>
      </c>
      <c r="C2" s="31">
        <v>0</v>
      </c>
      <c r="D2" s="31">
        <v>168.86443949101835</v>
      </c>
      <c r="E2" s="66">
        <v>1000</v>
      </c>
      <c r="F2" s="67" t="s">
        <v>64</v>
      </c>
      <c r="G2" s="67" t="s">
        <v>500</v>
      </c>
      <c r="H2">
        <v>5</v>
      </c>
      <c r="I2">
        <v>0</v>
      </c>
      <c r="J2">
        <v>15</v>
      </c>
    </row>
    <row r="3" spans="1:10" x14ac:dyDescent="0.25">
      <c r="A3" t="s">
        <v>477</v>
      </c>
      <c r="B3" s="31">
        <v>6.4473025114550246</v>
      </c>
      <c r="C3" s="31">
        <v>1.7633753131468552</v>
      </c>
      <c r="D3" s="31">
        <v>17.717655052333146</v>
      </c>
      <c r="E3" s="66">
        <v>1000</v>
      </c>
      <c r="F3" s="67" t="s">
        <v>498</v>
      </c>
      <c r="G3" s="67" t="s">
        <v>499</v>
      </c>
      <c r="H3">
        <v>12</v>
      </c>
      <c r="I3">
        <v>3</v>
      </c>
      <c r="J3">
        <v>499</v>
      </c>
    </row>
    <row r="4" spans="1:10" x14ac:dyDescent="0.25">
      <c r="A4" t="s">
        <v>484</v>
      </c>
      <c r="B4" s="31">
        <v>0</v>
      </c>
      <c r="C4" s="31">
        <v>0</v>
      </c>
      <c r="D4" s="31">
        <v>5.7594135921492136</v>
      </c>
      <c r="E4" s="66">
        <v>1000</v>
      </c>
      <c r="F4" s="67" t="s">
        <v>64</v>
      </c>
      <c r="G4" s="67" t="s">
        <v>500</v>
      </c>
      <c r="H4">
        <v>21</v>
      </c>
      <c r="I4">
        <v>0</v>
      </c>
      <c r="J4">
        <v>591</v>
      </c>
    </row>
    <row r="5" spans="1:10" x14ac:dyDescent="0.25">
      <c r="A5" t="s">
        <v>483</v>
      </c>
      <c r="B5" s="31">
        <v>4.761742159237107</v>
      </c>
      <c r="C5" s="31">
        <v>1.9601703056716961</v>
      </c>
      <c r="D5" s="31">
        <v>9.9981804216035517</v>
      </c>
      <c r="E5" s="66">
        <v>1000</v>
      </c>
      <c r="F5" s="67" t="s">
        <v>498</v>
      </c>
      <c r="G5" s="67" t="s">
        <v>499</v>
      </c>
      <c r="H5">
        <v>35</v>
      </c>
      <c r="I5">
        <v>6</v>
      </c>
      <c r="J5">
        <v>1390</v>
      </c>
    </row>
    <row r="6" spans="1:10" x14ac:dyDescent="0.25">
      <c r="A6" t="s">
        <v>486</v>
      </c>
      <c r="B6" s="31">
        <v>19.934922654325856</v>
      </c>
      <c r="C6" s="31">
        <v>5.0948612064362413</v>
      </c>
      <c r="D6" s="31">
        <v>62.281640585476822</v>
      </c>
      <c r="E6" s="66">
        <v>1000</v>
      </c>
      <c r="F6" s="67" t="s">
        <v>498</v>
      </c>
      <c r="G6" s="67" t="s">
        <v>499</v>
      </c>
      <c r="H6">
        <v>13</v>
      </c>
      <c r="I6">
        <v>3</v>
      </c>
      <c r="J6">
        <v>204</v>
      </c>
    </row>
    <row r="7" spans="1:10" x14ac:dyDescent="0.25">
      <c r="A7" t="s">
        <v>485</v>
      </c>
      <c r="B7" s="31">
        <v>0</v>
      </c>
      <c r="C7" s="31">
        <v>0</v>
      </c>
      <c r="D7" s="31">
        <v>7.8884208341703461</v>
      </c>
      <c r="E7" s="66">
        <v>1000</v>
      </c>
      <c r="F7" s="67" t="s">
        <v>64</v>
      </c>
      <c r="G7" s="67" t="s">
        <v>500</v>
      </c>
      <c r="H7">
        <v>16</v>
      </c>
      <c r="I7">
        <v>0</v>
      </c>
      <c r="J7">
        <v>409</v>
      </c>
    </row>
    <row r="8" spans="1:10" x14ac:dyDescent="0.25">
      <c r="A8" t="s">
        <v>482</v>
      </c>
      <c r="B8" s="31">
        <v>4.34337879007398</v>
      </c>
      <c r="C8" s="31">
        <v>0.25434131654931735</v>
      </c>
      <c r="D8" s="31">
        <v>21.665047706231906</v>
      </c>
      <c r="E8" s="66">
        <v>1000</v>
      </c>
      <c r="F8" s="67" t="s">
        <v>498</v>
      </c>
      <c r="G8" s="67" t="s">
        <v>499</v>
      </c>
      <c r="H8">
        <v>17</v>
      </c>
      <c r="I8">
        <v>1</v>
      </c>
      <c r="J8">
        <v>233</v>
      </c>
    </row>
    <row r="9" spans="1:10" x14ac:dyDescent="0.25">
      <c r="A9" t="s">
        <v>481</v>
      </c>
      <c r="B9" s="31">
        <v>2.7256071093548204</v>
      </c>
      <c r="C9" s="31">
        <v>0.49795253033659143</v>
      </c>
      <c r="D9" s="31">
        <v>8.9392744103047015</v>
      </c>
      <c r="E9" s="66">
        <v>1000</v>
      </c>
      <c r="F9" s="67" t="s">
        <v>498</v>
      </c>
      <c r="G9" s="67" t="s">
        <v>499</v>
      </c>
      <c r="H9">
        <v>24</v>
      </c>
      <c r="I9">
        <v>2</v>
      </c>
      <c r="J9">
        <v>742</v>
      </c>
    </row>
    <row r="10" spans="1:10" x14ac:dyDescent="0.25">
      <c r="A10" t="s">
        <v>488</v>
      </c>
      <c r="B10" s="31">
        <v>8.569124812288111</v>
      </c>
      <c r="C10" s="31">
        <v>0.48108715247067135</v>
      </c>
      <c r="D10" s="31">
        <v>48.174673971691512</v>
      </c>
      <c r="E10" s="66">
        <v>1000</v>
      </c>
      <c r="F10" s="67" t="s">
        <v>498</v>
      </c>
      <c r="G10" s="67" t="s">
        <v>499</v>
      </c>
      <c r="H10">
        <v>9</v>
      </c>
      <c r="I10">
        <v>1</v>
      </c>
      <c r="J10">
        <v>129</v>
      </c>
    </row>
    <row r="11" spans="1:10" x14ac:dyDescent="0.25">
      <c r="A11" t="s">
        <v>487</v>
      </c>
      <c r="B11" s="31">
        <v>0</v>
      </c>
      <c r="C11" s="31">
        <v>0</v>
      </c>
      <c r="D11" s="31">
        <v>10.893088398823355</v>
      </c>
      <c r="E11" s="66">
        <v>1000</v>
      </c>
      <c r="F11" s="67" t="s">
        <v>64</v>
      </c>
      <c r="G11" s="67" t="s">
        <v>500</v>
      </c>
      <c r="H11">
        <v>12</v>
      </c>
      <c r="I11">
        <v>0</v>
      </c>
      <c r="J11">
        <v>287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93</v>
      </c>
      <c r="B1" s="69" t="s">
        <v>489</v>
      </c>
      <c r="C1" s="69" t="s">
        <v>490</v>
      </c>
      <c r="D1" s="69" t="s">
        <v>491</v>
      </c>
      <c r="E1" s="68" t="s">
        <v>492</v>
      </c>
      <c r="F1" s="68" t="s">
        <v>493</v>
      </c>
      <c r="G1" s="68" t="s">
        <v>494</v>
      </c>
      <c r="H1" s="68" t="s">
        <v>495</v>
      </c>
      <c r="I1" s="68" t="s">
        <v>496</v>
      </c>
      <c r="J1" s="68" t="s">
        <v>497</v>
      </c>
    </row>
    <row r="2" spans="1:10" x14ac:dyDescent="0.25">
      <c r="A2" t="s">
        <v>480</v>
      </c>
      <c r="B2" s="31">
        <v>4.6670791170374093</v>
      </c>
      <c r="C2" s="31">
        <v>1.7366969576000764</v>
      </c>
      <c r="D2" s="31">
        <v>10.432523756984194</v>
      </c>
      <c r="E2" s="66">
        <v>1000</v>
      </c>
      <c r="F2" s="67" t="s">
        <v>498</v>
      </c>
      <c r="G2" s="67" t="s">
        <v>499</v>
      </c>
      <c r="H2">
        <v>60</v>
      </c>
      <c r="I2">
        <v>5</v>
      </c>
      <c r="J2">
        <v>1157</v>
      </c>
    </row>
    <row r="3" spans="1:10" x14ac:dyDescent="0.25">
      <c r="A3" t="s">
        <v>479</v>
      </c>
      <c r="B3" s="31">
        <v>2.9965396555915076</v>
      </c>
      <c r="C3" s="31">
        <v>1.4047085557720065</v>
      </c>
      <c r="D3" s="31">
        <v>5.7014766463594579</v>
      </c>
      <c r="E3" s="66">
        <v>1000</v>
      </c>
      <c r="F3" s="67" t="s">
        <v>498</v>
      </c>
      <c r="G3" s="67" t="s">
        <v>499</v>
      </c>
      <c r="H3">
        <v>87</v>
      </c>
      <c r="I3">
        <v>8</v>
      </c>
      <c r="J3">
        <v>2828</v>
      </c>
    </row>
    <row r="4" spans="1:10" x14ac:dyDescent="0.25">
      <c r="A4" t="s">
        <v>478</v>
      </c>
      <c r="B4" s="31">
        <v>0</v>
      </c>
      <c r="C4" s="31">
        <v>0</v>
      </c>
      <c r="D4" s="31">
        <v>168.86443949101835</v>
      </c>
      <c r="E4" s="66">
        <v>1000</v>
      </c>
      <c r="F4" s="67" t="s">
        <v>64</v>
      </c>
      <c r="G4" s="67" t="s">
        <v>500</v>
      </c>
      <c r="H4">
        <v>5</v>
      </c>
      <c r="I4">
        <v>0</v>
      </c>
      <c r="J4">
        <v>15</v>
      </c>
    </row>
    <row r="5" spans="1:10" x14ac:dyDescent="0.25">
      <c r="A5" t="s">
        <v>477</v>
      </c>
      <c r="B5" s="31">
        <v>6.4473025114550246</v>
      </c>
      <c r="C5" s="31">
        <v>1.7633753131468552</v>
      </c>
      <c r="D5" s="31">
        <v>17.717655052333146</v>
      </c>
      <c r="E5" s="66">
        <v>1000</v>
      </c>
      <c r="F5" s="67" t="s">
        <v>498</v>
      </c>
      <c r="G5" s="67" t="s">
        <v>499</v>
      </c>
      <c r="H5">
        <v>12</v>
      </c>
      <c r="I5">
        <v>3</v>
      </c>
      <c r="J5">
        <v>499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93"/>
  <sheetViews>
    <sheetView topLeftCell="A50" workbookViewId="0">
      <selection activeCell="D92" sqref="D92"/>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4" t="s">
        <v>8</v>
      </c>
      <c r="B1" s="44" t="s">
        <v>0</v>
      </c>
      <c r="C1" s="44" t="s">
        <v>68</v>
      </c>
      <c r="D1" s="44" t="s">
        <v>46</v>
      </c>
      <c r="E1" s="44" t="s">
        <v>69</v>
      </c>
      <c r="F1" s="44" t="s">
        <v>70</v>
      </c>
      <c r="G1" s="44" t="s">
        <v>71</v>
      </c>
      <c r="H1" s="44" t="s">
        <v>72</v>
      </c>
      <c r="I1" s="44" t="s">
        <v>73</v>
      </c>
      <c r="J1" s="44" t="s">
        <v>74</v>
      </c>
      <c r="K1" s="44" t="s">
        <v>75</v>
      </c>
      <c r="L1" s="44" t="s">
        <v>45</v>
      </c>
    </row>
    <row r="2" spans="1:13" x14ac:dyDescent="0.25">
      <c r="A2" s="45">
        <v>31</v>
      </c>
      <c r="B2" s="45" t="s">
        <v>117</v>
      </c>
      <c r="C2" s="45" t="s">
        <v>199</v>
      </c>
      <c r="D2" s="45" t="s">
        <v>297</v>
      </c>
      <c r="E2" s="45" t="s">
        <v>200</v>
      </c>
      <c r="F2" s="45" t="s">
        <v>110</v>
      </c>
      <c r="G2" s="45" t="s">
        <v>111</v>
      </c>
      <c r="H2" s="45">
        <v>42</v>
      </c>
      <c r="I2" s="45">
        <v>17</v>
      </c>
      <c r="J2" s="45">
        <v>59</v>
      </c>
      <c r="K2" s="45">
        <v>63</v>
      </c>
      <c r="L2" s="45"/>
      <c r="M2" s="45" t="b">
        <f t="shared" ref="M2:M33" si="0">H2+I2=J2</f>
        <v>1</v>
      </c>
    </row>
    <row r="3" spans="1:13" x14ac:dyDescent="0.25">
      <c r="A3" s="45">
        <v>31</v>
      </c>
      <c r="B3" s="45" t="s">
        <v>126</v>
      </c>
      <c r="C3" s="45" t="s">
        <v>201</v>
      </c>
      <c r="D3" s="45" t="s">
        <v>297</v>
      </c>
      <c r="E3" s="45" t="s">
        <v>202</v>
      </c>
      <c r="F3" s="45" t="s">
        <v>110</v>
      </c>
      <c r="G3" s="45" t="s">
        <v>111</v>
      </c>
      <c r="H3" s="45">
        <v>179</v>
      </c>
      <c r="I3" s="45">
        <v>4</v>
      </c>
      <c r="J3" s="45">
        <v>183</v>
      </c>
      <c r="K3" s="45">
        <v>290</v>
      </c>
      <c r="L3" s="45"/>
      <c r="M3" s="45" t="b">
        <f t="shared" si="0"/>
        <v>1</v>
      </c>
    </row>
    <row r="4" spans="1:13" x14ac:dyDescent="0.25">
      <c r="A4" s="45">
        <v>31</v>
      </c>
      <c r="B4" s="45" t="s">
        <v>117</v>
      </c>
      <c r="C4" s="45" t="s">
        <v>203</v>
      </c>
      <c r="D4" s="45" t="s">
        <v>297</v>
      </c>
      <c r="E4" s="45" t="s">
        <v>204</v>
      </c>
      <c r="F4" s="45" t="s">
        <v>110</v>
      </c>
      <c r="G4" s="45" t="s">
        <v>111</v>
      </c>
      <c r="H4" s="45">
        <v>39</v>
      </c>
      <c r="I4" s="45">
        <v>20</v>
      </c>
      <c r="J4" s="45">
        <v>59</v>
      </c>
      <c r="K4" s="45">
        <v>67</v>
      </c>
      <c r="L4" s="45"/>
      <c r="M4" s="45" t="b">
        <f t="shared" si="0"/>
        <v>1</v>
      </c>
    </row>
    <row r="5" spans="1:13" x14ac:dyDescent="0.25">
      <c r="A5" s="45">
        <v>31</v>
      </c>
      <c r="B5" s="45" t="s">
        <v>126</v>
      </c>
      <c r="C5" s="45" t="s">
        <v>205</v>
      </c>
      <c r="D5" s="45" t="s">
        <v>297</v>
      </c>
      <c r="E5" s="45" t="s">
        <v>206</v>
      </c>
      <c r="F5" s="45" t="s">
        <v>110</v>
      </c>
      <c r="G5" s="45" t="s">
        <v>111</v>
      </c>
      <c r="H5" s="45">
        <v>12</v>
      </c>
      <c r="I5" s="45">
        <v>0</v>
      </c>
      <c r="J5" s="45">
        <v>12</v>
      </c>
      <c r="K5" s="45">
        <v>61</v>
      </c>
      <c r="L5" s="45"/>
      <c r="M5" s="45" t="b">
        <f t="shared" si="0"/>
        <v>1</v>
      </c>
    </row>
    <row r="6" spans="1:13" x14ac:dyDescent="0.25">
      <c r="A6" s="45">
        <v>31</v>
      </c>
      <c r="B6" s="45" t="s">
        <v>112</v>
      </c>
      <c r="C6" s="45" t="s">
        <v>207</v>
      </c>
      <c r="D6" s="45" t="s">
        <v>297</v>
      </c>
      <c r="E6" s="45" t="s">
        <v>208</v>
      </c>
      <c r="F6" s="45" t="s">
        <v>110</v>
      </c>
      <c r="G6" s="45" t="s">
        <v>111</v>
      </c>
      <c r="H6" s="45">
        <v>139</v>
      </c>
      <c r="I6" s="45">
        <v>9</v>
      </c>
      <c r="J6" s="45">
        <v>148</v>
      </c>
      <c r="K6" s="45">
        <v>373</v>
      </c>
      <c r="L6" s="45"/>
      <c r="M6" s="45" t="b">
        <f t="shared" si="0"/>
        <v>1</v>
      </c>
    </row>
    <row r="7" spans="1:13" x14ac:dyDescent="0.25">
      <c r="A7" s="45">
        <v>31</v>
      </c>
      <c r="B7" s="45" t="s">
        <v>112</v>
      </c>
      <c r="C7" s="45" t="s">
        <v>209</v>
      </c>
      <c r="D7" s="45" t="s">
        <v>297</v>
      </c>
      <c r="E7" s="45" t="s">
        <v>210</v>
      </c>
      <c r="F7" s="45" t="s">
        <v>110</v>
      </c>
      <c r="G7" s="45" t="s">
        <v>111</v>
      </c>
      <c r="H7" s="45">
        <v>58</v>
      </c>
      <c r="I7" s="45">
        <v>2</v>
      </c>
      <c r="J7" s="45">
        <v>60</v>
      </c>
      <c r="K7" s="45">
        <v>68</v>
      </c>
      <c r="L7" s="45"/>
      <c r="M7" s="45" t="b">
        <f t="shared" si="0"/>
        <v>1</v>
      </c>
    </row>
    <row r="8" spans="1:13" x14ac:dyDescent="0.25">
      <c r="A8" s="45">
        <v>31</v>
      </c>
      <c r="B8" s="45" t="s">
        <v>112</v>
      </c>
      <c r="C8" s="45" t="s">
        <v>211</v>
      </c>
      <c r="D8" s="45" t="s">
        <v>297</v>
      </c>
      <c r="E8" s="45" t="s">
        <v>212</v>
      </c>
      <c r="F8" s="45" t="s">
        <v>110</v>
      </c>
      <c r="G8" s="45" t="s">
        <v>111</v>
      </c>
      <c r="H8" s="45">
        <v>22</v>
      </c>
      <c r="I8" s="45">
        <v>0</v>
      </c>
      <c r="J8" s="45">
        <v>22</v>
      </c>
      <c r="K8" s="45">
        <v>50</v>
      </c>
      <c r="L8" s="45"/>
      <c r="M8" s="45" t="b">
        <f t="shared" si="0"/>
        <v>1</v>
      </c>
    </row>
    <row r="9" spans="1:13" x14ac:dyDescent="0.25">
      <c r="A9" s="45">
        <v>31</v>
      </c>
      <c r="B9" s="45" t="s">
        <v>126</v>
      </c>
      <c r="C9" s="45" t="s">
        <v>213</v>
      </c>
      <c r="D9" s="45" t="s">
        <v>297</v>
      </c>
      <c r="E9" s="45" t="s">
        <v>214</v>
      </c>
      <c r="F9" s="45" t="s">
        <v>110</v>
      </c>
      <c r="G9" s="45" t="s">
        <v>111</v>
      </c>
      <c r="H9" s="45">
        <v>27</v>
      </c>
      <c r="I9" s="45">
        <v>0</v>
      </c>
      <c r="J9" s="45">
        <v>27</v>
      </c>
      <c r="K9" s="45">
        <v>30</v>
      </c>
      <c r="L9" s="45"/>
      <c r="M9" s="45" t="b">
        <f t="shared" si="0"/>
        <v>1</v>
      </c>
    </row>
    <row r="10" spans="1:13" x14ac:dyDescent="0.25">
      <c r="A10" s="45">
        <v>31</v>
      </c>
      <c r="B10" s="45" t="s">
        <v>117</v>
      </c>
      <c r="C10" s="45" t="s">
        <v>215</v>
      </c>
      <c r="D10" s="45" t="s">
        <v>297</v>
      </c>
      <c r="E10" s="45" t="s">
        <v>216</v>
      </c>
      <c r="F10" s="45" t="s">
        <v>110</v>
      </c>
      <c r="G10" s="45" t="s">
        <v>111</v>
      </c>
      <c r="H10" s="45">
        <v>40</v>
      </c>
      <c r="I10" s="45">
        <v>0</v>
      </c>
      <c r="J10" s="45">
        <v>40</v>
      </c>
      <c r="K10" s="45">
        <v>359</v>
      </c>
      <c r="L10" s="45"/>
      <c r="M10" s="45" t="b">
        <f t="shared" si="0"/>
        <v>1</v>
      </c>
    </row>
    <row r="11" spans="1:13" x14ac:dyDescent="0.25">
      <c r="A11" s="45">
        <v>31</v>
      </c>
      <c r="B11" s="45" t="s">
        <v>126</v>
      </c>
      <c r="C11" s="45" t="s">
        <v>217</v>
      </c>
      <c r="D11" s="45" t="s">
        <v>297</v>
      </c>
      <c r="E11" s="45" t="s">
        <v>218</v>
      </c>
      <c r="F11" s="45" t="s">
        <v>110</v>
      </c>
      <c r="G11" s="45" t="s">
        <v>111</v>
      </c>
      <c r="H11" s="45">
        <v>66</v>
      </c>
      <c r="I11" s="45">
        <v>2</v>
      </c>
      <c r="J11" s="45">
        <v>68</v>
      </c>
      <c r="K11" s="45">
        <v>96</v>
      </c>
      <c r="L11" s="45"/>
      <c r="M11" s="45" t="b">
        <f t="shared" si="0"/>
        <v>1</v>
      </c>
    </row>
    <row r="12" spans="1:13" x14ac:dyDescent="0.25">
      <c r="A12" s="45">
        <v>31</v>
      </c>
      <c r="B12" s="45" t="s">
        <v>126</v>
      </c>
      <c r="C12" s="45" t="s">
        <v>219</v>
      </c>
      <c r="D12" s="45" t="s">
        <v>297</v>
      </c>
      <c r="E12" s="45" t="s">
        <v>220</v>
      </c>
      <c r="F12" s="45" t="s">
        <v>110</v>
      </c>
      <c r="G12" s="45" t="s">
        <v>111</v>
      </c>
      <c r="H12" s="45">
        <v>114</v>
      </c>
      <c r="I12" s="45">
        <v>3</v>
      </c>
      <c r="J12" s="45">
        <v>117</v>
      </c>
      <c r="K12" s="45">
        <v>224</v>
      </c>
      <c r="L12" s="45"/>
      <c r="M12" s="45" t="b">
        <f t="shared" si="0"/>
        <v>1</v>
      </c>
    </row>
    <row r="13" spans="1:13" x14ac:dyDescent="0.25">
      <c r="A13" s="45">
        <v>31</v>
      </c>
      <c r="B13" s="45" t="s">
        <v>126</v>
      </c>
      <c r="C13" s="45" t="s">
        <v>221</v>
      </c>
      <c r="D13" s="45" t="s">
        <v>297</v>
      </c>
      <c r="E13" s="45" t="s">
        <v>222</v>
      </c>
      <c r="F13" s="45" t="s">
        <v>110</v>
      </c>
      <c r="G13" s="45" t="s">
        <v>111</v>
      </c>
      <c r="H13" s="45">
        <v>58</v>
      </c>
      <c r="I13" s="45">
        <v>0</v>
      </c>
      <c r="J13" s="45">
        <v>58</v>
      </c>
      <c r="K13" s="45">
        <v>61</v>
      </c>
      <c r="L13" s="45"/>
      <c r="M13" s="45" t="b">
        <f t="shared" si="0"/>
        <v>1</v>
      </c>
    </row>
    <row r="14" spans="1:13" x14ac:dyDescent="0.25">
      <c r="A14" s="45">
        <v>31</v>
      </c>
      <c r="B14" s="45" t="s">
        <v>112</v>
      </c>
      <c r="C14" s="45" t="s">
        <v>223</v>
      </c>
      <c r="D14" s="45" t="s">
        <v>9</v>
      </c>
      <c r="E14" s="45" t="s">
        <v>224</v>
      </c>
      <c r="F14" s="45" t="s">
        <v>110</v>
      </c>
      <c r="G14" s="45" t="s">
        <v>111</v>
      </c>
      <c r="H14" s="45">
        <v>71</v>
      </c>
      <c r="I14" s="45">
        <v>0</v>
      </c>
      <c r="J14" s="45">
        <v>71</v>
      </c>
      <c r="K14" s="45">
        <v>84</v>
      </c>
      <c r="L14" s="45"/>
      <c r="M14" s="45" t="b">
        <f t="shared" si="0"/>
        <v>1</v>
      </c>
    </row>
    <row r="15" spans="1:13" x14ac:dyDescent="0.25">
      <c r="A15" s="45">
        <v>31</v>
      </c>
      <c r="B15" s="45" t="s">
        <v>107</v>
      </c>
      <c r="C15" s="45" t="s">
        <v>225</v>
      </c>
      <c r="D15" s="45" t="s">
        <v>9</v>
      </c>
      <c r="E15" s="45" t="s">
        <v>226</v>
      </c>
      <c r="F15" s="45" t="s">
        <v>110</v>
      </c>
      <c r="G15" s="45" t="s">
        <v>111</v>
      </c>
      <c r="H15" s="45">
        <v>9</v>
      </c>
      <c r="I15" s="45">
        <v>1</v>
      </c>
      <c r="J15" s="45">
        <v>10</v>
      </c>
      <c r="K15" s="45">
        <v>11</v>
      </c>
      <c r="L15" s="45"/>
      <c r="M15" s="45" t="b">
        <f t="shared" si="0"/>
        <v>1</v>
      </c>
    </row>
    <row r="16" spans="1:13" x14ac:dyDescent="0.25">
      <c r="A16" s="45">
        <v>31</v>
      </c>
      <c r="B16" s="45" t="s">
        <v>117</v>
      </c>
      <c r="C16" s="45" t="s">
        <v>227</v>
      </c>
      <c r="D16" s="45" t="s">
        <v>9</v>
      </c>
      <c r="E16" s="45" t="s">
        <v>228</v>
      </c>
      <c r="F16" s="45" t="s">
        <v>110</v>
      </c>
      <c r="G16" s="45" t="s">
        <v>111</v>
      </c>
      <c r="H16" s="45">
        <v>36</v>
      </c>
      <c r="I16" s="45">
        <v>1</v>
      </c>
      <c r="J16" s="45">
        <v>37</v>
      </c>
      <c r="K16" s="45">
        <v>55</v>
      </c>
      <c r="L16" s="45"/>
      <c r="M16" s="45" t="b">
        <f t="shared" si="0"/>
        <v>1</v>
      </c>
    </row>
    <row r="17" spans="1:13" x14ac:dyDescent="0.25">
      <c r="A17" s="45">
        <v>31</v>
      </c>
      <c r="B17" s="45" t="s">
        <v>117</v>
      </c>
      <c r="C17" s="45" t="s">
        <v>229</v>
      </c>
      <c r="D17" s="45" t="s">
        <v>9</v>
      </c>
      <c r="E17" s="45" t="s">
        <v>230</v>
      </c>
      <c r="F17" s="45" t="s">
        <v>110</v>
      </c>
      <c r="G17" s="45" t="s">
        <v>111</v>
      </c>
      <c r="H17" s="45">
        <v>135</v>
      </c>
      <c r="I17" s="45">
        <v>2</v>
      </c>
      <c r="J17" s="45">
        <v>137</v>
      </c>
      <c r="K17" s="45">
        <v>266</v>
      </c>
      <c r="L17" s="45"/>
      <c r="M17" s="45" t="b">
        <f t="shared" si="0"/>
        <v>1</v>
      </c>
    </row>
    <row r="18" spans="1:13" x14ac:dyDescent="0.25">
      <c r="A18" s="45">
        <v>31</v>
      </c>
      <c r="B18" s="45" t="s">
        <v>117</v>
      </c>
      <c r="C18" s="45" t="s">
        <v>231</v>
      </c>
      <c r="D18" s="45" t="s">
        <v>9</v>
      </c>
      <c r="E18" s="45" t="s">
        <v>232</v>
      </c>
      <c r="F18" s="45" t="s">
        <v>110</v>
      </c>
      <c r="G18" s="45" t="s">
        <v>111</v>
      </c>
      <c r="H18" s="45">
        <v>22</v>
      </c>
      <c r="I18" s="45">
        <v>2</v>
      </c>
      <c r="J18" s="45">
        <v>24</v>
      </c>
      <c r="K18" s="45">
        <v>48</v>
      </c>
      <c r="L18" s="45"/>
      <c r="M18" s="45" t="b">
        <f t="shared" si="0"/>
        <v>1</v>
      </c>
    </row>
    <row r="19" spans="1:13" x14ac:dyDescent="0.25">
      <c r="A19" s="45">
        <v>31</v>
      </c>
      <c r="B19" s="45" t="s">
        <v>117</v>
      </c>
      <c r="C19" s="45" t="s">
        <v>233</v>
      </c>
      <c r="D19" s="45" t="s">
        <v>9</v>
      </c>
      <c r="E19" s="45" t="s">
        <v>234</v>
      </c>
      <c r="F19" s="45" t="s">
        <v>110</v>
      </c>
      <c r="G19" s="45" t="s">
        <v>111</v>
      </c>
      <c r="H19" s="45">
        <v>10</v>
      </c>
      <c r="I19" s="45">
        <v>0</v>
      </c>
      <c r="J19" s="45">
        <v>10</v>
      </c>
      <c r="K19" s="45">
        <v>16</v>
      </c>
      <c r="L19" s="45"/>
      <c r="M19" s="45" t="b">
        <f t="shared" si="0"/>
        <v>1</v>
      </c>
    </row>
    <row r="20" spans="1:13" x14ac:dyDescent="0.25">
      <c r="A20" s="45">
        <v>31</v>
      </c>
      <c r="B20" s="45" t="s">
        <v>112</v>
      </c>
      <c r="C20" s="45" t="s">
        <v>235</v>
      </c>
      <c r="D20" s="45" t="s">
        <v>9</v>
      </c>
      <c r="E20" s="45" t="s">
        <v>236</v>
      </c>
      <c r="F20" s="45" t="s">
        <v>110</v>
      </c>
      <c r="G20" s="45" t="s">
        <v>111</v>
      </c>
      <c r="H20" s="45">
        <v>39</v>
      </c>
      <c r="I20" s="45">
        <v>0</v>
      </c>
      <c r="J20" s="45">
        <v>39</v>
      </c>
      <c r="K20" s="45">
        <v>43</v>
      </c>
      <c r="L20" s="45"/>
      <c r="M20" s="45" t="b">
        <f t="shared" si="0"/>
        <v>1</v>
      </c>
    </row>
    <row r="21" spans="1:13" x14ac:dyDescent="0.25">
      <c r="A21" s="45">
        <v>31</v>
      </c>
      <c r="B21" s="45" t="s">
        <v>117</v>
      </c>
      <c r="C21" s="45" t="s">
        <v>237</v>
      </c>
      <c r="D21" s="45" t="s">
        <v>9</v>
      </c>
      <c r="E21" s="45" t="s">
        <v>238</v>
      </c>
      <c r="F21" s="45" t="s">
        <v>110</v>
      </c>
      <c r="G21" s="45" t="s">
        <v>111</v>
      </c>
      <c r="H21" s="45">
        <v>114</v>
      </c>
      <c r="I21" s="45">
        <v>20</v>
      </c>
      <c r="J21" s="45">
        <v>134</v>
      </c>
      <c r="K21" s="45">
        <v>161</v>
      </c>
      <c r="L21" s="45"/>
      <c r="M21" s="45" t="b">
        <f t="shared" si="0"/>
        <v>1</v>
      </c>
    </row>
    <row r="22" spans="1:13" x14ac:dyDescent="0.25">
      <c r="A22" s="45">
        <v>31</v>
      </c>
      <c r="B22" s="45" t="s">
        <v>112</v>
      </c>
      <c r="C22" s="45" t="s">
        <v>239</v>
      </c>
      <c r="D22" s="45" t="s">
        <v>9</v>
      </c>
      <c r="E22" s="45" t="s">
        <v>240</v>
      </c>
      <c r="F22" s="45" t="s">
        <v>110</v>
      </c>
      <c r="G22" s="45" t="s">
        <v>111</v>
      </c>
      <c r="H22" s="45">
        <v>78</v>
      </c>
      <c r="I22" s="45">
        <v>2</v>
      </c>
      <c r="J22" s="45">
        <v>80</v>
      </c>
      <c r="K22" s="45">
        <v>84</v>
      </c>
      <c r="L22" s="45"/>
      <c r="M22" s="45" t="b">
        <f t="shared" si="0"/>
        <v>1</v>
      </c>
    </row>
    <row r="23" spans="1:13" x14ac:dyDescent="0.25">
      <c r="A23" s="45">
        <v>31</v>
      </c>
      <c r="B23" s="45" t="s">
        <v>126</v>
      </c>
      <c r="C23" s="45" t="s">
        <v>241</v>
      </c>
      <c r="D23" s="45" t="s">
        <v>9</v>
      </c>
      <c r="E23" s="45" t="s">
        <v>242</v>
      </c>
      <c r="F23" s="45" t="s">
        <v>110</v>
      </c>
      <c r="G23" s="45" t="s">
        <v>111</v>
      </c>
      <c r="H23" s="45">
        <v>39</v>
      </c>
      <c r="I23" s="45">
        <v>10</v>
      </c>
      <c r="J23" s="45">
        <v>49</v>
      </c>
      <c r="K23" s="45">
        <v>53</v>
      </c>
      <c r="L23" s="45"/>
      <c r="M23" s="45" t="b">
        <f t="shared" si="0"/>
        <v>1</v>
      </c>
    </row>
    <row r="24" spans="1:13" x14ac:dyDescent="0.25">
      <c r="A24" s="45">
        <v>31</v>
      </c>
      <c r="B24" s="45" t="s">
        <v>126</v>
      </c>
      <c r="C24" s="45" t="s">
        <v>243</v>
      </c>
      <c r="D24" s="45" t="s">
        <v>9</v>
      </c>
      <c r="E24" s="45" t="s">
        <v>244</v>
      </c>
      <c r="F24" s="45" t="s">
        <v>110</v>
      </c>
      <c r="G24" s="45" t="s">
        <v>111</v>
      </c>
      <c r="H24" s="45">
        <v>16</v>
      </c>
      <c r="I24" s="45">
        <v>0</v>
      </c>
      <c r="J24" s="45">
        <v>16</v>
      </c>
      <c r="K24" s="45">
        <v>16</v>
      </c>
      <c r="L24" s="45"/>
      <c r="M24" s="45" t="b">
        <f t="shared" si="0"/>
        <v>1</v>
      </c>
    </row>
    <row r="25" spans="1:13" x14ac:dyDescent="0.25">
      <c r="A25" s="45">
        <v>31</v>
      </c>
      <c r="B25" s="45" t="s">
        <v>112</v>
      </c>
      <c r="C25" s="45" t="s">
        <v>245</v>
      </c>
      <c r="D25" s="45" t="s">
        <v>9</v>
      </c>
      <c r="E25" s="45" t="s">
        <v>246</v>
      </c>
      <c r="F25" s="45" t="s">
        <v>110</v>
      </c>
      <c r="G25" s="45" t="s">
        <v>111</v>
      </c>
      <c r="H25" s="45">
        <v>158</v>
      </c>
      <c r="I25" s="45">
        <v>1</v>
      </c>
      <c r="J25" s="45">
        <v>159</v>
      </c>
      <c r="K25" s="45">
        <v>227</v>
      </c>
      <c r="L25" s="45"/>
      <c r="M25" s="45" t="b">
        <f t="shared" si="0"/>
        <v>1</v>
      </c>
    </row>
    <row r="26" spans="1:13" x14ac:dyDescent="0.25">
      <c r="A26" s="45">
        <v>31</v>
      </c>
      <c r="B26" s="45" t="s">
        <v>112</v>
      </c>
      <c r="C26" s="45" t="s">
        <v>247</v>
      </c>
      <c r="D26" s="45" t="s">
        <v>9</v>
      </c>
      <c r="E26" s="45" t="s">
        <v>248</v>
      </c>
      <c r="F26" s="45" t="s">
        <v>110</v>
      </c>
      <c r="G26" s="45" t="s">
        <v>111</v>
      </c>
      <c r="H26" s="45">
        <v>55</v>
      </c>
      <c r="I26" s="45">
        <v>0</v>
      </c>
      <c r="J26" s="45">
        <v>55</v>
      </c>
      <c r="K26" s="45">
        <v>69</v>
      </c>
      <c r="L26" s="45"/>
      <c r="M26" s="45" t="b">
        <f t="shared" si="0"/>
        <v>1</v>
      </c>
    </row>
    <row r="27" spans="1:13" x14ac:dyDescent="0.25">
      <c r="A27" s="45">
        <v>31</v>
      </c>
      <c r="B27" s="45" t="s">
        <v>117</v>
      </c>
      <c r="C27" s="45" t="s">
        <v>249</v>
      </c>
      <c r="D27" s="45" t="s">
        <v>9</v>
      </c>
      <c r="E27" s="45" t="s">
        <v>250</v>
      </c>
      <c r="F27" s="45" t="s">
        <v>110</v>
      </c>
      <c r="G27" s="45" t="s">
        <v>111</v>
      </c>
      <c r="H27" s="45">
        <v>36</v>
      </c>
      <c r="I27" s="45">
        <v>1</v>
      </c>
      <c r="J27" s="45">
        <v>37</v>
      </c>
      <c r="K27" s="45">
        <v>41</v>
      </c>
      <c r="L27" s="45"/>
      <c r="M27" s="45" t="b">
        <f t="shared" si="0"/>
        <v>1</v>
      </c>
    </row>
    <row r="28" spans="1:13" x14ac:dyDescent="0.25">
      <c r="A28" s="45">
        <v>31</v>
      </c>
      <c r="B28" s="45" t="s">
        <v>112</v>
      </c>
      <c r="C28" s="45" t="s">
        <v>251</v>
      </c>
      <c r="D28" s="45" t="s">
        <v>9</v>
      </c>
      <c r="E28" s="45" t="s">
        <v>252</v>
      </c>
      <c r="F28" s="45" t="s">
        <v>110</v>
      </c>
      <c r="G28" s="45" t="s">
        <v>111</v>
      </c>
      <c r="H28" s="45">
        <v>67</v>
      </c>
      <c r="I28" s="45">
        <v>1</v>
      </c>
      <c r="J28" s="45">
        <v>68</v>
      </c>
      <c r="K28" s="45">
        <v>79</v>
      </c>
      <c r="L28" s="45"/>
      <c r="M28" s="45" t="b">
        <f t="shared" si="0"/>
        <v>1</v>
      </c>
    </row>
    <row r="29" spans="1:13" x14ac:dyDescent="0.25">
      <c r="A29" s="45">
        <v>31</v>
      </c>
      <c r="B29" s="45" t="s">
        <v>126</v>
      </c>
      <c r="C29" s="45" t="s">
        <v>253</v>
      </c>
      <c r="D29" s="45" t="s">
        <v>9</v>
      </c>
      <c r="E29" s="45" t="s">
        <v>254</v>
      </c>
      <c r="F29" s="45" t="s">
        <v>110</v>
      </c>
      <c r="G29" s="45" t="s">
        <v>111</v>
      </c>
      <c r="H29" s="45">
        <v>88</v>
      </c>
      <c r="I29" s="45">
        <v>3</v>
      </c>
      <c r="J29" s="45">
        <v>91</v>
      </c>
      <c r="K29" s="45">
        <v>234</v>
      </c>
      <c r="L29" s="45"/>
      <c r="M29" s="45" t="b">
        <f t="shared" si="0"/>
        <v>1</v>
      </c>
    </row>
    <row r="30" spans="1:13" x14ac:dyDescent="0.25">
      <c r="A30" s="45">
        <v>31</v>
      </c>
      <c r="B30" s="45" t="s">
        <v>112</v>
      </c>
      <c r="C30" s="45" t="s">
        <v>255</v>
      </c>
      <c r="D30" s="45" t="s">
        <v>9</v>
      </c>
      <c r="E30" s="45" t="s">
        <v>256</v>
      </c>
      <c r="F30" s="45" t="s">
        <v>110</v>
      </c>
      <c r="G30" s="45" t="s">
        <v>111</v>
      </c>
      <c r="H30" s="45">
        <v>39</v>
      </c>
      <c r="I30" s="45">
        <v>4</v>
      </c>
      <c r="J30" s="45">
        <v>43</v>
      </c>
      <c r="K30" s="45">
        <v>121</v>
      </c>
      <c r="L30" s="45"/>
      <c r="M30" s="45" t="b">
        <f t="shared" si="0"/>
        <v>1</v>
      </c>
    </row>
    <row r="31" spans="1:13" x14ac:dyDescent="0.25">
      <c r="A31" s="45">
        <v>31</v>
      </c>
      <c r="B31" s="45" t="s">
        <v>112</v>
      </c>
      <c r="C31" s="45" t="s">
        <v>257</v>
      </c>
      <c r="D31" s="45" t="s">
        <v>9</v>
      </c>
      <c r="E31" s="45" t="s">
        <v>258</v>
      </c>
      <c r="F31" s="45" t="s">
        <v>110</v>
      </c>
      <c r="G31" s="45" t="s">
        <v>111</v>
      </c>
      <c r="H31" s="45">
        <v>109</v>
      </c>
      <c r="I31" s="45">
        <v>5</v>
      </c>
      <c r="J31" s="45">
        <v>114</v>
      </c>
      <c r="K31" s="45">
        <v>278</v>
      </c>
      <c r="L31" s="45"/>
      <c r="M31" s="45" t="b">
        <f t="shared" si="0"/>
        <v>1</v>
      </c>
    </row>
    <row r="32" spans="1:13" x14ac:dyDescent="0.25">
      <c r="A32" s="45">
        <v>31</v>
      </c>
      <c r="B32" s="45" t="s">
        <v>107</v>
      </c>
      <c r="C32" s="45" t="s">
        <v>259</v>
      </c>
      <c r="D32" s="45" t="s">
        <v>9</v>
      </c>
      <c r="E32" s="45" t="s">
        <v>260</v>
      </c>
      <c r="F32" s="45" t="s">
        <v>110</v>
      </c>
      <c r="G32" s="45" t="s">
        <v>111</v>
      </c>
      <c r="H32" s="45">
        <v>3</v>
      </c>
      <c r="I32" s="45">
        <v>1</v>
      </c>
      <c r="J32" s="45">
        <v>4</v>
      </c>
      <c r="K32" s="45">
        <v>4</v>
      </c>
      <c r="L32" s="45"/>
      <c r="M32" s="45" t="b">
        <f t="shared" si="0"/>
        <v>1</v>
      </c>
    </row>
    <row r="33" spans="1:13" x14ac:dyDescent="0.25">
      <c r="A33" s="45">
        <v>31</v>
      </c>
      <c r="B33" s="45" t="s">
        <v>107</v>
      </c>
      <c r="C33" s="45" t="s">
        <v>261</v>
      </c>
      <c r="D33" s="45" t="s">
        <v>9</v>
      </c>
      <c r="E33" s="45" t="s">
        <v>262</v>
      </c>
      <c r="F33" s="45" t="s">
        <v>110</v>
      </c>
      <c r="G33" s="45" t="s">
        <v>111</v>
      </c>
      <c r="H33" s="45">
        <v>37</v>
      </c>
      <c r="I33" s="45">
        <v>10</v>
      </c>
      <c r="J33" s="45">
        <v>47</v>
      </c>
      <c r="K33" s="45">
        <v>49</v>
      </c>
      <c r="L33" s="45"/>
      <c r="M33" s="45" t="b">
        <f t="shared" si="0"/>
        <v>1</v>
      </c>
    </row>
    <row r="34" spans="1:13" x14ac:dyDescent="0.25">
      <c r="A34" s="45">
        <v>31</v>
      </c>
      <c r="B34" s="45" t="s">
        <v>107</v>
      </c>
      <c r="C34" s="45" t="s">
        <v>263</v>
      </c>
      <c r="D34" s="45" t="s">
        <v>9</v>
      </c>
      <c r="E34" s="45" t="s">
        <v>264</v>
      </c>
      <c r="F34" s="45" t="s">
        <v>110</v>
      </c>
      <c r="G34" s="45" t="s">
        <v>111</v>
      </c>
      <c r="H34" s="45">
        <v>14</v>
      </c>
      <c r="I34" s="45">
        <v>2</v>
      </c>
      <c r="J34" s="45">
        <v>16</v>
      </c>
      <c r="K34" s="45">
        <v>17</v>
      </c>
      <c r="L34" s="45"/>
      <c r="M34" s="45" t="b">
        <f t="shared" ref="M34:M65" si="1">H34+I34=J34</f>
        <v>1</v>
      </c>
    </row>
    <row r="35" spans="1:13" x14ac:dyDescent="0.25">
      <c r="A35" s="45">
        <v>31</v>
      </c>
      <c r="B35" s="45" t="s">
        <v>126</v>
      </c>
      <c r="C35" s="45" t="s">
        <v>265</v>
      </c>
      <c r="D35" s="45" t="s">
        <v>9</v>
      </c>
      <c r="E35" s="45" t="s">
        <v>266</v>
      </c>
      <c r="F35" s="45" t="s">
        <v>110</v>
      </c>
      <c r="G35" s="45" t="s">
        <v>111</v>
      </c>
      <c r="H35" s="45">
        <v>9</v>
      </c>
      <c r="I35" s="45">
        <v>1</v>
      </c>
      <c r="J35" s="45">
        <v>10</v>
      </c>
      <c r="K35" s="45">
        <v>13</v>
      </c>
      <c r="L35" s="45"/>
      <c r="M35" s="45" t="b">
        <f t="shared" si="1"/>
        <v>1</v>
      </c>
    </row>
    <row r="36" spans="1:13" x14ac:dyDescent="0.25">
      <c r="A36" s="45">
        <v>31</v>
      </c>
      <c r="B36" s="45" t="s">
        <v>107</v>
      </c>
      <c r="C36" s="45" t="s">
        <v>267</v>
      </c>
      <c r="D36" s="45" t="s">
        <v>9</v>
      </c>
      <c r="E36" s="45" t="s">
        <v>268</v>
      </c>
      <c r="F36" s="45" t="s">
        <v>110</v>
      </c>
      <c r="G36" s="45" t="s">
        <v>111</v>
      </c>
      <c r="H36" s="45">
        <v>65</v>
      </c>
      <c r="I36" s="45">
        <v>11</v>
      </c>
      <c r="J36" s="45">
        <v>76</v>
      </c>
      <c r="K36" s="45">
        <v>84</v>
      </c>
      <c r="L36" s="45"/>
      <c r="M36" s="45" t="b">
        <f t="shared" si="1"/>
        <v>1</v>
      </c>
    </row>
    <row r="37" spans="1:13" x14ac:dyDescent="0.25">
      <c r="A37" s="45">
        <v>31</v>
      </c>
      <c r="B37" s="45" t="s">
        <v>126</v>
      </c>
      <c r="C37" s="45" t="s">
        <v>269</v>
      </c>
      <c r="D37" s="45" t="s">
        <v>9</v>
      </c>
      <c r="E37" s="45" t="s">
        <v>270</v>
      </c>
      <c r="F37" s="45" t="s">
        <v>110</v>
      </c>
      <c r="G37" s="45" t="s">
        <v>111</v>
      </c>
      <c r="H37" s="45">
        <v>41</v>
      </c>
      <c r="I37" s="45">
        <v>0</v>
      </c>
      <c r="J37" s="45">
        <v>41</v>
      </c>
      <c r="K37" s="45">
        <v>70</v>
      </c>
      <c r="L37" s="45"/>
      <c r="M37" s="45" t="b">
        <f t="shared" si="1"/>
        <v>1</v>
      </c>
    </row>
    <row r="38" spans="1:13" x14ac:dyDescent="0.25">
      <c r="A38" s="45">
        <v>31</v>
      </c>
      <c r="B38" s="45" t="s">
        <v>107</v>
      </c>
      <c r="C38" s="45" t="s">
        <v>271</v>
      </c>
      <c r="D38" s="45" t="s">
        <v>9</v>
      </c>
      <c r="E38" s="45" t="s">
        <v>272</v>
      </c>
      <c r="F38" s="45" t="s">
        <v>110</v>
      </c>
      <c r="G38" s="45" t="s">
        <v>111</v>
      </c>
      <c r="H38" s="45">
        <v>11</v>
      </c>
      <c r="I38" s="45">
        <v>1</v>
      </c>
      <c r="J38" s="45">
        <v>12</v>
      </c>
      <c r="K38" s="45">
        <v>12</v>
      </c>
      <c r="L38" s="45"/>
      <c r="M38" s="45" t="b">
        <f t="shared" si="1"/>
        <v>1</v>
      </c>
    </row>
    <row r="39" spans="1:13" x14ac:dyDescent="0.25">
      <c r="A39" s="45">
        <v>31</v>
      </c>
      <c r="B39" s="45" t="s">
        <v>126</v>
      </c>
      <c r="C39" s="45" t="s">
        <v>273</v>
      </c>
      <c r="D39" s="45" t="s">
        <v>9</v>
      </c>
      <c r="E39" s="45" t="s">
        <v>274</v>
      </c>
      <c r="F39" s="45" t="s">
        <v>110</v>
      </c>
      <c r="G39" s="45" t="s">
        <v>111</v>
      </c>
      <c r="H39" s="45">
        <v>48</v>
      </c>
      <c r="I39" s="45">
        <v>3</v>
      </c>
      <c r="J39" s="45">
        <v>51</v>
      </c>
      <c r="K39" s="45">
        <v>121</v>
      </c>
      <c r="L39" s="45"/>
      <c r="M39" s="45" t="b">
        <f t="shared" si="1"/>
        <v>1</v>
      </c>
    </row>
    <row r="40" spans="1:13" x14ac:dyDescent="0.25">
      <c r="A40" s="45">
        <v>31</v>
      </c>
      <c r="B40" s="45" t="s">
        <v>126</v>
      </c>
      <c r="C40" s="45" t="s">
        <v>275</v>
      </c>
      <c r="D40" s="45" t="s">
        <v>9</v>
      </c>
      <c r="E40" s="45" t="s">
        <v>276</v>
      </c>
      <c r="F40" s="45" t="s">
        <v>110</v>
      </c>
      <c r="G40" s="45" t="s">
        <v>111</v>
      </c>
      <c r="H40" s="45">
        <v>16</v>
      </c>
      <c r="I40" s="45">
        <v>2</v>
      </c>
      <c r="J40" s="45">
        <v>18</v>
      </c>
      <c r="K40" s="45">
        <v>23</v>
      </c>
      <c r="L40" s="45"/>
      <c r="M40" s="45" t="b">
        <f t="shared" si="1"/>
        <v>1</v>
      </c>
    </row>
    <row r="41" spans="1:13" x14ac:dyDescent="0.25">
      <c r="A41" s="45">
        <v>31</v>
      </c>
      <c r="B41" s="45" t="s">
        <v>126</v>
      </c>
      <c r="C41" s="45" t="s">
        <v>277</v>
      </c>
      <c r="D41" s="45" t="s">
        <v>9</v>
      </c>
      <c r="E41" s="45" t="s">
        <v>278</v>
      </c>
      <c r="F41" s="45" t="s">
        <v>110</v>
      </c>
      <c r="G41" s="45" t="s">
        <v>111</v>
      </c>
      <c r="H41" s="45">
        <v>9</v>
      </c>
      <c r="I41" s="45">
        <v>3</v>
      </c>
      <c r="J41" s="45">
        <v>12</v>
      </c>
      <c r="K41" s="45">
        <v>29</v>
      </c>
      <c r="L41" s="45"/>
      <c r="M41" s="45" t="b">
        <f t="shared" si="1"/>
        <v>1</v>
      </c>
    </row>
    <row r="42" spans="1:13" x14ac:dyDescent="0.25">
      <c r="A42" s="45">
        <v>31</v>
      </c>
      <c r="B42" s="45" t="s">
        <v>117</v>
      </c>
      <c r="C42" s="45" t="s">
        <v>279</v>
      </c>
      <c r="D42" s="45" t="s">
        <v>9</v>
      </c>
      <c r="E42" s="45" t="s">
        <v>280</v>
      </c>
      <c r="F42" s="45" t="s">
        <v>110</v>
      </c>
      <c r="G42" s="45" t="s">
        <v>111</v>
      </c>
      <c r="H42" s="45">
        <v>41</v>
      </c>
      <c r="I42" s="45">
        <v>4</v>
      </c>
      <c r="J42" s="45">
        <v>45</v>
      </c>
      <c r="K42" s="45">
        <v>85</v>
      </c>
      <c r="L42" s="45"/>
      <c r="M42" s="45" t="b">
        <f t="shared" si="1"/>
        <v>1</v>
      </c>
    </row>
    <row r="43" spans="1:13" x14ac:dyDescent="0.25">
      <c r="A43" s="45">
        <v>31</v>
      </c>
      <c r="B43" s="45" t="s">
        <v>112</v>
      </c>
      <c r="C43" s="45" t="s">
        <v>281</v>
      </c>
      <c r="D43" s="45" t="s">
        <v>9</v>
      </c>
      <c r="E43" s="45" t="s">
        <v>282</v>
      </c>
      <c r="F43" s="45" t="s">
        <v>110</v>
      </c>
      <c r="G43" s="45" t="s">
        <v>111</v>
      </c>
      <c r="H43" s="45">
        <v>12</v>
      </c>
      <c r="I43" s="45">
        <v>2</v>
      </c>
      <c r="J43" s="45">
        <v>14</v>
      </c>
      <c r="K43" s="45">
        <v>27</v>
      </c>
      <c r="L43" s="45"/>
      <c r="M43" s="45" t="b">
        <f t="shared" si="1"/>
        <v>1</v>
      </c>
    </row>
    <row r="44" spans="1:13" x14ac:dyDescent="0.25">
      <c r="A44" s="45">
        <v>31</v>
      </c>
      <c r="B44" s="45" t="s">
        <v>112</v>
      </c>
      <c r="C44" s="45" t="s">
        <v>283</v>
      </c>
      <c r="D44" s="45" t="s">
        <v>9</v>
      </c>
      <c r="E44" s="45" t="s">
        <v>284</v>
      </c>
      <c r="F44" s="45" t="s">
        <v>110</v>
      </c>
      <c r="G44" s="45" t="s">
        <v>111</v>
      </c>
      <c r="H44" s="45">
        <v>38</v>
      </c>
      <c r="I44" s="45">
        <v>0</v>
      </c>
      <c r="J44" s="45">
        <v>38</v>
      </c>
      <c r="K44" s="45">
        <v>73</v>
      </c>
      <c r="L44" s="45"/>
      <c r="M44" s="45" t="b">
        <f t="shared" si="1"/>
        <v>1</v>
      </c>
    </row>
    <row r="45" spans="1:13" x14ac:dyDescent="0.25">
      <c r="A45" s="45">
        <v>31</v>
      </c>
      <c r="B45" s="45" t="s">
        <v>126</v>
      </c>
      <c r="C45" s="45" t="s">
        <v>285</v>
      </c>
      <c r="D45" s="45" t="s">
        <v>9</v>
      </c>
      <c r="E45" s="45" t="s">
        <v>286</v>
      </c>
      <c r="F45" s="45" t="s">
        <v>110</v>
      </c>
      <c r="G45" s="45" t="s">
        <v>111</v>
      </c>
      <c r="H45" s="45">
        <v>30</v>
      </c>
      <c r="I45" s="45">
        <v>4</v>
      </c>
      <c r="J45" s="45">
        <v>34</v>
      </c>
      <c r="K45" s="45">
        <v>68</v>
      </c>
      <c r="L45" s="45"/>
      <c r="M45" s="45" t="b">
        <f t="shared" si="1"/>
        <v>1</v>
      </c>
    </row>
    <row r="46" spans="1:13" x14ac:dyDescent="0.25">
      <c r="A46" s="45">
        <v>31</v>
      </c>
      <c r="B46" s="45" t="s">
        <v>117</v>
      </c>
      <c r="C46" s="45" t="s">
        <v>287</v>
      </c>
      <c r="D46" s="45" t="s">
        <v>9</v>
      </c>
      <c r="E46" s="45" t="s">
        <v>288</v>
      </c>
      <c r="F46" s="45" t="s">
        <v>110</v>
      </c>
      <c r="G46" s="45" t="s">
        <v>111</v>
      </c>
      <c r="H46" s="45">
        <v>30</v>
      </c>
      <c r="I46" s="45">
        <v>5</v>
      </c>
      <c r="J46" s="45">
        <v>35</v>
      </c>
      <c r="K46" s="45">
        <v>85</v>
      </c>
      <c r="L46" s="45"/>
      <c r="M46" s="45" t="b">
        <f t="shared" si="1"/>
        <v>1</v>
      </c>
    </row>
    <row r="47" spans="1:13" x14ac:dyDescent="0.25">
      <c r="A47" s="45">
        <v>31</v>
      </c>
      <c r="B47" s="45" t="s">
        <v>107</v>
      </c>
      <c r="C47" s="45" t="s">
        <v>289</v>
      </c>
      <c r="D47" s="45" t="s">
        <v>9</v>
      </c>
      <c r="E47" s="45" t="s">
        <v>290</v>
      </c>
      <c r="F47" s="45" t="s">
        <v>110</v>
      </c>
      <c r="G47" s="45" t="s">
        <v>111</v>
      </c>
      <c r="H47" s="45">
        <v>1</v>
      </c>
      <c r="I47" s="45">
        <v>0</v>
      </c>
      <c r="J47" s="45">
        <v>1</v>
      </c>
      <c r="K47" s="45">
        <v>1</v>
      </c>
      <c r="L47" s="45"/>
      <c r="M47" s="45" t="b">
        <f t="shared" si="1"/>
        <v>1</v>
      </c>
    </row>
    <row r="48" spans="1:13" x14ac:dyDescent="0.25">
      <c r="A48" s="45">
        <v>31</v>
      </c>
      <c r="B48" s="45" t="s">
        <v>107</v>
      </c>
      <c r="C48" s="45" t="s">
        <v>291</v>
      </c>
      <c r="D48" s="45" t="s">
        <v>9</v>
      </c>
      <c r="E48" s="45" t="s">
        <v>292</v>
      </c>
      <c r="F48" s="45" t="s">
        <v>110</v>
      </c>
      <c r="G48" s="45" t="s">
        <v>111</v>
      </c>
      <c r="H48" s="45">
        <v>8</v>
      </c>
      <c r="I48" s="45">
        <v>0</v>
      </c>
      <c r="J48" s="45">
        <v>8</v>
      </c>
      <c r="K48" s="45">
        <v>11</v>
      </c>
      <c r="L48" s="45"/>
      <c r="M48" s="45" t="b">
        <f t="shared" si="1"/>
        <v>1</v>
      </c>
    </row>
    <row r="49" spans="1:60" x14ac:dyDescent="0.25">
      <c r="A49" s="45">
        <v>31</v>
      </c>
      <c r="B49" s="45" t="s">
        <v>126</v>
      </c>
      <c r="C49" s="45" t="s">
        <v>293</v>
      </c>
      <c r="D49" s="45" t="s">
        <v>9</v>
      </c>
      <c r="E49" s="45" t="s">
        <v>294</v>
      </c>
      <c r="F49" s="45" t="s">
        <v>110</v>
      </c>
      <c r="G49" s="45" t="s">
        <v>111</v>
      </c>
      <c r="H49" s="45">
        <v>13</v>
      </c>
      <c r="I49" s="45">
        <v>7</v>
      </c>
      <c r="J49" s="45">
        <v>20</v>
      </c>
      <c r="K49" s="45">
        <v>22</v>
      </c>
      <c r="L49" s="45"/>
      <c r="M49" s="45" t="b">
        <f t="shared" si="1"/>
        <v>1</v>
      </c>
    </row>
    <row r="50" spans="1:60" s="62" customFormat="1" x14ac:dyDescent="0.25">
      <c r="A50" s="61">
        <v>31</v>
      </c>
      <c r="B50" s="61" t="s">
        <v>126</v>
      </c>
      <c r="C50" s="61" t="s">
        <v>295</v>
      </c>
      <c r="D50" s="61" t="s">
        <v>9</v>
      </c>
      <c r="E50" s="61" t="s">
        <v>296</v>
      </c>
      <c r="F50" s="61" t="s">
        <v>110</v>
      </c>
      <c r="G50" s="61" t="s">
        <v>111</v>
      </c>
      <c r="H50" s="61">
        <v>27</v>
      </c>
      <c r="I50" s="61">
        <v>12</v>
      </c>
      <c r="J50" s="61">
        <v>39</v>
      </c>
      <c r="K50" s="61">
        <v>74</v>
      </c>
      <c r="L50" s="61"/>
      <c r="M50" s="61" t="b">
        <f t="shared" si="1"/>
        <v>1</v>
      </c>
    </row>
    <row r="51" spans="1:60" s="65" customFormat="1" x14ac:dyDescent="0.25">
      <c r="A51" s="63">
        <v>31</v>
      </c>
      <c r="B51" s="63" t="s">
        <v>112</v>
      </c>
      <c r="C51" s="63" t="s">
        <v>115</v>
      </c>
      <c r="D51" s="63" t="s">
        <v>61</v>
      </c>
      <c r="E51" s="63" t="s">
        <v>116</v>
      </c>
      <c r="F51" s="63" t="s">
        <v>110</v>
      </c>
      <c r="G51" s="63" t="s">
        <v>111</v>
      </c>
      <c r="H51" s="63">
        <v>115</v>
      </c>
      <c r="I51" s="63">
        <v>22</v>
      </c>
      <c r="J51" s="63">
        <v>137</v>
      </c>
      <c r="K51" s="63">
        <v>355</v>
      </c>
      <c r="L51" s="63"/>
      <c r="M51" s="63" t="b">
        <f t="shared" si="1"/>
        <v>1</v>
      </c>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row>
    <row r="52" spans="1:60" s="65" customFormat="1" x14ac:dyDescent="0.25">
      <c r="A52" s="63">
        <v>31</v>
      </c>
      <c r="B52" s="63" t="s">
        <v>112</v>
      </c>
      <c r="C52" s="63" t="s">
        <v>120</v>
      </c>
      <c r="D52" s="63" t="s">
        <v>61</v>
      </c>
      <c r="E52" s="63" t="s">
        <v>121</v>
      </c>
      <c r="F52" s="63" t="s">
        <v>110</v>
      </c>
      <c r="G52" s="63" t="s">
        <v>111</v>
      </c>
      <c r="H52" s="63">
        <v>115</v>
      </c>
      <c r="I52" s="63">
        <v>5</v>
      </c>
      <c r="J52" s="63">
        <v>120</v>
      </c>
      <c r="K52" s="63">
        <v>220</v>
      </c>
      <c r="L52" s="63"/>
      <c r="M52" s="63" t="b">
        <f t="shared" si="1"/>
        <v>1</v>
      </c>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row>
    <row r="53" spans="1:60" s="65" customFormat="1" x14ac:dyDescent="0.25">
      <c r="A53" s="63">
        <v>31</v>
      </c>
      <c r="B53" s="63" t="s">
        <v>112</v>
      </c>
      <c r="C53" s="63" t="s">
        <v>124</v>
      </c>
      <c r="D53" s="63" t="s">
        <v>61</v>
      </c>
      <c r="E53" s="63" t="s">
        <v>125</v>
      </c>
      <c r="F53" s="63" t="s">
        <v>110</v>
      </c>
      <c r="G53" s="63" t="s">
        <v>111</v>
      </c>
      <c r="H53" s="63">
        <v>139</v>
      </c>
      <c r="I53" s="63">
        <v>26</v>
      </c>
      <c r="J53" s="63">
        <v>165</v>
      </c>
      <c r="K53" s="63">
        <v>241</v>
      </c>
      <c r="L53" s="63"/>
      <c r="M53" s="63" t="b">
        <f t="shared" si="1"/>
        <v>1</v>
      </c>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row>
    <row r="54" spans="1:60" s="65" customFormat="1" x14ac:dyDescent="0.25">
      <c r="A54" s="63">
        <v>31</v>
      </c>
      <c r="B54" s="63" t="s">
        <v>112</v>
      </c>
      <c r="C54" s="63" t="s">
        <v>135</v>
      </c>
      <c r="D54" s="63" t="s">
        <v>61</v>
      </c>
      <c r="E54" s="63" t="s">
        <v>136</v>
      </c>
      <c r="F54" s="63" t="s">
        <v>110</v>
      </c>
      <c r="G54" s="63" t="s">
        <v>111</v>
      </c>
      <c r="H54" s="63">
        <v>172</v>
      </c>
      <c r="I54" s="63">
        <v>0</v>
      </c>
      <c r="J54" s="63">
        <v>172</v>
      </c>
      <c r="K54" s="63">
        <v>467</v>
      </c>
      <c r="L54" s="63"/>
      <c r="M54" s="63" t="b">
        <f t="shared" si="1"/>
        <v>1</v>
      </c>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64"/>
      <c r="BH54" s="64"/>
    </row>
    <row r="55" spans="1:60" s="65" customFormat="1" x14ac:dyDescent="0.25">
      <c r="A55" s="63">
        <v>31</v>
      </c>
      <c r="B55" s="63" t="s">
        <v>112</v>
      </c>
      <c r="C55" s="63" t="s">
        <v>141</v>
      </c>
      <c r="D55" s="63" t="s">
        <v>61</v>
      </c>
      <c r="E55" s="63" t="s">
        <v>142</v>
      </c>
      <c r="F55" s="63" t="s">
        <v>110</v>
      </c>
      <c r="G55" s="63" t="s">
        <v>111</v>
      </c>
      <c r="H55" s="63">
        <v>42</v>
      </c>
      <c r="I55" s="63">
        <v>1</v>
      </c>
      <c r="J55" s="63">
        <v>43</v>
      </c>
      <c r="K55" s="63">
        <v>60</v>
      </c>
      <c r="L55" s="63"/>
      <c r="M55" s="63" t="b">
        <f t="shared" si="1"/>
        <v>1</v>
      </c>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64"/>
      <c r="BD55" s="64"/>
      <c r="BE55" s="64"/>
      <c r="BF55" s="64"/>
      <c r="BG55" s="64"/>
      <c r="BH55" s="64"/>
    </row>
    <row r="56" spans="1:60" s="65" customFormat="1" x14ac:dyDescent="0.25">
      <c r="A56" s="63">
        <v>31</v>
      </c>
      <c r="B56" s="63" t="s">
        <v>112</v>
      </c>
      <c r="C56" s="63" t="s">
        <v>145</v>
      </c>
      <c r="D56" s="63" t="s">
        <v>61</v>
      </c>
      <c r="E56" s="63" t="s">
        <v>146</v>
      </c>
      <c r="F56" s="63" t="s">
        <v>110</v>
      </c>
      <c r="G56" s="63" t="s">
        <v>111</v>
      </c>
      <c r="H56" s="63">
        <v>194</v>
      </c>
      <c r="I56" s="63">
        <v>61</v>
      </c>
      <c r="J56" s="63">
        <v>255</v>
      </c>
      <c r="K56" s="63">
        <v>358</v>
      </c>
      <c r="L56" s="63"/>
      <c r="M56" s="63" t="b">
        <f t="shared" si="1"/>
        <v>1</v>
      </c>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row>
    <row r="57" spans="1:60" s="65" customFormat="1" x14ac:dyDescent="0.25">
      <c r="A57" s="63">
        <v>31</v>
      </c>
      <c r="B57" s="63" t="s">
        <v>112</v>
      </c>
      <c r="C57" s="63" t="s">
        <v>179</v>
      </c>
      <c r="D57" s="63" t="s">
        <v>61</v>
      </c>
      <c r="E57" s="63" t="s">
        <v>180</v>
      </c>
      <c r="F57" s="63" t="s">
        <v>110</v>
      </c>
      <c r="G57" s="63" t="s">
        <v>111</v>
      </c>
      <c r="H57" s="63">
        <v>259</v>
      </c>
      <c r="I57" s="63">
        <v>19</v>
      </c>
      <c r="J57" s="63">
        <v>278</v>
      </c>
      <c r="K57" s="63">
        <v>745</v>
      </c>
      <c r="L57" s="63"/>
      <c r="M57" s="63" t="b">
        <f t="shared" si="1"/>
        <v>1</v>
      </c>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row>
    <row r="58" spans="1:60" s="65" customFormat="1" x14ac:dyDescent="0.25">
      <c r="A58" s="63">
        <v>31</v>
      </c>
      <c r="B58" s="63" t="s">
        <v>112</v>
      </c>
      <c r="C58" s="63" t="s">
        <v>181</v>
      </c>
      <c r="D58" s="63" t="s">
        <v>61</v>
      </c>
      <c r="E58" s="63" t="s">
        <v>182</v>
      </c>
      <c r="F58" s="63" t="s">
        <v>110</v>
      </c>
      <c r="G58" s="63" t="s">
        <v>111</v>
      </c>
      <c r="H58" s="63">
        <v>172</v>
      </c>
      <c r="I58" s="63">
        <v>9</v>
      </c>
      <c r="J58" s="63">
        <v>181</v>
      </c>
      <c r="K58" s="63">
        <v>982</v>
      </c>
      <c r="L58" s="63"/>
      <c r="M58" s="63" t="b">
        <f t="shared" si="1"/>
        <v>1</v>
      </c>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row>
    <row r="59" spans="1:60" s="65" customFormat="1" x14ac:dyDescent="0.25">
      <c r="A59" s="63">
        <v>31</v>
      </c>
      <c r="B59" s="63" t="s">
        <v>112</v>
      </c>
      <c r="C59" s="63" t="s">
        <v>185</v>
      </c>
      <c r="D59" s="63" t="s">
        <v>61</v>
      </c>
      <c r="E59" s="63" t="s">
        <v>186</v>
      </c>
      <c r="F59" s="63" t="s">
        <v>110</v>
      </c>
      <c r="G59" s="63" t="s">
        <v>111</v>
      </c>
      <c r="H59" s="63">
        <v>27</v>
      </c>
      <c r="I59" s="63">
        <v>3</v>
      </c>
      <c r="J59" s="63">
        <v>30</v>
      </c>
      <c r="K59" s="63">
        <v>113</v>
      </c>
      <c r="L59" s="63"/>
      <c r="M59" s="63" t="b">
        <f t="shared" si="1"/>
        <v>1</v>
      </c>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row>
    <row r="60" spans="1:60" s="65" customFormat="1" x14ac:dyDescent="0.25">
      <c r="A60" s="63">
        <v>31</v>
      </c>
      <c r="B60" s="63" t="s">
        <v>112</v>
      </c>
      <c r="C60" s="63" t="s">
        <v>189</v>
      </c>
      <c r="D60" s="63" t="s">
        <v>61</v>
      </c>
      <c r="E60" s="63" t="s">
        <v>190</v>
      </c>
      <c r="F60" s="63" t="s">
        <v>110</v>
      </c>
      <c r="G60" s="63" t="s">
        <v>111</v>
      </c>
      <c r="H60" s="63">
        <v>153</v>
      </c>
      <c r="I60" s="63">
        <v>17</v>
      </c>
      <c r="J60" s="63">
        <v>170</v>
      </c>
      <c r="K60" s="63">
        <v>188</v>
      </c>
      <c r="L60" s="63"/>
      <c r="M60" s="63" t="b">
        <f t="shared" si="1"/>
        <v>1</v>
      </c>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row>
    <row r="61" spans="1:60" s="62" customFormat="1" x14ac:dyDescent="0.25">
      <c r="A61" s="61">
        <v>31</v>
      </c>
      <c r="B61" s="61" t="s">
        <v>117</v>
      </c>
      <c r="C61" s="61" t="s">
        <v>118</v>
      </c>
      <c r="D61" s="61" t="s">
        <v>60</v>
      </c>
      <c r="E61" s="61" t="s">
        <v>119</v>
      </c>
      <c r="F61" s="61" t="s">
        <v>110</v>
      </c>
      <c r="G61" s="61" t="s">
        <v>111</v>
      </c>
      <c r="H61" s="61">
        <v>3</v>
      </c>
      <c r="I61" s="61">
        <v>3</v>
      </c>
      <c r="J61" s="61">
        <v>6</v>
      </c>
      <c r="K61" s="61">
        <v>31</v>
      </c>
      <c r="L61" s="61"/>
      <c r="M61" s="61" t="b">
        <f t="shared" si="1"/>
        <v>1</v>
      </c>
    </row>
    <row r="62" spans="1:60" x14ac:dyDescent="0.25">
      <c r="A62" s="45">
        <v>31</v>
      </c>
      <c r="B62" s="45" t="s">
        <v>117</v>
      </c>
      <c r="C62" s="45" t="s">
        <v>122</v>
      </c>
      <c r="D62" s="45" t="s">
        <v>60</v>
      </c>
      <c r="E62" s="45" t="s">
        <v>123</v>
      </c>
      <c r="F62" s="45" t="s">
        <v>110</v>
      </c>
      <c r="G62" s="45" t="s">
        <v>111</v>
      </c>
      <c r="H62" s="45">
        <v>8</v>
      </c>
      <c r="I62" s="45">
        <v>8</v>
      </c>
      <c r="J62" s="45">
        <v>16</v>
      </c>
      <c r="K62" s="45">
        <v>28</v>
      </c>
      <c r="L62" s="45"/>
      <c r="M62" s="45" t="b">
        <f t="shared" si="1"/>
        <v>1</v>
      </c>
    </row>
    <row r="63" spans="1:60" x14ac:dyDescent="0.25">
      <c r="A63" s="45">
        <v>31</v>
      </c>
      <c r="B63" s="45" t="s">
        <v>112</v>
      </c>
      <c r="C63" s="45" t="s">
        <v>137</v>
      </c>
      <c r="D63" s="45" t="s">
        <v>60</v>
      </c>
      <c r="E63" s="45" t="s">
        <v>138</v>
      </c>
      <c r="F63" s="45" t="s">
        <v>110</v>
      </c>
      <c r="G63" s="45" t="s">
        <v>111</v>
      </c>
      <c r="H63" s="45">
        <v>254</v>
      </c>
      <c r="I63" s="45">
        <v>20</v>
      </c>
      <c r="J63" s="45">
        <v>274</v>
      </c>
      <c r="K63" s="45">
        <v>955</v>
      </c>
      <c r="L63" s="45"/>
      <c r="M63" s="45" t="b">
        <f t="shared" si="1"/>
        <v>1</v>
      </c>
    </row>
    <row r="64" spans="1:60" x14ac:dyDescent="0.25">
      <c r="A64" s="45">
        <v>31</v>
      </c>
      <c r="B64" s="45" t="s">
        <v>117</v>
      </c>
      <c r="C64" s="45" t="s">
        <v>147</v>
      </c>
      <c r="D64" s="45" t="s">
        <v>60</v>
      </c>
      <c r="E64" s="45" t="s">
        <v>148</v>
      </c>
      <c r="F64" s="45" t="s">
        <v>110</v>
      </c>
      <c r="G64" s="45" t="s">
        <v>111</v>
      </c>
      <c r="H64" s="45">
        <v>54</v>
      </c>
      <c r="I64" s="45">
        <v>25</v>
      </c>
      <c r="J64" s="45">
        <v>79</v>
      </c>
      <c r="K64" s="45">
        <v>92</v>
      </c>
      <c r="L64" s="45"/>
      <c r="M64" s="45" t="b">
        <f t="shared" si="1"/>
        <v>1</v>
      </c>
    </row>
    <row r="65" spans="1:13" x14ac:dyDescent="0.25">
      <c r="A65" s="45">
        <v>31</v>
      </c>
      <c r="B65" s="45" t="s">
        <v>117</v>
      </c>
      <c r="C65" s="45" t="s">
        <v>157</v>
      </c>
      <c r="D65" s="45" t="s">
        <v>60</v>
      </c>
      <c r="E65" s="45" t="s">
        <v>158</v>
      </c>
      <c r="F65" s="45" t="s">
        <v>110</v>
      </c>
      <c r="G65" s="45" t="s">
        <v>111</v>
      </c>
      <c r="H65" s="45">
        <v>26</v>
      </c>
      <c r="I65" s="45">
        <v>4</v>
      </c>
      <c r="J65" s="45">
        <v>30</v>
      </c>
      <c r="K65" s="45">
        <v>98</v>
      </c>
      <c r="L65" s="45"/>
      <c r="M65" s="45" t="b">
        <f t="shared" si="1"/>
        <v>1</v>
      </c>
    </row>
    <row r="66" spans="1:13" x14ac:dyDescent="0.25">
      <c r="A66" s="45">
        <v>31</v>
      </c>
      <c r="B66" s="45" t="s">
        <v>117</v>
      </c>
      <c r="C66" s="45" t="s">
        <v>169</v>
      </c>
      <c r="D66" s="45" t="s">
        <v>60</v>
      </c>
      <c r="E66" s="45" t="s">
        <v>170</v>
      </c>
      <c r="F66" s="45" t="s">
        <v>110</v>
      </c>
      <c r="G66" s="45" t="s">
        <v>111</v>
      </c>
      <c r="H66" s="45">
        <v>15</v>
      </c>
      <c r="I66" s="45">
        <v>5</v>
      </c>
      <c r="J66" s="45">
        <v>20</v>
      </c>
      <c r="K66" s="45">
        <v>24</v>
      </c>
      <c r="L66" s="45"/>
      <c r="M66" s="45" t="b">
        <f t="shared" ref="M66:M93" si="2">H66+I66=J66</f>
        <v>1</v>
      </c>
    </row>
    <row r="67" spans="1:13" x14ac:dyDescent="0.25">
      <c r="A67" s="45">
        <v>31</v>
      </c>
      <c r="B67" s="45" t="s">
        <v>117</v>
      </c>
      <c r="C67" s="45" t="s">
        <v>171</v>
      </c>
      <c r="D67" s="45" t="s">
        <v>60</v>
      </c>
      <c r="E67" s="45" t="s">
        <v>172</v>
      </c>
      <c r="F67" s="45" t="s">
        <v>110</v>
      </c>
      <c r="G67" s="45" t="s">
        <v>111</v>
      </c>
      <c r="H67" s="45">
        <v>34</v>
      </c>
      <c r="I67" s="45">
        <v>13</v>
      </c>
      <c r="J67" s="45">
        <v>47</v>
      </c>
      <c r="K67" s="45">
        <v>89</v>
      </c>
      <c r="L67" s="45"/>
      <c r="M67" s="45" t="b">
        <f t="shared" si="2"/>
        <v>1</v>
      </c>
    </row>
    <row r="68" spans="1:13" x14ac:dyDescent="0.25">
      <c r="A68" s="45">
        <v>31</v>
      </c>
      <c r="B68" s="45" t="s">
        <v>117</v>
      </c>
      <c r="C68" s="45" t="s">
        <v>175</v>
      </c>
      <c r="D68" s="45" t="s">
        <v>60</v>
      </c>
      <c r="E68" s="45" t="s">
        <v>176</v>
      </c>
      <c r="F68" s="45" t="s">
        <v>110</v>
      </c>
      <c r="G68" s="45" t="s">
        <v>111</v>
      </c>
      <c r="H68" s="45">
        <v>8</v>
      </c>
      <c r="I68" s="45">
        <v>1</v>
      </c>
      <c r="J68" s="45">
        <v>9</v>
      </c>
      <c r="K68" s="45">
        <v>74</v>
      </c>
      <c r="L68" s="45"/>
      <c r="M68" s="45" t="b">
        <f t="shared" si="2"/>
        <v>1</v>
      </c>
    </row>
    <row r="69" spans="1:13" x14ac:dyDescent="0.25">
      <c r="A69" s="45">
        <v>31</v>
      </c>
      <c r="B69" s="45" t="s">
        <v>117</v>
      </c>
      <c r="C69" s="45" t="s">
        <v>191</v>
      </c>
      <c r="D69" s="45" t="s">
        <v>60</v>
      </c>
      <c r="E69" s="45" t="s">
        <v>192</v>
      </c>
      <c r="F69" s="45" t="s">
        <v>110</v>
      </c>
      <c r="G69" s="45" t="s">
        <v>111</v>
      </c>
      <c r="H69" s="45">
        <v>6</v>
      </c>
      <c r="I69" s="45">
        <v>2</v>
      </c>
      <c r="J69" s="45">
        <v>8</v>
      </c>
      <c r="K69" s="45">
        <v>12</v>
      </c>
      <c r="L69" s="45"/>
      <c r="M69" s="45" t="b">
        <f t="shared" si="2"/>
        <v>1</v>
      </c>
    </row>
    <row r="70" spans="1:13" x14ac:dyDescent="0.25">
      <c r="A70" s="45">
        <v>31</v>
      </c>
      <c r="B70" s="45" t="s">
        <v>112</v>
      </c>
      <c r="C70" s="45" t="s">
        <v>113</v>
      </c>
      <c r="D70" s="45" t="s">
        <v>62</v>
      </c>
      <c r="E70" s="45" t="s">
        <v>114</v>
      </c>
      <c r="F70" s="45" t="s">
        <v>110</v>
      </c>
      <c r="G70" s="45" t="s">
        <v>111</v>
      </c>
      <c r="H70" s="45">
        <v>161</v>
      </c>
      <c r="I70" s="45">
        <v>33</v>
      </c>
      <c r="J70" s="45">
        <v>194</v>
      </c>
      <c r="K70" s="45">
        <v>228</v>
      </c>
      <c r="L70" s="45"/>
      <c r="M70" s="45" t="b">
        <f t="shared" si="2"/>
        <v>1</v>
      </c>
    </row>
    <row r="71" spans="1:13" x14ac:dyDescent="0.25">
      <c r="A71" s="45">
        <v>31</v>
      </c>
      <c r="B71" s="45" t="s">
        <v>126</v>
      </c>
      <c r="C71" s="45" t="s">
        <v>127</v>
      </c>
      <c r="D71" s="45" t="s">
        <v>62</v>
      </c>
      <c r="E71" s="45" t="s">
        <v>128</v>
      </c>
      <c r="F71" s="45" t="s">
        <v>110</v>
      </c>
      <c r="G71" s="45" t="s">
        <v>111</v>
      </c>
      <c r="H71" s="45">
        <v>37</v>
      </c>
      <c r="I71" s="45">
        <v>13</v>
      </c>
      <c r="J71" s="45">
        <v>50</v>
      </c>
      <c r="K71" s="45">
        <v>54</v>
      </c>
      <c r="L71" s="45"/>
      <c r="M71" s="45" t="b">
        <f t="shared" si="2"/>
        <v>1</v>
      </c>
    </row>
    <row r="72" spans="1:13" x14ac:dyDescent="0.25">
      <c r="A72" s="45">
        <v>31</v>
      </c>
      <c r="B72" s="45" t="s">
        <v>126</v>
      </c>
      <c r="C72" s="45" t="s">
        <v>129</v>
      </c>
      <c r="D72" s="45" t="s">
        <v>62</v>
      </c>
      <c r="E72" s="45" t="s">
        <v>130</v>
      </c>
      <c r="F72" s="45" t="s">
        <v>110</v>
      </c>
      <c r="G72" s="45" t="s">
        <v>111</v>
      </c>
      <c r="H72" s="45">
        <v>146</v>
      </c>
      <c r="I72" s="45">
        <v>15</v>
      </c>
      <c r="J72" s="45">
        <v>161</v>
      </c>
      <c r="K72" s="45">
        <v>179</v>
      </c>
      <c r="L72" s="45"/>
      <c r="M72" s="45" t="b">
        <f t="shared" si="2"/>
        <v>1</v>
      </c>
    </row>
    <row r="73" spans="1:13" x14ac:dyDescent="0.25">
      <c r="A73" s="45">
        <v>31</v>
      </c>
      <c r="B73" s="45" t="s">
        <v>107</v>
      </c>
      <c r="C73" s="45" t="s">
        <v>131</v>
      </c>
      <c r="D73" s="45" t="s">
        <v>62</v>
      </c>
      <c r="E73" s="45" t="s">
        <v>132</v>
      </c>
      <c r="F73" s="45" t="s">
        <v>110</v>
      </c>
      <c r="G73" s="45" t="s">
        <v>111</v>
      </c>
      <c r="H73" s="45">
        <v>25</v>
      </c>
      <c r="I73" s="45">
        <v>5</v>
      </c>
      <c r="J73" s="45">
        <v>30</v>
      </c>
      <c r="K73" s="45">
        <v>45</v>
      </c>
      <c r="L73" s="45"/>
      <c r="M73" s="45" t="b">
        <f t="shared" si="2"/>
        <v>1</v>
      </c>
    </row>
    <row r="74" spans="1:13" x14ac:dyDescent="0.25">
      <c r="A74" s="45">
        <v>31</v>
      </c>
      <c r="B74" s="45" t="s">
        <v>126</v>
      </c>
      <c r="C74" s="45" t="s">
        <v>133</v>
      </c>
      <c r="D74" s="45" t="s">
        <v>62</v>
      </c>
      <c r="E74" s="45" t="s">
        <v>134</v>
      </c>
      <c r="F74" s="45" t="s">
        <v>110</v>
      </c>
      <c r="G74" s="45" t="s">
        <v>111</v>
      </c>
      <c r="H74" s="45">
        <v>58</v>
      </c>
      <c r="I74" s="45">
        <v>9</v>
      </c>
      <c r="J74" s="45">
        <v>67</v>
      </c>
      <c r="K74" s="45">
        <v>96</v>
      </c>
      <c r="L74" s="45"/>
      <c r="M74" s="45" t="b">
        <f t="shared" si="2"/>
        <v>1</v>
      </c>
    </row>
    <row r="75" spans="1:13" x14ac:dyDescent="0.25">
      <c r="A75" s="45">
        <v>31</v>
      </c>
      <c r="B75" s="45" t="s">
        <v>126</v>
      </c>
      <c r="C75" s="45" t="s">
        <v>143</v>
      </c>
      <c r="D75" s="45" t="s">
        <v>62</v>
      </c>
      <c r="E75" s="45" t="s">
        <v>144</v>
      </c>
      <c r="F75" s="45" t="s">
        <v>110</v>
      </c>
      <c r="G75" s="45" t="s">
        <v>111</v>
      </c>
      <c r="H75" s="45">
        <v>18</v>
      </c>
      <c r="I75" s="45">
        <v>1</v>
      </c>
      <c r="J75" s="45">
        <v>19</v>
      </c>
      <c r="K75" s="45">
        <v>31</v>
      </c>
      <c r="L75" s="45"/>
      <c r="M75" s="45" t="b">
        <f t="shared" si="2"/>
        <v>1</v>
      </c>
    </row>
    <row r="76" spans="1:13" x14ac:dyDescent="0.25">
      <c r="A76" s="45">
        <v>31</v>
      </c>
      <c r="B76" s="45" t="s">
        <v>126</v>
      </c>
      <c r="C76" s="45" t="s">
        <v>149</v>
      </c>
      <c r="D76" s="45" t="s">
        <v>62</v>
      </c>
      <c r="E76" s="45" t="s">
        <v>150</v>
      </c>
      <c r="F76" s="45" t="s">
        <v>110</v>
      </c>
      <c r="G76" s="45" t="s">
        <v>111</v>
      </c>
      <c r="H76" s="45">
        <v>33</v>
      </c>
      <c r="I76" s="45">
        <v>12</v>
      </c>
      <c r="J76" s="45">
        <v>45</v>
      </c>
      <c r="K76" s="45">
        <v>55</v>
      </c>
      <c r="L76" s="45"/>
      <c r="M76" s="45" t="b">
        <f t="shared" si="2"/>
        <v>1</v>
      </c>
    </row>
    <row r="77" spans="1:13" x14ac:dyDescent="0.25">
      <c r="A77" s="45">
        <v>31</v>
      </c>
      <c r="B77" s="45" t="s">
        <v>117</v>
      </c>
      <c r="C77" s="45" t="s">
        <v>151</v>
      </c>
      <c r="D77" s="45" t="s">
        <v>62</v>
      </c>
      <c r="E77" s="45" t="s">
        <v>152</v>
      </c>
      <c r="F77" s="45" t="s">
        <v>110</v>
      </c>
      <c r="G77" s="45" t="s">
        <v>111</v>
      </c>
      <c r="H77" s="45">
        <v>15</v>
      </c>
      <c r="I77" s="45">
        <v>2</v>
      </c>
      <c r="J77" s="45">
        <v>17</v>
      </c>
      <c r="K77" s="45">
        <v>17</v>
      </c>
      <c r="L77" s="45"/>
      <c r="M77" s="45" t="b">
        <f t="shared" si="2"/>
        <v>1</v>
      </c>
    </row>
    <row r="78" spans="1:13" x14ac:dyDescent="0.25">
      <c r="A78" s="45">
        <v>31</v>
      </c>
      <c r="B78" s="45" t="s">
        <v>126</v>
      </c>
      <c r="C78" s="45" t="s">
        <v>155</v>
      </c>
      <c r="D78" s="45" t="s">
        <v>62</v>
      </c>
      <c r="E78" s="45" t="s">
        <v>156</v>
      </c>
      <c r="F78" s="45" t="s">
        <v>110</v>
      </c>
      <c r="G78" s="45" t="s">
        <v>111</v>
      </c>
      <c r="H78" s="45">
        <v>37</v>
      </c>
      <c r="I78" s="45">
        <v>33</v>
      </c>
      <c r="J78" s="45">
        <v>70</v>
      </c>
      <c r="K78" s="45">
        <v>122</v>
      </c>
      <c r="L78" s="45"/>
      <c r="M78" s="45" t="b">
        <f t="shared" si="2"/>
        <v>1</v>
      </c>
    </row>
    <row r="79" spans="1:13" x14ac:dyDescent="0.25">
      <c r="A79" s="45">
        <v>31</v>
      </c>
      <c r="B79" s="45" t="s">
        <v>112</v>
      </c>
      <c r="C79" s="45" t="s">
        <v>159</v>
      </c>
      <c r="D79" s="45" t="s">
        <v>62</v>
      </c>
      <c r="E79" s="45" t="s">
        <v>160</v>
      </c>
      <c r="F79" s="45" t="s">
        <v>110</v>
      </c>
      <c r="G79" s="45" t="s">
        <v>111</v>
      </c>
      <c r="H79" s="45">
        <v>72</v>
      </c>
      <c r="I79" s="45">
        <v>3</v>
      </c>
      <c r="J79" s="45">
        <v>75</v>
      </c>
      <c r="K79" s="45">
        <v>105</v>
      </c>
      <c r="L79" s="45"/>
      <c r="M79" s="45" t="b">
        <f t="shared" si="2"/>
        <v>1</v>
      </c>
    </row>
    <row r="80" spans="1:13" x14ac:dyDescent="0.25">
      <c r="A80" s="45">
        <v>31</v>
      </c>
      <c r="B80" s="45" t="s">
        <v>107</v>
      </c>
      <c r="C80" s="45" t="s">
        <v>161</v>
      </c>
      <c r="D80" s="45" t="s">
        <v>62</v>
      </c>
      <c r="E80" s="45" t="s">
        <v>162</v>
      </c>
      <c r="F80" s="45" t="s">
        <v>110</v>
      </c>
      <c r="G80" s="45" t="s">
        <v>111</v>
      </c>
      <c r="H80" s="45">
        <v>23</v>
      </c>
      <c r="I80" s="45">
        <v>1</v>
      </c>
      <c r="J80" s="45">
        <v>24</v>
      </c>
      <c r="K80" s="45">
        <v>45</v>
      </c>
      <c r="L80" s="45"/>
      <c r="M80" s="45" t="b">
        <f t="shared" si="2"/>
        <v>1</v>
      </c>
    </row>
    <row r="81" spans="1:13" x14ac:dyDescent="0.25">
      <c r="A81" s="45">
        <v>31</v>
      </c>
      <c r="B81" s="45" t="s">
        <v>126</v>
      </c>
      <c r="C81" s="45" t="s">
        <v>167</v>
      </c>
      <c r="D81" s="45" t="s">
        <v>62</v>
      </c>
      <c r="E81" s="45" t="s">
        <v>168</v>
      </c>
      <c r="F81" s="45" t="s">
        <v>110</v>
      </c>
      <c r="G81" s="45" t="s">
        <v>111</v>
      </c>
      <c r="H81" s="45">
        <v>53</v>
      </c>
      <c r="I81" s="45">
        <v>8</v>
      </c>
      <c r="J81" s="45">
        <v>61</v>
      </c>
      <c r="K81" s="45">
        <v>93</v>
      </c>
      <c r="L81" s="45"/>
      <c r="M81" s="45" t="b">
        <f t="shared" si="2"/>
        <v>1</v>
      </c>
    </row>
    <row r="82" spans="1:13" x14ac:dyDescent="0.25">
      <c r="A82" s="45">
        <v>31</v>
      </c>
      <c r="B82" s="45" t="s">
        <v>126</v>
      </c>
      <c r="C82" s="45" t="s">
        <v>177</v>
      </c>
      <c r="D82" s="45" t="s">
        <v>62</v>
      </c>
      <c r="E82" s="45" t="s">
        <v>178</v>
      </c>
      <c r="F82" s="45" t="s">
        <v>110</v>
      </c>
      <c r="G82" s="45" t="s">
        <v>111</v>
      </c>
      <c r="H82" s="45">
        <v>8</v>
      </c>
      <c r="I82" s="45">
        <v>2</v>
      </c>
      <c r="J82" s="45">
        <v>10</v>
      </c>
      <c r="K82" s="45">
        <v>31</v>
      </c>
      <c r="L82" s="45"/>
      <c r="M82" s="45" t="b">
        <f t="shared" si="2"/>
        <v>1</v>
      </c>
    </row>
    <row r="83" spans="1:13" x14ac:dyDescent="0.25">
      <c r="A83" s="45">
        <v>31</v>
      </c>
      <c r="B83" s="45" t="s">
        <v>126</v>
      </c>
      <c r="C83" s="45" t="s">
        <v>193</v>
      </c>
      <c r="D83" s="45" t="s">
        <v>62</v>
      </c>
      <c r="E83" s="45" t="s">
        <v>194</v>
      </c>
      <c r="F83" s="45" t="s">
        <v>110</v>
      </c>
      <c r="G83" s="45" t="s">
        <v>111</v>
      </c>
      <c r="H83" s="45">
        <v>27</v>
      </c>
      <c r="I83" s="45">
        <v>0</v>
      </c>
      <c r="J83" s="45">
        <v>27</v>
      </c>
      <c r="K83" s="45">
        <v>46</v>
      </c>
      <c r="L83" s="45"/>
      <c r="M83" s="45" t="b">
        <f t="shared" si="2"/>
        <v>1</v>
      </c>
    </row>
    <row r="84" spans="1:13" x14ac:dyDescent="0.25">
      <c r="A84" s="45">
        <v>31</v>
      </c>
      <c r="B84" s="45" t="s">
        <v>126</v>
      </c>
      <c r="C84" s="45" t="s">
        <v>195</v>
      </c>
      <c r="D84" s="45" t="s">
        <v>62</v>
      </c>
      <c r="E84" s="45" t="s">
        <v>196</v>
      </c>
      <c r="F84" s="45" t="s">
        <v>110</v>
      </c>
      <c r="G84" s="45" t="s">
        <v>111</v>
      </c>
      <c r="H84" s="45">
        <v>27</v>
      </c>
      <c r="I84" s="45">
        <v>5</v>
      </c>
      <c r="J84" s="45">
        <v>32</v>
      </c>
      <c r="K84" s="45">
        <v>51</v>
      </c>
      <c r="L84" s="45"/>
      <c r="M84" s="45" t="b">
        <f t="shared" si="2"/>
        <v>1</v>
      </c>
    </row>
    <row r="85" spans="1:13" x14ac:dyDescent="0.25">
      <c r="A85" s="45">
        <v>31</v>
      </c>
      <c r="B85" s="45" t="s">
        <v>107</v>
      </c>
      <c r="C85" s="45" t="s">
        <v>108</v>
      </c>
      <c r="D85" s="45" t="s">
        <v>63</v>
      </c>
      <c r="E85" s="45" t="s">
        <v>109</v>
      </c>
      <c r="F85" s="45" t="s">
        <v>110</v>
      </c>
      <c r="G85" s="45" t="s">
        <v>111</v>
      </c>
      <c r="H85" s="45">
        <v>30</v>
      </c>
      <c r="I85" s="45">
        <v>1</v>
      </c>
      <c r="J85" s="45">
        <v>31</v>
      </c>
      <c r="K85" s="45">
        <v>36</v>
      </c>
      <c r="L85" s="45"/>
      <c r="M85" s="45" t="b">
        <f t="shared" si="2"/>
        <v>1</v>
      </c>
    </row>
    <row r="86" spans="1:13" x14ac:dyDescent="0.25">
      <c r="A86" s="45">
        <v>31</v>
      </c>
      <c r="B86" s="45" t="s">
        <v>107</v>
      </c>
      <c r="C86" s="45" t="s">
        <v>139</v>
      </c>
      <c r="D86" s="45" t="s">
        <v>63</v>
      </c>
      <c r="E86" s="45" t="s">
        <v>140</v>
      </c>
      <c r="F86" s="45" t="s">
        <v>110</v>
      </c>
      <c r="G86" s="45" t="s">
        <v>111</v>
      </c>
      <c r="H86" s="45">
        <v>70</v>
      </c>
      <c r="I86" s="45">
        <v>3</v>
      </c>
      <c r="J86" s="45">
        <v>73</v>
      </c>
      <c r="K86" s="45">
        <v>86</v>
      </c>
      <c r="L86" s="45"/>
      <c r="M86" s="45" t="b">
        <f t="shared" si="2"/>
        <v>1</v>
      </c>
    </row>
    <row r="87" spans="1:13" x14ac:dyDescent="0.25">
      <c r="A87" s="45">
        <v>31</v>
      </c>
      <c r="B87" s="45" t="s">
        <v>117</v>
      </c>
      <c r="C87" s="45" t="s">
        <v>153</v>
      </c>
      <c r="D87" s="45" t="s">
        <v>63</v>
      </c>
      <c r="E87" s="45" t="s">
        <v>154</v>
      </c>
      <c r="F87" s="45" t="s">
        <v>110</v>
      </c>
      <c r="G87" s="45" t="s">
        <v>111</v>
      </c>
      <c r="H87" s="45">
        <v>23</v>
      </c>
      <c r="I87" s="45">
        <v>17</v>
      </c>
      <c r="J87" s="45">
        <v>40</v>
      </c>
      <c r="K87" s="45">
        <v>43</v>
      </c>
      <c r="L87" s="45"/>
      <c r="M87" s="45" t="b">
        <f t="shared" si="2"/>
        <v>1</v>
      </c>
    </row>
    <row r="88" spans="1:13" x14ac:dyDescent="0.25">
      <c r="A88" s="45">
        <v>31</v>
      </c>
      <c r="B88" s="45" t="s">
        <v>107</v>
      </c>
      <c r="C88" s="45" t="s">
        <v>163</v>
      </c>
      <c r="D88" s="45" t="s">
        <v>63</v>
      </c>
      <c r="E88" s="45" t="s">
        <v>164</v>
      </c>
      <c r="F88" s="45" t="s">
        <v>110</v>
      </c>
      <c r="G88" s="45" t="s">
        <v>111</v>
      </c>
      <c r="H88" s="45">
        <v>9</v>
      </c>
      <c r="I88" s="45">
        <v>0</v>
      </c>
      <c r="J88" s="45">
        <v>9</v>
      </c>
      <c r="K88" s="45">
        <v>15</v>
      </c>
      <c r="L88" s="45"/>
      <c r="M88" s="45" t="b">
        <f t="shared" si="2"/>
        <v>1</v>
      </c>
    </row>
    <row r="89" spans="1:13" x14ac:dyDescent="0.25">
      <c r="A89" s="45">
        <v>31</v>
      </c>
      <c r="B89" s="45" t="s">
        <v>117</v>
      </c>
      <c r="C89" s="45" t="s">
        <v>165</v>
      </c>
      <c r="D89" s="45" t="s">
        <v>63</v>
      </c>
      <c r="E89" s="45" t="s">
        <v>166</v>
      </c>
      <c r="F89" s="45" t="s">
        <v>110</v>
      </c>
      <c r="G89" s="45" t="s">
        <v>111</v>
      </c>
      <c r="H89" s="45">
        <v>5</v>
      </c>
      <c r="I89" s="45">
        <v>4</v>
      </c>
      <c r="J89" s="45">
        <v>9</v>
      </c>
      <c r="K89" s="45">
        <v>15</v>
      </c>
      <c r="L89" s="45"/>
      <c r="M89" s="45" t="b">
        <f t="shared" si="2"/>
        <v>1</v>
      </c>
    </row>
    <row r="90" spans="1:13" x14ac:dyDescent="0.25">
      <c r="A90" s="45">
        <v>31</v>
      </c>
      <c r="B90" s="45" t="s">
        <v>107</v>
      </c>
      <c r="C90" s="45" t="s">
        <v>173</v>
      </c>
      <c r="D90" s="45" t="s">
        <v>63</v>
      </c>
      <c r="E90" s="45" t="s">
        <v>174</v>
      </c>
      <c r="F90" s="45" t="s">
        <v>110</v>
      </c>
      <c r="G90" s="45" t="s">
        <v>111</v>
      </c>
      <c r="H90" s="45">
        <v>20</v>
      </c>
      <c r="I90" s="45">
        <v>4</v>
      </c>
      <c r="J90" s="45">
        <v>24</v>
      </c>
      <c r="K90" s="45">
        <v>34</v>
      </c>
      <c r="L90" s="45"/>
      <c r="M90" s="45" t="b">
        <f t="shared" si="2"/>
        <v>1</v>
      </c>
    </row>
    <row r="91" spans="1:13" x14ac:dyDescent="0.25">
      <c r="A91" s="45">
        <v>31</v>
      </c>
      <c r="B91" s="45" t="s">
        <v>107</v>
      </c>
      <c r="C91" s="45" t="s">
        <v>183</v>
      </c>
      <c r="D91" s="45" t="s">
        <v>63</v>
      </c>
      <c r="E91" s="45" t="s">
        <v>184</v>
      </c>
      <c r="F91" s="45" t="s">
        <v>110</v>
      </c>
      <c r="G91" s="45" t="s">
        <v>111</v>
      </c>
      <c r="H91" s="45">
        <v>49</v>
      </c>
      <c r="I91" s="45">
        <v>6</v>
      </c>
      <c r="J91" s="45">
        <v>55</v>
      </c>
      <c r="K91" s="45">
        <v>70</v>
      </c>
      <c r="L91" s="45"/>
      <c r="M91" s="45" t="b">
        <f t="shared" si="2"/>
        <v>1</v>
      </c>
    </row>
    <row r="92" spans="1:13" x14ac:dyDescent="0.25">
      <c r="A92" s="45">
        <v>31</v>
      </c>
      <c r="B92" s="45" t="s">
        <v>107</v>
      </c>
      <c r="C92" s="45" t="s">
        <v>187</v>
      </c>
      <c r="D92" s="45" t="s">
        <v>63</v>
      </c>
      <c r="E92" s="45" t="s">
        <v>188</v>
      </c>
      <c r="F92" s="45" t="s">
        <v>110</v>
      </c>
      <c r="G92" s="45" t="s">
        <v>111</v>
      </c>
      <c r="H92" s="45">
        <v>7</v>
      </c>
      <c r="I92" s="45">
        <v>24</v>
      </c>
      <c r="J92" s="45">
        <v>31</v>
      </c>
      <c r="K92" s="45">
        <v>31</v>
      </c>
      <c r="L92" s="45"/>
      <c r="M92" s="45" t="b">
        <f t="shared" si="2"/>
        <v>1</v>
      </c>
    </row>
    <row r="93" spans="1:13" x14ac:dyDescent="0.25">
      <c r="A93" s="45">
        <v>31</v>
      </c>
      <c r="B93" s="45" t="s">
        <v>107</v>
      </c>
      <c r="C93" s="45" t="s">
        <v>197</v>
      </c>
      <c r="D93" s="45" t="s">
        <v>63</v>
      </c>
      <c r="E93" s="45" t="s">
        <v>198</v>
      </c>
      <c r="F93" s="45" t="s">
        <v>110</v>
      </c>
      <c r="G93" s="45" t="s">
        <v>111</v>
      </c>
      <c r="H93" s="45">
        <v>73</v>
      </c>
      <c r="I93" s="45">
        <v>20</v>
      </c>
      <c r="J93" s="45">
        <v>93</v>
      </c>
      <c r="K93" s="45">
        <v>105</v>
      </c>
      <c r="L93" s="45"/>
      <c r="M93" s="45" t="b">
        <f t="shared" si="2"/>
        <v>1</v>
      </c>
    </row>
  </sheetData>
  <sortState ref="A2:M93">
    <sortCondition ref="D2:D9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2" t="s">
        <v>89</v>
      </c>
      <c r="G1" s="32"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121</v>
      </c>
      <c r="C5" s="2">
        <v>1574</v>
      </c>
      <c r="D5" s="2">
        <v>1695</v>
      </c>
      <c r="G5" s="1" t="s">
        <v>9</v>
      </c>
      <c r="H5" s="2">
        <f>GETPIVOTDATA("Sum of Cx pipiens",$A$4,"Zone","LV")</f>
        <v>121</v>
      </c>
      <c r="I5" s="2">
        <f>GETPIVOTDATA("Sum of Cx tarsalis",$A$4,"Zone","LV")</f>
        <v>1574</v>
      </c>
      <c r="J5" s="2">
        <f>GETPIVOTDATA("Sum of Total CX",$A$4,"Zone","LV")</f>
        <v>1695</v>
      </c>
    </row>
    <row r="6" spans="1:10" x14ac:dyDescent="0.25">
      <c r="A6" s="1" t="s">
        <v>61</v>
      </c>
      <c r="B6" s="2">
        <v>163</v>
      </c>
      <c r="C6" s="2">
        <v>1388</v>
      </c>
      <c r="D6" s="2">
        <v>1551</v>
      </c>
      <c r="G6" s="1" t="s">
        <v>61</v>
      </c>
      <c r="H6" s="2">
        <f>GETPIVOTDATA("Sum of Cx pipiens",$A$4,"Zone","NE")</f>
        <v>163</v>
      </c>
      <c r="I6" s="2">
        <f>GETPIVOTDATA("Sum of Cx tarsalis",$A$4,"Zone","NE")</f>
        <v>1388</v>
      </c>
      <c r="J6" s="2">
        <f>GETPIVOTDATA("Sum of Total CX",$A$4,"Zone","NE")</f>
        <v>1551</v>
      </c>
    </row>
    <row r="7" spans="1:10" x14ac:dyDescent="0.25">
      <c r="A7" s="1" t="s">
        <v>60</v>
      </c>
      <c r="B7" s="2">
        <v>81</v>
      </c>
      <c r="C7" s="2">
        <v>408</v>
      </c>
      <c r="D7" s="2">
        <v>489</v>
      </c>
      <c r="G7" s="1" t="s">
        <v>60</v>
      </c>
      <c r="H7" s="2">
        <f>GETPIVOTDATA("Sum of Cx pipiens",$A$4,"Zone","NW")</f>
        <v>81</v>
      </c>
      <c r="I7" s="2">
        <f>GETPIVOTDATA("Sum of Cx tarsalis",$A$4,"Zone","NW")</f>
        <v>408</v>
      </c>
      <c r="J7" s="2">
        <f>GETPIVOTDATA("Sum of Total CX",$A$4,"Zone","NW")</f>
        <v>489</v>
      </c>
    </row>
    <row r="8" spans="1:10" x14ac:dyDescent="0.25">
      <c r="A8" s="1" t="s">
        <v>62</v>
      </c>
      <c r="B8" s="2">
        <v>142</v>
      </c>
      <c r="C8" s="2">
        <v>740</v>
      </c>
      <c r="D8" s="2">
        <v>882</v>
      </c>
      <c r="G8" s="1" t="s">
        <v>62</v>
      </c>
      <c r="H8" s="2">
        <f>GETPIVOTDATA("Sum of Cx pipiens",$A$4,"Zone","SE")</f>
        <v>142</v>
      </c>
      <c r="I8" s="2">
        <f>GETPIVOTDATA("Sum of Cx tarsalis",$A$4,"Zone","SE")</f>
        <v>740</v>
      </c>
      <c r="J8" s="2">
        <f>GETPIVOTDATA("Sum of Total CX",$A$4,"Zone","SE")</f>
        <v>882</v>
      </c>
    </row>
    <row r="9" spans="1:10" x14ac:dyDescent="0.25">
      <c r="A9" s="1" t="s">
        <v>63</v>
      </c>
      <c r="B9" s="2">
        <v>79</v>
      </c>
      <c r="C9" s="2">
        <v>286</v>
      </c>
      <c r="D9" s="2">
        <v>365</v>
      </c>
      <c r="G9" s="1" t="s">
        <v>63</v>
      </c>
      <c r="H9" s="2">
        <f>GETPIVOTDATA("Sum of Cx pipiens",$A$4,"Zone","SW")</f>
        <v>79</v>
      </c>
      <c r="I9" s="2">
        <f>GETPIVOTDATA("Sum of Cx tarsalis",$A$4,"Zone","SW")</f>
        <v>286</v>
      </c>
      <c r="J9" s="2">
        <f>GETPIVOTDATA("Sum of Total CX",$A$4,"Zone","SW")</f>
        <v>365</v>
      </c>
    </row>
    <row r="10" spans="1:10" x14ac:dyDescent="0.25">
      <c r="A10" s="1" t="s">
        <v>297</v>
      </c>
      <c r="B10" s="2">
        <v>57</v>
      </c>
      <c r="C10" s="2">
        <v>796</v>
      </c>
      <c r="D10" s="2">
        <v>853</v>
      </c>
    </row>
    <row r="11" spans="1:10" x14ac:dyDescent="0.25">
      <c r="A11" s="1" t="s">
        <v>7</v>
      </c>
      <c r="B11" s="2">
        <v>643</v>
      </c>
      <c r="C11" s="2">
        <v>5192</v>
      </c>
      <c r="D11" s="2">
        <v>5835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6" sqref="B6"/>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73" t="s">
        <v>79</v>
      </c>
      <c r="B1" s="73"/>
      <c r="H1" s="73" t="s">
        <v>55</v>
      </c>
      <c r="I1" s="73"/>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15</v>
      </c>
      <c r="C6" s="2">
        <v>499</v>
      </c>
      <c r="D6" s="2">
        <v>514</v>
      </c>
      <c r="H6" s="1" t="s">
        <v>9</v>
      </c>
      <c r="I6" s="2">
        <f>GETPIVOTDATA("Total",$A$4,"Zone","LV","Spp","pipiens")</f>
        <v>15</v>
      </c>
      <c r="J6" s="2">
        <f>GETPIVOTDATA("Total",$A$4,"Zone","LV","Spp","tarsalis")</f>
        <v>499</v>
      </c>
      <c r="K6" s="2">
        <f>GETPIVOTDATA("Total",$A$4,"Zone","LV")</f>
        <v>514</v>
      </c>
    </row>
    <row r="7" spans="1:11" x14ac:dyDescent="0.25">
      <c r="A7" s="1" t="s">
        <v>61</v>
      </c>
      <c r="B7" s="2">
        <v>591</v>
      </c>
      <c r="C7" s="2">
        <v>1390</v>
      </c>
      <c r="D7" s="2">
        <v>1981</v>
      </c>
      <c r="H7" s="1" t="s">
        <v>61</v>
      </c>
      <c r="I7" s="2">
        <f>GETPIVOTDATA("Total",$A$4,"Zone","NE","Spp","pipiens")</f>
        <v>591</v>
      </c>
      <c r="J7" s="2">
        <f>GETPIVOTDATA("Total",$A$4,"Zone","NE","Spp","tarsalis")</f>
        <v>1390</v>
      </c>
      <c r="K7" s="2">
        <f>GETPIVOTDATA("Total",$A$4,"Zone","NE")</f>
        <v>1981</v>
      </c>
    </row>
    <row r="8" spans="1:11" x14ac:dyDescent="0.25">
      <c r="A8" s="1" t="s">
        <v>60</v>
      </c>
      <c r="B8" s="2">
        <v>204</v>
      </c>
      <c r="C8" s="2">
        <v>409</v>
      </c>
      <c r="D8" s="2">
        <v>613</v>
      </c>
      <c r="H8" s="1" t="s">
        <v>60</v>
      </c>
      <c r="I8" s="2">
        <f>GETPIVOTDATA("Total",$A$4,"Zone","NW","Spp","pipiens")</f>
        <v>204</v>
      </c>
      <c r="J8" s="2">
        <f>GETPIVOTDATA("Total",$A$4,"Zone","NW","Spp","tarsalis")</f>
        <v>409</v>
      </c>
      <c r="K8" s="2">
        <f>GETPIVOTDATA("Total",$A$4,"Zone","NW")</f>
        <v>613</v>
      </c>
    </row>
    <row r="9" spans="1:11" x14ac:dyDescent="0.25">
      <c r="A9" s="1" t="s">
        <v>62</v>
      </c>
      <c r="B9" s="2">
        <v>233</v>
      </c>
      <c r="C9" s="2">
        <v>742</v>
      </c>
      <c r="D9" s="2">
        <v>975</v>
      </c>
      <c r="H9" s="1" t="s">
        <v>62</v>
      </c>
      <c r="I9" s="2">
        <f>GETPIVOTDATA("Total",$A$4,"Zone","SE","Spp","pipiens")</f>
        <v>233</v>
      </c>
      <c r="J9" s="2">
        <f>GETPIVOTDATA("Total",$A$4,"Zone","SE","Spp","tarsalis")</f>
        <v>742</v>
      </c>
      <c r="K9" s="2">
        <f>GETPIVOTDATA("Total",$A$4,"Zone","SE")</f>
        <v>975</v>
      </c>
    </row>
    <row r="10" spans="1:11" x14ac:dyDescent="0.25">
      <c r="A10" s="1" t="s">
        <v>63</v>
      </c>
      <c r="B10" s="2">
        <v>129</v>
      </c>
      <c r="C10" s="2">
        <v>287</v>
      </c>
      <c r="D10" s="2">
        <v>416</v>
      </c>
      <c r="H10" s="1" t="s">
        <v>63</v>
      </c>
      <c r="I10" s="2">
        <f>GETPIVOTDATA("Total",$A$4,"Zone","SW","Spp","pipiens")</f>
        <v>129</v>
      </c>
      <c r="J10" s="2">
        <f>GETPIVOTDATA("Total",$A$4,"Zone","SW","Spp","tarsalis")</f>
        <v>287</v>
      </c>
      <c r="K10" s="2">
        <f>GETPIVOTDATA("Total",$A$4,"Zone","SW")</f>
        <v>416</v>
      </c>
    </row>
    <row r="11" spans="1:11" x14ac:dyDescent="0.25">
      <c r="A11" s="1" t="s">
        <v>7</v>
      </c>
      <c r="B11" s="2">
        <v>1172</v>
      </c>
      <c r="C11" s="2">
        <v>3327</v>
      </c>
      <c r="D11" s="2">
        <v>4499</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355D6D49-1418-4751-9B44-06E5A2FA60AF}"/>
</file>

<file path=customXml/itemProps2.xml><?xml version="1.0" encoding="utf-8"?>
<ds:datastoreItem xmlns:ds="http://schemas.openxmlformats.org/officeDocument/2006/customXml" ds:itemID="{7C95A6C9-C0DC-4589-B143-4B58BAD14728}"/>
</file>

<file path=customXml/itemProps3.xml><?xml version="1.0" encoding="utf-8"?>
<ds:datastoreItem xmlns:ds="http://schemas.openxmlformats.org/officeDocument/2006/customXml" ds:itemID="{57E1D5C7-1A5D-4D0B-94F9-6AB22E48391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2015-09-28T16:54:01Z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25371200</vt:r8>
  </property>
</Properties>
</file>