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32\"/>
    </mc:Choice>
  </mc:AlternateContent>
  <bookViews>
    <workbookView xWindow="0" yWindow="0" windowWidth="28800" windowHeight="15525" tabRatio="905" firstSheet="7" activeTab="13"/>
  </bookViews>
  <sheets>
    <sheet name="READ ME" sheetId="65" r:id="rId1"/>
    <sheet name="Weekly Data Input" sheetId="2" r:id="rId2"/>
    <sheet name="InfRateTotal" sheetId="77" r:id="rId3"/>
    <sheet name="InfRateZone" sheetId="75" r:id="rId4"/>
    <sheet name="InfRateZO" sheetId="73" r:id="rId5"/>
    <sheet name="InfRateCI" sheetId="71"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52511"/>
  <pivotCaches>
    <pivotCache cacheId="22" r:id="rId15"/>
    <pivotCache cacheId="23" r:id="rId16"/>
  </pivotCaches>
</workbook>
</file>

<file path=xl/calcChain.xml><?xml version="1.0" encoding="utf-8"?>
<calcChain xmlns="http://schemas.openxmlformats.org/spreadsheetml/2006/main">
  <c r="F12" i="5" l="1"/>
  <c r="F9" i="5"/>
  <c r="E12" i="5"/>
  <c r="E6" i="5"/>
  <c r="H7" i="64"/>
  <c r="F70" i="5" l="1"/>
  <c r="M75" i="5"/>
  <c r="L75" i="5"/>
  <c r="L73" i="5"/>
  <c r="E10" i="5" s="1"/>
  <c r="M73" i="5"/>
  <c r="F10" i="5" s="1"/>
  <c r="M72" i="5"/>
  <c r="M71" i="5"/>
  <c r="F8" i="5" s="1"/>
  <c r="M70" i="5"/>
  <c r="F7" i="5" s="1"/>
  <c r="M69" i="5"/>
  <c r="F6" i="5" s="1"/>
  <c r="L72" i="5"/>
  <c r="E9" i="5" s="1"/>
  <c r="L71" i="5"/>
  <c r="E8" i="5" s="1"/>
  <c r="L70" i="5"/>
  <c r="E7" i="5" s="1"/>
  <c r="L69" i="5"/>
  <c r="H11" i="6"/>
  <c r="I10" i="6"/>
  <c r="I7" i="6"/>
  <c r="G9" i="6"/>
  <c r="G8" i="6"/>
  <c r="H7" i="6"/>
  <c r="I11" i="6"/>
  <c r="G10" i="6"/>
  <c r="H10" i="6"/>
  <c r="I9" i="6"/>
  <c r="G11" i="6"/>
  <c r="H8" i="6"/>
  <c r="G7" i="6"/>
  <c r="I8" i="6"/>
  <c r="H9" i="6"/>
  <c r="I9" i="64"/>
  <c r="J8" i="64"/>
  <c r="H6" i="64"/>
  <c r="H9" i="64"/>
  <c r="I6" i="64"/>
  <c r="J10" i="64"/>
  <c r="I7" i="64"/>
  <c r="H10" i="64"/>
  <c r="H8" i="64"/>
  <c r="J6" i="64"/>
  <c r="I10" i="64"/>
  <c r="J9" i="64"/>
  <c r="J7" i="64"/>
  <c r="I8" i="64"/>
  <c r="K10" i="61"/>
  <c r="J10" i="61"/>
  <c r="K9" i="61"/>
  <c r="K6" i="61"/>
  <c r="I7" i="61"/>
  <c r="J6" i="61"/>
  <c r="I8" i="61"/>
  <c r="I6" i="61"/>
  <c r="J9" i="61"/>
  <c r="K8" i="61"/>
  <c r="I9" i="61"/>
  <c r="I10" i="61"/>
  <c r="K7" i="61"/>
  <c r="J7" i="61"/>
  <c r="J8" i="61"/>
  <c r="I7" i="63"/>
  <c r="H8" i="63"/>
  <c r="I9" i="63"/>
  <c r="J5" i="63"/>
  <c r="I5" i="63"/>
  <c r="H7" i="63"/>
  <c r="H6" i="63"/>
  <c r="J7" i="63"/>
  <c r="I6" i="63"/>
  <c r="H5" i="63"/>
  <c r="H9" i="63"/>
  <c r="J9" i="63"/>
  <c r="I8" i="63"/>
  <c r="J8" i="63"/>
  <c r="J6" i="63"/>
  <c r="G75" i="5" l="1"/>
  <c r="F69" i="5"/>
  <c r="F71" i="5"/>
  <c r="G69" i="5"/>
  <c r="F72" i="5"/>
  <c r="G71" i="5"/>
  <c r="F75" i="5"/>
  <c r="G72" i="5"/>
  <c r="G70" i="5"/>
  <c r="H70" i="5"/>
  <c r="C69" i="5"/>
  <c r="D70" i="5"/>
  <c r="C70" i="5"/>
  <c r="D75" i="5"/>
  <c r="D72" i="5"/>
  <c r="C71" i="5"/>
  <c r="D69" i="5"/>
  <c r="C75" i="5"/>
  <c r="C72" i="5"/>
  <c r="D71" i="5"/>
  <c r="C40" i="5"/>
  <c r="D38" i="5"/>
  <c r="C44" i="5"/>
  <c r="G44" i="5" s="1"/>
  <c r="C41" i="5"/>
  <c r="D40" i="5"/>
  <c r="C39" i="5"/>
  <c r="D44" i="5"/>
  <c r="H44" i="5" s="1"/>
  <c r="D41" i="5"/>
  <c r="C38" i="5"/>
  <c r="D39" i="5"/>
  <c r="J75" i="5"/>
  <c r="I75" i="5"/>
  <c r="H69" i="5" l="1"/>
  <c r="E75"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K72" i="5"/>
  <c r="K71" i="5"/>
  <c r="K70" i="5"/>
  <c r="K69" i="5"/>
  <c r="J72" i="5"/>
  <c r="J71" i="5"/>
  <c r="J70" i="5"/>
  <c r="J69" i="5"/>
  <c r="I69" i="5"/>
  <c r="I72" i="5"/>
  <c r="I71" i="5"/>
  <c r="I70" i="5"/>
  <c r="D8" i="5"/>
  <c r="D7" i="5"/>
  <c r="C9" i="5"/>
  <c r="C7" i="5"/>
  <c r="C6" i="5"/>
  <c r="I38" i="5" l="1"/>
  <c r="I40" i="5"/>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<sst xmlns="http://schemas.openxmlformats.org/spreadsheetml/2006/main" count="2488" uniqueCount="463">
  <si>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</si>
  <si>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</si>
  <si>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</si>
  <si>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</si>
  <si>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</si>
  <si>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</si>
  <si>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</si>
  <si>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</si>
  <si>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</si>
  <si>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</si>
  <si>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</si>
  <si>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</si>
  <si>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</si>
  <si>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</si>
  <si>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</si>
  <si>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</si>
  <si>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</si>
  <si>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</si>
  <si>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</si>
  <si>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</si>
  <si>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</si>
  <si>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</si>
  <si>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</si>
  <si>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</si>
  <si>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</si>
  <si>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</si>
  <si>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</si>
  <si>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</si>
  <si>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</si>
  <si>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</si>
  <si>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</si>
  <si>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</si>
  <si>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</si>
  <si>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</si>
  <si>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</si>
  <si>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</si>
  <si>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</si>
  <si>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</si>
  <si>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</si>
  <si>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</si>
  <si>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</si>
  <si>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</si>
  <si>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</si>
  <si>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</si>
  <si>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</si>
  <si>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</si>
  <si>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</si>
  <si>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</si>
  <si>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</si>
  <si>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</si>
  <si>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</si>
  <si>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</si>
  <si>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</si>
  <si>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</si>
  <si>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</si>
  <si>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</si>
  <si>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</si>
  <si>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</si>
  <si>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</si>
  <si>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</si>
  <si>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</si>
  <si>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</si>
  <si>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</si>
  <si>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</si>
  <si>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</si>
  <si>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</si>
  <si>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</si>
  <si>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</si>
  <si>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</si>
  <si>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</si>
  <si>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</si>
  <si>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</si>
  <si>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</si>
  <si>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</si>
  <si>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</si>
  <si>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</si>
  <si>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</si>
  <si>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</si>
  <si>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</si>
  <si>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</si>
  <si>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</si>
  <si>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</si>
  <si>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</si>
  <si>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</si>
  <si>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</si>
  <si>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</si>
  <si>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</si>
  <si>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</si>
  <si>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</si>
  <si>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</si>
  <si>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</si>
  <si>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</si>
  <si>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</si>
  <si>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</si>
  <si>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</si>
  <si>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</si>
  <si>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</si>
  <si>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</si>
  <si>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</si>
  <si>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</si>
  <si>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</si>
  <si>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</si>
  <si>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</si>
  <si>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</si>
  <si>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</si>
  <si>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NA</t>
  </si>
  <si>
    <t>N/A</t>
  </si>
  <si>
    <t>08/13/2015</t>
  </si>
  <si>
    <t>FC-001</t>
  </si>
  <si>
    <t>Magic Carpet</t>
  </si>
  <si>
    <t>LIGHT</t>
  </si>
  <si>
    <t>NO</t>
  </si>
  <si>
    <t>08/10/2015</t>
  </si>
  <si>
    <t>FC-004</t>
  </si>
  <si>
    <t>Bighorn Drive</t>
  </si>
  <si>
    <t>FC-006</t>
  </si>
  <si>
    <t>North Linden</t>
  </si>
  <si>
    <t>08/12/2015</t>
  </si>
  <si>
    <t>FC-011</t>
  </si>
  <si>
    <t>Golden Currant</t>
  </si>
  <si>
    <t>FC-014</t>
  </si>
  <si>
    <t>Fort Collins Vistors Center</t>
  </si>
  <si>
    <t>FC-015</t>
  </si>
  <si>
    <t>Stuart and Dorset</t>
  </si>
  <si>
    <t>FC-019</t>
  </si>
  <si>
    <t>Edora Park</t>
  </si>
  <si>
    <t>08/11/2015</t>
  </si>
  <si>
    <t>FC-023</t>
  </si>
  <si>
    <t>Boltz</t>
  </si>
  <si>
    <t>FC-027</t>
  </si>
  <si>
    <t>San Luis</t>
  </si>
  <si>
    <t>FC-029</t>
  </si>
  <si>
    <t>Bens Park</t>
  </si>
  <si>
    <t>FC-031</t>
  </si>
  <si>
    <t>Willow Springs</t>
  </si>
  <si>
    <t>FC-034</t>
  </si>
  <si>
    <t>Country Club</t>
  </si>
  <si>
    <t>FC-036</t>
  </si>
  <si>
    <t>Hemlock</t>
  </si>
  <si>
    <t>FC-037</t>
  </si>
  <si>
    <t>Chelsea Ridge</t>
  </si>
  <si>
    <t>FC-038</t>
  </si>
  <si>
    <t>Lochside Lane</t>
  </si>
  <si>
    <t>FC-039</t>
  </si>
  <si>
    <t>Fossil Creek South (Greenstone)</t>
  </si>
  <si>
    <t>FC-040</t>
  </si>
  <si>
    <t>Redwood</t>
  </si>
  <si>
    <t>FC-041</t>
  </si>
  <si>
    <t>Fishback</t>
  </si>
  <si>
    <t>FC-046</t>
  </si>
  <si>
    <t>725 Westshore Court</t>
  </si>
  <si>
    <t>FC-047</t>
  </si>
  <si>
    <t>Keenland &amp; Twin Oak</t>
  </si>
  <si>
    <t>FC-049</t>
  </si>
  <si>
    <t>Casa Grande and Downing</t>
  </si>
  <si>
    <t>FC-050</t>
  </si>
  <si>
    <t>Golden Meadows Ditch</t>
  </si>
  <si>
    <t>FC-052</t>
  </si>
  <si>
    <t>603 Gilgalad Way</t>
  </si>
  <si>
    <t>FC-053</t>
  </si>
  <si>
    <t>Egret and Rookery</t>
  </si>
  <si>
    <t>FC-054</t>
  </si>
  <si>
    <t>737 Parliament Court</t>
  </si>
  <si>
    <t>FC-057</t>
  </si>
  <si>
    <t>Registry Ridge- End of Ranger Dr</t>
  </si>
  <si>
    <t>FC-058</t>
  </si>
  <si>
    <t>Spring Creek Trail @ Michener Dr</t>
  </si>
  <si>
    <t>FC-059</t>
  </si>
  <si>
    <t>Springwood and Lockwood</t>
  </si>
  <si>
    <t>FC-060</t>
  </si>
  <si>
    <t>808 Pondersosa</t>
  </si>
  <si>
    <t>FC-061</t>
  </si>
  <si>
    <t>Holley Environ. Plant Research Ctr</t>
  </si>
  <si>
    <t>FC-062</t>
  </si>
  <si>
    <t>Waters Edge at Blue Mesa</t>
  </si>
  <si>
    <t>FC-063</t>
  </si>
  <si>
    <t>Red Fox Meadows FCNA</t>
  </si>
  <si>
    <t>FC-064</t>
  </si>
  <si>
    <t>West Chase @ Kechter Farm</t>
  </si>
  <si>
    <t>FC-066</t>
  </si>
  <si>
    <t>Prospect Ponds @ Drake Water</t>
  </si>
  <si>
    <t>FC-067</t>
  </si>
  <si>
    <t>Poudre River Drive at bike trail</t>
  </si>
  <si>
    <t>FC-068</t>
  </si>
  <si>
    <t>502 Crest Drive</t>
  </si>
  <si>
    <t>FC-069</t>
  </si>
  <si>
    <t>Linden Lake Rd</t>
  </si>
  <si>
    <t>FC-071</t>
  </si>
  <si>
    <t>Silvergate Road</t>
  </si>
  <si>
    <t>FC-072</t>
  </si>
  <si>
    <t>422 Lake Drive Alley</t>
  </si>
  <si>
    <t>FC-073</t>
  </si>
  <si>
    <t>118 Grant</t>
  </si>
  <si>
    <t>FC-074</t>
  </si>
  <si>
    <t>Rockcreek</t>
  </si>
  <si>
    <t>FC-075</t>
  </si>
  <si>
    <t>North Sage Creek</t>
  </si>
  <si>
    <t>FC-093</t>
  </si>
  <si>
    <t>Lopez Elementary School</t>
  </si>
  <si>
    <t>LC-001</t>
  </si>
  <si>
    <t>LC</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</si>
  <si>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</si>
  <si>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</si>
  <si>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</si>
  <si>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</si>
  <si>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</si>
  <si>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</si>
  <si>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</si>
  <si>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</si>
  <si>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</si>
  <si>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</si>
  <si>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</si>
  <si>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</si>
  <si>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</si>
  <si>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</si>
  <si>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</si>
  <si>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</si>
  <si>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</si>
  <si>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</si>
  <si>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</si>
  <si>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</si>
  <si>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</si>
  <si>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</si>
  <si>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</si>
  <si>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</si>
  <si>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</si>
  <si>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</si>
  <si>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</si>
  <si>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</si>
  <si>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</si>
  <si>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LV-020</t>
  </si>
  <si>
    <t>Cattail Pond</t>
  </si>
  <si>
    <t>LV-021</t>
  </si>
  <si>
    <t>Linda and 26th Street SW</t>
  </si>
  <si>
    <t>LV-042</t>
  </si>
  <si>
    <t>2001 South Douglas</t>
  </si>
  <si>
    <t>LV-066</t>
  </si>
  <si>
    <t>Outlet Mall Apartments</t>
  </si>
  <si>
    <t>LV-067</t>
  </si>
  <si>
    <t>Del Norte Private Park</t>
  </si>
  <si>
    <t>LV-069</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</si>
  <si>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</si>
  <si>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</si>
  <si>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</si>
  <si>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</si>
  <si>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</si>
  <si>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</si>
  <si>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</si>
  <si>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</si>
  <si>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</si>
  <si>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</si>
  <si>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</si>
  <si>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</si>
  <si>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</si>
  <si>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LV-089</t>
  </si>
  <si>
    <t>9th and Des Moines</t>
  </si>
  <si>
    <t>LV-093</t>
  </si>
  <si>
    <t>Pond at Silver Lake</t>
  </si>
  <si>
    <t>LV-095</t>
  </si>
  <si>
    <t>Waterfront at Boyd Lake</t>
  </si>
  <si>
    <t>LV-097</t>
  </si>
  <si>
    <t>Farisita at Rist Benson Drainage</t>
  </si>
  <si>
    <t>LV-098</t>
  </si>
  <si>
    <t>Benson Park</t>
  </si>
  <si>
    <t>LV-099</t>
  </si>
  <si>
    <t>Cattails Golf Course</t>
  </si>
  <si>
    <t>LV-100</t>
  </si>
  <si>
    <t>Lynx Runoff @ Blue Tree Real Estate</t>
  </si>
  <si>
    <t>LV-102</t>
  </si>
  <si>
    <t>Glen Isle Ditch and Pond</t>
  </si>
  <si>
    <t>LV-104</t>
  </si>
  <si>
    <t>County Road 20C and County Road 9</t>
  </si>
  <si>
    <t>LV-105</t>
  </si>
  <si>
    <t>West 43rd RR</t>
  </si>
  <si>
    <t>LV-110</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</si>
  <si>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</si>
  <si>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</si>
  <si>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</si>
  <si>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</si>
  <si>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</si>
  <si>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</si>
  <si>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</si>
  <si>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</si>
  <si>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</si>
  <si>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</si>
  <si>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</si>
  <si>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</si>
  <si>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</si>
  <si>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</si>
  <si>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</si>
  <si>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</si>
  <si>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</si>
  <si>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EBO</t>
  </si>
  <si>
    <t>LV-122</t>
  </si>
  <si>
    <t>Fallgold</t>
  </si>
  <si>
    <t>LV-124</t>
  </si>
  <si>
    <t>Storage Yards 2nd St. South West</t>
  </si>
  <si>
    <t>LV-125</t>
  </si>
  <si>
    <t>8th St. No Name</t>
  </si>
  <si>
    <t>CSU-8283</t>
  </si>
  <si>
    <t>Cx.</t>
  </si>
  <si>
    <t>F</t>
  </si>
  <si>
    <t>Negative</t>
  </si>
  <si>
    <t>CSU-8284</t>
  </si>
  <si>
    <t>CSU-8285</t>
  </si>
  <si>
    <t>CSU-8286</t>
  </si>
  <si>
    <t>CSU-8287</t>
  </si>
  <si>
    <t>CSU-8288</t>
  </si>
  <si>
    <t>CSU-8289</t>
  </si>
  <si>
    <t>CSU-8290</t>
  </si>
  <si>
    <t>CSU-8291</t>
  </si>
  <si>
    <t>CSU-8292</t>
  </si>
  <si>
    <t>CSU-8293</t>
  </si>
  <si>
    <t>CSU-8294</t>
  </si>
  <si>
    <t>CSU-8295</t>
  </si>
  <si>
    <t>CSU-8296</t>
  </si>
  <si>
    <t>CSU-8297</t>
  </si>
  <si>
    <t>CSU-8298</t>
  </si>
  <si>
    <t>CSU-8299</t>
  </si>
  <si>
    <t>CSU-8300</t>
  </si>
  <si>
    <t>CSU-8301</t>
  </si>
  <si>
    <t>CSU-8302</t>
  </si>
  <si>
    <t>Positive</t>
  </si>
  <si>
    <t>CSU-8303</t>
  </si>
  <si>
    <t>CSU-8304</t>
  </si>
  <si>
    <t>FC-092gr</t>
  </si>
  <si>
    <t>GRAVID</t>
  </si>
  <si>
    <t>CSU-8305</t>
  </si>
  <si>
    <t>CSU-8306</t>
  </si>
  <si>
    <t>CSU-8307</t>
  </si>
  <si>
    <t>CSU-8308</t>
  </si>
  <si>
    <t>FC-040gr</t>
  </si>
  <si>
    <t>CSU-8309</t>
  </si>
  <si>
    <t>CSU-8310</t>
  </si>
  <si>
    <t>CSU-8311</t>
  </si>
  <si>
    <t>CSU-8312</t>
  </si>
  <si>
    <t>FC-066gr</t>
  </si>
  <si>
    <t>CSU-8313</t>
  </si>
  <si>
    <t>CSU-8314</t>
  </si>
  <si>
    <t>CSU-8315</t>
  </si>
  <si>
    <t>CSU-8316</t>
  </si>
  <si>
    <t>CSU-8317</t>
  </si>
  <si>
    <t>CSU-8318</t>
  </si>
  <si>
    <t>CSU-8319</t>
  </si>
  <si>
    <t>CSU-8320</t>
  </si>
  <si>
    <t>CSU-8321</t>
  </si>
  <si>
    <t>CSU-8322</t>
  </si>
  <si>
    <t>FC-091gr</t>
  </si>
  <si>
    <t>CSU-8323</t>
  </si>
  <si>
    <t>CSU-8324</t>
  </si>
  <si>
    <t>CSU-8325</t>
  </si>
  <si>
    <t>CSU-8326</t>
  </si>
  <si>
    <t>CSU-8327</t>
  </si>
  <si>
    <t>CSU-8328</t>
  </si>
  <si>
    <t>CSU-8329</t>
  </si>
  <si>
    <t>CSU-8330</t>
  </si>
  <si>
    <t>CSU-8331</t>
  </si>
  <si>
    <t>CSU-8332</t>
  </si>
  <si>
    <t>CSU-8333</t>
  </si>
  <si>
    <t>CSU-8334</t>
  </si>
  <si>
    <t>FC-075gr</t>
  </si>
  <si>
    <t>CSU-8335</t>
  </si>
  <si>
    <t>CSU-8336</t>
  </si>
  <si>
    <t>CSU-8337</t>
  </si>
  <si>
    <t>FC-088gr</t>
  </si>
  <si>
    <t>CSU-8338</t>
  </si>
  <si>
    <t>CSU-8339</t>
  </si>
  <si>
    <t>CSU-8340</t>
  </si>
  <si>
    <t>CSU-8341</t>
  </si>
  <si>
    <t>CSU-8342</t>
  </si>
  <si>
    <t>CSU-8343</t>
  </si>
  <si>
    <t>CSU-8344</t>
  </si>
  <si>
    <t>CSU-8345</t>
  </si>
  <si>
    <t>CSU-8346</t>
  </si>
  <si>
    <t>CSU-8347</t>
  </si>
  <si>
    <t>CSU-8348</t>
  </si>
  <si>
    <t>CSU-8349</t>
  </si>
  <si>
    <t>CSU-8350</t>
  </si>
  <si>
    <t>CSU-8351</t>
  </si>
  <si>
    <t>CSU-8352</t>
  </si>
  <si>
    <t>CSU-8353</t>
  </si>
  <si>
    <t>CSU-8354</t>
  </si>
  <si>
    <t>CSU-8355</t>
  </si>
  <si>
    <t>CSU-8356</t>
  </si>
  <si>
    <t>CSU-8357</t>
  </si>
  <si>
    <t>CSU-8358</t>
  </si>
  <si>
    <t>CSU-8359</t>
  </si>
  <si>
    <t>CSU-8360</t>
  </si>
  <si>
    <t>CSU-8361</t>
  </si>
  <si>
    <t>CSU-8362</t>
  </si>
  <si>
    <t>CSU-8363</t>
  </si>
  <si>
    <t>CSU-8364</t>
  </si>
  <si>
    <t>CSU-8365</t>
  </si>
  <si>
    <t>CSU-8366</t>
  </si>
  <si>
    <t>CSU-8367</t>
  </si>
  <si>
    <t>CSU-8368</t>
  </si>
  <si>
    <t>CSU-8369</t>
  </si>
  <si>
    <t>CSU-8370</t>
  </si>
  <si>
    <t>CSU-8371</t>
  </si>
  <si>
    <t>CSU-8372</t>
  </si>
  <si>
    <t>CSU-8373</t>
  </si>
  <si>
    <t>FC-090gr</t>
  </si>
  <si>
    <t>CSU-8374</t>
  </si>
  <si>
    <t>CSU-8375</t>
  </si>
  <si>
    <t>CSU-8376</t>
  </si>
  <si>
    <t>FC-063gr</t>
  </si>
  <si>
    <t>CSU-8377</t>
  </si>
  <si>
    <t>CSU-8378</t>
  </si>
  <si>
    <t>CSU-8379</t>
  </si>
  <si>
    <t>CSU-8380</t>
  </si>
  <si>
    <t>CSU-8381</t>
  </si>
  <si>
    <t>CSU-8382</t>
  </si>
  <si>
    <t>CSU-8383</t>
  </si>
  <si>
    <t>CSU-8384</t>
  </si>
  <si>
    <t>CSU-8385</t>
  </si>
  <si>
    <t>CSU-8386</t>
  </si>
  <si>
    <t>CSU-8387</t>
  </si>
  <si>
    <t>CSU-8388</t>
  </si>
  <si>
    <t>CSU-8389</t>
  </si>
  <si>
    <t>CSU-8390</t>
  </si>
  <si>
    <t>CSU-8391</t>
  </si>
  <si>
    <t>CSU-8392</t>
  </si>
  <si>
    <t>CSU-8393</t>
  </si>
  <si>
    <t>FC-029gr</t>
  </si>
  <si>
    <t>CSU-8394</t>
  </si>
  <si>
    <t>CSU-8395</t>
  </si>
  <si>
    <t>CSU-8396</t>
  </si>
  <si>
    <t>CSU-8397</t>
  </si>
  <si>
    <t>CSU-8398</t>
  </si>
  <si>
    <t>CSU-8399</t>
  </si>
  <si>
    <t>CSU-8400</t>
  </si>
  <si>
    <t>FC-089gr</t>
  </si>
  <si>
    <t>CSU-8401</t>
  </si>
  <si>
    <t>CSU-8402</t>
  </si>
  <si>
    <t>CSU-8403</t>
  </si>
  <si>
    <t>CSU-8404</t>
  </si>
  <si>
    <t>CSU-8405</t>
  </si>
  <si>
    <t>CSU-8406</t>
  </si>
  <si>
    <t>CSU-8407</t>
  </si>
  <si>
    <t>LV-tars</t>
  </si>
  <si>
    <t>LV-pipi</t>
  </si>
  <si>
    <t>FC-tars</t>
  </si>
  <si>
    <t>FC-pipi</t>
  </si>
  <si>
    <t>SE-tars</t>
  </si>
  <si>
    <t>SE-pipi</t>
  </si>
  <si>
    <t>NE-tars</t>
  </si>
  <si>
    <t>NE-pipi</t>
  </si>
  <si>
    <t>NW-tars</t>
  </si>
  <si>
    <t>NW-pipi</t>
  </si>
  <si>
    <t>SW-tars</t>
  </si>
  <si>
    <t>SW-pipi</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</si>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</sst>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m/d/yy;@"/>
    <numFmt numFmtId="165" formatCode="00"/>
    <numFmt numFmtId="166" formatCode="0.0"/>
    <numFmt numFmtId="167" formatCode="0.000"/>
    <numFmt numFmtId="168" formatCode="0.0000"/>
    <numFmt numFmtId="169" formatCode="[$-1010409]General"/>
    <numFmt numFmtId="170" formatCode="#,###,###"/>
    <numFmt numFmtId="172" formatCode="0.0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FFFF00"/>
        <bgColor rgb="FF000000"/>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6" xfId="0" applyFont="1" applyBorder="1" applyAlignment="1">
      <alignment horizontal="right" vertical="center" wrapText="1"/>
    </xf>
    <xf numFmtId="2" fontId="8" fillId="0" borderId="3" xfId="0" applyNumberFormat="1" applyFont="1" applyBorder="1" applyAlignment="1">
      <alignment horizontal="right" vertical="center" wrapText="1"/>
    </xf>
    <xf numFmtId="0" fontId="8" fillId="0" borderId="3" xfId="0" applyFont="1" applyBorder="1" applyAlignment="1">
      <alignment horizontal="right" vertical="center" wrapText="1"/>
    </xf>
    <xf numFmtId="2" fontId="16" fillId="0" borderId="16" xfId="0" applyNumberFormat="1" applyFont="1" applyBorder="1" applyAlignment="1">
      <alignment horizontal="right" vertical="center" wrapText="1"/>
    </xf>
    <xf numFmtId="2" fontId="16" fillId="0" borderId="3" xfId="0" applyNumberFormat="1" applyFont="1" applyBorder="1" applyAlignment="1">
      <alignment horizontal="right" vertical="center" wrapText="1"/>
    </xf>
    <xf numFmtId="0" fontId="16" fillId="0" borderId="3" xfId="0" applyFont="1" applyBorder="1" applyAlignment="1">
      <alignment horizontal="right" vertical="center" wrapText="1"/>
    </xf>
    <xf numFmtId="169" fontId="0" fillId="0" borderId="0" xfId="0" applyNumberFormat="1" applyAlignment="1">
      <alignment wrapText="1"/>
    </xf>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14" fillId="3" borderId="13" xfId="0" applyFont="1" applyFill="1" applyBorder="1" applyAlignment="1">
      <alignment horizontal="left" vertical="center"/>
    </xf>
    <xf numFmtId="170"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7" fontId="2" fillId="0" borderId="8" xfId="0" applyNumberFormat="1" applyFont="1" applyBorder="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72" fontId="4"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229.424916319447" createdVersion="5" refreshedVersion="5" minRefreshableVersion="3" recordCount="92">
  <cacheSource type="worksheet">
    <worksheetSource ref="A1:K93" sheet="Weekly 009 input (- Grav, Mal)"/>
  </cacheSource>
  <cacheFields count="11">
    <cacheField name="Week" numFmtId="169">
      <sharedItems containsSemiMixedTypes="0" containsString="0" containsNumber="1" containsInteger="1" minValue="32" maxValue="32" count="1">
        <n v="32"/>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169">
      <sharedItems containsSemiMixedTypes="0" containsString="0" containsNumber="1" containsInteger="1" minValue="0" maxValue="105"/>
    </cacheField>
    <cacheField name="Cx pipiens" numFmtId="169">
      <sharedItems containsSemiMixedTypes="0" containsString="0" containsNumber="1" containsInteger="1" minValue="0" maxValue="39"/>
    </cacheField>
    <cacheField name="Total CX" numFmtId="169">
      <sharedItems containsSemiMixedTypes="0" containsString="0" containsNumber="1" containsInteger="1" minValue="0" maxValue="119"/>
    </cacheField>
    <cacheField name="Total Females" numFmtId="169">
      <sharedItems containsSemiMixedTypes="0" containsString="0" containsNumber="1" containsInteger="1" minValue="0" maxValue="4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230.399680671297" createdVersion="5" refreshedVersion="5" minRefreshableVersion="3" recordCount="125">
  <cacheSource type="worksheet">
    <worksheetSource ref="A1:R126"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7889" maxValue="18013"/>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5-08-10T00:00:00" maxDate="2015-09-01T00:00:00" count="22">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sharedItems>
    </cacheField>
    <cacheField name="County" numFmtId="0">
      <sharedItems/>
    </cacheField>
    <cacheField name="Account" numFmtId="0">
      <sharedItems/>
    </cacheField>
    <cacheField name="Collection Site (Trap ID)" numFmtId="0">
      <sharedItems/>
    </cacheField>
    <cacheField name="Zone" numFmtId="0">
      <sharedItems count="5">
        <s v="LV"/>
        <s v="SE"/>
        <s v="NE"/>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50"/>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13/2015"/>
    <s v="FC-001"/>
    <x v="0"/>
    <s v="Magic Carpet"/>
    <s v="LIGHT"/>
    <s v="NO"/>
    <n v="20"/>
    <n v="1"/>
    <n v="21"/>
    <n v="32"/>
  </r>
  <r>
    <x v="0"/>
    <s v="08/10/2015"/>
    <s v="FC-004"/>
    <x v="1"/>
    <s v="Bighorn Drive"/>
    <s v="LIGHT"/>
    <s v="NO"/>
    <n v="74"/>
    <n v="34"/>
    <n v="108"/>
    <n v="119"/>
  </r>
  <r>
    <x v="0"/>
    <s v="08/10/2015"/>
    <s v="FC-006"/>
    <x v="2"/>
    <s v="North Linden"/>
    <s v="LIGHT"/>
    <s v="NO"/>
    <n v="58"/>
    <n v="19"/>
    <n v="77"/>
    <n v="141"/>
  </r>
  <r>
    <x v="0"/>
    <s v="08/12/2015"/>
    <s v="FC-011"/>
    <x v="3"/>
    <s v="Golden Currant"/>
    <s v="LIGHT"/>
    <s v="NO"/>
    <n v="18"/>
    <n v="6"/>
    <n v="24"/>
    <n v="58"/>
  </r>
  <r>
    <x v="0"/>
    <s v="08/10/2015"/>
    <s v="FC-014"/>
    <x v="2"/>
    <s v="Fort Collins Vistors Center"/>
    <s v="LIGHT"/>
    <s v="NO"/>
    <n v="30"/>
    <n v="3"/>
    <n v="33"/>
    <n v="38"/>
  </r>
  <r>
    <x v="0"/>
    <s v="08/12/2015"/>
    <s v="FC-015"/>
    <x v="3"/>
    <s v="Stuart and Dorset"/>
    <s v="LIGHT"/>
    <s v="NO"/>
    <n v="11"/>
    <n v="8"/>
    <n v="19"/>
    <n v="19"/>
  </r>
  <r>
    <x v="0"/>
    <s v="08/10/2015"/>
    <s v="FC-019"/>
    <x v="2"/>
    <s v="Edora Park"/>
    <s v="LIGHT"/>
    <s v="NO"/>
    <n v="49"/>
    <n v="12"/>
    <n v="61"/>
    <n v="86"/>
  </r>
  <r>
    <x v="0"/>
    <s v="08/11/2015"/>
    <s v="FC-023"/>
    <x v="1"/>
    <s v="Boltz"/>
    <s v="LIGHT"/>
    <s v="NO"/>
    <n v="15"/>
    <n v="6"/>
    <n v="21"/>
    <n v="25"/>
  </r>
  <r>
    <x v="0"/>
    <s v="08/11/2015"/>
    <s v="FC-027"/>
    <x v="1"/>
    <s v="San Luis"/>
    <s v="LIGHT"/>
    <s v="NO"/>
    <n v="51"/>
    <n v="11"/>
    <n v="62"/>
    <n v="65"/>
  </r>
  <r>
    <x v="0"/>
    <s v="08/13/2015"/>
    <s v="FC-029"/>
    <x v="1"/>
    <s v="Bens Park"/>
    <s v="LIGHT"/>
    <s v="NO"/>
    <n v="15"/>
    <n v="10"/>
    <n v="25"/>
    <n v="33"/>
  </r>
  <r>
    <x v="0"/>
    <s v="08/11/2015"/>
    <s v="FC-031"/>
    <x v="1"/>
    <s v="Willow Springs"/>
    <s v="LIGHT"/>
    <s v="NO"/>
    <n v="30"/>
    <n v="6"/>
    <n v="36"/>
    <n v="44"/>
  </r>
  <r>
    <x v="0"/>
    <s v="08/10/2015"/>
    <s v="FC-034"/>
    <x v="2"/>
    <s v="Country Club"/>
    <s v="LIGHT"/>
    <s v="NO"/>
    <n v="59"/>
    <n v="7"/>
    <n v="66"/>
    <n v="163"/>
  </r>
  <r>
    <x v="0"/>
    <s v="08/10/2015"/>
    <s v="FC-036"/>
    <x v="3"/>
    <s v="Hemlock"/>
    <s v="LIGHT"/>
    <s v="NO"/>
    <n v="105"/>
    <n v="14"/>
    <n v="119"/>
    <n v="284"/>
  </r>
  <r>
    <x v="0"/>
    <s v="08/13/2015"/>
    <s v="FC-037"/>
    <x v="0"/>
    <s v="Chelsea Ridge"/>
    <s v="LIGHT"/>
    <s v="NO"/>
    <n v="30"/>
    <n v="3"/>
    <n v="33"/>
    <n v="37"/>
  </r>
  <r>
    <x v="0"/>
    <s v="08/10/2015"/>
    <s v="FC-038"/>
    <x v="2"/>
    <s v="Lochside Lane"/>
    <s v="LIGHT"/>
    <s v="NO"/>
    <n v="44"/>
    <n v="3"/>
    <n v="47"/>
    <n v="78"/>
  </r>
  <r>
    <x v="0"/>
    <s v="08/11/2015"/>
    <s v="FC-039"/>
    <x v="1"/>
    <s v="Fossil Creek South (Greenstone)"/>
    <s v="LIGHT"/>
    <s v="NO"/>
    <n v="16"/>
    <n v="1"/>
    <n v="17"/>
    <n v="23"/>
  </r>
  <r>
    <x v="0"/>
    <s v="08/10/2015"/>
    <s v="FC-040"/>
    <x v="2"/>
    <s v="Redwood"/>
    <s v="LIGHT"/>
    <s v="NO"/>
    <n v="70"/>
    <n v="39"/>
    <n v="109"/>
    <n v="143"/>
  </r>
  <r>
    <x v="0"/>
    <s v="08/12/2015"/>
    <s v="FC-041"/>
    <x v="3"/>
    <s v="Fishback"/>
    <s v="LIGHT"/>
    <s v="NO"/>
    <n v="60"/>
    <n v="29"/>
    <n v="89"/>
    <n v="117"/>
  </r>
  <r>
    <x v="0"/>
    <s v="08/11/2015"/>
    <s v="FC-046"/>
    <x v="1"/>
    <s v="725 Westshore Court"/>
    <s v="LIGHT"/>
    <s v="NO"/>
    <n v="22"/>
    <n v="15"/>
    <n v="37"/>
    <n v="40"/>
  </r>
  <r>
    <x v="0"/>
    <s v="08/11/2015"/>
    <s v="FC-047"/>
    <x v="1"/>
    <s v="Keenland &amp; Twin Oak"/>
    <s v="LIGHT"/>
    <s v="NO"/>
    <n v="13"/>
    <n v="2"/>
    <n v="15"/>
    <n v="17"/>
  </r>
  <r>
    <x v="0"/>
    <s v="08/12/2015"/>
    <s v="FC-049"/>
    <x v="0"/>
    <s v="Casa Grande and Downing"/>
    <s v="LIGHT"/>
    <s v="NO"/>
    <n v="12"/>
    <n v="7"/>
    <n v="19"/>
    <n v="22"/>
  </r>
  <r>
    <x v="0"/>
    <s v="08/11/2015"/>
    <s v="FC-050"/>
    <x v="1"/>
    <s v="Golden Meadows Ditch"/>
    <s v="LIGHT"/>
    <s v="NO"/>
    <n v="13"/>
    <n v="26"/>
    <n v="39"/>
    <n v="46"/>
  </r>
  <r>
    <x v="0"/>
    <s v="08/12/2015"/>
    <s v="FC-052"/>
    <x v="3"/>
    <s v="603 Gilgalad Way"/>
    <s v="LIGHT"/>
    <s v="NO"/>
    <n v="30"/>
    <n v="2"/>
    <n v="32"/>
    <n v="70"/>
  </r>
  <r>
    <x v="0"/>
    <s v="08/10/2015"/>
    <s v="FC-053"/>
    <x v="1"/>
    <s v="Egret and Rookery"/>
    <s v="LIGHT"/>
    <s v="NO"/>
    <n v="31"/>
    <n v="4"/>
    <n v="35"/>
    <n v="99"/>
  </r>
  <r>
    <x v="0"/>
    <s v="08/13/2015"/>
    <s v="FC-054"/>
    <x v="1"/>
    <s v="737 Parliament Court"/>
    <s v="LIGHT"/>
    <s v="NO"/>
    <n v="5"/>
    <n v="4"/>
    <n v="9"/>
    <n v="15"/>
  </r>
  <r>
    <x v="0"/>
    <s v="08/13/2015"/>
    <s v="FC-057"/>
    <x v="0"/>
    <s v="Registry Ridge- End of Ranger Dr"/>
    <s v="LIGHT"/>
    <s v="NO"/>
    <n v="2"/>
    <n v="0"/>
    <n v="2"/>
    <n v="3"/>
  </r>
  <r>
    <x v="0"/>
    <s v="08/12/2015"/>
    <s v="FC-058"/>
    <x v="0"/>
    <s v="Spring Creek Trail @ Michener Dr"/>
    <s v="LIGHT"/>
    <s v="NO"/>
    <n v="1"/>
    <n v="2"/>
    <n v="3"/>
    <n v="12"/>
  </r>
  <r>
    <x v="0"/>
    <s v="08/11/2015"/>
    <s v="FC-059"/>
    <x v="1"/>
    <s v="Springwood and Lockwood"/>
    <s v="LIGHT"/>
    <s v="NO"/>
    <n v="17"/>
    <n v="25"/>
    <n v="42"/>
    <n v="67"/>
  </r>
  <r>
    <x v="0"/>
    <s v="08/12/2015"/>
    <s v="FC-060"/>
    <x v="3"/>
    <s v="808 Pondersosa"/>
    <s v="LIGHT"/>
    <s v="NO"/>
    <n v="10"/>
    <n v="4"/>
    <n v="14"/>
    <n v="18"/>
  </r>
  <r>
    <x v="0"/>
    <s v="08/12/2015"/>
    <s v="FC-061"/>
    <x v="3"/>
    <s v="Holley Environ. Plant Research Ctr"/>
    <s v="LIGHT"/>
    <s v="NO"/>
    <n v="24"/>
    <n v="20"/>
    <n v="44"/>
    <n v="69"/>
  </r>
  <r>
    <x v="0"/>
    <s v="08/13/2015"/>
    <s v="FC-062"/>
    <x v="0"/>
    <s v="Waters Edge at Blue Mesa"/>
    <s v="LIGHT"/>
    <s v="NO"/>
    <n v="6"/>
    <n v="9"/>
    <n v="15"/>
    <n v="19"/>
  </r>
  <r>
    <x v="0"/>
    <s v="08/12/2015"/>
    <s v="FC-063"/>
    <x v="3"/>
    <s v="Red Fox Meadows FCNA"/>
    <s v="LIGHT"/>
    <s v="NO"/>
    <n v="2"/>
    <n v="1"/>
    <n v="3"/>
    <n v="92"/>
  </r>
  <r>
    <x v="0"/>
    <s v="08/11/2015"/>
    <s v="FC-064"/>
    <x v="1"/>
    <s v="West Chase @ Kechter Farm"/>
    <s v="LIGHT"/>
    <s v="NO"/>
    <n v="14"/>
    <n v="4"/>
    <n v="18"/>
    <n v="55"/>
  </r>
  <r>
    <x v="0"/>
    <s v="08/10/2015"/>
    <s v="FC-066"/>
    <x v="2"/>
    <s v="Prospect Ponds @ Drake Water"/>
    <s v="LIGHT"/>
    <s v="NO"/>
    <n v="92"/>
    <n v="10"/>
    <n v="102"/>
    <n v="474"/>
  </r>
  <r>
    <x v="0"/>
    <s v="08/10/2015"/>
    <s v="FC-067"/>
    <x v="2"/>
    <s v="Poudre River Drive at bike trail"/>
    <s v="LIGHT"/>
    <s v="NO"/>
    <n v="92"/>
    <n v="11"/>
    <n v="103"/>
    <n v="404"/>
  </r>
  <r>
    <x v="0"/>
    <s v="08/13/2015"/>
    <s v="FC-068"/>
    <x v="0"/>
    <s v="502 Crest Drive"/>
    <s v="LIGHT"/>
    <s v="NO"/>
    <n v="4"/>
    <n v="0"/>
    <n v="4"/>
    <n v="7"/>
  </r>
  <r>
    <x v="0"/>
    <s v="08/10/2015"/>
    <s v="FC-069"/>
    <x v="2"/>
    <s v="Linden Lake Rd"/>
    <s v="LIGHT"/>
    <s v="NO"/>
    <n v="25"/>
    <n v="1"/>
    <n v="26"/>
    <n v="43"/>
  </r>
  <r>
    <x v="0"/>
    <s v="08/13/2015"/>
    <s v="FC-071"/>
    <x v="0"/>
    <s v="Silvergate Road"/>
    <s v="LIGHT"/>
    <s v="NO"/>
    <n v="7"/>
    <n v="1"/>
    <n v="8"/>
    <n v="11"/>
  </r>
  <r>
    <x v="0"/>
    <s v="08/10/2015"/>
    <s v="FC-072"/>
    <x v="2"/>
    <s v="422 Lake Drive Alley"/>
    <s v="LIGHT"/>
    <s v="NO"/>
    <n v="50"/>
    <n v="9"/>
    <n v="59"/>
    <n v="72"/>
  </r>
  <r>
    <x v="0"/>
    <s v="08/12/2015"/>
    <s v="FC-073"/>
    <x v="3"/>
    <s v="118 Grant"/>
    <s v="LIGHT"/>
    <s v="NO"/>
    <n v="17"/>
    <n v="15"/>
    <n v="32"/>
    <n v="36"/>
  </r>
  <r>
    <x v="0"/>
    <s v="08/11/2015"/>
    <s v="FC-074"/>
    <x v="1"/>
    <s v="Rockcreek"/>
    <s v="LIGHT"/>
    <s v="NO"/>
    <n v="22"/>
    <n v="2"/>
    <n v="24"/>
    <n v="76"/>
  </r>
  <r>
    <x v="0"/>
    <s v="08/11/2015"/>
    <s v="FC-075"/>
    <x v="1"/>
    <s v="North Sage Creek"/>
    <s v="LIGHT"/>
    <s v="NO"/>
    <n v="17"/>
    <n v="10"/>
    <n v="27"/>
    <n v="47"/>
  </r>
  <r>
    <x v="0"/>
    <s v="08/13/2015"/>
    <s v="FC-093"/>
    <x v="0"/>
    <s v="Lopez Elementary School"/>
    <s v="LIGHT"/>
    <s v="NO"/>
    <n v="22"/>
    <n v="14"/>
    <n v="36"/>
    <n v="48"/>
  </r>
  <r>
    <x v="0"/>
    <s v="08/12/2015"/>
    <s v="LC-001"/>
    <x v="4"/>
    <s v="Berthoud"/>
    <s v="LIGHT"/>
    <s v="NO"/>
    <n v="8"/>
    <n v="0"/>
    <n v="8"/>
    <n v="11"/>
  </r>
  <r>
    <x v="0"/>
    <s v="08/11/2015"/>
    <s v="LC-010"/>
    <x v="4"/>
    <s v="Timnath-Downtown"/>
    <s v="LIGHT"/>
    <s v="NO"/>
    <n v="24"/>
    <n v="1"/>
    <n v="25"/>
    <n v="76"/>
  </r>
  <r>
    <x v="0"/>
    <s v="08/12/2015"/>
    <s v="LC-017"/>
    <x v="4"/>
    <s v="Bonnell West 2"/>
    <s v="LIGHT"/>
    <s v="NO"/>
    <n v="28"/>
    <n v="12"/>
    <n v="40"/>
    <n v="47"/>
  </r>
  <r>
    <x v="0"/>
    <s v="08/11/2015"/>
    <s v="LC-022"/>
    <x v="4"/>
    <s v="Timnath-Golf Course"/>
    <s v="LIGHT"/>
    <s v="NO"/>
    <n v="7"/>
    <n v="0"/>
    <n v="7"/>
    <n v="8"/>
  </r>
  <r>
    <x v="0"/>
    <s v="08/10/2015"/>
    <s v="LC-032"/>
    <x v="4"/>
    <s v="River Lakes Estates/Paradise Acres"/>
    <s v="LIGHT"/>
    <s v="NO"/>
    <n v="45"/>
    <n v="3"/>
    <n v="48"/>
    <n v="73"/>
  </r>
  <r>
    <x v="0"/>
    <s v="08/10/2015"/>
    <s v="LC-038"/>
    <x v="4"/>
    <s v="Turman Bruns HOA"/>
    <s v="LIGHT"/>
    <s v="NO"/>
    <n v="45"/>
    <n v="2"/>
    <n v="47"/>
    <n v="64"/>
  </r>
  <r>
    <x v="0"/>
    <s v="08/10/2015"/>
    <s v="LC-046"/>
    <x v="4"/>
    <s v="Eagle Ranch Estates"/>
    <s v="LIGHT"/>
    <s v="NO"/>
    <n v="9"/>
    <n v="0"/>
    <n v="9"/>
    <n v="12"/>
  </r>
  <r>
    <x v="0"/>
    <s v="08/11/2015"/>
    <s v="LC-048"/>
    <x v="4"/>
    <s v="Timnath-Summerfields"/>
    <s v="LIGHT"/>
    <s v="NO"/>
    <n v="15"/>
    <n v="1"/>
    <n v="16"/>
    <n v="18"/>
  </r>
  <r>
    <x v="0"/>
    <s v="08/12/2015"/>
    <s v="LC-049"/>
    <x v="4"/>
    <s v="Berthoud North of Bunyan"/>
    <s v="LIGHT"/>
    <s v="NO"/>
    <n v="27"/>
    <n v="0"/>
    <n v="27"/>
    <n v="29"/>
  </r>
  <r>
    <x v="0"/>
    <s v="08/11/2015"/>
    <s v="LC-050"/>
    <x v="4"/>
    <s v="Timnath-Wildwing"/>
    <s v="LIGHT"/>
    <s v="NO"/>
    <n v="31"/>
    <n v="6"/>
    <n v="37"/>
    <n v="54"/>
  </r>
  <r>
    <x v="0"/>
    <s v="08/11/2015"/>
    <s v="LC-051"/>
    <x v="4"/>
    <s v="Timnath-Saratoga Falls"/>
    <s v="LIGHT"/>
    <s v="NO"/>
    <n v="34"/>
    <n v="0"/>
    <n v="34"/>
    <n v="52"/>
  </r>
  <r>
    <x v="0"/>
    <s v="08/11/2015"/>
    <s v="LC-052"/>
    <x v="4"/>
    <s v="Walmart East at Poudre River"/>
    <s v="LIGHT"/>
    <s v="NO"/>
    <n v="37"/>
    <n v="0"/>
    <n v="37"/>
    <n v="71"/>
  </r>
  <r>
    <x v="0"/>
    <s v="08/10/2015"/>
    <s v="LV-004"/>
    <x v="5"/>
    <s v="29th and Madison"/>
    <s v="LIGHT"/>
    <s v="NO"/>
    <n v="43"/>
    <n v="3"/>
    <n v="46"/>
    <n v="52"/>
  </r>
  <r>
    <x v="0"/>
    <s v="08/13/2015"/>
    <s v="LV-014"/>
    <x v="5"/>
    <s v="Estrella Park"/>
    <s v="LIGHT"/>
    <s v="NO"/>
    <n v="6"/>
    <n v="1"/>
    <n v="7"/>
    <n v="8"/>
  </r>
  <r>
    <x v="0"/>
    <s v="08/12/2015"/>
    <s v="LV-019"/>
    <x v="5"/>
    <s v="Jocelyn and Eagle"/>
    <s v="LIGHT"/>
    <s v="NO"/>
    <n v="75"/>
    <n v="1"/>
    <n v="76"/>
    <n v="83"/>
  </r>
  <r>
    <x v="0"/>
    <s v="08/12/2015"/>
    <s v="LV-020"/>
    <x v="5"/>
    <s v="Cattail Pond"/>
    <s v="LIGHT"/>
    <s v="NO"/>
    <n v="57"/>
    <n v="1"/>
    <n v="58"/>
    <n v="74"/>
  </r>
  <r>
    <x v="0"/>
    <s v="08/12/2015"/>
    <s v="LV-021"/>
    <x v="5"/>
    <s v="Linda and 26th Street SW"/>
    <s v="LIGHT"/>
    <s v="NO"/>
    <n v="8"/>
    <n v="1"/>
    <n v="9"/>
    <n v="19"/>
  </r>
  <r>
    <x v="0"/>
    <s v="08/12/2015"/>
    <s v="LV-042"/>
    <x v="5"/>
    <s v="2001 South Douglas"/>
    <s v="LIGHT"/>
    <s v="NO"/>
    <n v="3"/>
    <n v="1"/>
    <n v="4"/>
    <n v="5"/>
  </r>
  <r>
    <x v="0"/>
    <s v="08/10/2015"/>
    <s v="LV-066"/>
    <x v="5"/>
    <s v="Outlet Mall Apartments"/>
    <s v="LIGHT"/>
    <s v="NO"/>
    <n v="26"/>
    <n v="3"/>
    <n v="29"/>
    <n v="39"/>
  </r>
  <r>
    <x v="0"/>
    <s v="08/12/2015"/>
    <s v="LV-067"/>
    <x v="5"/>
    <s v="Del Norte Private Park"/>
    <s v="LIGHT"/>
    <s v="NO"/>
    <n v="51"/>
    <n v="3"/>
    <n v="54"/>
    <n v="62"/>
  </r>
  <r>
    <x v="0"/>
    <s v="08/10/2015"/>
    <s v="LV-069"/>
    <x v="5"/>
    <s v="Horseshoe Peninsula"/>
    <s v="LIGHT"/>
    <s v="NO"/>
    <n v="59"/>
    <n v="5"/>
    <n v="64"/>
    <n v="68"/>
  </r>
  <r>
    <x v="0"/>
    <s v="08/11/2015"/>
    <s v="LV-074"/>
    <x v="5"/>
    <s v="Jefferson and 11th"/>
    <s v="LIGHT"/>
    <s v="NO"/>
    <n v="29"/>
    <n v="21"/>
    <n v="50"/>
    <n v="53"/>
  </r>
  <r>
    <x v="0"/>
    <s v="08/11/2015"/>
    <s v="LV-077"/>
    <x v="5"/>
    <s v="1105 East First Street"/>
    <s v="LIGHT"/>
    <s v="NO"/>
    <n v="10"/>
    <n v="8"/>
    <n v="18"/>
    <n v="20"/>
  </r>
  <r>
    <x v="0"/>
    <s v="08/10/2015"/>
    <s v="LV-078"/>
    <x v="5"/>
    <s v="Seven Lakes Park"/>
    <s v="LIGHT"/>
    <s v="NO"/>
    <n v="19"/>
    <n v="2"/>
    <n v="21"/>
    <n v="46"/>
  </r>
  <r>
    <x v="0"/>
    <s v="08/10/2015"/>
    <s v="LV-080"/>
    <x v="5"/>
    <s v="Harding and Reagan North"/>
    <s v="LIGHT"/>
    <s v="NO"/>
    <n v="23"/>
    <n v="3"/>
    <n v="26"/>
    <n v="30"/>
  </r>
  <r>
    <x v="0"/>
    <s v="08/12/2015"/>
    <s v="LV-087"/>
    <x v="5"/>
    <s v="2444 Derby Hill Road"/>
    <s v="LIGHT"/>
    <s v="NO"/>
    <n v="34"/>
    <n v="0"/>
    <n v="34"/>
    <n v="45"/>
  </r>
  <r>
    <x v="0"/>
    <s v="08/10/2015"/>
    <s v="LV-088"/>
    <x v="5"/>
    <s v="2229 Arikaree Court"/>
    <s v="LIGHT"/>
    <s v="NO"/>
    <n v="42"/>
    <n v="1"/>
    <n v="43"/>
    <n v="44"/>
  </r>
  <r>
    <x v="0"/>
    <s v="08/11/2015"/>
    <s v="LV-089"/>
    <x v="5"/>
    <s v="9th and Des Moines"/>
    <s v="LIGHT"/>
    <s v="NO"/>
    <n v="30"/>
    <n v="2"/>
    <n v="32"/>
    <n v="89"/>
  </r>
  <r>
    <x v="0"/>
    <s v="08/10/2015"/>
    <s v="LV-093"/>
    <x v="5"/>
    <s v="Pond at Silver Lake"/>
    <s v="LIGHT"/>
    <s v="NO"/>
    <n v="10"/>
    <n v="1"/>
    <n v="11"/>
    <n v="36"/>
  </r>
  <r>
    <x v="0"/>
    <s v="08/10/2015"/>
    <s v="LV-095"/>
    <x v="5"/>
    <s v="Waterfront at Boyd Lake"/>
    <s v="LIGHT"/>
    <s v="NO"/>
    <n v="35"/>
    <n v="2"/>
    <n v="37"/>
    <n v="53"/>
  </r>
  <r>
    <x v="0"/>
    <s v="08/13/2015"/>
    <s v="LV-097"/>
    <x v="5"/>
    <s v="Farisita at Rist Benson Drainage"/>
    <s v="LIGHT"/>
    <s v="NO"/>
    <n v="5"/>
    <n v="0"/>
    <n v="5"/>
    <n v="7"/>
  </r>
  <r>
    <x v="0"/>
    <s v="08/13/2015"/>
    <s v="LV-098"/>
    <x v="5"/>
    <s v="Benson Park"/>
    <s v="LIGHT"/>
    <s v="NO"/>
    <n v="6"/>
    <n v="9"/>
    <n v="15"/>
    <n v="17"/>
  </r>
  <r>
    <x v="0"/>
    <s v="08/13/2015"/>
    <s v="LV-099"/>
    <x v="5"/>
    <s v="Cattails Golf Course"/>
    <s v="LIGHT"/>
    <s v="NO"/>
    <n v="5"/>
    <n v="5"/>
    <n v="10"/>
    <n v="12"/>
  </r>
  <r>
    <x v="0"/>
    <s v="08/11/2015"/>
    <s v="LV-100"/>
    <x v="5"/>
    <s v="Lynx Runoff @ Blue Tree Real Estate"/>
    <s v="LIGHT"/>
    <s v="NO"/>
    <n v="1"/>
    <n v="1"/>
    <n v="2"/>
    <n v="2"/>
  </r>
  <r>
    <x v="0"/>
    <s v="08/13/2015"/>
    <s v="LV-102"/>
    <x v="5"/>
    <s v="Glen Isle Ditch and Pond"/>
    <s v="LIGHT"/>
    <s v="NO"/>
    <n v="17"/>
    <n v="12"/>
    <n v="29"/>
    <n v="37"/>
  </r>
  <r>
    <x v="0"/>
    <s v="08/11/2015"/>
    <s v="LV-104"/>
    <x v="5"/>
    <s v="County Road 20C and County Road 9"/>
    <s v="LIGHT"/>
    <s v="NO"/>
    <n v="44"/>
    <n v="10"/>
    <n v="54"/>
    <n v="62"/>
  </r>
  <r>
    <x v="0"/>
    <s v="08/13/2015"/>
    <s v="LV-105"/>
    <x v="5"/>
    <s v="West 43rd RR"/>
    <s v="LIGHT"/>
    <s v="NO"/>
    <n v="6"/>
    <n v="6"/>
    <n v="12"/>
    <n v="12"/>
  </r>
  <r>
    <x v="0"/>
    <s v="08/11/2015"/>
    <s v="LV-110"/>
    <x v="5"/>
    <s v="Big Thompson Natural Area"/>
    <s v="LIGHT"/>
    <s v="NO"/>
    <n v="9"/>
    <n v="2"/>
    <n v="11"/>
    <n v="32"/>
  </r>
  <r>
    <x v="0"/>
    <s v="08/11/2015"/>
    <s v="LV-112"/>
    <x v="5"/>
    <s v="915 South Boise"/>
    <s v="LIGHT"/>
    <s v="NO"/>
    <n v="20"/>
    <n v="5"/>
    <n v="25"/>
    <n v="31"/>
  </r>
  <r>
    <x v="0"/>
    <s v="08/11/2015"/>
    <s v="LV-113"/>
    <x v="5"/>
    <s v="The Springs at Marianna"/>
    <s v="LIGHT"/>
    <s v="NO"/>
    <n v="3"/>
    <n v="0"/>
    <n v="3"/>
    <n v="42"/>
  </r>
  <r>
    <x v="0"/>
    <s v="08/12/2015"/>
    <s v="LV-114"/>
    <x v="5"/>
    <s v="The Ponds at Jill Drive"/>
    <s v="LIGHT"/>
    <s v="NO"/>
    <n v="87"/>
    <n v="13"/>
    <n v="100"/>
    <n v="123"/>
  </r>
  <r>
    <x v="0"/>
    <s v="08/10/2015"/>
    <s v="LV-116"/>
    <x v="5"/>
    <s v="Sundisk and 13E"/>
    <s v="LIGHT"/>
    <s v="NO"/>
    <n v="2"/>
    <n v="2"/>
    <n v="4"/>
    <n v="4"/>
  </r>
  <r>
    <x v="0"/>
    <s v="08/10/2015"/>
    <s v="LV-117"/>
    <x v="5"/>
    <s v="Centerra"/>
    <s v="LIGHT"/>
    <s v="NO"/>
    <n v="54"/>
    <n v="26"/>
    <n v="80"/>
    <n v="103"/>
  </r>
  <r>
    <x v="0"/>
    <s v="08/11/2015"/>
    <s v="LV-118"/>
    <x v="5"/>
    <s v="Golf Vista at Golf Course Pond"/>
    <s v="LIGHT"/>
    <s v="NO"/>
    <n v="13"/>
    <n v="0"/>
    <n v="13"/>
    <n v="18"/>
  </r>
  <r>
    <x v="0"/>
    <s v="08/12/2015"/>
    <s v="LV-120"/>
    <x v="5"/>
    <s v="End of City Limits North"/>
    <s v="LIGHT"/>
    <s v="NO"/>
    <n v="7"/>
    <n v="1"/>
    <n v="8"/>
    <n v="23"/>
  </r>
  <r>
    <x v="0"/>
    <s v="08/13/2015"/>
    <s v="LV-121"/>
    <x v="5"/>
    <s v="Bayfield and Windsor"/>
    <s v="LIGHT"/>
    <s v="NO"/>
    <n v="0"/>
    <n v="0"/>
    <n v="0"/>
    <n v="0"/>
  </r>
  <r>
    <x v="0"/>
    <s v="08/13/2015"/>
    <s v="LV-122"/>
    <x v="5"/>
    <s v="Fallgold"/>
    <s v="LIGHT"/>
    <s v="NO"/>
    <n v="9"/>
    <n v="0"/>
    <n v="9"/>
    <n v="9"/>
  </r>
  <r>
    <x v="0"/>
    <s v="08/11/2015"/>
    <s v="LV-124"/>
    <x v="5"/>
    <s v="Storage Yards 2nd St. South West"/>
    <s v="LIGHT"/>
    <s v="NO"/>
    <n v="5"/>
    <n v="1"/>
    <n v="6"/>
    <n v="8"/>
  </r>
  <r>
    <x v="0"/>
    <s v="08/11/2015"/>
    <s v="LV-125"/>
    <x v="5"/>
    <s v="8th St. No Name"/>
    <s v="LIGHT"/>
    <s v="NO"/>
    <n v="68"/>
    <n v="27"/>
    <n v="95"/>
    <n v="146"/>
  </r>
</pivotCacheRecords>
</file>

<file path=xl/pivotCache/pivotCacheRecords2.xml><?xml version="1.0" encoding="utf-8"?>
<pivotCacheRecords xmlns="http://schemas.openxmlformats.org/spreadsheetml/2006/main" xmlns:r="http://schemas.openxmlformats.org/officeDocument/2006/relationships" count="125">
  <r>
    <n v="2015"/>
    <s v="CSU-8283"/>
    <n v="17889"/>
    <x v="0"/>
    <x v="0"/>
    <s v="LC"/>
    <s v="LV"/>
    <s v="LV-095"/>
    <x v="0"/>
    <s v="LIGHT"/>
    <s v="Cx."/>
    <x v="0"/>
    <s v="F"/>
    <n v="0"/>
    <n v="35"/>
    <n v="35"/>
    <n v="0"/>
    <s v="Negative"/>
  </r>
  <r>
    <n v="2015"/>
    <s v="CSU-8284"/>
    <n v="17890"/>
    <x v="0"/>
    <x v="0"/>
    <s v="LC"/>
    <s v="LV"/>
    <s v="LV-095"/>
    <x v="0"/>
    <s v="LIGHT"/>
    <s v="Cx."/>
    <x v="1"/>
    <s v="F"/>
    <n v="0"/>
    <n v="2"/>
    <n v="2"/>
    <n v="0"/>
    <s v="Negative"/>
  </r>
  <r>
    <n v="2015"/>
    <s v="CSU-8285"/>
    <n v="17891"/>
    <x v="0"/>
    <x v="0"/>
    <s v="LC"/>
    <s v="FC"/>
    <s v="FC-053"/>
    <x v="1"/>
    <s v="LIGHT"/>
    <s v="Cx."/>
    <x v="0"/>
    <s v="F"/>
    <n v="0"/>
    <n v="31"/>
    <n v="31"/>
    <n v="0"/>
    <s v="Negative"/>
  </r>
  <r>
    <n v="2015"/>
    <s v="CSU-8286"/>
    <n v="17892"/>
    <x v="0"/>
    <x v="0"/>
    <s v="LC"/>
    <s v="FC"/>
    <s v="FC-053"/>
    <x v="1"/>
    <s v="LIGHT"/>
    <s v="Cx."/>
    <x v="1"/>
    <s v="F"/>
    <n v="0"/>
    <n v="4"/>
    <n v="4"/>
    <n v="0"/>
    <s v="Negative"/>
  </r>
  <r>
    <n v="2015"/>
    <s v="CSU-8287"/>
    <n v="17893"/>
    <x v="0"/>
    <x v="0"/>
    <s v="LC"/>
    <s v="FC"/>
    <s v="FC-004"/>
    <x v="1"/>
    <s v="LIGHT"/>
    <s v="Cx."/>
    <x v="0"/>
    <s v="F"/>
    <n v="0"/>
    <n v="50"/>
    <n v="50"/>
    <n v="0"/>
    <s v="Negative"/>
  </r>
  <r>
    <n v="2015"/>
    <s v="CSU-8288"/>
    <n v="17894"/>
    <x v="0"/>
    <x v="0"/>
    <s v="LC"/>
    <s v="FC"/>
    <s v="FC-004"/>
    <x v="1"/>
    <s v="LIGHT"/>
    <s v="Cx."/>
    <x v="0"/>
    <s v="F"/>
    <n v="0"/>
    <n v="24"/>
    <n v="24"/>
    <n v="0"/>
    <s v="Negative"/>
  </r>
  <r>
    <n v="2015"/>
    <s v="CSU-8289"/>
    <n v="17895"/>
    <x v="0"/>
    <x v="0"/>
    <s v="LC"/>
    <s v="FC"/>
    <s v="FC-004"/>
    <x v="1"/>
    <s v="LIGHT"/>
    <s v="Cx."/>
    <x v="1"/>
    <s v="F"/>
    <n v="0"/>
    <n v="34"/>
    <n v="34"/>
    <n v="0"/>
    <s v="Negative"/>
  </r>
  <r>
    <n v="2015"/>
    <s v="CSU-8290"/>
    <n v="17896"/>
    <x v="0"/>
    <x v="0"/>
    <s v="LC"/>
    <s v="FC"/>
    <s v="FC-014"/>
    <x v="2"/>
    <s v="LIGHT"/>
    <s v="Cx."/>
    <x v="0"/>
    <s v="F"/>
    <n v="0"/>
    <n v="30"/>
    <n v="30"/>
    <n v="0"/>
    <s v="Negative"/>
  </r>
  <r>
    <n v="2015"/>
    <s v="CSU-8291"/>
    <n v="17897"/>
    <x v="0"/>
    <x v="0"/>
    <s v="LC"/>
    <s v="FC"/>
    <s v="FC-014"/>
    <x v="2"/>
    <s v="LIGHT"/>
    <s v="Cx."/>
    <x v="1"/>
    <s v="F"/>
    <n v="0"/>
    <n v="3"/>
    <n v="3"/>
    <n v="0"/>
    <s v="Negative"/>
  </r>
  <r>
    <n v="2015"/>
    <s v="CSU-8292"/>
    <n v="17898"/>
    <x v="0"/>
    <x v="0"/>
    <s v="LC"/>
    <s v="FC"/>
    <s v="FC-067"/>
    <x v="2"/>
    <s v="LIGHT"/>
    <s v="Cx."/>
    <x v="0"/>
    <s v="F"/>
    <n v="0"/>
    <n v="50"/>
    <n v="50"/>
    <n v="0"/>
    <s v="Negative"/>
  </r>
  <r>
    <n v="2015"/>
    <s v="CSU-8293"/>
    <n v="17899"/>
    <x v="0"/>
    <x v="0"/>
    <s v="LC"/>
    <s v="FC"/>
    <s v="FC-067"/>
    <x v="2"/>
    <s v="LIGHT"/>
    <s v="Cx."/>
    <x v="0"/>
    <s v="F"/>
    <n v="0"/>
    <n v="42"/>
    <n v="42"/>
    <n v="0"/>
    <s v="Negative"/>
  </r>
  <r>
    <n v="2015"/>
    <s v="CSU-8294"/>
    <n v="17900"/>
    <x v="0"/>
    <x v="0"/>
    <s v="LC"/>
    <s v="FC"/>
    <s v="FC-067"/>
    <x v="2"/>
    <s v="LIGHT"/>
    <s v="Cx."/>
    <x v="1"/>
    <s v="F"/>
    <n v="0"/>
    <n v="11"/>
    <n v="11"/>
    <n v="0"/>
    <s v="Negative"/>
  </r>
  <r>
    <n v="2015"/>
    <s v="CSU-8295"/>
    <n v="17901"/>
    <x v="0"/>
    <x v="0"/>
    <s v="LC"/>
    <s v="LV"/>
    <s v="LV-069"/>
    <x v="0"/>
    <s v="LIGHT"/>
    <s v="Cx."/>
    <x v="0"/>
    <s v="F"/>
    <n v="0"/>
    <n v="50"/>
    <n v="50"/>
    <n v="0"/>
    <s v="Negative"/>
  </r>
  <r>
    <n v="2015"/>
    <s v="CSU-8296"/>
    <n v="17902"/>
    <x v="0"/>
    <x v="0"/>
    <s v="LC"/>
    <s v="LV"/>
    <s v="LV-069"/>
    <x v="0"/>
    <s v="LIGHT"/>
    <s v="Cx."/>
    <x v="0"/>
    <s v="F"/>
    <n v="0"/>
    <n v="9"/>
    <n v="9"/>
    <n v="0"/>
    <s v="Negative"/>
  </r>
  <r>
    <n v="2015"/>
    <s v="CSU-8297"/>
    <n v="17903"/>
    <x v="0"/>
    <x v="0"/>
    <s v="LC"/>
    <s v="LV"/>
    <s v="LV-069"/>
    <x v="0"/>
    <s v="LIGHT"/>
    <s v="Cx."/>
    <x v="1"/>
    <s v="F"/>
    <n v="0"/>
    <n v="5"/>
    <n v="5"/>
    <n v="0"/>
    <s v="Negative"/>
  </r>
  <r>
    <n v="2015"/>
    <s v="CSU-8298"/>
    <n v="17904"/>
    <x v="0"/>
    <x v="0"/>
    <s v="LC"/>
    <s v="FC"/>
    <s v="FC-072"/>
    <x v="2"/>
    <s v="LIGHT"/>
    <s v="Cx."/>
    <x v="0"/>
    <s v="F"/>
    <n v="0"/>
    <n v="50"/>
    <n v="50"/>
    <n v="0"/>
    <s v="Negative"/>
  </r>
  <r>
    <n v="2015"/>
    <s v="CSU-8299"/>
    <n v="17905"/>
    <x v="0"/>
    <x v="0"/>
    <s v="LC"/>
    <s v="FC"/>
    <s v="FC-072"/>
    <x v="2"/>
    <s v="LIGHT"/>
    <s v="Cx."/>
    <x v="1"/>
    <s v="F"/>
    <n v="0"/>
    <n v="9"/>
    <n v="9"/>
    <n v="0"/>
    <s v="Negative"/>
  </r>
  <r>
    <n v="2015"/>
    <s v="CSU-8300"/>
    <n v="17906"/>
    <x v="0"/>
    <x v="0"/>
    <s v="LC"/>
    <s v="FC"/>
    <s v="FC-069"/>
    <x v="2"/>
    <s v="LIGHT"/>
    <s v="Cx."/>
    <x v="0"/>
    <s v="F"/>
    <n v="0"/>
    <n v="25"/>
    <n v="25"/>
    <n v="0"/>
    <s v="Negative"/>
  </r>
  <r>
    <n v="2015"/>
    <s v="CSU-8301"/>
    <n v="17907"/>
    <x v="0"/>
    <x v="0"/>
    <s v="LC"/>
    <s v="FC"/>
    <s v="FC-069"/>
    <x v="2"/>
    <s v="LIGHT"/>
    <s v="Cx."/>
    <x v="1"/>
    <s v="F"/>
    <n v="0"/>
    <n v="1"/>
    <n v="1"/>
    <n v="0"/>
    <s v="Negative"/>
  </r>
  <r>
    <n v="2015"/>
    <s v="CSU-8302"/>
    <n v="17908"/>
    <x v="0"/>
    <x v="0"/>
    <s v="LC"/>
    <s v="FC"/>
    <s v="FC-019"/>
    <x v="2"/>
    <s v="LIGHT"/>
    <s v="Cx."/>
    <x v="0"/>
    <s v="F"/>
    <n v="0"/>
    <n v="49"/>
    <n v="49"/>
    <n v="1"/>
    <s v="Positive"/>
  </r>
  <r>
    <n v="2015"/>
    <s v="CSU-8303"/>
    <n v="17909"/>
    <x v="0"/>
    <x v="0"/>
    <s v="LC"/>
    <s v="FC"/>
    <s v="FC-019"/>
    <x v="2"/>
    <s v="LIGHT"/>
    <s v="Cx."/>
    <x v="1"/>
    <s v="F"/>
    <n v="0"/>
    <n v="12"/>
    <n v="12"/>
    <n v="0"/>
    <s v="Negative"/>
  </r>
  <r>
    <n v="2015"/>
    <s v="CSU-8304"/>
    <n v="17910"/>
    <x v="0"/>
    <x v="0"/>
    <s v="LC"/>
    <s v="FC"/>
    <s v="FC-092gr"/>
    <x v="2"/>
    <s v="GRAVID"/>
    <s v="Cx."/>
    <x v="1"/>
    <s v="F"/>
    <n v="40"/>
    <n v="0"/>
    <n v="40"/>
    <n v="1"/>
    <s v="Positive"/>
  </r>
  <r>
    <n v="2015"/>
    <s v="CSU-8305"/>
    <n v="17911"/>
    <x v="0"/>
    <x v="0"/>
    <s v="LC"/>
    <s v="FC"/>
    <s v="FC-034"/>
    <x v="2"/>
    <s v="LIGHT"/>
    <s v="Cx."/>
    <x v="0"/>
    <s v="F"/>
    <n v="0"/>
    <n v="50"/>
    <n v="50"/>
    <n v="0"/>
    <s v="Negative"/>
  </r>
  <r>
    <n v="2015"/>
    <s v="CSU-8306"/>
    <n v="17912"/>
    <x v="0"/>
    <x v="0"/>
    <s v="LC"/>
    <s v="FC"/>
    <s v="FC-034"/>
    <x v="2"/>
    <s v="LIGHT"/>
    <s v="Cx."/>
    <x v="0"/>
    <s v="F"/>
    <n v="0"/>
    <n v="9"/>
    <n v="9"/>
    <n v="0"/>
    <s v="Negative"/>
  </r>
  <r>
    <n v="2015"/>
    <s v="CSU-8307"/>
    <n v="17913"/>
    <x v="0"/>
    <x v="0"/>
    <s v="LC"/>
    <s v="FC"/>
    <s v="FC-034"/>
    <x v="2"/>
    <s v="LIGHT"/>
    <s v="Cx."/>
    <x v="1"/>
    <s v="F"/>
    <n v="0"/>
    <n v="7"/>
    <n v="7"/>
    <n v="0"/>
    <s v="Negative"/>
  </r>
  <r>
    <n v="2015"/>
    <s v="CSU-8308"/>
    <n v="17914"/>
    <x v="0"/>
    <x v="0"/>
    <s v="LC"/>
    <s v="FC"/>
    <s v="FC-040gr"/>
    <x v="2"/>
    <s v="GRAVID"/>
    <s v="Cx."/>
    <x v="1"/>
    <s v="F"/>
    <n v="50"/>
    <n v="0"/>
    <n v="50"/>
    <n v="0"/>
    <s v="Negative"/>
  </r>
  <r>
    <n v="2015"/>
    <s v="CSU-8309"/>
    <n v="17915"/>
    <x v="0"/>
    <x v="0"/>
    <s v="LC"/>
    <s v="FC"/>
    <s v="FC-040gr"/>
    <x v="2"/>
    <s v="GRAVID"/>
    <s v="Cx."/>
    <x v="1"/>
    <s v="F"/>
    <n v="8"/>
    <n v="0"/>
    <n v="8"/>
    <n v="0"/>
    <s v="Negative"/>
  </r>
  <r>
    <n v="2015"/>
    <s v="CSU-8310"/>
    <n v="17916"/>
    <x v="0"/>
    <x v="0"/>
    <s v="LC"/>
    <s v="FC"/>
    <s v="FC-038"/>
    <x v="2"/>
    <s v="LIGHT"/>
    <s v="Cx."/>
    <x v="0"/>
    <s v="F"/>
    <n v="0"/>
    <n v="44"/>
    <n v="44"/>
    <n v="0"/>
    <s v="Negative"/>
  </r>
  <r>
    <n v="2015"/>
    <s v="CSU-8311"/>
    <n v="17917"/>
    <x v="0"/>
    <x v="0"/>
    <s v="LC"/>
    <s v="FC"/>
    <s v="FC-038"/>
    <x v="2"/>
    <s v="LIGHT"/>
    <s v="Cx."/>
    <x v="1"/>
    <s v="F"/>
    <n v="0"/>
    <n v="3"/>
    <n v="3"/>
    <n v="0"/>
    <s v="Negative"/>
  </r>
  <r>
    <n v="2015"/>
    <s v="CSU-8312"/>
    <n v="17918"/>
    <x v="0"/>
    <x v="0"/>
    <s v="LC"/>
    <s v="FC"/>
    <s v="FC-066gr"/>
    <x v="2"/>
    <s v="GRAVID"/>
    <s v="Cx."/>
    <x v="1"/>
    <s v="F"/>
    <n v="16"/>
    <n v="0"/>
    <n v="16"/>
    <n v="0"/>
    <s v="Negative"/>
  </r>
  <r>
    <n v="2015"/>
    <s v="CSU-8313"/>
    <n v="17919"/>
    <x v="0"/>
    <x v="0"/>
    <s v="LC"/>
    <s v="FC"/>
    <s v="FC-006"/>
    <x v="2"/>
    <s v="LIGHT"/>
    <s v="Cx."/>
    <x v="0"/>
    <s v="F"/>
    <n v="0"/>
    <n v="50"/>
    <n v="50"/>
    <n v="0"/>
    <s v="Negative"/>
  </r>
  <r>
    <n v="2015"/>
    <s v="CSU-8314"/>
    <n v="17920"/>
    <x v="0"/>
    <x v="0"/>
    <s v="LC"/>
    <s v="FC"/>
    <s v="FC-006"/>
    <x v="2"/>
    <s v="LIGHT"/>
    <s v="Cx."/>
    <x v="0"/>
    <s v="F"/>
    <n v="0"/>
    <n v="8"/>
    <n v="8"/>
    <n v="0"/>
    <s v="Negative"/>
  </r>
  <r>
    <n v="2015"/>
    <s v="CSU-8315"/>
    <n v="17921"/>
    <x v="0"/>
    <x v="0"/>
    <s v="LC"/>
    <s v="FC"/>
    <s v="FC-006"/>
    <x v="2"/>
    <s v="LIGHT"/>
    <s v="Cx."/>
    <x v="1"/>
    <s v="F"/>
    <n v="0"/>
    <n v="19"/>
    <n v="19"/>
    <n v="1"/>
    <s v="Positive"/>
  </r>
  <r>
    <n v="2015"/>
    <s v="CSU-8316"/>
    <n v="17922"/>
    <x v="0"/>
    <x v="0"/>
    <s v="LC"/>
    <s v="FC"/>
    <s v="FC-066"/>
    <x v="2"/>
    <s v="LIGHT"/>
    <s v="Cx."/>
    <x v="0"/>
    <s v="F"/>
    <n v="0"/>
    <n v="50"/>
    <n v="50"/>
    <n v="0"/>
    <s v="Negative"/>
  </r>
  <r>
    <n v="2015"/>
    <s v="CSU-8317"/>
    <n v="17923"/>
    <x v="0"/>
    <x v="0"/>
    <s v="LC"/>
    <s v="FC"/>
    <s v="FC-066"/>
    <x v="2"/>
    <s v="LIGHT"/>
    <s v="Cx."/>
    <x v="0"/>
    <s v="F"/>
    <n v="0"/>
    <n v="42"/>
    <n v="42"/>
    <n v="0"/>
    <s v="Negative"/>
  </r>
  <r>
    <n v="2015"/>
    <s v="CSU-8318"/>
    <n v="17924"/>
    <x v="0"/>
    <x v="0"/>
    <s v="LC"/>
    <s v="FC"/>
    <s v="FC-066"/>
    <x v="2"/>
    <s v="LIGHT"/>
    <s v="Cx."/>
    <x v="1"/>
    <s v="F"/>
    <n v="0"/>
    <n v="10"/>
    <n v="10"/>
    <n v="0"/>
    <s v="Negative"/>
  </r>
  <r>
    <n v="2015"/>
    <s v="CSU-8319"/>
    <n v="17925"/>
    <x v="0"/>
    <x v="0"/>
    <s v="LC"/>
    <s v="FC"/>
    <s v="FC-040"/>
    <x v="2"/>
    <s v="LIGHT"/>
    <s v="Cx."/>
    <x v="0"/>
    <s v="F"/>
    <n v="0"/>
    <n v="50"/>
    <n v="50"/>
    <n v="0"/>
    <s v="Negative"/>
  </r>
  <r>
    <n v="2015"/>
    <s v="CSU-8320"/>
    <n v="17926"/>
    <x v="0"/>
    <x v="0"/>
    <s v="LC"/>
    <s v="FC"/>
    <s v="FC-040"/>
    <x v="2"/>
    <s v="LIGHT"/>
    <s v="Cx."/>
    <x v="0"/>
    <s v="F"/>
    <n v="0"/>
    <n v="20"/>
    <n v="20"/>
    <n v="0"/>
    <s v="Negative"/>
  </r>
  <r>
    <n v="2015"/>
    <s v="CSU-8321"/>
    <n v="17927"/>
    <x v="0"/>
    <x v="0"/>
    <s v="LC"/>
    <s v="FC"/>
    <s v="FC-040"/>
    <x v="2"/>
    <s v="LIGHT"/>
    <s v="Cx."/>
    <x v="1"/>
    <s v="F"/>
    <n v="0"/>
    <n v="39"/>
    <n v="39"/>
    <n v="0"/>
    <s v="Negative"/>
  </r>
  <r>
    <n v="2015"/>
    <s v="CSU-8322"/>
    <n v="17928"/>
    <x v="0"/>
    <x v="0"/>
    <s v="LC"/>
    <s v="FC"/>
    <s v="FC-091gr"/>
    <x v="2"/>
    <s v="GRAVID"/>
    <s v="Cx."/>
    <x v="0"/>
    <s v="F"/>
    <n v="3"/>
    <n v="0"/>
    <n v="3"/>
    <n v="0"/>
    <s v="Negative"/>
  </r>
  <r>
    <n v="2015"/>
    <s v="CSU-8323"/>
    <n v="17929"/>
    <x v="0"/>
    <x v="0"/>
    <s v="LC"/>
    <s v="FC"/>
    <s v="FC-091gr"/>
    <x v="2"/>
    <s v="GRAVID"/>
    <s v="Cx."/>
    <x v="1"/>
    <s v="F"/>
    <n v="13"/>
    <n v="0"/>
    <n v="13"/>
    <n v="0"/>
    <s v="Negative"/>
  </r>
  <r>
    <n v="2015"/>
    <s v="CSU-8324"/>
    <n v="17930"/>
    <x v="0"/>
    <x v="0"/>
    <s v="LC"/>
    <s v="FC"/>
    <s v="FC-036"/>
    <x v="3"/>
    <s v="LIGHT"/>
    <s v="Cx."/>
    <x v="0"/>
    <s v="F"/>
    <n v="0"/>
    <n v="50"/>
    <n v="50"/>
    <n v="0"/>
    <s v="Negative"/>
  </r>
  <r>
    <n v="2015"/>
    <s v="CSU-8325"/>
    <n v="17931"/>
    <x v="0"/>
    <x v="0"/>
    <s v="LC"/>
    <s v="FC"/>
    <s v="FC-036"/>
    <x v="3"/>
    <s v="LIGHT"/>
    <s v="Cx."/>
    <x v="0"/>
    <s v="F"/>
    <n v="0"/>
    <n v="50"/>
    <n v="50"/>
    <n v="1"/>
    <s v="Positive"/>
  </r>
  <r>
    <n v="2015"/>
    <s v="CSU-8326"/>
    <n v="17932"/>
    <x v="0"/>
    <x v="0"/>
    <s v="LC"/>
    <s v="FC"/>
    <s v="FC-036"/>
    <x v="3"/>
    <s v="LIGHT"/>
    <s v="Cx."/>
    <x v="0"/>
    <s v="F"/>
    <n v="0"/>
    <n v="5"/>
    <n v="5"/>
    <n v="0"/>
    <s v="Negative"/>
  </r>
  <r>
    <n v="2015"/>
    <s v="CSU-8327"/>
    <n v="17933"/>
    <x v="0"/>
    <x v="0"/>
    <s v="LC"/>
    <s v="FC"/>
    <s v="FC-036"/>
    <x v="3"/>
    <s v="LIGHT"/>
    <s v="Cx."/>
    <x v="1"/>
    <s v="F"/>
    <n v="0"/>
    <n v="14"/>
    <n v="14"/>
    <n v="0"/>
    <s v="Negative"/>
  </r>
  <r>
    <n v="2015"/>
    <s v="CSU-8328"/>
    <n v="17934"/>
    <x v="0"/>
    <x v="1"/>
    <s v="LC"/>
    <s v="FC"/>
    <s v="FC-039"/>
    <x v="1"/>
    <s v="LIGHT"/>
    <s v="Cx."/>
    <x v="0"/>
    <s v="F"/>
    <n v="0"/>
    <n v="16"/>
    <n v="16"/>
    <n v="0"/>
    <s v="Negative"/>
  </r>
  <r>
    <n v="2015"/>
    <s v="CSU-8329"/>
    <n v="17935"/>
    <x v="0"/>
    <x v="1"/>
    <s v="LC"/>
    <s v="FC"/>
    <s v="FC-039"/>
    <x v="1"/>
    <s v="LIGHT"/>
    <s v="Cx."/>
    <x v="1"/>
    <s v="F"/>
    <n v="0"/>
    <n v="1"/>
    <n v="1"/>
    <n v="0"/>
    <s v="Negative"/>
  </r>
  <r>
    <n v="2015"/>
    <s v="CSU-8330"/>
    <n v="17936"/>
    <x v="0"/>
    <x v="1"/>
    <s v="LC"/>
    <s v="FC"/>
    <s v="FC-064"/>
    <x v="1"/>
    <s v="LIGHT"/>
    <s v="Cx."/>
    <x v="0"/>
    <s v="F"/>
    <n v="0"/>
    <n v="14"/>
    <n v="14"/>
    <n v="0"/>
    <s v="Negative"/>
  </r>
  <r>
    <n v="2015"/>
    <s v="CSU-8331"/>
    <n v="17937"/>
    <x v="0"/>
    <x v="1"/>
    <s v="LC"/>
    <s v="FC"/>
    <s v="FC-064"/>
    <x v="1"/>
    <s v="LIGHT"/>
    <s v="Cx."/>
    <x v="1"/>
    <s v="F"/>
    <n v="0"/>
    <n v="4"/>
    <n v="4"/>
    <n v="0"/>
    <s v="Negative"/>
  </r>
  <r>
    <n v="2015"/>
    <s v="CSU-8332"/>
    <n v="17938"/>
    <x v="0"/>
    <x v="1"/>
    <s v="LC"/>
    <s v="FC"/>
    <s v="FC-075"/>
    <x v="1"/>
    <s v="LIGHT"/>
    <s v="Cx."/>
    <x v="0"/>
    <s v="F"/>
    <n v="0"/>
    <n v="17"/>
    <n v="17"/>
    <n v="0"/>
    <s v="Negative"/>
  </r>
  <r>
    <n v="2015"/>
    <s v="CSU-8333"/>
    <n v="17939"/>
    <x v="0"/>
    <x v="1"/>
    <s v="LC"/>
    <s v="FC"/>
    <s v="FC-075"/>
    <x v="1"/>
    <s v="LIGHT"/>
    <s v="Cx."/>
    <x v="1"/>
    <s v="F"/>
    <n v="0"/>
    <n v="10"/>
    <n v="10"/>
    <n v="0"/>
    <s v="Negative"/>
  </r>
  <r>
    <n v="2015"/>
    <s v="CSU-8334"/>
    <n v="17940"/>
    <x v="0"/>
    <x v="1"/>
    <s v="LC"/>
    <s v="FC"/>
    <s v="FC-075gr"/>
    <x v="1"/>
    <s v="GRAVID"/>
    <s v="Cx."/>
    <x v="1"/>
    <s v="F"/>
    <n v="39"/>
    <n v="0"/>
    <n v="39"/>
    <n v="0"/>
    <s v="Negative"/>
  </r>
  <r>
    <n v="2015"/>
    <s v="CSU-8335"/>
    <n v="17941"/>
    <x v="0"/>
    <x v="1"/>
    <s v="LC"/>
    <s v="FC"/>
    <s v="FC-074"/>
    <x v="1"/>
    <s v="LIGHT"/>
    <s v="Cx."/>
    <x v="0"/>
    <s v="F"/>
    <n v="0"/>
    <n v="22"/>
    <n v="22"/>
    <n v="0"/>
    <s v="Negative"/>
  </r>
  <r>
    <n v="2015"/>
    <s v="CSU-8336"/>
    <n v="17942"/>
    <x v="0"/>
    <x v="1"/>
    <s v="LC"/>
    <s v="FC"/>
    <s v="FC-074"/>
    <x v="1"/>
    <s v="LIGHT"/>
    <s v="Cx."/>
    <x v="1"/>
    <s v="F"/>
    <n v="0"/>
    <n v="2"/>
    <n v="2"/>
    <n v="1"/>
    <s v="Positive"/>
  </r>
  <r>
    <n v="2015"/>
    <s v="CSU-8337"/>
    <n v="17943"/>
    <x v="0"/>
    <x v="1"/>
    <s v="LC"/>
    <s v="FC"/>
    <s v="FC-088gr"/>
    <x v="1"/>
    <s v="GRAVID"/>
    <s v="Cx."/>
    <x v="1"/>
    <s v="F"/>
    <n v="50"/>
    <n v="0"/>
    <n v="50"/>
    <n v="1"/>
    <s v="Positive"/>
  </r>
  <r>
    <n v="2015"/>
    <s v="CSU-8338"/>
    <n v="17944"/>
    <x v="0"/>
    <x v="1"/>
    <s v="LC"/>
    <s v="FC"/>
    <s v="FC-088gr"/>
    <x v="1"/>
    <s v="GRAVID"/>
    <s v="Cx."/>
    <x v="1"/>
    <s v="F"/>
    <n v="50"/>
    <n v="0"/>
    <n v="50"/>
    <n v="0"/>
    <s v="Negative"/>
  </r>
  <r>
    <n v="2015"/>
    <s v="CSU-8339"/>
    <n v="17945"/>
    <x v="0"/>
    <x v="1"/>
    <s v="LC"/>
    <s v="FC"/>
    <s v="FC-088gr"/>
    <x v="1"/>
    <s v="GRAVID"/>
    <s v="Cx."/>
    <x v="1"/>
    <s v="F"/>
    <n v="33"/>
    <n v="0"/>
    <n v="33"/>
    <n v="1"/>
    <s v="Positive"/>
  </r>
  <r>
    <n v="2015"/>
    <s v="CSU-8340"/>
    <n v="17946"/>
    <x v="0"/>
    <x v="1"/>
    <s v="LC"/>
    <s v="LV"/>
    <s v="LV-089"/>
    <x v="0"/>
    <s v="LIGHT"/>
    <s v="Cx."/>
    <x v="0"/>
    <s v="F"/>
    <n v="0"/>
    <n v="30"/>
    <n v="30"/>
    <n v="0"/>
    <s v="Negative"/>
  </r>
  <r>
    <n v="2015"/>
    <s v="CSU-8341"/>
    <n v="17947"/>
    <x v="0"/>
    <x v="1"/>
    <s v="LC"/>
    <s v="LV"/>
    <s v="LV-089"/>
    <x v="0"/>
    <s v="LIGHT"/>
    <s v="Cx."/>
    <x v="1"/>
    <s v="F"/>
    <n v="0"/>
    <n v="2"/>
    <n v="2"/>
    <n v="0"/>
    <s v="Negative"/>
  </r>
  <r>
    <n v="2015"/>
    <s v="CSU-8342"/>
    <n v="17948"/>
    <x v="0"/>
    <x v="1"/>
    <s v="LC"/>
    <s v="LV"/>
    <s v="LV-104"/>
    <x v="0"/>
    <s v="LIGHT"/>
    <s v="Cx."/>
    <x v="0"/>
    <s v="F"/>
    <n v="0"/>
    <n v="44"/>
    <n v="44"/>
    <n v="0"/>
    <s v="Negative"/>
  </r>
  <r>
    <n v="2015"/>
    <s v="CSU-8343"/>
    <n v="17949"/>
    <x v="0"/>
    <x v="1"/>
    <s v="LC"/>
    <s v="LV"/>
    <s v="LV-104"/>
    <x v="0"/>
    <s v="LIGHT"/>
    <s v="Cx."/>
    <x v="1"/>
    <s v="F"/>
    <n v="0"/>
    <n v="10"/>
    <n v="10"/>
    <n v="0"/>
    <s v="Negative"/>
  </r>
  <r>
    <n v="2015"/>
    <s v="CSU-8344"/>
    <n v="17950"/>
    <x v="0"/>
    <x v="1"/>
    <s v="LC"/>
    <s v="LV"/>
    <s v="LV-110"/>
    <x v="0"/>
    <s v="LIGHT"/>
    <s v="Cx."/>
    <x v="0"/>
    <s v="F"/>
    <n v="0"/>
    <n v="9"/>
    <n v="9"/>
    <n v="0"/>
    <s v="Negative"/>
  </r>
  <r>
    <n v="2015"/>
    <s v="CSU-8345"/>
    <n v="17951"/>
    <x v="0"/>
    <x v="1"/>
    <s v="LC"/>
    <s v="LV"/>
    <s v="LV-110"/>
    <x v="0"/>
    <s v="LIGHT"/>
    <s v="Cx."/>
    <x v="1"/>
    <s v="F"/>
    <n v="0"/>
    <n v="2"/>
    <n v="2"/>
    <n v="0"/>
    <s v="Negative"/>
  </r>
  <r>
    <n v="2015"/>
    <s v="CSU-8346"/>
    <n v="17952"/>
    <x v="0"/>
    <x v="1"/>
    <s v="LC"/>
    <s v="FC"/>
    <s v="FC-027"/>
    <x v="1"/>
    <s v="LIGHT"/>
    <s v="Cx."/>
    <x v="0"/>
    <s v="F"/>
    <n v="0"/>
    <n v="50"/>
    <n v="50"/>
    <n v="0"/>
    <s v="Negative"/>
  </r>
  <r>
    <n v="2015"/>
    <s v="CSU-8347"/>
    <n v="17953"/>
    <x v="0"/>
    <x v="1"/>
    <s v="LC"/>
    <s v="FC"/>
    <s v="FC-027"/>
    <x v="1"/>
    <s v="LIGHT"/>
    <s v="Cx."/>
    <x v="0"/>
    <s v="F"/>
    <n v="0"/>
    <n v="1"/>
    <n v="1"/>
    <n v="0"/>
    <s v="Negative"/>
  </r>
  <r>
    <n v="2015"/>
    <s v="CSU-8348"/>
    <n v="17954"/>
    <x v="0"/>
    <x v="1"/>
    <s v="LC"/>
    <s v="FC"/>
    <s v="FC-027"/>
    <x v="1"/>
    <s v="LIGHT"/>
    <s v="Cx."/>
    <x v="1"/>
    <s v="F"/>
    <n v="0"/>
    <n v="11"/>
    <n v="11"/>
    <n v="0"/>
    <s v="Negative"/>
  </r>
  <r>
    <n v="2015"/>
    <s v="CSU-8349"/>
    <n v="17955"/>
    <x v="0"/>
    <x v="1"/>
    <s v="LC"/>
    <s v="FC"/>
    <s v="FC-059"/>
    <x v="1"/>
    <s v="LIGHT"/>
    <s v="Cx."/>
    <x v="0"/>
    <s v="F"/>
    <n v="0"/>
    <n v="17"/>
    <n v="17"/>
    <n v="0"/>
    <s v="Negative"/>
  </r>
  <r>
    <n v="2015"/>
    <s v="CSU-8350"/>
    <n v="17956"/>
    <x v="0"/>
    <x v="1"/>
    <s v="LC"/>
    <s v="FC"/>
    <s v="FC-059"/>
    <x v="1"/>
    <s v="LIGHT"/>
    <s v="Cx."/>
    <x v="1"/>
    <s v="F"/>
    <n v="0"/>
    <n v="25"/>
    <n v="25"/>
    <n v="0"/>
    <s v="Negative"/>
  </r>
  <r>
    <n v="2015"/>
    <s v="CSU-8351"/>
    <n v="17957"/>
    <x v="0"/>
    <x v="1"/>
    <s v="LC"/>
    <s v="FC"/>
    <s v="FC-023"/>
    <x v="1"/>
    <s v="LIGHT"/>
    <s v="Cx."/>
    <x v="0"/>
    <s v="F"/>
    <n v="0"/>
    <n v="15"/>
    <n v="15"/>
    <n v="0"/>
    <s v="Negative"/>
  </r>
  <r>
    <n v="2015"/>
    <s v="CSU-8352"/>
    <n v="17958"/>
    <x v="0"/>
    <x v="1"/>
    <s v="LC"/>
    <s v="FC"/>
    <s v="FC-023"/>
    <x v="1"/>
    <s v="LIGHT"/>
    <s v="Cx."/>
    <x v="1"/>
    <s v="F"/>
    <n v="0"/>
    <n v="6"/>
    <n v="6"/>
    <n v="0"/>
    <s v="Negative"/>
  </r>
  <r>
    <n v="2015"/>
    <s v="CSU-8353"/>
    <n v="17959"/>
    <x v="0"/>
    <x v="1"/>
    <s v="LC"/>
    <s v="FC"/>
    <s v="FC-046"/>
    <x v="1"/>
    <s v="LIGHT"/>
    <s v="Cx."/>
    <x v="0"/>
    <s v="F"/>
    <n v="0"/>
    <n v="22"/>
    <n v="22"/>
    <n v="0"/>
    <s v="Negative"/>
  </r>
  <r>
    <n v="2015"/>
    <s v="CSU-8354"/>
    <n v="17960"/>
    <x v="0"/>
    <x v="1"/>
    <s v="LC"/>
    <s v="FC"/>
    <s v="FC-046"/>
    <x v="1"/>
    <s v="LIGHT"/>
    <s v="Cx."/>
    <x v="1"/>
    <s v="F"/>
    <n v="0"/>
    <n v="15"/>
    <n v="15"/>
    <n v="0"/>
    <s v="Negative"/>
  </r>
  <r>
    <n v="2015"/>
    <s v="CSU-8355"/>
    <n v="17961"/>
    <x v="0"/>
    <x v="1"/>
    <s v="LC"/>
    <s v="FC"/>
    <s v="FC-047"/>
    <x v="1"/>
    <s v="LIGHT"/>
    <s v="Cx."/>
    <x v="0"/>
    <s v="F"/>
    <n v="0"/>
    <n v="13"/>
    <n v="13"/>
    <n v="0"/>
    <s v="Negative"/>
  </r>
  <r>
    <n v="2015"/>
    <s v="CSU-8356"/>
    <n v="17962"/>
    <x v="0"/>
    <x v="1"/>
    <s v="LC"/>
    <s v="FC"/>
    <s v="FC-047"/>
    <x v="1"/>
    <s v="LIGHT"/>
    <s v="Cx."/>
    <x v="1"/>
    <s v="F"/>
    <n v="0"/>
    <n v="2"/>
    <n v="2"/>
    <n v="0"/>
    <s v="Negative"/>
  </r>
  <r>
    <n v="2015"/>
    <s v="CSU-8357"/>
    <n v="17963"/>
    <x v="0"/>
    <x v="1"/>
    <s v="LC"/>
    <s v="FC"/>
    <s v="FC-050"/>
    <x v="1"/>
    <s v="LIGHT"/>
    <s v="Cx."/>
    <x v="0"/>
    <s v="F"/>
    <n v="0"/>
    <n v="13"/>
    <n v="13"/>
    <n v="0"/>
    <s v="Negative"/>
  </r>
  <r>
    <n v="2015"/>
    <s v="CSU-8358"/>
    <n v="17964"/>
    <x v="0"/>
    <x v="1"/>
    <s v="LC"/>
    <s v="FC"/>
    <s v="FC-050"/>
    <x v="1"/>
    <s v="LIGHT"/>
    <s v="Cx."/>
    <x v="1"/>
    <s v="F"/>
    <n v="0"/>
    <n v="26"/>
    <n v="26"/>
    <n v="0"/>
    <s v="Negative"/>
  </r>
  <r>
    <n v="2015"/>
    <s v="CSU-8359"/>
    <n v="17965"/>
    <x v="0"/>
    <x v="1"/>
    <s v="LC"/>
    <s v="FC"/>
    <s v="FC-031"/>
    <x v="1"/>
    <s v="LIGHT"/>
    <s v="Cx."/>
    <x v="0"/>
    <s v="F"/>
    <n v="0"/>
    <n v="30"/>
    <n v="30"/>
    <n v="0"/>
    <s v="Negative"/>
  </r>
  <r>
    <n v="2015"/>
    <s v="CSU-8360"/>
    <n v="17966"/>
    <x v="0"/>
    <x v="1"/>
    <s v="LC"/>
    <s v="FC"/>
    <s v="FC-031"/>
    <x v="1"/>
    <s v="LIGHT"/>
    <s v="Cx."/>
    <x v="1"/>
    <s v="F"/>
    <n v="0"/>
    <n v="6"/>
    <n v="6"/>
    <n v="0"/>
    <s v="Negative"/>
  </r>
  <r>
    <n v="2015"/>
    <s v="CSU-8361"/>
    <n v="17967"/>
    <x v="0"/>
    <x v="2"/>
    <s v="LC"/>
    <s v="FC"/>
    <s v="FC-052"/>
    <x v="3"/>
    <s v="LIGHT"/>
    <s v="Cx."/>
    <x v="0"/>
    <s v="F"/>
    <n v="0"/>
    <n v="30"/>
    <n v="30"/>
    <n v="0"/>
    <s v="Negative"/>
  </r>
  <r>
    <n v="2015"/>
    <s v="CSU-8362"/>
    <n v="17968"/>
    <x v="0"/>
    <x v="2"/>
    <s v="LC"/>
    <s v="FC"/>
    <s v="FC-052"/>
    <x v="3"/>
    <s v="LIGHT"/>
    <s v="Cx."/>
    <x v="1"/>
    <s v="F"/>
    <n v="0"/>
    <n v="2"/>
    <n v="2"/>
    <n v="0"/>
    <s v="Negative"/>
  </r>
  <r>
    <n v="2015"/>
    <s v="CSU-8363"/>
    <n v="17969"/>
    <x v="0"/>
    <x v="2"/>
    <s v="LC"/>
    <s v="FC"/>
    <s v="FC-061"/>
    <x v="3"/>
    <s v="LIGHT"/>
    <s v="Cx."/>
    <x v="0"/>
    <s v="F"/>
    <n v="0"/>
    <n v="24"/>
    <n v="24"/>
    <n v="0"/>
    <s v="Negative"/>
  </r>
  <r>
    <n v="2015"/>
    <s v="CSU-8364"/>
    <n v="17970"/>
    <x v="0"/>
    <x v="2"/>
    <s v="LC"/>
    <s v="FC"/>
    <s v="FC-061"/>
    <x v="3"/>
    <s v="LIGHT"/>
    <s v="Cx."/>
    <x v="1"/>
    <s v="F"/>
    <n v="0"/>
    <n v="20"/>
    <n v="20"/>
    <n v="0"/>
    <s v="Negative"/>
  </r>
  <r>
    <n v="2015"/>
    <s v="CSU-8365"/>
    <n v="17971"/>
    <x v="0"/>
    <x v="2"/>
    <s v="LC"/>
    <s v="FC"/>
    <s v="FC-073"/>
    <x v="3"/>
    <s v="LIGHT"/>
    <s v="Cx."/>
    <x v="0"/>
    <s v="F"/>
    <n v="0"/>
    <n v="17"/>
    <n v="17"/>
    <n v="0"/>
    <s v="Negative"/>
  </r>
  <r>
    <n v="2015"/>
    <s v="CSU-8366"/>
    <n v="17972"/>
    <x v="0"/>
    <x v="2"/>
    <s v="LC"/>
    <s v="FC"/>
    <s v="FC-073"/>
    <x v="3"/>
    <s v="LIGHT"/>
    <s v="Cx."/>
    <x v="1"/>
    <s v="F"/>
    <n v="0"/>
    <n v="15"/>
    <n v="15"/>
    <n v="0"/>
    <s v="Negative"/>
  </r>
  <r>
    <n v="2015"/>
    <s v="CSU-8367"/>
    <n v="17973"/>
    <x v="0"/>
    <x v="2"/>
    <s v="LC"/>
    <s v="LV"/>
    <s v="LV-020"/>
    <x v="0"/>
    <s v="LIGHT"/>
    <s v="Cx."/>
    <x v="0"/>
    <s v="F"/>
    <n v="0"/>
    <n v="50"/>
    <n v="50"/>
    <n v="0"/>
    <s v="Negative"/>
  </r>
  <r>
    <n v="2015"/>
    <s v="CSU-8368"/>
    <n v="17974"/>
    <x v="0"/>
    <x v="2"/>
    <s v="LC"/>
    <s v="LV"/>
    <s v="LV-020"/>
    <x v="0"/>
    <s v="LIGHT"/>
    <s v="Cx."/>
    <x v="0"/>
    <s v="F"/>
    <n v="0"/>
    <n v="7"/>
    <n v="7"/>
    <n v="0"/>
    <s v="Negative"/>
  </r>
  <r>
    <n v="2015"/>
    <s v="CSU-8369"/>
    <n v="17975"/>
    <x v="0"/>
    <x v="2"/>
    <s v="LC"/>
    <s v="LV"/>
    <s v="LV-020"/>
    <x v="0"/>
    <s v="LIGHT"/>
    <s v="Cx."/>
    <x v="1"/>
    <s v="F"/>
    <n v="0"/>
    <n v="1"/>
    <n v="1"/>
    <n v="0"/>
    <s v="Negative"/>
  </r>
  <r>
    <n v="2015"/>
    <s v="CSU-8370"/>
    <n v="17976"/>
    <x v="0"/>
    <x v="2"/>
    <s v="LC"/>
    <s v="FC"/>
    <s v="FC-041"/>
    <x v="3"/>
    <s v="LIGHT"/>
    <s v="Cx."/>
    <x v="0"/>
    <s v="F"/>
    <n v="0"/>
    <n v="50"/>
    <n v="50"/>
    <n v="0"/>
    <s v="Negative"/>
  </r>
  <r>
    <n v="2015"/>
    <s v="CSU-8371"/>
    <n v="17977"/>
    <x v="0"/>
    <x v="2"/>
    <s v="LC"/>
    <s v="FC"/>
    <s v="FC-041"/>
    <x v="3"/>
    <s v="LIGHT"/>
    <s v="Cx."/>
    <x v="0"/>
    <s v="F"/>
    <n v="0"/>
    <n v="10"/>
    <n v="10"/>
    <n v="0"/>
    <s v="Negative"/>
  </r>
  <r>
    <n v="2015"/>
    <s v="CSU-8372"/>
    <n v="17978"/>
    <x v="0"/>
    <x v="2"/>
    <s v="LC"/>
    <s v="FC"/>
    <s v="FC-041"/>
    <x v="3"/>
    <s v="LIGHT"/>
    <s v="Cx."/>
    <x v="1"/>
    <s v="F"/>
    <n v="0"/>
    <n v="29"/>
    <n v="29"/>
    <n v="0"/>
    <s v="Negative"/>
  </r>
  <r>
    <n v="2015"/>
    <s v="CSU-8373"/>
    <n v="17979"/>
    <x v="0"/>
    <x v="2"/>
    <s v="LC"/>
    <s v="FC"/>
    <s v="FC-090gr"/>
    <x v="3"/>
    <s v="GRAVID"/>
    <s v="Cx."/>
    <x v="1"/>
    <s v="F"/>
    <n v="35"/>
    <n v="0"/>
    <n v="35"/>
    <n v="0"/>
    <s v="Negative"/>
  </r>
  <r>
    <n v="2015"/>
    <s v="CSU-8374"/>
    <n v="17980"/>
    <x v="0"/>
    <x v="2"/>
    <s v="LC"/>
    <s v="FC"/>
    <s v="FC-060"/>
    <x v="3"/>
    <s v="LIGHT"/>
    <s v="Cx."/>
    <x v="0"/>
    <s v="F"/>
    <n v="0"/>
    <n v="10"/>
    <n v="10"/>
    <n v="0"/>
    <s v="Negative"/>
  </r>
  <r>
    <n v="2015"/>
    <s v="CSU-8375"/>
    <n v="17981"/>
    <x v="0"/>
    <x v="2"/>
    <s v="LC"/>
    <s v="FC"/>
    <s v="FC-060"/>
    <x v="3"/>
    <s v="LIGHT"/>
    <s v="Cx."/>
    <x v="1"/>
    <s v="F"/>
    <n v="0"/>
    <n v="4"/>
    <n v="4"/>
    <n v="0"/>
    <s v="Negative"/>
  </r>
  <r>
    <n v="2015"/>
    <s v="CSU-8376"/>
    <n v="17982"/>
    <x v="0"/>
    <x v="2"/>
    <s v="LC"/>
    <s v="FC"/>
    <s v="FC-063gr"/>
    <x v="3"/>
    <s v="GRAVID"/>
    <s v="Cx."/>
    <x v="1"/>
    <s v="F"/>
    <n v="50"/>
    <n v="0"/>
    <n v="50"/>
    <n v="0"/>
    <s v="Negative"/>
  </r>
  <r>
    <n v="2015"/>
    <s v="CSU-8377"/>
    <n v="17983"/>
    <x v="0"/>
    <x v="2"/>
    <s v="LC"/>
    <s v="FC"/>
    <s v="FC-063gr"/>
    <x v="3"/>
    <s v="GRAVID"/>
    <s v="Cx."/>
    <x v="1"/>
    <s v="F"/>
    <n v="50"/>
    <n v="0"/>
    <n v="50"/>
    <n v="0"/>
    <s v="Negative"/>
  </r>
  <r>
    <n v="2015"/>
    <s v="CSU-8378"/>
    <n v="17984"/>
    <x v="0"/>
    <x v="2"/>
    <s v="LC"/>
    <s v="FC"/>
    <s v="FC-063gr"/>
    <x v="3"/>
    <s v="GRAVID"/>
    <s v="Cx."/>
    <x v="1"/>
    <s v="F"/>
    <n v="1"/>
    <n v="0"/>
    <n v="1"/>
    <n v="0"/>
    <s v="Negative"/>
  </r>
  <r>
    <n v="2015"/>
    <s v="CSU-8379"/>
    <n v="17985"/>
    <x v="0"/>
    <x v="2"/>
    <s v="LC"/>
    <s v="FC"/>
    <s v="FC-015"/>
    <x v="3"/>
    <s v="LIGHT"/>
    <s v="Cx."/>
    <x v="0"/>
    <s v="F"/>
    <n v="0"/>
    <n v="11"/>
    <n v="11"/>
    <n v="0"/>
    <s v="Negative"/>
  </r>
  <r>
    <n v="2015"/>
    <s v="CSU-8380"/>
    <n v="17986"/>
    <x v="0"/>
    <x v="2"/>
    <s v="LC"/>
    <s v="FC"/>
    <s v="FC-015"/>
    <x v="3"/>
    <s v="LIGHT"/>
    <s v="Cx."/>
    <x v="1"/>
    <s v="F"/>
    <n v="0"/>
    <n v="8"/>
    <n v="8"/>
    <n v="0"/>
    <s v="Negative"/>
  </r>
  <r>
    <n v="2015"/>
    <s v="CSU-8381"/>
    <n v="17987"/>
    <x v="0"/>
    <x v="2"/>
    <s v="LC"/>
    <s v="FC"/>
    <s v="FC-058"/>
    <x v="4"/>
    <s v="LIGHT"/>
    <s v="Cx."/>
    <x v="0"/>
    <s v="F"/>
    <n v="0"/>
    <n v="1"/>
    <n v="1"/>
    <n v="0"/>
    <s v="Negative"/>
  </r>
  <r>
    <n v="2015"/>
    <s v="CSU-8382"/>
    <n v="17988"/>
    <x v="0"/>
    <x v="2"/>
    <s v="LC"/>
    <s v="FC"/>
    <s v="FC-058"/>
    <x v="4"/>
    <s v="LIGHT"/>
    <s v="Cx."/>
    <x v="1"/>
    <s v="F"/>
    <n v="0"/>
    <n v="2"/>
    <n v="2"/>
    <n v="0"/>
    <s v="Negative"/>
  </r>
  <r>
    <n v="2015"/>
    <s v="CSU-8383"/>
    <n v="17989"/>
    <x v="0"/>
    <x v="2"/>
    <s v="LC"/>
    <s v="FC"/>
    <s v="FC-049"/>
    <x v="4"/>
    <s v="LIGHT"/>
    <s v="Cx."/>
    <x v="0"/>
    <s v="F"/>
    <n v="0"/>
    <n v="12"/>
    <n v="12"/>
    <n v="0"/>
    <s v="Negative"/>
  </r>
  <r>
    <n v="2015"/>
    <s v="CSU-8384"/>
    <n v="17990"/>
    <x v="0"/>
    <x v="2"/>
    <s v="LC"/>
    <s v="FC"/>
    <s v="FC-049"/>
    <x v="4"/>
    <s v="LIGHT"/>
    <s v="Cx."/>
    <x v="1"/>
    <s v="F"/>
    <n v="0"/>
    <n v="7"/>
    <n v="7"/>
    <n v="0"/>
    <s v="Negative"/>
  </r>
  <r>
    <n v="2015"/>
    <s v="CSU-8385"/>
    <n v="17991"/>
    <x v="0"/>
    <x v="2"/>
    <s v="LC"/>
    <s v="FC"/>
    <s v="FC-063"/>
    <x v="3"/>
    <s v="LIGHT"/>
    <s v="Cx."/>
    <x v="0"/>
    <s v="F"/>
    <n v="0"/>
    <n v="2"/>
    <n v="2"/>
    <n v="0"/>
    <s v="Negative"/>
  </r>
  <r>
    <n v="2015"/>
    <s v="CSU-8386"/>
    <n v="17992"/>
    <x v="0"/>
    <x v="2"/>
    <s v="LC"/>
    <s v="FC"/>
    <s v="FC-063"/>
    <x v="3"/>
    <s v="LIGHT"/>
    <s v="Cx."/>
    <x v="1"/>
    <s v="F"/>
    <n v="0"/>
    <n v="1"/>
    <n v="1"/>
    <n v="0"/>
    <s v="Negative"/>
  </r>
  <r>
    <n v="2015"/>
    <s v="CSU-8387"/>
    <n v="17993"/>
    <x v="0"/>
    <x v="2"/>
    <s v="LC"/>
    <s v="FC"/>
    <s v="FC-063"/>
    <x v="3"/>
    <s v="LIGHT"/>
    <s v="Cx."/>
    <x v="0"/>
    <s v="F"/>
    <n v="0"/>
    <n v="18"/>
    <n v="18"/>
    <n v="0"/>
    <s v="Negative"/>
  </r>
  <r>
    <n v="2015"/>
    <s v="CSU-8388"/>
    <n v="17994"/>
    <x v="0"/>
    <x v="2"/>
    <s v="LC"/>
    <s v="FC"/>
    <s v="FC-063"/>
    <x v="3"/>
    <s v="LIGHT"/>
    <s v="Cx."/>
    <x v="1"/>
    <s v="F"/>
    <n v="0"/>
    <n v="6"/>
    <n v="6"/>
    <n v="0"/>
    <s v="Negative"/>
  </r>
  <r>
    <n v="2015"/>
    <s v="CSU-8389"/>
    <n v="17995"/>
    <x v="0"/>
    <x v="3"/>
    <s v="LC"/>
    <s v="FC"/>
    <s v="FC-001"/>
    <x v="4"/>
    <s v="LIGHT"/>
    <s v="Cx."/>
    <x v="0"/>
    <s v="F"/>
    <n v="0"/>
    <n v="20"/>
    <n v="20"/>
    <n v="0"/>
    <s v="Negative"/>
  </r>
  <r>
    <n v="2015"/>
    <s v="CSU-8390"/>
    <n v="17996"/>
    <x v="0"/>
    <x v="4"/>
    <s v="LC"/>
    <s v="FC"/>
    <s v="FC-001"/>
    <x v="4"/>
    <s v="LIGHT"/>
    <s v="Cx."/>
    <x v="1"/>
    <s v="F"/>
    <n v="0"/>
    <n v="1"/>
    <n v="1"/>
    <n v="0"/>
    <s v="Negative"/>
  </r>
  <r>
    <n v="2015"/>
    <s v="CSU-8391"/>
    <n v="17997"/>
    <x v="0"/>
    <x v="5"/>
    <s v="LC"/>
    <s v="FC"/>
    <s v="FC-054"/>
    <x v="1"/>
    <s v="LIGHT"/>
    <s v="Cx."/>
    <x v="0"/>
    <s v="F"/>
    <n v="0"/>
    <n v="5"/>
    <n v="5"/>
    <n v="0"/>
    <s v="Negative"/>
  </r>
  <r>
    <n v="2015"/>
    <s v="CSU-8392"/>
    <n v="17998"/>
    <x v="0"/>
    <x v="6"/>
    <s v="LC"/>
    <s v="FC"/>
    <s v="FC-054"/>
    <x v="1"/>
    <s v="LIGHT"/>
    <s v="Cx."/>
    <x v="1"/>
    <s v="F"/>
    <n v="0"/>
    <n v="4"/>
    <n v="4"/>
    <n v="0"/>
    <s v="Negative"/>
  </r>
  <r>
    <n v="2015"/>
    <s v="CSU-8393"/>
    <n v="17999"/>
    <x v="0"/>
    <x v="7"/>
    <s v="LC"/>
    <s v="FC"/>
    <s v="FC-029gr"/>
    <x v="1"/>
    <s v="GRAVID"/>
    <s v="Cx."/>
    <x v="1"/>
    <s v="F"/>
    <n v="50"/>
    <n v="0"/>
    <n v="50"/>
    <n v="1"/>
    <s v="Positive"/>
  </r>
  <r>
    <n v="2015"/>
    <s v="CSU-8394"/>
    <n v="18000"/>
    <x v="0"/>
    <x v="8"/>
    <s v="LC"/>
    <s v="FC"/>
    <s v="FC-029gr"/>
    <x v="1"/>
    <s v="GRAVID"/>
    <s v="Cx."/>
    <x v="1"/>
    <s v="F"/>
    <n v="27"/>
    <n v="0"/>
    <n v="27"/>
    <n v="1"/>
    <s v="Positive"/>
  </r>
  <r>
    <n v="2015"/>
    <s v="CSU-8395"/>
    <n v="18001"/>
    <x v="0"/>
    <x v="9"/>
    <s v="LC"/>
    <s v="FC"/>
    <s v="FC-029"/>
    <x v="1"/>
    <s v="LIGHT"/>
    <s v="Cx."/>
    <x v="0"/>
    <s v="F"/>
    <n v="0"/>
    <n v="15"/>
    <n v="15"/>
    <n v="0"/>
    <s v="Negative"/>
  </r>
  <r>
    <n v="2015"/>
    <s v="CSU-8396"/>
    <n v="18002"/>
    <x v="0"/>
    <x v="10"/>
    <s v="LC"/>
    <s v="FC"/>
    <s v="FC-029"/>
    <x v="1"/>
    <s v="LIGHT"/>
    <s v="Cx."/>
    <x v="1"/>
    <s v="F"/>
    <n v="0"/>
    <n v="10"/>
    <n v="10"/>
    <n v="0"/>
    <s v="Negative"/>
  </r>
  <r>
    <n v="2015"/>
    <s v="CSU-8397"/>
    <n v="18003"/>
    <x v="0"/>
    <x v="11"/>
    <s v="LC"/>
    <s v="FC"/>
    <s v="FC-068"/>
    <x v="4"/>
    <s v="LIGHT"/>
    <s v="Cx."/>
    <x v="0"/>
    <s v="F"/>
    <n v="0"/>
    <n v="4"/>
    <n v="4"/>
    <n v="0"/>
    <s v="Negative"/>
  </r>
  <r>
    <n v="2015"/>
    <s v="CSU-8398"/>
    <n v="18004"/>
    <x v="0"/>
    <x v="12"/>
    <s v="LC"/>
    <s v="FC"/>
    <s v="FC-062"/>
    <x v="4"/>
    <s v="LIGHT"/>
    <s v="Cx."/>
    <x v="0"/>
    <s v="F"/>
    <n v="0"/>
    <n v="6"/>
    <n v="6"/>
    <n v="0"/>
    <s v="Negative"/>
  </r>
  <r>
    <n v="2015"/>
    <s v="CSU-8399"/>
    <n v="18005"/>
    <x v="0"/>
    <x v="13"/>
    <s v="LC"/>
    <s v="FC"/>
    <s v="FC-062"/>
    <x v="4"/>
    <s v="LIGHT"/>
    <s v="Cx."/>
    <x v="1"/>
    <s v="F"/>
    <n v="0"/>
    <n v="9"/>
    <n v="9"/>
    <n v="0"/>
    <s v="Negative"/>
  </r>
  <r>
    <n v="2015"/>
    <s v="CSU-8400"/>
    <n v="18006"/>
    <x v="0"/>
    <x v="14"/>
    <s v="LC"/>
    <s v="FC"/>
    <s v="FC-089gr"/>
    <x v="4"/>
    <s v="GRAVID"/>
    <s v="Cx."/>
    <x v="1"/>
    <s v="F"/>
    <n v="40"/>
    <n v="0"/>
    <n v="40"/>
    <n v="1"/>
    <s v="Positive"/>
  </r>
  <r>
    <n v="2015"/>
    <s v="CSU-8401"/>
    <n v="18007"/>
    <x v="0"/>
    <x v="15"/>
    <s v="LC"/>
    <s v="FC"/>
    <s v="FC-057"/>
    <x v="4"/>
    <s v="LIGHT"/>
    <s v="Cx."/>
    <x v="0"/>
    <s v="F"/>
    <n v="0"/>
    <n v="2"/>
    <n v="2"/>
    <n v="0"/>
    <s v="Negative"/>
  </r>
  <r>
    <n v="2015"/>
    <s v="CSU-8402"/>
    <n v="18008"/>
    <x v="0"/>
    <x v="16"/>
    <s v="LC"/>
    <s v="FC"/>
    <s v="FC-071"/>
    <x v="4"/>
    <s v="LIGHT"/>
    <s v="Cx."/>
    <x v="0"/>
    <s v="F"/>
    <n v="0"/>
    <n v="7"/>
    <n v="7"/>
    <n v="0"/>
    <s v="Negative"/>
  </r>
  <r>
    <n v="2015"/>
    <s v="CSU-8403"/>
    <n v="18009"/>
    <x v="0"/>
    <x v="17"/>
    <s v="LC"/>
    <s v="FC"/>
    <s v="FC-071"/>
    <x v="4"/>
    <s v="LIGHT"/>
    <s v="Cx."/>
    <x v="1"/>
    <s v="F"/>
    <n v="0"/>
    <n v="1"/>
    <n v="1"/>
    <n v="0"/>
    <s v="Negative"/>
  </r>
  <r>
    <n v="2015"/>
    <s v="CSU-8404"/>
    <n v="18010"/>
    <x v="0"/>
    <x v="18"/>
    <s v="LC"/>
    <s v="FC"/>
    <s v="FC-093"/>
    <x v="4"/>
    <s v="LIGHT"/>
    <s v="Cx."/>
    <x v="0"/>
    <s v="F"/>
    <n v="0"/>
    <n v="22"/>
    <n v="22"/>
    <n v="0"/>
    <s v="Negative"/>
  </r>
  <r>
    <n v="2015"/>
    <s v="CSU-8405"/>
    <n v="18011"/>
    <x v="0"/>
    <x v="19"/>
    <s v="LC"/>
    <s v="FC"/>
    <s v="FC-093"/>
    <x v="4"/>
    <s v="LIGHT"/>
    <s v="Cx."/>
    <x v="1"/>
    <s v="F"/>
    <n v="0"/>
    <n v="14"/>
    <n v="14"/>
    <n v="0"/>
    <s v="Negative"/>
  </r>
  <r>
    <n v="2015"/>
    <s v="CSU-8406"/>
    <n v="18012"/>
    <x v="0"/>
    <x v="20"/>
    <s v="LC"/>
    <s v="FC"/>
    <s v="FC-037"/>
    <x v="4"/>
    <s v="LIGHT"/>
    <s v="Cx."/>
    <x v="0"/>
    <s v="F"/>
    <n v="0"/>
    <n v="30"/>
    <n v="30"/>
    <n v="0"/>
    <s v="Negative"/>
  </r>
  <r>
    <n v="2015"/>
    <s v="CSU-8407"/>
    <n v="18013"/>
    <x v="0"/>
    <x v="21"/>
    <s v="LC"/>
    <s v="FC"/>
    <s v="FC-037"/>
    <x v="4"/>
    <s v="LIGHT"/>
    <s v="Cx."/>
    <x v="1"/>
    <s v="F"/>
    <n v="0"/>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3"/>
        <item x="1"/>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3"/>
        <item x="1"/>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defaultSubtotal="0"/>
    <pivotField axis="axisRow" showAll="0">
      <items count="6">
        <item x="3"/>
        <item x="2"/>
        <item x="1"/>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6" sqref="A6"/>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2" t="s">
        <v>79</v>
      </c>
      <c r="G1" s="69" t="s">
        <v>55</v>
      </c>
      <c r="H1" s="69"/>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8</v>
      </c>
      <c r="D6" s="2">
        <v>14</v>
      </c>
      <c r="G6" s="1" t="s">
        <v>9</v>
      </c>
      <c r="H6" s="2">
        <f>GETPIVOTDATA("CSU Pool Number     (CMC enters)",$A$4,"Zone","LV","Spp","pipiens")</f>
        <v>6</v>
      </c>
      <c r="I6" s="2">
        <f>GETPIVOTDATA("CSU Pool Number     (CMC enters)",$A$4,"Zone","LV","Spp","tarsalis")</f>
        <v>8</v>
      </c>
      <c r="J6" s="2">
        <f>GETPIVOTDATA("CSU Pool Number     (CMC enters)",$A$4,"Zone","LV")</f>
        <v>14</v>
      </c>
    </row>
    <row r="7" spans="1:10" x14ac:dyDescent="0.25">
      <c r="A7" s="1" t="s">
        <v>61</v>
      </c>
      <c r="B7" s="2">
        <v>15</v>
      </c>
      <c r="C7" s="2">
        <v>16</v>
      </c>
      <c r="D7" s="2">
        <v>31</v>
      </c>
      <c r="G7" s="1" t="s">
        <v>61</v>
      </c>
      <c r="H7" s="2">
        <f>GETPIVOTDATA("CSU Pool Number     (CMC enters)",$A$4,"Zone","NE","Spp","pipiens")</f>
        <v>15</v>
      </c>
      <c r="I7" s="2">
        <f>GETPIVOTDATA("CSU Pool Number     (CMC enters)",$A$4,"Zone","NE","Spp","tarsalis")</f>
        <v>16</v>
      </c>
      <c r="J7" s="2">
        <f>GETPIVOTDATA("CSU Pool Number     (CMC enters)",$A$4,"Zone","NE")</f>
        <v>31</v>
      </c>
    </row>
    <row r="8" spans="1:10" x14ac:dyDescent="0.25">
      <c r="A8" s="1" t="s">
        <v>60</v>
      </c>
      <c r="B8" s="2">
        <v>13</v>
      </c>
      <c r="C8" s="2">
        <v>12</v>
      </c>
      <c r="D8" s="2">
        <v>25</v>
      </c>
      <c r="G8" s="1" t="s">
        <v>60</v>
      </c>
      <c r="H8" s="2">
        <f>GETPIVOTDATA("CSU Pool Number     (CMC enters)",$A$4,"Zone","NW","Spp","pipiens")</f>
        <v>13</v>
      </c>
      <c r="I8" s="2">
        <f>GETPIVOTDATA("CSU Pool Number     (CMC enters)",$A$4,"Zone","NW","Spp","tarsalis")</f>
        <v>12</v>
      </c>
      <c r="J8" s="2">
        <f>GETPIVOTDATA("CSU Pool Number     (CMC enters)",$A$4,"Zone","NW")</f>
        <v>25</v>
      </c>
    </row>
    <row r="9" spans="1:10" x14ac:dyDescent="0.25">
      <c r="A9" s="1" t="s">
        <v>62</v>
      </c>
      <c r="B9" s="2">
        <v>21</v>
      </c>
      <c r="C9" s="2">
        <v>17</v>
      </c>
      <c r="D9" s="2">
        <v>38</v>
      </c>
      <c r="G9" s="1" t="s">
        <v>62</v>
      </c>
      <c r="H9" s="2">
        <f>GETPIVOTDATA("CSU Pool Number     (CMC enters)",$A$4,"Zone","SE","Spp","pipiens")</f>
        <v>21</v>
      </c>
      <c r="I9" s="2">
        <f>GETPIVOTDATA("CSU Pool Number     (CMC enters)",$A$4,"Zone","SE","Spp","tarsalis")</f>
        <v>17</v>
      </c>
      <c r="J9" s="2">
        <f>GETPIVOTDATA("CSU Pool Number     (CMC enters)",$A$4,"Zone","SE")</f>
        <v>38</v>
      </c>
    </row>
    <row r="10" spans="1:10" x14ac:dyDescent="0.25">
      <c r="A10" s="1" t="s">
        <v>63</v>
      </c>
      <c r="B10" s="2">
        <v>8</v>
      </c>
      <c r="C10" s="2">
        <v>9</v>
      </c>
      <c r="D10" s="2">
        <v>17</v>
      </c>
      <c r="G10" s="1" t="s">
        <v>63</v>
      </c>
      <c r="H10" s="2">
        <f>GETPIVOTDATA("CSU Pool Number     (CMC enters)",$A$4,"Zone","SW","Spp","pipiens")</f>
        <v>8</v>
      </c>
      <c r="I10" s="2">
        <f>GETPIVOTDATA("CSU Pool Number     (CMC enters)",$A$4,"Zone","SW","Spp","tarsalis")</f>
        <v>9</v>
      </c>
      <c r="J10" s="2">
        <f>GETPIVOTDATA("CSU Pool Number     (CMC enters)",$A$4,"Zone","SW")</f>
        <v>17</v>
      </c>
    </row>
    <row r="11" spans="1:10" x14ac:dyDescent="0.25">
      <c r="A11" s="1" t="s">
        <v>7</v>
      </c>
      <c r="B11" s="2">
        <v>63</v>
      </c>
      <c r="C11" s="2">
        <v>62</v>
      </c>
      <c r="D11" s="2">
        <v>125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9" sqref="B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9" t="s">
        <v>79</v>
      </c>
      <c r="B1" s="69"/>
      <c r="C1" s="69"/>
      <c r="F1" s="32"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1</v>
      </c>
      <c r="D7" s="2">
        <v>1</v>
      </c>
      <c r="F7" s="1" t="s">
        <v>60</v>
      </c>
      <c r="G7" s="2">
        <f>GETPIVOTDATA("Test code (CSU enters)",$A$5,"Zone","NW","Spp","pipiens")</f>
        <v>0</v>
      </c>
      <c r="H7" s="2">
        <f>GETPIVOTDATA("Test code (CSU enters)",$A$5,"Zone","NW","Spp","tarsalis")</f>
        <v>1</v>
      </c>
      <c r="I7" s="2">
        <f>GETPIVOTDATA("Test code (CSU enters)",$A$5,"Zone","NW")</f>
        <v>1</v>
      </c>
    </row>
    <row r="8" spans="1:9" x14ac:dyDescent="0.25">
      <c r="A8" s="1" t="s">
        <v>61</v>
      </c>
      <c r="B8" s="2">
        <v>2</v>
      </c>
      <c r="C8" s="2">
        <v>1</v>
      </c>
      <c r="D8" s="2">
        <v>3</v>
      </c>
      <c r="F8" s="1" t="s">
        <v>61</v>
      </c>
      <c r="G8" s="2">
        <f>GETPIVOTDATA("Test code (CSU enters)",$A$5,"Zone","NE","Spp","pipiens")</f>
        <v>2</v>
      </c>
      <c r="H8" s="2">
        <f>GETPIVOTDATA("Test code (CSU enters)",$A$5,"Zone","NE","Spp","tarsalis")</f>
        <v>1</v>
      </c>
      <c r="I8" s="2">
        <f>GETPIVOTDATA("Test code (CSU enters)",$A$5,"Zone","NE")</f>
        <v>3</v>
      </c>
    </row>
    <row r="9" spans="1:9" x14ac:dyDescent="0.25">
      <c r="A9" s="1" t="s">
        <v>62</v>
      </c>
      <c r="B9" s="2">
        <v>5</v>
      </c>
      <c r="C9" s="2">
        <v>0</v>
      </c>
      <c r="D9" s="2">
        <v>5</v>
      </c>
      <c r="F9" s="1" t="s">
        <v>62</v>
      </c>
      <c r="G9" s="2">
        <f>GETPIVOTDATA("Test code (CSU enters)",$A$5,"Zone","SE","Spp","pipiens")</f>
        <v>5</v>
      </c>
      <c r="H9" s="2">
        <f>GETPIVOTDATA("Test code (CSU enters)",$A$5,"Zone","SE","Spp","tarsalis")</f>
        <v>0</v>
      </c>
      <c r="I9" s="2">
        <f>GETPIVOTDATA("Test code (CSU enters)",$A$5,"Zone","SE")</f>
        <v>5</v>
      </c>
    </row>
    <row r="10" spans="1:9" x14ac:dyDescent="0.25">
      <c r="A10" s="1" t="s">
        <v>63</v>
      </c>
      <c r="B10" s="2">
        <v>1</v>
      </c>
      <c r="C10" s="2">
        <v>0</v>
      </c>
      <c r="D10" s="2">
        <v>1</v>
      </c>
      <c r="F10" s="1" t="s">
        <v>63</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8</v>
      </c>
      <c r="C12" s="2">
        <v>2</v>
      </c>
      <c r="D12" s="2">
        <v>10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8" sqref="D8"/>
    </sheetView>
  </sheetViews>
  <sheetFormatPr defaultRowHeight="15" x14ac:dyDescent="0.25"/>
  <cols>
    <col min="1" max="1" width="15.85546875" customWidth="1"/>
    <col min="2" max="2" width="12.140625" customWidth="1"/>
    <col min="3" max="3" width="14.42578125" customWidth="1"/>
  </cols>
  <sheetData>
    <row r="1" spans="1:7" x14ac:dyDescent="0.25">
      <c r="A1" s="33" t="s">
        <v>65</v>
      </c>
      <c r="B1" s="33" t="s">
        <v>66</v>
      </c>
      <c r="C1" s="33" t="s">
        <v>64</v>
      </c>
      <c r="F1" s="64" t="s">
        <v>93</v>
      </c>
      <c r="G1" s="65" t="s">
        <v>451</v>
      </c>
    </row>
    <row r="2" spans="1:7" x14ac:dyDescent="0.25">
      <c r="A2" t="s">
        <v>47</v>
      </c>
      <c r="B2" t="s">
        <v>15</v>
      </c>
      <c r="C2" s="31">
        <v>9.4974075364207025</v>
      </c>
      <c r="F2" t="s">
        <v>442</v>
      </c>
      <c r="G2" s="31">
        <v>9.4974075364207025</v>
      </c>
    </row>
    <row r="3" spans="1:7" x14ac:dyDescent="0.25">
      <c r="A3" t="s">
        <v>47</v>
      </c>
      <c r="B3" t="s">
        <v>16</v>
      </c>
      <c r="C3" s="31">
        <v>1.5669663600647887</v>
      </c>
      <c r="F3" t="s">
        <v>441</v>
      </c>
      <c r="G3" s="31">
        <v>1.5669663600647887</v>
      </c>
    </row>
    <row r="4" spans="1:7" x14ac:dyDescent="0.25">
      <c r="A4" t="s">
        <v>9</v>
      </c>
      <c r="B4" t="s">
        <v>15</v>
      </c>
      <c r="C4" s="31">
        <v>0</v>
      </c>
      <c r="F4" t="s">
        <v>440</v>
      </c>
      <c r="G4" s="31">
        <v>0</v>
      </c>
    </row>
    <row r="5" spans="1:7" x14ac:dyDescent="0.25">
      <c r="A5" t="s">
        <v>9</v>
      </c>
      <c r="B5" t="s">
        <v>16</v>
      </c>
      <c r="C5" s="31">
        <v>0</v>
      </c>
      <c r="F5" t="s">
        <v>439</v>
      </c>
      <c r="G5"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I12" sqref="I12"/>
    </sheetView>
  </sheetViews>
  <sheetFormatPr defaultRowHeight="15" x14ac:dyDescent="0.25"/>
  <cols>
    <col min="2" max="2" width="15.7109375" customWidth="1"/>
    <col min="3" max="3" width="13.140625" customWidth="1"/>
  </cols>
  <sheetData>
    <row r="1" spans="1:7" x14ac:dyDescent="0.25">
      <c r="A1" s="33" t="s">
        <v>67</v>
      </c>
      <c r="B1" s="33" t="s">
        <v>66</v>
      </c>
      <c r="C1" s="33" t="s">
        <v>64</v>
      </c>
      <c r="F1" s="64" t="s">
        <v>94</v>
      </c>
      <c r="G1" s="65" t="s">
        <v>451</v>
      </c>
    </row>
    <row r="2" spans="1:7" x14ac:dyDescent="0.25">
      <c r="A2" t="s">
        <v>60</v>
      </c>
      <c r="B2" t="s">
        <v>15</v>
      </c>
      <c r="C2" s="31">
        <v>0</v>
      </c>
      <c r="G2" s="31"/>
    </row>
    <row r="3" spans="1:7" x14ac:dyDescent="0.25">
      <c r="A3" t="s">
        <v>60</v>
      </c>
      <c r="B3" t="s">
        <v>16</v>
      </c>
      <c r="C3" s="31">
        <v>3.7093201778496283</v>
      </c>
      <c r="G3" s="31"/>
    </row>
    <row r="4" spans="1:7" x14ac:dyDescent="0.25">
      <c r="A4" t="s">
        <v>61</v>
      </c>
      <c r="B4" t="s">
        <v>15</v>
      </c>
      <c r="C4" s="31">
        <v>8.8816509843073739</v>
      </c>
      <c r="F4" t="s">
        <v>446</v>
      </c>
      <c r="G4" s="31">
        <v>8.8816509843073739</v>
      </c>
    </row>
    <row r="5" spans="1:7" x14ac:dyDescent="0.25">
      <c r="A5" t="s">
        <v>61</v>
      </c>
      <c r="B5" t="s">
        <v>16</v>
      </c>
      <c r="C5" s="31">
        <v>1.7554781135265265</v>
      </c>
      <c r="F5" t="s">
        <v>445</v>
      </c>
      <c r="G5" s="31">
        <v>1.7554781135265265</v>
      </c>
    </row>
    <row r="6" spans="1:7" x14ac:dyDescent="0.25">
      <c r="A6" t="s">
        <v>62</v>
      </c>
      <c r="B6" t="s">
        <v>15</v>
      </c>
      <c r="C6" s="31">
        <v>14.770530963535949</v>
      </c>
      <c r="F6" t="s">
        <v>448</v>
      </c>
      <c r="G6" s="31">
        <v>0</v>
      </c>
    </row>
    <row r="7" spans="1:7" x14ac:dyDescent="0.25">
      <c r="A7" t="s">
        <v>62</v>
      </c>
      <c r="B7" t="s">
        <v>16</v>
      </c>
      <c r="C7" s="31">
        <v>0</v>
      </c>
      <c r="F7" t="s">
        <v>447</v>
      </c>
      <c r="G7" s="31">
        <v>3.7093201778496283</v>
      </c>
    </row>
    <row r="8" spans="1:7" x14ac:dyDescent="0.25">
      <c r="A8" t="s">
        <v>63</v>
      </c>
      <c r="B8" t="s">
        <v>15</v>
      </c>
      <c r="C8" s="31">
        <v>14.949475790575349</v>
      </c>
      <c r="F8" t="s">
        <v>444</v>
      </c>
      <c r="G8" s="31">
        <v>14.770530963535949</v>
      </c>
    </row>
    <row r="9" spans="1:7" x14ac:dyDescent="0.25">
      <c r="A9" t="s">
        <v>63</v>
      </c>
      <c r="B9" t="s">
        <v>16</v>
      </c>
      <c r="C9" s="31">
        <v>0</v>
      </c>
      <c r="F9" t="s">
        <v>443</v>
      </c>
      <c r="G9" s="31">
        <v>0</v>
      </c>
    </row>
    <row r="10" spans="1:7" x14ac:dyDescent="0.25">
      <c r="F10" t="s">
        <v>450</v>
      </c>
      <c r="G10" s="31">
        <v>14.949475790575349</v>
      </c>
    </row>
    <row r="11" spans="1:7" x14ac:dyDescent="0.25">
      <c r="F11" t="s">
        <v>449</v>
      </c>
      <c r="G11" s="31">
        <v>0</v>
      </c>
    </row>
    <row r="12" spans="1:7" x14ac:dyDescent="0.25">
      <c r="B12" s="31"/>
    </row>
    <row r="13" spans="1:7" x14ac:dyDescent="0.25">
      <c r="B13" s="31"/>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zoomScale="80" zoomScaleNormal="80" workbookViewId="0">
      <selection activeCell="I10" sqref="I1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74" t="s">
        <v>11</v>
      </c>
      <c r="D1" s="75"/>
      <c r="E1" s="74" t="s">
        <v>12</v>
      </c>
      <c r="F1" s="75"/>
      <c r="G1" s="82"/>
      <c r="H1" s="83"/>
      <c r="I1" s="84"/>
    </row>
    <row r="2" spans="1:13" ht="27" customHeight="1" x14ac:dyDescent="0.25">
      <c r="B2" s="5"/>
      <c r="C2" s="76"/>
      <c r="D2" s="77"/>
      <c r="E2" s="76" t="s">
        <v>13</v>
      </c>
      <c r="F2" s="77"/>
      <c r="G2" s="85" t="s">
        <v>14</v>
      </c>
      <c r="H2" s="86"/>
      <c r="I2" s="87"/>
    </row>
    <row r="3" spans="1:13" ht="15.75" thickBot="1" x14ac:dyDescent="0.3">
      <c r="B3" s="5"/>
      <c r="C3" s="78"/>
      <c r="D3" s="79"/>
      <c r="E3" s="80"/>
      <c r="F3" s="81"/>
      <c r="G3" s="80"/>
      <c r="H3" s="88"/>
      <c r="I3" s="81"/>
    </row>
    <row r="4" spans="1:13" ht="15.75" customHeight="1" x14ac:dyDescent="0.25">
      <c r="B4" s="5" t="s">
        <v>10</v>
      </c>
      <c r="C4" s="70" t="s">
        <v>15</v>
      </c>
      <c r="D4" s="70" t="s">
        <v>16</v>
      </c>
      <c r="E4" s="7" t="s">
        <v>17</v>
      </c>
      <c r="F4" s="7" t="s">
        <v>17</v>
      </c>
      <c r="G4" s="72" t="s">
        <v>18</v>
      </c>
      <c r="H4" s="72" t="s">
        <v>19</v>
      </c>
      <c r="I4" s="9" t="s">
        <v>20</v>
      </c>
    </row>
    <row r="5" spans="1:13" ht="15.75" thickBot="1" x14ac:dyDescent="0.3">
      <c r="B5" s="6"/>
      <c r="C5" s="71"/>
      <c r="D5" s="71"/>
      <c r="E5" s="8" t="s">
        <v>5</v>
      </c>
      <c r="F5" s="8" t="s">
        <v>6</v>
      </c>
      <c r="G5" s="73"/>
      <c r="H5" s="73"/>
      <c r="I5" s="10" t="s">
        <v>21</v>
      </c>
    </row>
    <row r="6" spans="1:13" ht="26.25" thickBot="1" x14ac:dyDescent="0.3">
      <c r="B6" s="11" t="s">
        <v>56</v>
      </c>
      <c r="C6" s="26">
        <f>G38</f>
        <v>11</v>
      </c>
      <c r="D6" s="26">
        <f>H38</f>
        <v>30.777777777777779</v>
      </c>
      <c r="E6" s="66">
        <f>L69/1000</f>
        <v>0</v>
      </c>
      <c r="F6" s="66">
        <f>M69/1000</f>
        <v>3.7093201778496281E-3</v>
      </c>
      <c r="G6" s="107">
        <f>C6*E6</f>
        <v>0</v>
      </c>
      <c r="H6" s="107">
        <f>D6*F6</f>
        <v>0.114164632140483</v>
      </c>
      <c r="I6" s="107">
        <f>G6+H6</f>
        <v>0.114164632140483</v>
      </c>
    </row>
    <row r="7" spans="1:13" ht="26.25" thickBot="1" x14ac:dyDescent="0.3">
      <c r="B7" s="11" t="s">
        <v>57</v>
      </c>
      <c r="C7" s="26">
        <f t="shared" ref="C7:C10" si="0">G39</f>
        <v>11.4</v>
      </c>
      <c r="D7" s="26">
        <f t="shared" ref="D7:D10" si="1">H39</f>
        <v>56.9</v>
      </c>
      <c r="E7" s="66">
        <f t="shared" ref="E7:E10" si="2">L70/1000</f>
        <v>8.8816509843073731E-3</v>
      </c>
      <c r="F7" s="66">
        <f t="shared" ref="F7:F10" si="3">M70/1000</f>
        <v>1.7554781135265265E-3</v>
      </c>
      <c r="G7" s="107">
        <f t="shared" ref="G7:G9" si="4">C7*E7</f>
        <v>0.10125082122110406</v>
      </c>
      <c r="H7" s="107">
        <f t="shared" ref="H7:H9" si="5">D7*F7</f>
        <v>9.9886704659659362E-2</v>
      </c>
      <c r="I7" s="107">
        <f t="shared" ref="I7:I10" si="6">G7+H7</f>
        <v>0.20113752588076342</v>
      </c>
    </row>
    <row r="8" spans="1:13" ht="26.25" thickBot="1" x14ac:dyDescent="0.3">
      <c r="B8" s="11" t="s">
        <v>59</v>
      </c>
      <c r="C8" s="26">
        <f t="shared" si="0"/>
        <v>10.666666666666666</v>
      </c>
      <c r="D8" s="26">
        <f t="shared" si="1"/>
        <v>23.666666666666668</v>
      </c>
      <c r="E8" s="66">
        <f t="shared" si="2"/>
        <v>1.4770530963535949E-2</v>
      </c>
      <c r="F8" s="66">
        <f t="shared" si="3"/>
        <v>0</v>
      </c>
      <c r="G8" s="107">
        <f t="shared" si="4"/>
        <v>0.15755233027771678</v>
      </c>
      <c r="H8" s="107">
        <f t="shared" si="5"/>
        <v>0</v>
      </c>
      <c r="I8" s="107">
        <f t="shared" si="6"/>
        <v>0.15755233027771678</v>
      </c>
    </row>
    <row r="9" spans="1:13" ht="26.25" thickBot="1" x14ac:dyDescent="0.3">
      <c r="B9" s="11" t="s">
        <v>58</v>
      </c>
      <c r="C9" s="26">
        <f t="shared" si="0"/>
        <v>4.1111111111111107</v>
      </c>
      <c r="D9" s="26">
        <f t="shared" si="1"/>
        <v>11.555555555555555</v>
      </c>
      <c r="E9" s="66">
        <f t="shared" si="2"/>
        <v>1.4949475790575349E-2</v>
      </c>
      <c r="F9" s="66">
        <f t="shared" si="3"/>
        <v>0</v>
      </c>
      <c r="G9" s="107">
        <f t="shared" si="4"/>
        <v>6.1458956027920869E-2</v>
      </c>
      <c r="H9" s="107">
        <f t="shared" si="5"/>
        <v>0</v>
      </c>
      <c r="I9" s="107">
        <f t="shared" si="6"/>
        <v>6.1458956027920869E-2</v>
      </c>
    </row>
    <row r="10" spans="1:13" ht="26.25" thickBot="1" x14ac:dyDescent="0.3">
      <c r="B10" s="11" t="s">
        <v>22</v>
      </c>
      <c r="C10" s="26">
        <f t="shared" si="0"/>
        <v>9.5348837209302317</v>
      </c>
      <c r="D10" s="26">
        <f t="shared" si="1"/>
        <v>30.348837209302324</v>
      </c>
      <c r="E10" s="66">
        <f t="shared" si="2"/>
        <v>9.4974075364207024E-3</v>
      </c>
      <c r="F10" s="66">
        <f t="shared" si="3"/>
        <v>1.5669663600647887E-3</v>
      </c>
      <c r="G10" s="107">
        <f>C10*E10</f>
        <v>9.0556676510057846E-2</v>
      </c>
      <c r="H10" s="107">
        <f>D10*F10</f>
        <v>4.7555606974059285E-2</v>
      </c>
      <c r="I10" s="107">
        <f t="shared" si="6"/>
        <v>0.13811228348411714</v>
      </c>
    </row>
    <row r="11" spans="1:13" ht="15.75" thickBot="1" x14ac:dyDescent="0.3">
      <c r="B11" s="11"/>
      <c r="C11" s="12"/>
      <c r="D11" s="12"/>
      <c r="E11" s="46"/>
      <c r="F11" s="46"/>
      <c r="G11" s="107"/>
      <c r="H11" s="107"/>
      <c r="I11" s="107"/>
    </row>
    <row r="12" spans="1:13" ht="15.75" thickBot="1" x14ac:dyDescent="0.3">
      <c r="B12" s="11" t="s">
        <v>9</v>
      </c>
      <c r="C12" s="29">
        <f>G44</f>
        <v>4.8378378378378377</v>
      </c>
      <c r="D12" s="29">
        <f>H44</f>
        <v>24.891891891891891</v>
      </c>
      <c r="E12" s="46">
        <f>L75/1000</f>
        <v>0</v>
      </c>
      <c r="F12" s="46">
        <f>M75/1000</f>
        <v>0</v>
      </c>
      <c r="G12" s="107">
        <f>C12*E12</f>
        <v>0</v>
      </c>
      <c r="H12" s="107">
        <f>D12*F12</f>
        <v>0</v>
      </c>
      <c r="I12" s="107">
        <f>G12+H12</f>
        <v>0</v>
      </c>
    </row>
    <row r="13" spans="1:13" ht="15.75" thickBot="1" x14ac:dyDescent="0.3"/>
    <row r="14" spans="1:13" ht="15" customHeight="1" x14ac:dyDescent="0.25">
      <c r="A14" t="s">
        <v>54</v>
      </c>
      <c r="B14" s="16"/>
      <c r="C14" s="89" t="s">
        <v>56</v>
      </c>
      <c r="D14" s="90"/>
      <c r="E14" s="89" t="s">
        <v>57</v>
      </c>
      <c r="F14" s="90"/>
      <c r="G14" s="89" t="s">
        <v>59</v>
      </c>
      <c r="H14" s="90"/>
      <c r="I14" s="89" t="s">
        <v>58</v>
      </c>
      <c r="J14" s="90"/>
      <c r="K14" s="89" t="s">
        <v>22</v>
      </c>
      <c r="L14" s="90"/>
      <c r="M14" s="19"/>
    </row>
    <row r="15" spans="1:13" ht="15.75" thickBot="1" x14ac:dyDescent="0.3">
      <c r="B15" s="17"/>
      <c r="C15" s="91"/>
      <c r="D15" s="92"/>
      <c r="E15" s="91"/>
      <c r="F15" s="92"/>
      <c r="G15" s="91"/>
      <c r="H15" s="92"/>
      <c r="I15" s="91"/>
      <c r="J15" s="92"/>
      <c r="K15" s="91"/>
      <c r="L15" s="92"/>
      <c r="M15" s="20"/>
    </row>
    <row r="16" spans="1:13" ht="26.25" thickBot="1" x14ac:dyDescent="0.3">
      <c r="B16" s="18" t="s">
        <v>8</v>
      </c>
      <c r="C16" s="21" t="s">
        <v>23</v>
      </c>
      <c r="D16" s="21" t="s">
        <v>24</v>
      </c>
      <c r="E16" s="21" t="s">
        <v>23</v>
      </c>
      <c r="F16" s="21" t="s">
        <v>24</v>
      </c>
      <c r="G16" s="21" t="s">
        <v>23</v>
      </c>
      <c r="H16" s="21" t="s">
        <v>24</v>
      </c>
      <c r="I16" s="21" t="s">
        <v>23</v>
      </c>
      <c r="J16" s="21" t="s">
        <v>24</v>
      </c>
      <c r="K16" s="21" t="s">
        <v>23</v>
      </c>
      <c r="L16" s="21" t="s">
        <v>24</v>
      </c>
      <c r="M16" s="21" t="s">
        <v>9</v>
      </c>
    </row>
    <row r="17" spans="2:13" ht="15.75" thickBot="1" x14ac:dyDescent="0.3">
      <c r="B17" s="18">
        <v>22</v>
      </c>
      <c r="C17" s="21"/>
      <c r="D17" s="21"/>
      <c r="E17" s="21"/>
      <c r="F17" s="21"/>
      <c r="G17" s="21"/>
      <c r="H17" s="21"/>
      <c r="I17" s="21"/>
      <c r="J17" s="21"/>
      <c r="K17" s="21"/>
      <c r="L17" s="21"/>
      <c r="M17" s="21"/>
    </row>
    <row r="18" spans="2:13" ht="15.75" thickBot="1" x14ac:dyDescent="0.3">
      <c r="B18" s="18">
        <v>23</v>
      </c>
      <c r="C18" s="30" t="s">
        <v>106</v>
      </c>
      <c r="D18" s="52">
        <v>0.01</v>
      </c>
      <c r="E18" s="30" t="s">
        <v>106</v>
      </c>
      <c r="F18" s="52">
        <v>0.02</v>
      </c>
      <c r="G18" s="30" t="s">
        <v>106</v>
      </c>
      <c r="H18" s="52">
        <v>0.02</v>
      </c>
      <c r="I18" s="30" t="s">
        <v>106</v>
      </c>
      <c r="J18" s="52">
        <v>0.01</v>
      </c>
      <c r="K18" s="30" t="s">
        <v>106</v>
      </c>
      <c r="L18" s="52">
        <v>0.02</v>
      </c>
      <c r="M18" s="30" t="s">
        <v>106</v>
      </c>
    </row>
    <row r="19" spans="2:13" ht="15.75" thickBot="1" x14ac:dyDescent="0.3">
      <c r="B19" s="18">
        <v>24</v>
      </c>
      <c r="C19" s="30">
        <v>0</v>
      </c>
      <c r="D19" s="53">
        <v>0</v>
      </c>
      <c r="E19" s="30">
        <v>0</v>
      </c>
      <c r="F19" s="53">
        <v>0</v>
      </c>
      <c r="G19" s="30">
        <v>0</v>
      </c>
      <c r="H19" s="53">
        <v>0.01</v>
      </c>
      <c r="I19" s="30">
        <v>0</v>
      </c>
      <c r="J19" s="53">
        <v>0</v>
      </c>
      <c r="K19" s="30">
        <v>0</v>
      </c>
      <c r="L19" s="53">
        <v>0</v>
      </c>
      <c r="M19" s="30">
        <v>0</v>
      </c>
    </row>
    <row r="20" spans="2:13" ht="15.75" thickBot="1" x14ac:dyDescent="0.3">
      <c r="B20" s="18">
        <v>25</v>
      </c>
      <c r="C20" s="30">
        <v>0</v>
      </c>
      <c r="D20" s="53">
        <v>0</v>
      </c>
      <c r="E20" s="30">
        <v>0</v>
      </c>
      <c r="F20" s="53">
        <v>0.02</v>
      </c>
      <c r="G20" s="30">
        <v>0</v>
      </c>
      <c r="H20" s="53">
        <v>0</v>
      </c>
      <c r="I20" s="30">
        <v>0</v>
      </c>
      <c r="J20" s="53">
        <v>0</v>
      </c>
      <c r="K20" s="30">
        <v>0</v>
      </c>
      <c r="L20" s="53">
        <v>0</v>
      </c>
      <c r="M20" s="30">
        <v>0</v>
      </c>
    </row>
    <row r="21" spans="2:13" ht="15.75" thickBot="1" x14ac:dyDescent="0.3">
      <c r="B21" s="18">
        <v>26</v>
      </c>
      <c r="C21" s="30">
        <v>0</v>
      </c>
      <c r="D21" s="53">
        <v>0</v>
      </c>
      <c r="E21" s="30">
        <v>0.1</v>
      </c>
      <c r="F21" s="53">
        <v>0</v>
      </c>
      <c r="G21" s="30">
        <v>0.01</v>
      </c>
      <c r="H21" s="53">
        <v>0.02</v>
      </c>
      <c r="I21" s="30">
        <v>0</v>
      </c>
      <c r="J21" s="53">
        <v>0.01</v>
      </c>
      <c r="K21" s="30">
        <v>0.03</v>
      </c>
      <c r="L21" s="53">
        <v>0.01</v>
      </c>
      <c r="M21" s="30">
        <v>0</v>
      </c>
    </row>
    <row r="22" spans="2:13" ht="15.75" thickBot="1" x14ac:dyDescent="0.3">
      <c r="B22" s="18">
        <v>27</v>
      </c>
      <c r="C22" s="26">
        <v>0</v>
      </c>
      <c r="D22" s="53">
        <v>0</v>
      </c>
      <c r="E22" s="26">
        <v>0.1</v>
      </c>
      <c r="F22" s="53">
        <v>0.03</v>
      </c>
      <c r="G22" s="30">
        <v>0</v>
      </c>
      <c r="H22" s="53">
        <v>0.01</v>
      </c>
      <c r="I22" s="30">
        <v>0</v>
      </c>
      <c r="J22" s="53">
        <v>0</v>
      </c>
      <c r="K22" s="30">
        <v>0.02</v>
      </c>
      <c r="L22" s="53">
        <v>0.01</v>
      </c>
      <c r="M22" s="30">
        <v>0</v>
      </c>
    </row>
    <row r="23" spans="2:13" ht="15.75" thickBot="1" x14ac:dyDescent="0.3">
      <c r="B23" s="18">
        <v>28</v>
      </c>
      <c r="C23" s="30">
        <v>0</v>
      </c>
      <c r="D23" s="53">
        <v>0</v>
      </c>
      <c r="E23" s="30">
        <v>0.1</v>
      </c>
      <c r="F23" s="53">
        <v>0.03</v>
      </c>
      <c r="G23" s="30">
        <v>0.20599999999999999</v>
      </c>
      <c r="H23" s="53">
        <v>0.11</v>
      </c>
      <c r="I23" s="30">
        <v>0</v>
      </c>
      <c r="J23" s="53">
        <v>0.01</v>
      </c>
      <c r="K23" s="30">
        <v>9.5000000000000001E-2</v>
      </c>
      <c r="L23" s="53">
        <v>0.05</v>
      </c>
      <c r="M23" s="30">
        <v>0</v>
      </c>
    </row>
    <row r="24" spans="2:13" ht="15.75" thickBot="1" x14ac:dyDescent="0.3">
      <c r="B24" s="18">
        <v>29</v>
      </c>
      <c r="C24" s="48">
        <v>0.09</v>
      </c>
      <c r="D24" s="54">
        <v>0.12</v>
      </c>
      <c r="E24" s="30">
        <v>0</v>
      </c>
      <c r="F24" s="53">
        <v>0.17</v>
      </c>
      <c r="G24" s="30">
        <v>0</v>
      </c>
      <c r="H24" s="53">
        <v>0.4</v>
      </c>
      <c r="I24" s="30">
        <v>0</v>
      </c>
      <c r="J24" s="54">
        <v>0.04</v>
      </c>
      <c r="K24" s="48">
        <v>0.01</v>
      </c>
      <c r="L24" s="54">
        <v>0.2</v>
      </c>
      <c r="M24" s="48">
        <v>0.08</v>
      </c>
    </row>
    <row r="25" spans="2:13" ht="15.75" thickBot="1" x14ac:dyDescent="0.3">
      <c r="B25" s="18">
        <v>30</v>
      </c>
      <c r="C25" s="30">
        <v>0.11</v>
      </c>
      <c r="D25" s="53">
        <v>0.13</v>
      </c>
      <c r="E25" s="30">
        <v>0.1</v>
      </c>
      <c r="F25" s="53">
        <v>0.18</v>
      </c>
      <c r="G25" s="30">
        <v>0.28000000000000003</v>
      </c>
      <c r="H25" s="53">
        <v>0.31</v>
      </c>
      <c r="I25" s="30">
        <v>0</v>
      </c>
      <c r="J25" s="53">
        <v>0.1</v>
      </c>
      <c r="K25" s="30">
        <v>0.15</v>
      </c>
      <c r="L25" s="53">
        <v>0.19</v>
      </c>
      <c r="M25" s="30">
        <v>0.28999999999999998</v>
      </c>
    </row>
    <row r="26" spans="2:13" ht="15.75" thickBot="1" x14ac:dyDescent="0.3">
      <c r="B26" s="18">
        <v>31</v>
      </c>
      <c r="C26" s="48">
        <v>0.18</v>
      </c>
      <c r="D26" s="54">
        <v>0.2</v>
      </c>
      <c r="E26" s="48">
        <v>0.66</v>
      </c>
      <c r="F26" s="54">
        <v>0.13</v>
      </c>
      <c r="G26" s="48">
        <v>0.18</v>
      </c>
      <c r="H26" s="54">
        <v>0.21</v>
      </c>
      <c r="I26" s="48">
        <v>0.08</v>
      </c>
      <c r="J26" s="54">
        <v>0.06</v>
      </c>
      <c r="K26" s="48">
        <v>0.25</v>
      </c>
      <c r="L26" s="54">
        <v>0.18</v>
      </c>
      <c r="M26" s="48">
        <v>0.27</v>
      </c>
    </row>
    <row r="27" spans="2:13" ht="15.75" thickBot="1" x14ac:dyDescent="0.3">
      <c r="B27" s="18">
        <v>32</v>
      </c>
      <c r="C27" s="30">
        <v>0.114</v>
      </c>
      <c r="D27" s="53">
        <v>0.16</v>
      </c>
      <c r="E27" s="30">
        <v>0.20100000000000001</v>
      </c>
      <c r="F27" s="53">
        <v>0.33</v>
      </c>
      <c r="G27" s="30">
        <v>0.158</v>
      </c>
      <c r="H27" s="53">
        <v>0.41</v>
      </c>
      <c r="I27" s="30">
        <v>6.0999999999999999E-2</v>
      </c>
      <c r="J27" s="53">
        <v>0.09</v>
      </c>
      <c r="K27" s="30">
        <v>0.13800000000000001</v>
      </c>
      <c r="L27" s="53">
        <v>0.27</v>
      </c>
      <c r="M27" s="30">
        <v>0</v>
      </c>
    </row>
    <row r="28" spans="2:13" ht="15.75" thickBot="1" x14ac:dyDescent="0.3">
      <c r="B28" s="18">
        <v>33</v>
      </c>
      <c r="C28" s="47"/>
      <c r="D28" s="54">
        <v>0.2</v>
      </c>
      <c r="E28" s="47"/>
      <c r="F28" s="54">
        <v>0.38</v>
      </c>
      <c r="G28" s="47"/>
      <c r="H28" s="54">
        <v>0.28000000000000003</v>
      </c>
      <c r="I28" s="47"/>
      <c r="J28" s="54">
        <v>0.06</v>
      </c>
      <c r="K28" s="47"/>
      <c r="L28" s="54">
        <v>0.24</v>
      </c>
      <c r="M28" s="47"/>
    </row>
    <row r="29" spans="2:13" ht="15.75" thickBot="1" x14ac:dyDescent="0.3">
      <c r="B29" s="18">
        <v>34</v>
      </c>
      <c r="C29" s="47"/>
      <c r="D29" s="54">
        <v>0.15</v>
      </c>
      <c r="E29" s="47"/>
      <c r="F29" s="54">
        <v>0.16</v>
      </c>
      <c r="G29" s="47"/>
      <c r="H29" s="54">
        <v>0.34</v>
      </c>
      <c r="I29" s="47"/>
      <c r="J29" s="54">
        <v>0.06</v>
      </c>
      <c r="K29" s="47"/>
      <c r="L29" s="54">
        <v>0.19</v>
      </c>
      <c r="M29" s="47"/>
    </row>
    <row r="30" spans="2:13" ht="15.75" thickBot="1" x14ac:dyDescent="0.3">
      <c r="B30" s="18">
        <v>35</v>
      </c>
      <c r="C30" s="47"/>
      <c r="D30" s="54">
        <v>0.03</v>
      </c>
      <c r="E30" s="47"/>
      <c r="F30" s="54">
        <v>0.11</v>
      </c>
      <c r="G30" s="47"/>
      <c r="H30" s="54">
        <v>0.18</v>
      </c>
      <c r="I30" s="47"/>
      <c r="J30" s="54">
        <v>0.16</v>
      </c>
      <c r="K30" s="47"/>
      <c r="L30" s="54">
        <v>0.13</v>
      </c>
      <c r="M30" s="47"/>
    </row>
    <row r="31" spans="2:13" ht="15.75" thickBot="1" x14ac:dyDescent="0.3">
      <c r="B31" s="18">
        <v>36</v>
      </c>
      <c r="C31" s="21"/>
      <c r="D31" s="21"/>
      <c r="E31" s="21"/>
      <c r="F31" s="21"/>
      <c r="G31" s="21"/>
      <c r="H31" s="21"/>
      <c r="I31" s="21"/>
      <c r="J31" s="21"/>
      <c r="K31" s="21"/>
      <c r="L31" s="21"/>
      <c r="M31" s="21"/>
    </row>
    <row r="32" spans="2:13" ht="15.75" thickBot="1" x14ac:dyDescent="0.3"/>
    <row r="33" spans="1:13" x14ac:dyDescent="0.25">
      <c r="A33" t="s">
        <v>50</v>
      </c>
      <c r="B33" s="4"/>
      <c r="C33" s="74" t="s">
        <v>25</v>
      </c>
      <c r="D33" s="93"/>
      <c r="E33" s="75"/>
      <c r="F33" s="15"/>
      <c r="G33" s="74" t="s">
        <v>28</v>
      </c>
      <c r="H33" s="93"/>
      <c r="I33" s="75"/>
    </row>
    <row r="34" spans="1:13" ht="38.25" x14ac:dyDescent="0.25">
      <c r="B34" s="5"/>
      <c r="C34" s="76" t="s">
        <v>26</v>
      </c>
      <c r="D34" s="94"/>
      <c r="E34" s="77"/>
      <c r="F34" s="14" t="s">
        <v>27</v>
      </c>
      <c r="G34" s="76"/>
      <c r="H34" s="95"/>
      <c r="I34" s="77"/>
    </row>
    <row r="35" spans="1:13" ht="15.75" thickBot="1" x14ac:dyDescent="0.3">
      <c r="B35" s="5"/>
      <c r="C35" s="80"/>
      <c r="D35" s="88"/>
      <c r="E35" s="81"/>
      <c r="F35" s="22"/>
      <c r="G35" s="78"/>
      <c r="H35" s="96"/>
      <c r="I35" s="79"/>
    </row>
    <row r="36" spans="1:13" x14ac:dyDescent="0.25">
      <c r="B36" s="5" t="s">
        <v>10</v>
      </c>
      <c r="C36" s="70" t="s">
        <v>15</v>
      </c>
      <c r="D36" s="70" t="s">
        <v>16</v>
      </c>
      <c r="E36" s="97" t="s">
        <v>29</v>
      </c>
      <c r="F36" s="22"/>
      <c r="G36" s="99" t="s">
        <v>30</v>
      </c>
      <c r="H36" s="99" t="s">
        <v>31</v>
      </c>
      <c r="I36" s="27" t="s">
        <v>20</v>
      </c>
    </row>
    <row r="37" spans="1:13" ht="15.75" thickBot="1" x14ac:dyDescent="0.3">
      <c r="B37" s="6"/>
      <c r="C37" s="71"/>
      <c r="D37" s="71"/>
      <c r="E37" s="98"/>
      <c r="F37" s="13"/>
      <c r="G37" s="100"/>
      <c r="H37" s="100"/>
      <c r="I37" s="28" t="s">
        <v>32</v>
      </c>
    </row>
    <row r="38" spans="1:13" ht="26.25" thickBot="1" x14ac:dyDescent="0.3">
      <c r="B38" s="11" t="s">
        <v>56</v>
      </c>
      <c r="C38" s="67">
        <f>'Total Number Of Ind'!H7</f>
        <v>99</v>
      </c>
      <c r="D38" s="67">
        <f>'Total Number Of Ind'!I7</f>
        <v>277</v>
      </c>
      <c r="E38" s="67">
        <f>C38+D38</f>
        <v>376</v>
      </c>
      <c r="F38" s="67">
        <v>9</v>
      </c>
      <c r="G38" s="26">
        <f>C38/F38</f>
        <v>11</v>
      </c>
      <c r="H38" s="26">
        <f>D38/F38</f>
        <v>30.777777777777779</v>
      </c>
      <c r="I38" s="26">
        <f>E38/F38</f>
        <v>41.777777777777779</v>
      </c>
    </row>
    <row r="39" spans="1:13" ht="26.25" thickBot="1" x14ac:dyDescent="0.3">
      <c r="B39" s="11" t="s">
        <v>57</v>
      </c>
      <c r="C39" s="67">
        <f>'Total Number Of Ind'!H6</f>
        <v>114</v>
      </c>
      <c r="D39" s="67">
        <f>'Total Number Of Ind'!I6</f>
        <v>569</v>
      </c>
      <c r="E39" s="67">
        <f t="shared" ref="E39:E41" si="7">C39+D39</f>
        <v>683</v>
      </c>
      <c r="F39" s="67">
        <v>10</v>
      </c>
      <c r="G39" s="26">
        <f t="shared" ref="G39:G44" si="8">C39/F39</f>
        <v>11.4</v>
      </c>
      <c r="H39" s="26">
        <f t="shared" ref="H39:H42" si="9">D39/F39</f>
        <v>56.9</v>
      </c>
      <c r="I39" s="26">
        <f t="shared" ref="I39:I44" si="10">E39/F39</f>
        <v>68.3</v>
      </c>
    </row>
    <row r="40" spans="1:13" ht="26.25" thickBot="1" x14ac:dyDescent="0.3">
      <c r="B40" s="11" t="s">
        <v>59</v>
      </c>
      <c r="C40" s="67">
        <f>'Total Number Of Ind'!H8</f>
        <v>160</v>
      </c>
      <c r="D40" s="67">
        <f>'Total Number Of Ind'!I8</f>
        <v>355</v>
      </c>
      <c r="E40" s="67">
        <f t="shared" si="7"/>
        <v>515</v>
      </c>
      <c r="F40" s="67">
        <v>15</v>
      </c>
      <c r="G40" s="26">
        <f t="shared" si="8"/>
        <v>10.666666666666666</v>
      </c>
      <c r="H40" s="26">
        <f>D40/F40</f>
        <v>23.666666666666668</v>
      </c>
      <c r="I40" s="26">
        <f t="shared" si="10"/>
        <v>34.333333333333336</v>
      </c>
    </row>
    <row r="41" spans="1:13" ht="26.25" thickBot="1" x14ac:dyDescent="0.3">
      <c r="B41" s="11" t="s">
        <v>58</v>
      </c>
      <c r="C41" s="67">
        <f>'Total Number Of Ind'!H9</f>
        <v>37</v>
      </c>
      <c r="D41" s="67">
        <f>'Total Number Of Ind'!I9</f>
        <v>104</v>
      </c>
      <c r="E41" s="67">
        <f t="shared" si="7"/>
        <v>141</v>
      </c>
      <c r="F41" s="67">
        <v>9</v>
      </c>
      <c r="G41" s="26">
        <f t="shared" si="8"/>
        <v>4.1111111111111107</v>
      </c>
      <c r="H41" s="26">
        <f t="shared" si="9"/>
        <v>11.555555555555555</v>
      </c>
      <c r="I41" s="26">
        <f t="shared" si="10"/>
        <v>15.666666666666666</v>
      </c>
    </row>
    <row r="42" spans="1:13" ht="26.25" thickBot="1" x14ac:dyDescent="0.3">
      <c r="B42" s="11" t="s">
        <v>22</v>
      </c>
      <c r="C42" s="67">
        <f>SUM(C38:C41)</f>
        <v>410</v>
      </c>
      <c r="D42" s="67">
        <f>SUM(D38:D41)</f>
        <v>1305</v>
      </c>
      <c r="E42" s="67">
        <f>SUM(E38:E41)</f>
        <v>1715</v>
      </c>
      <c r="F42" s="67">
        <v>43</v>
      </c>
      <c r="G42" s="26">
        <f t="shared" si="8"/>
        <v>9.5348837209302317</v>
      </c>
      <c r="H42" s="26">
        <f t="shared" si="9"/>
        <v>30.348837209302324</v>
      </c>
      <c r="I42" s="26">
        <f>E42/F42</f>
        <v>39.883720930232556</v>
      </c>
    </row>
    <row r="43" spans="1:13" ht="15.75" thickBot="1" x14ac:dyDescent="0.3">
      <c r="B43" s="11"/>
      <c r="C43" s="67"/>
      <c r="D43" s="67"/>
      <c r="E43" s="67"/>
      <c r="F43" s="67"/>
      <c r="G43" s="26"/>
      <c r="H43" s="26"/>
      <c r="I43" s="26"/>
    </row>
    <row r="44" spans="1:13" ht="15.75" thickBot="1" x14ac:dyDescent="0.3">
      <c r="B44" s="11" t="s">
        <v>9</v>
      </c>
      <c r="C44" s="67">
        <f>'Total Number Of Ind'!H5</f>
        <v>179</v>
      </c>
      <c r="D44" s="67">
        <f>'Total Number Of Ind'!I5</f>
        <v>921</v>
      </c>
      <c r="E44" s="67">
        <f>C44+D44</f>
        <v>1100</v>
      </c>
      <c r="F44" s="67">
        <v>37</v>
      </c>
      <c r="G44" s="26">
        <f t="shared" si="8"/>
        <v>4.8378378378378377</v>
      </c>
      <c r="H44" s="26">
        <f>D44/F44</f>
        <v>24.891891891891891</v>
      </c>
      <c r="I44" s="26">
        <f t="shared" si="10"/>
        <v>29.72972972972973</v>
      </c>
    </row>
    <row r="45" spans="1:13" ht="15.75" thickBot="1" x14ac:dyDescent="0.3"/>
    <row r="46" spans="1:13" x14ac:dyDescent="0.25">
      <c r="A46" t="s">
        <v>51</v>
      </c>
      <c r="B46" s="16"/>
      <c r="C46" s="89" t="s">
        <v>56</v>
      </c>
      <c r="D46" s="90"/>
      <c r="E46" s="89" t="s">
        <v>57</v>
      </c>
      <c r="F46" s="90"/>
      <c r="G46" s="89" t="s">
        <v>59</v>
      </c>
      <c r="H46" s="90"/>
      <c r="I46" s="89" t="s">
        <v>58</v>
      </c>
      <c r="J46" s="90"/>
      <c r="K46" s="89" t="s">
        <v>22</v>
      </c>
      <c r="L46" s="90"/>
      <c r="M46" s="19"/>
    </row>
    <row r="47" spans="1:13" ht="15.75" thickBot="1" x14ac:dyDescent="0.3">
      <c r="B47" s="17"/>
      <c r="C47" s="91"/>
      <c r="D47" s="92"/>
      <c r="E47" s="91"/>
      <c r="F47" s="92"/>
      <c r="G47" s="91"/>
      <c r="H47" s="92"/>
      <c r="I47" s="91"/>
      <c r="J47" s="92"/>
      <c r="K47" s="91"/>
      <c r="L47" s="92"/>
      <c r="M47" s="20"/>
    </row>
    <row r="48" spans="1:13" ht="26.25" thickBot="1" x14ac:dyDescent="0.3">
      <c r="B48" s="18" t="s">
        <v>8</v>
      </c>
      <c r="C48" s="21" t="s">
        <v>23</v>
      </c>
      <c r="D48" s="21" t="s">
        <v>24</v>
      </c>
      <c r="E48" s="21" t="s">
        <v>23</v>
      </c>
      <c r="F48" s="21" t="s">
        <v>24</v>
      </c>
      <c r="G48" s="21" t="s">
        <v>23</v>
      </c>
      <c r="H48" s="21" t="s">
        <v>24</v>
      </c>
      <c r="I48" s="21" t="s">
        <v>23</v>
      </c>
      <c r="J48" s="21" t="s">
        <v>24</v>
      </c>
      <c r="K48" s="21" t="s">
        <v>23</v>
      </c>
      <c r="L48" s="21" t="s">
        <v>24</v>
      </c>
      <c r="M48" s="21" t="s">
        <v>9</v>
      </c>
    </row>
    <row r="49" spans="2:13" ht="15.75" thickBot="1" x14ac:dyDescent="0.3">
      <c r="B49" s="18">
        <v>22</v>
      </c>
      <c r="C49" s="21"/>
      <c r="D49" s="21"/>
      <c r="E49" s="21"/>
      <c r="F49" s="21"/>
      <c r="G49" s="21"/>
      <c r="H49" s="21"/>
      <c r="I49" s="21"/>
      <c r="J49" s="21"/>
      <c r="K49" s="21"/>
      <c r="L49" s="21"/>
      <c r="M49" s="21"/>
    </row>
    <row r="50" spans="2:13" ht="15.75" thickBot="1" x14ac:dyDescent="0.3">
      <c r="B50" s="18">
        <v>23</v>
      </c>
      <c r="C50" s="47" t="s">
        <v>105</v>
      </c>
      <c r="D50" s="49">
        <v>2.19</v>
      </c>
      <c r="E50" s="47" t="s">
        <v>105</v>
      </c>
      <c r="F50" s="49">
        <v>5.32</v>
      </c>
      <c r="G50" s="47" t="s">
        <v>105</v>
      </c>
      <c r="H50" s="49">
        <v>7.79</v>
      </c>
      <c r="I50" s="47" t="s">
        <v>105</v>
      </c>
      <c r="J50" s="49">
        <v>0.35</v>
      </c>
      <c r="K50" s="47" t="s">
        <v>105</v>
      </c>
      <c r="L50" s="49">
        <v>4.7699999999999996</v>
      </c>
      <c r="M50" s="47" t="s">
        <v>105</v>
      </c>
    </row>
    <row r="51" spans="2:13" ht="15.75" thickBot="1" x14ac:dyDescent="0.3">
      <c r="B51" s="18">
        <v>24</v>
      </c>
      <c r="C51" s="30">
        <v>3.11</v>
      </c>
      <c r="D51" s="50">
        <v>2.2000000000000002</v>
      </c>
      <c r="E51" s="30">
        <v>13.1</v>
      </c>
      <c r="F51" s="50">
        <v>7.84</v>
      </c>
      <c r="G51" s="30">
        <v>5.53</v>
      </c>
      <c r="H51" s="50">
        <v>11.49</v>
      </c>
      <c r="I51" s="30">
        <v>5.44</v>
      </c>
      <c r="J51" s="50">
        <v>0.64</v>
      </c>
      <c r="K51" s="30">
        <v>6.77</v>
      </c>
      <c r="L51" s="50">
        <v>6.37</v>
      </c>
      <c r="M51" s="30">
        <v>7.19</v>
      </c>
    </row>
    <row r="52" spans="2:13" ht="15.75" thickBot="1" x14ac:dyDescent="0.3">
      <c r="B52" s="18">
        <v>25</v>
      </c>
      <c r="C52" s="30">
        <v>22.22</v>
      </c>
      <c r="D52" s="50">
        <v>6.39</v>
      </c>
      <c r="E52" s="30">
        <v>61.3</v>
      </c>
      <c r="F52" s="50">
        <v>16.88</v>
      </c>
      <c r="G52" s="30">
        <v>70.33</v>
      </c>
      <c r="H52" s="50">
        <v>21.12</v>
      </c>
      <c r="I52" s="30">
        <v>18</v>
      </c>
      <c r="J52" s="50">
        <v>1.92</v>
      </c>
      <c r="K52" s="30">
        <v>47.21</v>
      </c>
      <c r="L52" s="50">
        <v>13.09</v>
      </c>
      <c r="M52" s="26">
        <v>107.14</v>
      </c>
    </row>
    <row r="53" spans="2:13" ht="15.75" thickBot="1" x14ac:dyDescent="0.3">
      <c r="B53" s="18">
        <v>26</v>
      </c>
      <c r="C53" s="30">
        <v>34.44</v>
      </c>
      <c r="D53" s="50">
        <v>11.54</v>
      </c>
      <c r="E53" s="30">
        <v>79.599999999999994</v>
      </c>
      <c r="F53" s="50">
        <v>35.479999999999997</v>
      </c>
      <c r="G53" s="30">
        <v>70.53</v>
      </c>
      <c r="H53" s="50">
        <v>33.090000000000003</v>
      </c>
      <c r="I53" s="30">
        <v>11.33</v>
      </c>
      <c r="J53" s="50">
        <v>5.81</v>
      </c>
      <c r="K53" s="30">
        <v>52.7</v>
      </c>
      <c r="L53" s="50">
        <v>23.19</v>
      </c>
      <c r="M53" s="26">
        <v>60</v>
      </c>
    </row>
    <row r="54" spans="2:13" ht="15.75" thickBot="1" x14ac:dyDescent="0.3">
      <c r="B54" s="18">
        <v>27</v>
      </c>
      <c r="C54" s="30">
        <v>18</v>
      </c>
      <c r="D54" s="50">
        <v>30.65</v>
      </c>
      <c r="E54" s="30">
        <v>57.4</v>
      </c>
      <c r="F54" s="50">
        <v>68.92</v>
      </c>
      <c r="G54" s="30">
        <v>52.33</v>
      </c>
      <c r="H54" s="50">
        <v>43.03</v>
      </c>
      <c r="I54" s="30">
        <v>7.44</v>
      </c>
      <c r="J54" s="50">
        <v>12.58</v>
      </c>
      <c r="K54" s="30">
        <v>36.93</v>
      </c>
      <c r="L54" s="50">
        <v>42.47</v>
      </c>
      <c r="M54" s="30">
        <v>51.16</v>
      </c>
    </row>
    <row r="55" spans="2:13" ht="15.75" thickBot="1" x14ac:dyDescent="0.3">
      <c r="B55" s="18">
        <v>28</v>
      </c>
      <c r="C55" s="30">
        <v>34.11</v>
      </c>
      <c r="D55" s="50">
        <v>48.06</v>
      </c>
      <c r="E55" s="30">
        <v>122.1</v>
      </c>
      <c r="F55" s="50">
        <v>84.97</v>
      </c>
      <c r="G55" s="30">
        <v>133.27000000000001</v>
      </c>
      <c r="H55" s="50">
        <v>67.44</v>
      </c>
      <c r="I55" s="30">
        <v>11.33</v>
      </c>
      <c r="J55" s="50">
        <v>13.15</v>
      </c>
      <c r="K55" s="30">
        <v>84.4</v>
      </c>
      <c r="L55" s="50">
        <v>55.87</v>
      </c>
      <c r="M55" s="30">
        <v>95.3</v>
      </c>
    </row>
    <row r="56" spans="2:13" ht="15.75" thickBot="1" x14ac:dyDescent="0.3">
      <c r="B56" s="18">
        <v>29</v>
      </c>
      <c r="C56" s="48">
        <v>56.44</v>
      </c>
      <c r="D56" s="51">
        <v>55.24</v>
      </c>
      <c r="E56" s="30">
        <v>101.3</v>
      </c>
      <c r="F56" s="51">
        <v>83.97</v>
      </c>
      <c r="G56" s="48">
        <v>118.13</v>
      </c>
      <c r="H56" s="51">
        <v>69.09</v>
      </c>
      <c r="I56" s="48">
        <v>44.56</v>
      </c>
      <c r="J56" s="51">
        <v>20.03</v>
      </c>
      <c r="K56" s="48">
        <v>85.91</v>
      </c>
      <c r="L56" s="51">
        <v>59.75</v>
      </c>
      <c r="M56" s="48">
        <v>92.49</v>
      </c>
    </row>
    <row r="57" spans="2:13" ht="15.75" thickBot="1" x14ac:dyDescent="0.3">
      <c r="B57" s="18">
        <v>30</v>
      </c>
      <c r="C57" s="30">
        <v>87.56</v>
      </c>
      <c r="D57" s="50">
        <v>48.71</v>
      </c>
      <c r="E57" s="30">
        <v>191</v>
      </c>
      <c r="F57" s="50">
        <v>120.93</v>
      </c>
      <c r="G57" s="30">
        <v>148.13</v>
      </c>
      <c r="H57" s="50">
        <v>79.38</v>
      </c>
      <c r="I57" s="30">
        <v>40.22</v>
      </c>
      <c r="J57" s="50">
        <v>17.11</v>
      </c>
      <c r="K57" s="30">
        <v>122.84</v>
      </c>
      <c r="L57" s="50">
        <v>70.39</v>
      </c>
      <c r="M57" s="30">
        <v>90.81</v>
      </c>
    </row>
    <row r="58" spans="2:13" ht="15.75" thickBot="1" x14ac:dyDescent="0.3">
      <c r="B58" s="18">
        <v>31</v>
      </c>
      <c r="C58" s="26">
        <v>54.33</v>
      </c>
      <c r="D58" s="51">
        <v>48.48</v>
      </c>
      <c r="E58" s="48">
        <v>155.1</v>
      </c>
      <c r="F58" s="51">
        <v>96.73</v>
      </c>
      <c r="G58" s="48">
        <v>58.8</v>
      </c>
      <c r="H58" s="51">
        <v>58.83</v>
      </c>
      <c r="I58" s="48">
        <v>40.56</v>
      </c>
      <c r="J58" s="51">
        <v>12.95</v>
      </c>
      <c r="K58" s="26">
        <v>76.44</v>
      </c>
      <c r="L58" s="51">
        <v>57.79</v>
      </c>
      <c r="M58" s="48">
        <v>45.81</v>
      </c>
    </row>
    <row r="59" spans="2:13" ht="15.75" thickBot="1" x14ac:dyDescent="0.3">
      <c r="B59" s="18">
        <v>32</v>
      </c>
      <c r="C59" s="47">
        <v>41.75</v>
      </c>
      <c r="D59" s="51">
        <v>41.25</v>
      </c>
      <c r="E59" s="47">
        <v>68.3</v>
      </c>
      <c r="F59" s="51">
        <v>68.12</v>
      </c>
      <c r="G59" s="47">
        <v>34.33</v>
      </c>
      <c r="H59" s="51">
        <v>57.75</v>
      </c>
      <c r="I59" s="47">
        <v>15.67</v>
      </c>
      <c r="J59" s="51">
        <v>14.77</v>
      </c>
      <c r="K59" s="47">
        <v>39.880000000000003</v>
      </c>
      <c r="L59" s="51">
        <v>48.11</v>
      </c>
      <c r="M59" s="47">
        <v>29.73</v>
      </c>
    </row>
    <row r="60" spans="2:13" ht="15.75" thickBot="1" x14ac:dyDescent="0.3">
      <c r="B60" s="18">
        <v>33</v>
      </c>
      <c r="C60" s="47"/>
      <c r="D60" s="51">
        <v>27.04</v>
      </c>
      <c r="E60" s="47"/>
      <c r="F60" s="51">
        <v>52.01</v>
      </c>
      <c r="G60" s="47"/>
      <c r="H60" s="51">
        <v>36.5</v>
      </c>
      <c r="I60" s="47"/>
      <c r="J60" s="51">
        <v>9.36</v>
      </c>
      <c r="K60" s="47"/>
      <c r="L60" s="51">
        <v>32.44</v>
      </c>
      <c r="M60" s="47"/>
    </row>
    <row r="61" spans="2:13" ht="15.75" thickBot="1" x14ac:dyDescent="0.3">
      <c r="B61" s="18">
        <v>34</v>
      </c>
      <c r="C61" s="47"/>
      <c r="D61" s="51">
        <v>20.04</v>
      </c>
      <c r="E61" s="47"/>
      <c r="F61" s="51">
        <v>46.6</v>
      </c>
      <c r="G61" s="47"/>
      <c r="H61" s="51">
        <v>27.58</v>
      </c>
      <c r="I61" s="47"/>
      <c r="J61" s="51">
        <v>6.54</v>
      </c>
      <c r="K61" s="47"/>
      <c r="L61" s="51">
        <v>26.43</v>
      </c>
      <c r="M61" s="47"/>
    </row>
    <row r="62" spans="2:13" ht="15.75" thickBot="1" x14ac:dyDescent="0.3">
      <c r="B62" s="18">
        <v>35</v>
      </c>
      <c r="C62" s="47"/>
      <c r="D62" s="51">
        <v>8.4499999999999993</v>
      </c>
      <c r="E62" s="47"/>
      <c r="F62" s="51">
        <v>20.21</v>
      </c>
      <c r="G62" s="47"/>
      <c r="H62" s="51">
        <v>13.06</v>
      </c>
      <c r="I62" s="47"/>
      <c r="J62" s="51">
        <v>4.12</v>
      </c>
      <c r="K62" s="47"/>
      <c r="L62" s="51">
        <v>11.98</v>
      </c>
      <c r="M62" s="47"/>
    </row>
    <row r="63" spans="2:13" ht="15.75" thickBot="1" x14ac:dyDescent="0.3">
      <c r="B63" s="18">
        <v>36</v>
      </c>
      <c r="C63" s="21"/>
      <c r="D63" s="21"/>
      <c r="E63" s="21"/>
      <c r="F63" s="21"/>
      <c r="G63" s="21"/>
      <c r="H63" s="21"/>
      <c r="I63" s="21"/>
      <c r="J63" s="21"/>
      <c r="K63" s="21"/>
      <c r="L63" s="21"/>
      <c r="M63" s="21"/>
    </row>
    <row r="64" spans="2:13" ht="15.75" thickBot="1" x14ac:dyDescent="0.3"/>
    <row r="65" spans="1:20" x14ac:dyDescent="0.25">
      <c r="A65" t="s">
        <v>52</v>
      </c>
      <c r="B65" s="16"/>
      <c r="C65" s="89" t="s">
        <v>34</v>
      </c>
      <c r="D65" s="101"/>
      <c r="E65" s="90"/>
      <c r="F65" s="89" t="s">
        <v>35</v>
      </c>
      <c r="G65" s="101"/>
      <c r="H65" s="90"/>
      <c r="I65" s="89" t="s">
        <v>33</v>
      </c>
      <c r="J65" s="101"/>
      <c r="K65" s="90"/>
      <c r="L65" s="89" t="s">
        <v>37</v>
      </c>
      <c r="M65" s="101"/>
      <c r="N65" s="90"/>
    </row>
    <row r="66" spans="1:20" x14ac:dyDescent="0.25">
      <c r="B66" s="17"/>
      <c r="C66" s="102"/>
      <c r="D66" s="103"/>
      <c r="E66" s="104"/>
      <c r="F66" s="102"/>
      <c r="G66" s="103"/>
      <c r="H66" s="104"/>
      <c r="I66" s="102" t="s">
        <v>36</v>
      </c>
      <c r="J66" s="106"/>
      <c r="K66" s="104"/>
      <c r="L66" s="102"/>
      <c r="M66" s="103"/>
      <c r="N66" s="104"/>
    </row>
    <row r="67" spans="1:20" ht="15.75" thickBot="1" x14ac:dyDescent="0.3">
      <c r="B67" s="17"/>
      <c r="C67" s="91"/>
      <c r="D67" s="105"/>
      <c r="E67" s="92"/>
      <c r="F67" s="91"/>
      <c r="G67" s="105"/>
      <c r="H67" s="92"/>
      <c r="I67" s="80"/>
      <c r="J67" s="88"/>
      <c r="K67" s="81"/>
      <c r="L67" s="91"/>
      <c r="M67" s="105"/>
      <c r="N67" s="92"/>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P68" s="64"/>
      <c r="Q68" s="65"/>
      <c r="S68" s="64"/>
      <c r="T68" s="65"/>
    </row>
    <row r="69" spans="1:20" ht="24.75" thickBot="1" x14ac:dyDescent="0.3">
      <c r="B69" s="18" t="s">
        <v>56</v>
      </c>
      <c r="C69" s="67">
        <f>'Total Number Ind Examined '!I8</f>
        <v>235</v>
      </c>
      <c r="D69" s="67">
        <f>'Total Number Ind Examined '!J8</f>
        <v>277</v>
      </c>
      <c r="E69" s="67">
        <f>C69+D69</f>
        <v>512</v>
      </c>
      <c r="F69" s="68">
        <f>'Total Number of Pools Examined'!H8</f>
        <v>13</v>
      </c>
      <c r="G69" s="68">
        <f>'Total Number of Pools Examined'!I8</f>
        <v>12</v>
      </c>
      <c r="H69" s="68">
        <f>F69+G69</f>
        <v>25</v>
      </c>
      <c r="I69" s="68">
        <f>'Total Number of WNV + Pools'!G7</f>
        <v>0</v>
      </c>
      <c r="J69" s="68">
        <f>'Total Number of WNV + Pools'!H7</f>
        <v>1</v>
      </c>
      <c r="K69" s="68">
        <f>'Total Number of WNV + Pools'!I7</f>
        <v>1</v>
      </c>
      <c r="L69" s="30">
        <f>ZONEINFRATE!C2</f>
        <v>0</v>
      </c>
      <c r="M69" s="30">
        <f>ZONEINFRATE!C3</f>
        <v>3.7093201778496283</v>
      </c>
      <c r="N69" s="21">
        <v>1.98</v>
      </c>
      <c r="Q69" s="31"/>
      <c r="T69" s="31"/>
    </row>
    <row r="70" spans="1:20" ht="24.75" thickBot="1" x14ac:dyDescent="0.3">
      <c r="B70" s="18" t="s">
        <v>57</v>
      </c>
      <c r="C70" s="67">
        <f>'Total Number Ind Examined '!I7</f>
        <v>241</v>
      </c>
      <c r="D70" s="67">
        <f>'Total Number Ind Examined '!J7</f>
        <v>572</v>
      </c>
      <c r="E70" s="67">
        <f t="shared" ref="E70:E73" si="11">C70+D70</f>
        <v>813</v>
      </c>
      <c r="F70" s="68">
        <f>'Total Number of Pools Examined'!H7</f>
        <v>15</v>
      </c>
      <c r="G70" s="68">
        <f>'Total Number of Pools Examined'!I7</f>
        <v>16</v>
      </c>
      <c r="H70" s="68">
        <f t="shared" ref="H70:H73" si="12">F70+G70</f>
        <v>31</v>
      </c>
      <c r="I70" s="68">
        <f>'Total Number of WNV + Pools'!G8</f>
        <v>2</v>
      </c>
      <c r="J70" s="68">
        <f>'Total Number of WNV + Pools'!H8</f>
        <v>1</v>
      </c>
      <c r="K70" s="68">
        <f>'Total Number of WNV + Pools'!I8</f>
        <v>3</v>
      </c>
      <c r="L70" s="30">
        <f>ZONEINFRATE!C4</f>
        <v>8.8816509843073739</v>
      </c>
      <c r="M70" s="30">
        <f>ZONEINFRATE!C5</f>
        <v>1.7554781135265265</v>
      </c>
      <c r="N70" s="21">
        <v>3.85</v>
      </c>
      <c r="Q70" s="31"/>
      <c r="T70" s="31"/>
    </row>
    <row r="71" spans="1:20" ht="24.75" thickBot="1" x14ac:dyDescent="0.3">
      <c r="B71" s="18" t="s">
        <v>59</v>
      </c>
      <c r="C71" s="67">
        <f>'Total Number Ind Examined '!I9</f>
        <v>409</v>
      </c>
      <c r="D71" s="67">
        <f>'Total Number Ind Examined '!J9</f>
        <v>355</v>
      </c>
      <c r="E71" s="67">
        <f t="shared" si="11"/>
        <v>764</v>
      </c>
      <c r="F71" s="68">
        <f>'Total Number of Pools Examined'!H9</f>
        <v>21</v>
      </c>
      <c r="G71" s="68">
        <f>'Total Number of Pools Examined'!I9</f>
        <v>17</v>
      </c>
      <c r="H71" s="68">
        <f t="shared" si="12"/>
        <v>38</v>
      </c>
      <c r="I71" s="68">
        <f>'Total Number of WNV + Pools'!G9</f>
        <v>5</v>
      </c>
      <c r="J71" s="68">
        <f>'Total Number of WNV + Pools'!H9</f>
        <v>0</v>
      </c>
      <c r="K71" s="68">
        <f>'Total Number of WNV + Pools'!I9</f>
        <v>5</v>
      </c>
      <c r="L71" s="30">
        <f>ZONEINFRATE!C6</f>
        <v>14.770530963535949</v>
      </c>
      <c r="M71" s="30">
        <f>ZONEINFRATE!C7</f>
        <v>0</v>
      </c>
      <c r="N71" s="21">
        <v>7.18</v>
      </c>
      <c r="T71" s="31"/>
    </row>
    <row r="72" spans="1:20" ht="24.75" thickBot="1" x14ac:dyDescent="0.3">
      <c r="B72" s="18" t="s">
        <v>58</v>
      </c>
      <c r="C72" s="67">
        <f>'Total Number Ind Examined '!I10</f>
        <v>77</v>
      </c>
      <c r="D72" s="67">
        <f>'Total Number Ind Examined '!J10</f>
        <v>104</v>
      </c>
      <c r="E72" s="67">
        <f t="shared" si="11"/>
        <v>181</v>
      </c>
      <c r="F72" s="68">
        <f>'Total Number of Pools Examined'!H10</f>
        <v>8</v>
      </c>
      <c r="G72" s="68">
        <f>'Total Number of Pools Examined'!I10</f>
        <v>9</v>
      </c>
      <c r="H72" s="68">
        <f t="shared" si="12"/>
        <v>17</v>
      </c>
      <c r="I72" s="68">
        <f>'Total Number of WNV + Pools'!G10</f>
        <v>1</v>
      </c>
      <c r="J72" s="68">
        <f>'Total Number of WNV + Pools'!H10</f>
        <v>0</v>
      </c>
      <c r="K72" s="68">
        <f>'Total Number of WNV + Pools'!I10</f>
        <v>1</v>
      </c>
      <c r="L72" s="30">
        <f>ZONEINFRATE!C8</f>
        <v>14.949475790575349</v>
      </c>
      <c r="M72" s="30">
        <f>ZONEINFRATE!C9</f>
        <v>0</v>
      </c>
      <c r="N72" s="21">
        <v>5.85</v>
      </c>
      <c r="T72" s="31"/>
    </row>
    <row r="73" spans="1:20" ht="24.75" thickBot="1" x14ac:dyDescent="0.3">
      <c r="B73" s="18" t="s">
        <v>22</v>
      </c>
      <c r="C73" s="67">
        <f>SUM(C69:C72)</f>
        <v>962</v>
      </c>
      <c r="D73" s="67">
        <f>SUM(D69:D72)</f>
        <v>1308</v>
      </c>
      <c r="E73" s="67">
        <f t="shared" si="11"/>
        <v>2270</v>
      </c>
      <c r="F73" s="68">
        <f t="shared" ref="F73:K73" si="13">SUM(F69:F72)</f>
        <v>57</v>
      </c>
      <c r="G73" s="68">
        <f t="shared" si="13"/>
        <v>54</v>
      </c>
      <c r="H73" s="68">
        <f t="shared" si="12"/>
        <v>111</v>
      </c>
      <c r="I73" s="68">
        <f t="shared" si="13"/>
        <v>8</v>
      </c>
      <c r="J73" s="68">
        <f t="shared" si="13"/>
        <v>2</v>
      </c>
      <c r="K73" s="68">
        <f t="shared" si="13"/>
        <v>10</v>
      </c>
      <c r="L73" s="30">
        <f>CITYINFRATE!C2</f>
        <v>9.4974075364207025</v>
      </c>
      <c r="M73" s="30">
        <f>CITYINFRATE!C3</f>
        <v>1.5669663600647887</v>
      </c>
      <c r="N73" s="21">
        <v>4.75</v>
      </c>
      <c r="T73" s="31"/>
    </row>
    <row r="74" spans="1:20" ht="15.75" thickBot="1" x14ac:dyDescent="0.3">
      <c r="B74" s="18"/>
      <c r="C74" s="68"/>
      <c r="D74" s="68"/>
      <c r="E74" s="68"/>
      <c r="F74" s="68"/>
      <c r="G74" s="68"/>
      <c r="H74" s="68"/>
      <c r="I74" s="68"/>
      <c r="J74" s="68"/>
      <c r="K74" s="68"/>
      <c r="L74" s="30"/>
      <c r="M74" s="30"/>
      <c r="N74" s="21"/>
    </row>
    <row r="75" spans="1:20" ht="15.75" thickBot="1" x14ac:dyDescent="0.3">
      <c r="B75" s="18" t="s">
        <v>9</v>
      </c>
      <c r="C75" s="68">
        <f>'Total Number Ind Examined '!I6</f>
        <v>22</v>
      </c>
      <c r="D75" s="68">
        <f>'Total Number Ind Examined '!J6</f>
        <v>234</v>
      </c>
      <c r="E75" s="68">
        <f>C75+D75</f>
        <v>256</v>
      </c>
      <c r="F75" s="68">
        <f>'Total Number of Pools Examined'!H6</f>
        <v>6</v>
      </c>
      <c r="G75" s="68">
        <f>'Total Number of Pools Examined'!I6</f>
        <v>8</v>
      </c>
      <c r="H75" s="68">
        <f>F75+G75</f>
        <v>14</v>
      </c>
      <c r="I75" s="68">
        <f>'Total Number of WNV + Pools'!G11</f>
        <v>0</v>
      </c>
      <c r="J75" s="68">
        <f>'Total Number of WNV + Pools'!H11</f>
        <v>0</v>
      </c>
      <c r="K75" s="68">
        <f>I75+J75</f>
        <v>0</v>
      </c>
      <c r="L75" s="30">
        <f>CITYINFRATE!C4</f>
        <v>0</v>
      </c>
      <c r="M75" s="30">
        <f>CITYINFRATE!C5</f>
        <v>0</v>
      </c>
      <c r="N75" s="21">
        <v>0</v>
      </c>
    </row>
    <row r="76" spans="1:20" ht="15.75" thickBot="1" x14ac:dyDescent="0.3"/>
    <row r="77" spans="1:20" x14ac:dyDescent="0.25">
      <c r="A77" t="s">
        <v>53</v>
      </c>
      <c r="B77" s="16"/>
      <c r="C77" s="89" t="s">
        <v>56</v>
      </c>
      <c r="D77" s="90"/>
      <c r="E77" s="89" t="s">
        <v>57</v>
      </c>
      <c r="F77" s="90"/>
      <c r="G77" s="89" t="s">
        <v>59</v>
      </c>
      <c r="H77" s="90"/>
      <c r="I77" s="89" t="s">
        <v>58</v>
      </c>
      <c r="J77" s="90"/>
      <c r="K77" s="89" t="s">
        <v>22</v>
      </c>
      <c r="L77" s="90"/>
      <c r="M77" s="19"/>
    </row>
    <row r="78" spans="1:20" ht="15.75" thickBot="1" x14ac:dyDescent="0.3">
      <c r="B78" s="17"/>
      <c r="C78" s="91"/>
      <c r="D78" s="92"/>
      <c r="E78" s="91"/>
      <c r="F78" s="92"/>
      <c r="G78" s="91"/>
      <c r="H78" s="92"/>
      <c r="I78" s="91"/>
      <c r="J78" s="92"/>
      <c r="K78" s="91"/>
      <c r="L78" s="92"/>
      <c r="M78" s="20"/>
    </row>
    <row r="79" spans="1:20" ht="26.25" thickBot="1" x14ac:dyDescent="0.3">
      <c r="B79" s="18" t="s">
        <v>8</v>
      </c>
      <c r="C79" s="21" t="s">
        <v>23</v>
      </c>
      <c r="D79" s="21" t="s">
        <v>24</v>
      </c>
      <c r="E79" s="21" t="s">
        <v>23</v>
      </c>
      <c r="F79" s="21" t="s">
        <v>24</v>
      </c>
      <c r="G79" s="21" t="s">
        <v>23</v>
      </c>
      <c r="H79" s="21" t="s">
        <v>24</v>
      </c>
      <c r="I79" s="21" t="s">
        <v>23</v>
      </c>
      <c r="J79" s="21" t="s">
        <v>24</v>
      </c>
      <c r="K79" s="21" t="s">
        <v>23</v>
      </c>
      <c r="L79" s="21" t="s">
        <v>24</v>
      </c>
      <c r="M79" s="21" t="s">
        <v>9</v>
      </c>
    </row>
    <row r="80" spans="1:20" ht="15.75" thickBot="1" x14ac:dyDescent="0.3">
      <c r="B80" s="18">
        <v>22</v>
      </c>
      <c r="C80" s="21"/>
      <c r="D80" s="21"/>
      <c r="E80" s="21"/>
      <c r="F80" s="21"/>
      <c r="G80" s="21"/>
      <c r="H80" s="21"/>
      <c r="I80" s="21"/>
      <c r="J80" s="21"/>
      <c r="K80" s="21"/>
      <c r="L80" s="21"/>
      <c r="M80" s="21"/>
    </row>
    <row r="81" spans="2:13" ht="15.75" thickBot="1" x14ac:dyDescent="0.3">
      <c r="B81" s="18">
        <v>23</v>
      </c>
      <c r="C81" s="30" t="s">
        <v>106</v>
      </c>
      <c r="D81" s="52">
        <v>0</v>
      </c>
      <c r="E81" s="30" t="s">
        <v>106</v>
      </c>
      <c r="F81" s="52">
        <v>0</v>
      </c>
      <c r="G81" s="30" t="s">
        <v>106</v>
      </c>
      <c r="H81" s="52">
        <v>1.99</v>
      </c>
      <c r="I81" s="30" t="s">
        <v>106</v>
      </c>
      <c r="J81" s="52">
        <v>0</v>
      </c>
      <c r="K81" s="30" t="s">
        <v>106</v>
      </c>
      <c r="L81" s="52">
        <v>0.57999999999999996</v>
      </c>
      <c r="M81" s="30" t="s">
        <v>106</v>
      </c>
    </row>
    <row r="82" spans="2:13" ht="15.75" thickBot="1" x14ac:dyDescent="0.3">
      <c r="B82" s="18">
        <v>24</v>
      </c>
      <c r="C82" s="30">
        <v>0</v>
      </c>
      <c r="D82" s="53">
        <v>0</v>
      </c>
      <c r="E82" s="30">
        <v>0</v>
      </c>
      <c r="F82" s="53">
        <v>0</v>
      </c>
      <c r="G82" s="30">
        <v>0</v>
      </c>
      <c r="H82" s="53">
        <v>1.52</v>
      </c>
      <c r="I82" s="30">
        <v>0</v>
      </c>
      <c r="J82" s="53">
        <v>0</v>
      </c>
      <c r="K82" s="30">
        <v>0</v>
      </c>
      <c r="L82" s="53">
        <v>0.57999999999999996</v>
      </c>
      <c r="M82" s="30">
        <v>0</v>
      </c>
    </row>
    <row r="83" spans="2:13" ht="15.75" thickBot="1" x14ac:dyDescent="0.3">
      <c r="B83" s="18">
        <v>25</v>
      </c>
      <c r="C83" s="30">
        <v>0</v>
      </c>
      <c r="D83" s="53">
        <v>0</v>
      </c>
      <c r="E83" s="30">
        <v>0</v>
      </c>
      <c r="F83" s="53">
        <v>0.69</v>
      </c>
      <c r="G83" s="30">
        <v>0</v>
      </c>
      <c r="H83" s="53">
        <v>0</v>
      </c>
      <c r="I83" s="30">
        <v>0</v>
      </c>
      <c r="J83" s="53">
        <v>0</v>
      </c>
      <c r="K83" s="30">
        <v>0</v>
      </c>
      <c r="L83" s="53">
        <v>0.09</v>
      </c>
      <c r="M83" s="30">
        <v>0</v>
      </c>
    </row>
    <row r="84" spans="2:13" ht="15.75" thickBot="1" x14ac:dyDescent="0.3">
      <c r="B84" s="18">
        <v>26</v>
      </c>
      <c r="C84" s="30">
        <v>0</v>
      </c>
      <c r="D84" s="53">
        <v>0</v>
      </c>
      <c r="E84" s="30">
        <v>1.08</v>
      </c>
      <c r="F84" s="53">
        <v>0</v>
      </c>
      <c r="G84" s="30">
        <v>0.75</v>
      </c>
      <c r="H84" s="53">
        <v>0.44</v>
      </c>
      <c r="I84" s="30">
        <v>0</v>
      </c>
      <c r="J84" s="53">
        <v>0.54</v>
      </c>
      <c r="K84" s="30">
        <v>0.75</v>
      </c>
      <c r="L84" s="53">
        <v>0.24</v>
      </c>
      <c r="M84" s="30">
        <v>0</v>
      </c>
    </row>
    <row r="85" spans="2:13" ht="15.75" thickBot="1" x14ac:dyDescent="0.3">
      <c r="B85" s="18">
        <v>27</v>
      </c>
      <c r="C85" s="30">
        <v>0</v>
      </c>
      <c r="D85" s="53">
        <v>0</v>
      </c>
      <c r="E85" s="30">
        <v>1.59</v>
      </c>
      <c r="F85" s="53">
        <v>0.09</v>
      </c>
      <c r="G85" s="30">
        <v>0</v>
      </c>
      <c r="H85" s="53">
        <v>0.25</v>
      </c>
      <c r="I85" s="30">
        <v>0</v>
      </c>
      <c r="J85" s="53">
        <v>0</v>
      </c>
      <c r="K85" s="30">
        <v>0.53</v>
      </c>
      <c r="L85" s="53">
        <v>0.17</v>
      </c>
      <c r="M85" s="30">
        <v>0</v>
      </c>
    </row>
    <row r="86" spans="2:13" ht="15.75" thickBot="1" x14ac:dyDescent="0.3">
      <c r="B86" s="18">
        <v>28</v>
      </c>
      <c r="C86" s="30">
        <v>0</v>
      </c>
      <c r="D86" s="53">
        <v>0</v>
      </c>
      <c r="E86" s="30">
        <v>0.65</v>
      </c>
      <c r="F86" s="53">
        <v>0.41</v>
      </c>
      <c r="G86" s="30">
        <v>1.43</v>
      </c>
      <c r="H86" s="53">
        <v>0.9</v>
      </c>
      <c r="I86" s="30">
        <v>0</v>
      </c>
      <c r="J86" s="53">
        <v>0.49</v>
      </c>
      <c r="K86" s="30">
        <v>0.97</v>
      </c>
      <c r="L86" s="53">
        <v>0.53</v>
      </c>
      <c r="M86" s="30">
        <v>0</v>
      </c>
    </row>
    <row r="87" spans="2:13" ht="15.75" thickBot="1" x14ac:dyDescent="0.3">
      <c r="B87" s="18">
        <v>29</v>
      </c>
      <c r="C87" s="48">
        <v>1.87</v>
      </c>
      <c r="D87" s="54">
        <v>1.58</v>
      </c>
      <c r="E87" s="30">
        <v>0</v>
      </c>
      <c r="F87" s="53">
        <v>1.4</v>
      </c>
      <c r="G87" s="30">
        <v>0</v>
      </c>
      <c r="H87" s="53">
        <v>3.22</v>
      </c>
      <c r="I87" s="30">
        <v>0</v>
      </c>
      <c r="J87" s="53">
        <v>1.17</v>
      </c>
      <c r="K87" s="30">
        <v>0.23</v>
      </c>
      <c r="L87" s="54">
        <v>2.0699999999999998</v>
      </c>
      <c r="M87" s="48">
        <v>0.89</v>
      </c>
    </row>
    <row r="88" spans="2:13" ht="15.75" thickBot="1" x14ac:dyDescent="0.3">
      <c r="B88" s="18">
        <v>30</v>
      </c>
      <c r="C88" s="48">
        <v>1.1599999999999999</v>
      </c>
      <c r="D88" s="54">
        <v>2.97</v>
      </c>
      <c r="E88" s="48">
        <v>0.47</v>
      </c>
      <c r="F88" s="54">
        <v>2.1</v>
      </c>
      <c r="G88" s="48">
        <v>2.42</v>
      </c>
      <c r="H88" s="54">
        <v>4.01</v>
      </c>
      <c r="I88" s="30">
        <v>0</v>
      </c>
      <c r="J88" s="53">
        <v>3.6</v>
      </c>
      <c r="K88" s="48">
        <v>1.38</v>
      </c>
      <c r="L88" s="54">
        <v>3.05</v>
      </c>
      <c r="M88" s="48">
        <v>3.18</v>
      </c>
    </row>
    <row r="89" spans="2:13" ht="15.75" thickBot="1" x14ac:dyDescent="0.3">
      <c r="B89" s="18">
        <v>31</v>
      </c>
      <c r="C89" s="48">
        <v>5.25</v>
      </c>
      <c r="D89" s="54">
        <v>4.29</v>
      </c>
      <c r="E89" s="48">
        <v>3.24</v>
      </c>
      <c r="F89" s="54">
        <v>1.42</v>
      </c>
      <c r="G89" s="48">
        <v>3.16</v>
      </c>
      <c r="H89" s="54">
        <v>4.2699999999999996</v>
      </c>
      <c r="I89" s="48">
        <v>2.4500000000000002</v>
      </c>
      <c r="J89" s="54">
        <v>3.4</v>
      </c>
      <c r="K89" s="48">
        <v>3.49</v>
      </c>
      <c r="L89" s="54">
        <v>3.27</v>
      </c>
      <c r="M89" s="48">
        <v>6.26</v>
      </c>
    </row>
    <row r="90" spans="2:13" ht="15.75" thickBot="1" x14ac:dyDescent="0.3">
      <c r="B90" s="18">
        <v>32</v>
      </c>
      <c r="C90" s="30">
        <v>1.98</v>
      </c>
      <c r="D90" s="53">
        <v>4.37</v>
      </c>
      <c r="E90" s="30">
        <v>3.85</v>
      </c>
      <c r="F90" s="53">
        <v>6.3</v>
      </c>
      <c r="G90" s="30">
        <v>7.18</v>
      </c>
      <c r="H90" s="53">
        <v>7.68</v>
      </c>
      <c r="I90" s="30">
        <v>5.85</v>
      </c>
      <c r="J90" s="53">
        <v>9.92</v>
      </c>
      <c r="K90" s="30">
        <v>4.75</v>
      </c>
      <c r="L90" s="53">
        <v>6.11</v>
      </c>
      <c r="M90" s="30">
        <v>0</v>
      </c>
    </row>
    <row r="91" spans="2:13" ht="15.75" thickBot="1" x14ac:dyDescent="0.3">
      <c r="B91" s="18">
        <v>33</v>
      </c>
      <c r="C91" s="47"/>
      <c r="D91" s="54">
        <v>8.34</v>
      </c>
      <c r="E91" s="47"/>
      <c r="F91" s="54">
        <v>7.54</v>
      </c>
      <c r="G91" s="47"/>
      <c r="H91" s="54">
        <v>10.85</v>
      </c>
      <c r="I91" s="47"/>
      <c r="J91" s="54">
        <v>4.8</v>
      </c>
      <c r="K91" s="47"/>
      <c r="L91" s="54">
        <v>8.9600000000000009</v>
      </c>
      <c r="M91" s="47"/>
    </row>
    <row r="92" spans="2:13" ht="15.75" thickBot="1" x14ac:dyDescent="0.3">
      <c r="B92" s="18">
        <v>34</v>
      </c>
      <c r="C92" s="47"/>
      <c r="D92" s="54">
        <v>6.89</v>
      </c>
      <c r="E92" s="47"/>
      <c r="F92" s="54">
        <v>3.03</v>
      </c>
      <c r="G92" s="47"/>
      <c r="H92" s="54">
        <v>12.02</v>
      </c>
      <c r="I92" s="47"/>
      <c r="J92" s="54">
        <v>12.99</v>
      </c>
      <c r="K92" s="47"/>
      <c r="L92" s="54">
        <v>7.66</v>
      </c>
      <c r="M92" s="47"/>
    </row>
    <row r="93" spans="2:13" ht="15.75" thickBot="1" x14ac:dyDescent="0.3">
      <c r="B93" s="18">
        <v>35</v>
      </c>
      <c r="C93" s="47"/>
      <c r="D93" s="54">
        <v>8.1300000000000008</v>
      </c>
      <c r="E93" s="47"/>
      <c r="F93" s="54">
        <v>4.78</v>
      </c>
      <c r="G93" s="47"/>
      <c r="H93" s="54">
        <v>15.6</v>
      </c>
      <c r="I93" s="47"/>
      <c r="J93" s="54">
        <v>61.3</v>
      </c>
      <c r="K93" s="47"/>
      <c r="L93" s="54">
        <v>10.8</v>
      </c>
      <c r="M93" s="47"/>
    </row>
    <row r="94" spans="2:13" ht="15.75" thickBot="1" x14ac:dyDescent="0.3">
      <c r="B94" s="18">
        <v>36</v>
      </c>
      <c r="C94" s="21"/>
      <c r="D94" s="21"/>
      <c r="E94" s="21"/>
      <c r="F94" s="21"/>
      <c r="G94" s="21"/>
      <c r="H94" s="21"/>
      <c r="I94" s="21"/>
      <c r="J94" s="21"/>
      <c r="K94" s="21"/>
      <c r="L94" s="21"/>
      <c r="M94" s="21"/>
    </row>
  </sheetData>
  <mergeCells count="41">
    <mergeCell ref="L65:N67"/>
    <mergeCell ref="C77:D78"/>
    <mergeCell ref="E77:F78"/>
    <mergeCell ref="G77:H78"/>
    <mergeCell ref="I77:J78"/>
    <mergeCell ref="K77:L78"/>
    <mergeCell ref="C65:E67"/>
    <mergeCell ref="F65:H67"/>
    <mergeCell ref="I65:K65"/>
    <mergeCell ref="I66:K66"/>
    <mergeCell ref="I67:K67"/>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zoomScaleNormal="100" workbookViewId="0">
      <selection activeCell="T119" sqref="T119:U119"/>
    </sheetView>
  </sheetViews>
  <sheetFormatPr defaultRowHeight="11.25" x14ac:dyDescent="0.25"/>
  <cols>
    <col min="1" max="1" width="4.5703125" style="38" bestFit="1" customWidth="1"/>
    <col min="2" max="2" width="11.5703125" style="36" bestFit="1" customWidth="1"/>
    <col min="3" max="3" width="9.42578125" style="36" bestFit="1" customWidth="1"/>
    <col min="4" max="4" width="6.5703125" style="36" bestFit="1" customWidth="1"/>
    <col min="5" max="5" width="7.7109375" style="37" bestFit="1"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6.28515625" style="36" bestFit="1" customWidth="1"/>
    <col min="13" max="13" width="5.42578125" style="36" customWidth="1"/>
    <col min="14" max="14" width="6.7109375" style="36" customWidth="1"/>
    <col min="15" max="15" width="7.42578125" style="36" customWidth="1"/>
    <col min="16" max="16" width="7.140625" style="36" customWidth="1"/>
    <col min="17" max="17" width="11.140625" style="36" customWidth="1"/>
    <col min="18" max="18" width="10.7109375" style="36" customWidth="1"/>
    <col min="19" max="19" width="13.7109375" style="36" customWidth="1"/>
    <col min="20"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1" s="34" customFormat="1" ht="43.9" customHeight="1" x14ac:dyDescent="0.25">
      <c r="A1" s="39" t="s">
        <v>39</v>
      </c>
      <c r="B1" s="40" t="s">
        <v>80</v>
      </c>
      <c r="C1" s="40" t="s">
        <v>81</v>
      </c>
      <c r="D1" s="40" t="s">
        <v>8</v>
      </c>
      <c r="E1" s="41" t="s">
        <v>0</v>
      </c>
      <c r="F1" s="42" t="s">
        <v>40</v>
      </c>
      <c r="G1" s="42" t="s">
        <v>41</v>
      </c>
      <c r="H1" s="40" t="s">
        <v>82</v>
      </c>
      <c r="I1" s="40" t="s">
        <v>46</v>
      </c>
      <c r="J1" s="40" t="s">
        <v>83</v>
      </c>
      <c r="K1" s="40" t="s">
        <v>42</v>
      </c>
      <c r="L1" s="40" t="s">
        <v>84</v>
      </c>
      <c r="M1" s="40" t="s">
        <v>43</v>
      </c>
      <c r="N1" s="40" t="s">
        <v>85</v>
      </c>
      <c r="O1" s="40" t="s">
        <v>86</v>
      </c>
      <c r="P1" s="40" t="s">
        <v>44</v>
      </c>
      <c r="Q1" s="40" t="s">
        <v>87</v>
      </c>
      <c r="R1" s="40" t="s">
        <v>88</v>
      </c>
      <c r="S1" s="40" t="s">
        <v>45</v>
      </c>
      <c r="T1" s="43" t="s">
        <v>93</v>
      </c>
      <c r="U1" s="43" t="s">
        <v>94</v>
      </c>
    </row>
    <row r="2" spans="1:21" x14ac:dyDescent="0.25">
      <c r="A2" s="56">
        <v>2015</v>
      </c>
      <c r="B2" s="35" t="s">
        <v>299</v>
      </c>
      <c r="C2" s="35">
        <v>17889</v>
      </c>
      <c r="D2" s="35">
        <v>32</v>
      </c>
      <c r="E2" s="57">
        <v>42226</v>
      </c>
      <c r="F2" s="35" t="s">
        <v>200</v>
      </c>
      <c r="G2" s="35" t="s">
        <v>9</v>
      </c>
      <c r="H2" s="35" t="s">
        <v>258</v>
      </c>
      <c r="I2" s="35" t="s">
        <v>9</v>
      </c>
      <c r="J2" s="35" t="s">
        <v>110</v>
      </c>
      <c r="K2" s="35" t="s">
        <v>300</v>
      </c>
      <c r="L2" s="35" t="s">
        <v>6</v>
      </c>
      <c r="M2" s="35" t="s">
        <v>301</v>
      </c>
      <c r="N2" s="35">
        <v>0</v>
      </c>
      <c r="O2" s="35">
        <v>35</v>
      </c>
      <c r="P2" s="35">
        <v>35</v>
      </c>
      <c r="Q2" s="35">
        <v>0</v>
      </c>
      <c r="R2" s="35" t="s">
        <v>302</v>
      </c>
      <c r="S2" s="35"/>
      <c r="T2" s="36" t="s">
        <v>439</v>
      </c>
      <c r="U2" s="36" t="s">
        <v>439</v>
      </c>
    </row>
    <row r="3" spans="1:21" x14ac:dyDescent="0.25">
      <c r="A3" s="56">
        <v>2015</v>
      </c>
      <c r="B3" s="35" t="s">
        <v>303</v>
      </c>
      <c r="C3" s="35">
        <v>17890</v>
      </c>
      <c r="D3" s="35">
        <v>32</v>
      </c>
      <c r="E3" s="57">
        <v>42226</v>
      </c>
      <c r="F3" s="35" t="s">
        <v>200</v>
      </c>
      <c r="G3" s="35" t="s">
        <v>9</v>
      </c>
      <c r="H3" s="35" t="s">
        <v>258</v>
      </c>
      <c r="I3" s="35" t="s">
        <v>9</v>
      </c>
      <c r="J3" s="35" t="s">
        <v>110</v>
      </c>
      <c r="K3" s="35" t="s">
        <v>300</v>
      </c>
      <c r="L3" s="35" t="s">
        <v>5</v>
      </c>
      <c r="M3" s="35" t="s">
        <v>301</v>
      </c>
      <c r="N3" s="35">
        <v>0</v>
      </c>
      <c r="O3" s="35">
        <v>2</v>
      </c>
      <c r="P3" s="35">
        <v>2</v>
      </c>
      <c r="Q3" s="35">
        <v>0</v>
      </c>
      <c r="R3" s="35" t="s">
        <v>302</v>
      </c>
      <c r="S3" s="35"/>
      <c r="T3" s="36" t="s">
        <v>440</v>
      </c>
      <c r="U3" s="36" t="s">
        <v>440</v>
      </c>
    </row>
    <row r="4" spans="1:21" x14ac:dyDescent="0.25">
      <c r="A4" s="56">
        <v>2015</v>
      </c>
      <c r="B4" s="35" t="s">
        <v>304</v>
      </c>
      <c r="C4" s="35">
        <v>17891</v>
      </c>
      <c r="D4" s="35">
        <v>32</v>
      </c>
      <c r="E4" s="57">
        <v>42226</v>
      </c>
      <c r="F4" s="35" t="s">
        <v>200</v>
      </c>
      <c r="G4" s="35" t="s">
        <v>47</v>
      </c>
      <c r="H4" s="35" t="s">
        <v>159</v>
      </c>
      <c r="I4" s="35" t="s">
        <v>62</v>
      </c>
      <c r="J4" s="35" t="s">
        <v>110</v>
      </c>
      <c r="K4" s="35" t="s">
        <v>300</v>
      </c>
      <c r="L4" s="35" t="s">
        <v>6</v>
      </c>
      <c r="M4" s="35" t="s">
        <v>301</v>
      </c>
      <c r="N4" s="35">
        <v>0</v>
      </c>
      <c r="O4" s="35">
        <v>31</v>
      </c>
      <c r="P4" s="35">
        <v>31</v>
      </c>
      <c r="Q4" s="35">
        <v>0</v>
      </c>
      <c r="R4" s="35" t="s">
        <v>302</v>
      </c>
      <c r="S4" s="35"/>
      <c r="T4" s="36" t="s">
        <v>441</v>
      </c>
      <c r="U4" s="36" t="s">
        <v>443</v>
      </c>
    </row>
    <row r="5" spans="1:21" x14ac:dyDescent="0.25">
      <c r="A5" s="56">
        <v>2015</v>
      </c>
      <c r="B5" s="35" t="s">
        <v>305</v>
      </c>
      <c r="C5" s="35">
        <v>17892</v>
      </c>
      <c r="D5" s="35">
        <v>32</v>
      </c>
      <c r="E5" s="57">
        <v>42226</v>
      </c>
      <c r="F5" s="35" t="s">
        <v>200</v>
      </c>
      <c r="G5" s="35" t="s">
        <v>47</v>
      </c>
      <c r="H5" s="35" t="s">
        <v>159</v>
      </c>
      <c r="I5" s="35" t="s">
        <v>62</v>
      </c>
      <c r="J5" s="35" t="s">
        <v>110</v>
      </c>
      <c r="K5" s="35" t="s">
        <v>300</v>
      </c>
      <c r="L5" s="35" t="s">
        <v>5</v>
      </c>
      <c r="M5" s="35" t="s">
        <v>301</v>
      </c>
      <c r="N5" s="35">
        <v>0</v>
      </c>
      <c r="O5" s="35">
        <v>4</v>
      </c>
      <c r="P5" s="35">
        <v>4</v>
      </c>
      <c r="Q5" s="35">
        <v>0</v>
      </c>
      <c r="R5" s="35" t="s">
        <v>302</v>
      </c>
      <c r="S5" s="35"/>
      <c r="T5" s="36" t="s">
        <v>442</v>
      </c>
      <c r="U5" s="36" t="s">
        <v>444</v>
      </c>
    </row>
    <row r="6" spans="1:21" x14ac:dyDescent="0.25">
      <c r="A6" s="56">
        <v>2015</v>
      </c>
      <c r="B6" s="35" t="s">
        <v>306</v>
      </c>
      <c r="C6" s="35">
        <v>17893</v>
      </c>
      <c r="D6" s="35">
        <v>32</v>
      </c>
      <c r="E6" s="57">
        <v>42226</v>
      </c>
      <c r="F6" s="35" t="s">
        <v>200</v>
      </c>
      <c r="G6" s="35" t="s">
        <v>47</v>
      </c>
      <c r="H6" s="35" t="s">
        <v>113</v>
      </c>
      <c r="I6" s="35" t="s">
        <v>62</v>
      </c>
      <c r="J6" s="35" t="s">
        <v>110</v>
      </c>
      <c r="K6" s="35" t="s">
        <v>300</v>
      </c>
      <c r="L6" s="35" t="s">
        <v>6</v>
      </c>
      <c r="M6" s="35" t="s">
        <v>301</v>
      </c>
      <c r="N6" s="35">
        <v>0</v>
      </c>
      <c r="O6" s="35">
        <v>50</v>
      </c>
      <c r="P6" s="35">
        <v>50</v>
      </c>
      <c r="Q6" s="35">
        <v>0</v>
      </c>
      <c r="R6" s="35" t="s">
        <v>302</v>
      </c>
      <c r="S6" s="35"/>
      <c r="T6" s="36" t="s">
        <v>441</v>
      </c>
      <c r="U6" s="36" t="s">
        <v>443</v>
      </c>
    </row>
    <row r="7" spans="1:21" x14ac:dyDescent="0.25">
      <c r="A7" s="56">
        <v>2015</v>
      </c>
      <c r="B7" s="35" t="s">
        <v>307</v>
      </c>
      <c r="C7" s="35">
        <v>17894</v>
      </c>
      <c r="D7" s="35">
        <v>32</v>
      </c>
      <c r="E7" s="57">
        <v>42226</v>
      </c>
      <c r="F7" s="35" t="s">
        <v>200</v>
      </c>
      <c r="G7" s="35" t="s">
        <v>47</v>
      </c>
      <c r="H7" s="35" t="s">
        <v>113</v>
      </c>
      <c r="I7" s="35" t="s">
        <v>62</v>
      </c>
      <c r="J7" s="35" t="s">
        <v>110</v>
      </c>
      <c r="K7" s="35" t="s">
        <v>300</v>
      </c>
      <c r="L7" s="35" t="s">
        <v>6</v>
      </c>
      <c r="M7" s="35" t="s">
        <v>301</v>
      </c>
      <c r="N7" s="35">
        <v>0</v>
      </c>
      <c r="O7" s="35">
        <v>24</v>
      </c>
      <c r="P7" s="35">
        <v>24</v>
      </c>
      <c r="Q7" s="35">
        <v>0</v>
      </c>
      <c r="R7" s="35" t="s">
        <v>302</v>
      </c>
      <c r="S7" s="35"/>
      <c r="T7" s="36" t="s">
        <v>441</v>
      </c>
      <c r="U7" s="36" t="s">
        <v>443</v>
      </c>
    </row>
    <row r="8" spans="1:21" x14ac:dyDescent="0.25">
      <c r="A8" s="56">
        <v>2015</v>
      </c>
      <c r="B8" s="35" t="s">
        <v>308</v>
      </c>
      <c r="C8" s="35">
        <v>17895</v>
      </c>
      <c r="D8" s="35">
        <v>32</v>
      </c>
      <c r="E8" s="57">
        <v>42226</v>
      </c>
      <c r="F8" s="35" t="s">
        <v>200</v>
      </c>
      <c r="G8" s="35" t="s">
        <v>47</v>
      </c>
      <c r="H8" s="35" t="s">
        <v>113</v>
      </c>
      <c r="I8" s="35" t="s">
        <v>62</v>
      </c>
      <c r="J8" s="35" t="s">
        <v>110</v>
      </c>
      <c r="K8" s="35" t="s">
        <v>300</v>
      </c>
      <c r="L8" s="35" t="s">
        <v>5</v>
      </c>
      <c r="M8" s="35" t="s">
        <v>301</v>
      </c>
      <c r="N8" s="35">
        <v>0</v>
      </c>
      <c r="O8" s="35">
        <v>34</v>
      </c>
      <c r="P8" s="35">
        <v>34</v>
      </c>
      <c r="Q8" s="35">
        <v>0</v>
      </c>
      <c r="R8" s="35" t="s">
        <v>302</v>
      </c>
      <c r="S8" s="35"/>
      <c r="T8" s="36" t="s">
        <v>442</v>
      </c>
      <c r="U8" s="36" t="s">
        <v>444</v>
      </c>
    </row>
    <row r="9" spans="1:21" x14ac:dyDescent="0.25">
      <c r="A9" s="56">
        <v>2015</v>
      </c>
      <c r="B9" s="35" t="s">
        <v>309</v>
      </c>
      <c r="C9" s="35">
        <v>17896</v>
      </c>
      <c r="D9" s="35">
        <v>32</v>
      </c>
      <c r="E9" s="57">
        <v>42226</v>
      </c>
      <c r="F9" s="35" t="s">
        <v>200</v>
      </c>
      <c r="G9" s="35" t="s">
        <v>47</v>
      </c>
      <c r="H9" s="35" t="s">
        <v>120</v>
      </c>
      <c r="I9" s="35" t="s">
        <v>61</v>
      </c>
      <c r="J9" s="35" t="s">
        <v>110</v>
      </c>
      <c r="K9" s="35" t="s">
        <v>300</v>
      </c>
      <c r="L9" s="35" t="s">
        <v>6</v>
      </c>
      <c r="M9" s="35" t="s">
        <v>301</v>
      </c>
      <c r="N9" s="35">
        <v>0</v>
      </c>
      <c r="O9" s="35">
        <v>30</v>
      </c>
      <c r="P9" s="35">
        <v>30</v>
      </c>
      <c r="Q9" s="35">
        <v>0</v>
      </c>
      <c r="R9" s="35" t="s">
        <v>302</v>
      </c>
      <c r="S9" s="35"/>
      <c r="T9" s="36" t="s">
        <v>441</v>
      </c>
      <c r="U9" s="36" t="s">
        <v>445</v>
      </c>
    </row>
    <row r="10" spans="1:21" x14ac:dyDescent="0.25">
      <c r="A10" s="56">
        <v>2015</v>
      </c>
      <c r="B10" s="35" t="s">
        <v>310</v>
      </c>
      <c r="C10" s="35">
        <v>17897</v>
      </c>
      <c r="D10" s="35">
        <v>32</v>
      </c>
      <c r="E10" s="57">
        <v>42226</v>
      </c>
      <c r="F10" s="35" t="s">
        <v>200</v>
      </c>
      <c r="G10" s="35" t="s">
        <v>47</v>
      </c>
      <c r="H10" s="35" t="s">
        <v>120</v>
      </c>
      <c r="I10" s="35" t="s">
        <v>61</v>
      </c>
      <c r="J10" s="35" t="s">
        <v>110</v>
      </c>
      <c r="K10" s="35" t="s">
        <v>300</v>
      </c>
      <c r="L10" s="35" t="s">
        <v>5</v>
      </c>
      <c r="M10" s="35" t="s">
        <v>301</v>
      </c>
      <c r="N10" s="35">
        <v>0</v>
      </c>
      <c r="O10" s="35">
        <v>3</v>
      </c>
      <c r="P10" s="35">
        <v>3</v>
      </c>
      <c r="Q10" s="35">
        <v>0</v>
      </c>
      <c r="R10" s="35" t="s">
        <v>302</v>
      </c>
      <c r="S10" s="35"/>
      <c r="T10" s="36" t="s">
        <v>442</v>
      </c>
      <c r="U10" s="36" t="s">
        <v>446</v>
      </c>
    </row>
    <row r="11" spans="1:21" x14ac:dyDescent="0.25">
      <c r="A11" s="56">
        <v>2015</v>
      </c>
      <c r="B11" s="35" t="s">
        <v>311</v>
      </c>
      <c r="C11" s="35">
        <v>17898</v>
      </c>
      <c r="D11" s="35">
        <v>32</v>
      </c>
      <c r="E11" s="57">
        <v>42226</v>
      </c>
      <c r="F11" s="35" t="s">
        <v>200</v>
      </c>
      <c r="G11" s="35" t="s">
        <v>47</v>
      </c>
      <c r="H11" s="35" t="s">
        <v>181</v>
      </c>
      <c r="I11" s="35" t="s">
        <v>61</v>
      </c>
      <c r="J11" s="35" t="s">
        <v>110</v>
      </c>
      <c r="K11" s="35" t="s">
        <v>300</v>
      </c>
      <c r="L11" s="35" t="s">
        <v>6</v>
      </c>
      <c r="M11" s="35" t="s">
        <v>301</v>
      </c>
      <c r="N11" s="35">
        <v>0</v>
      </c>
      <c r="O11" s="35">
        <v>50</v>
      </c>
      <c r="P11" s="35">
        <v>50</v>
      </c>
      <c r="Q11" s="35">
        <v>0</v>
      </c>
      <c r="R11" s="35" t="s">
        <v>302</v>
      </c>
      <c r="S11" s="35"/>
      <c r="T11" s="36" t="s">
        <v>441</v>
      </c>
      <c r="U11" s="36" t="s">
        <v>445</v>
      </c>
    </row>
    <row r="12" spans="1:21" x14ac:dyDescent="0.25">
      <c r="A12" s="56">
        <v>2015</v>
      </c>
      <c r="B12" s="35" t="s">
        <v>312</v>
      </c>
      <c r="C12" s="35">
        <v>17899</v>
      </c>
      <c r="D12" s="35">
        <v>32</v>
      </c>
      <c r="E12" s="57">
        <v>42226</v>
      </c>
      <c r="F12" s="35" t="s">
        <v>200</v>
      </c>
      <c r="G12" s="35" t="s">
        <v>47</v>
      </c>
      <c r="H12" s="35" t="s">
        <v>181</v>
      </c>
      <c r="I12" s="35" t="s">
        <v>61</v>
      </c>
      <c r="J12" s="35" t="s">
        <v>110</v>
      </c>
      <c r="K12" s="35" t="s">
        <v>300</v>
      </c>
      <c r="L12" s="35" t="s">
        <v>6</v>
      </c>
      <c r="M12" s="35" t="s">
        <v>301</v>
      </c>
      <c r="N12" s="35">
        <v>0</v>
      </c>
      <c r="O12" s="35">
        <v>42</v>
      </c>
      <c r="P12" s="35">
        <v>42</v>
      </c>
      <c r="Q12" s="35">
        <v>0</v>
      </c>
      <c r="R12" s="35" t="s">
        <v>302</v>
      </c>
      <c r="S12" s="35"/>
      <c r="T12" s="36" t="s">
        <v>441</v>
      </c>
      <c r="U12" s="36" t="s">
        <v>445</v>
      </c>
    </row>
    <row r="13" spans="1:21" x14ac:dyDescent="0.25">
      <c r="A13" s="56">
        <v>2015</v>
      </c>
      <c r="B13" s="35" t="s">
        <v>313</v>
      </c>
      <c r="C13" s="35">
        <v>17900</v>
      </c>
      <c r="D13" s="35">
        <v>32</v>
      </c>
      <c r="E13" s="57">
        <v>42226</v>
      </c>
      <c r="F13" s="35" t="s">
        <v>200</v>
      </c>
      <c r="G13" s="35" t="s">
        <v>47</v>
      </c>
      <c r="H13" s="35" t="s">
        <v>181</v>
      </c>
      <c r="I13" s="35" t="s">
        <v>61</v>
      </c>
      <c r="J13" s="35" t="s">
        <v>110</v>
      </c>
      <c r="K13" s="35" t="s">
        <v>300</v>
      </c>
      <c r="L13" s="35" t="s">
        <v>5</v>
      </c>
      <c r="M13" s="35" t="s">
        <v>301</v>
      </c>
      <c r="N13" s="35">
        <v>0</v>
      </c>
      <c r="O13" s="35">
        <v>11</v>
      </c>
      <c r="P13" s="35">
        <v>11</v>
      </c>
      <c r="Q13" s="35">
        <v>0</v>
      </c>
      <c r="R13" s="35" t="s">
        <v>302</v>
      </c>
      <c r="S13" s="35"/>
      <c r="T13" s="36" t="s">
        <v>442</v>
      </c>
      <c r="U13" s="36" t="s">
        <v>446</v>
      </c>
    </row>
    <row r="14" spans="1:21" x14ac:dyDescent="0.25">
      <c r="A14" s="56">
        <v>2015</v>
      </c>
      <c r="B14" s="35" t="s">
        <v>314</v>
      </c>
      <c r="C14" s="35">
        <v>17901</v>
      </c>
      <c r="D14" s="35">
        <v>32</v>
      </c>
      <c r="E14" s="57">
        <v>42226</v>
      </c>
      <c r="F14" s="35" t="s">
        <v>200</v>
      </c>
      <c r="G14" s="35" t="s">
        <v>9</v>
      </c>
      <c r="H14" s="35" t="s">
        <v>240</v>
      </c>
      <c r="I14" s="35" t="s">
        <v>9</v>
      </c>
      <c r="J14" s="35" t="s">
        <v>110</v>
      </c>
      <c r="K14" s="35" t="s">
        <v>300</v>
      </c>
      <c r="L14" s="35" t="s">
        <v>6</v>
      </c>
      <c r="M14" s="35" t="s">
        <v>301</v>
      </c>
      <c r="N14" s="35">
        <v>0</v>
      </c>
      <c r="O14" s="35">
        <v>50</v>
      </c>
      <c r="P14" s="35">
        <v>50</v>
      </c>
      <c r="Q14" s="35">
        <v>0</v>
      </c>
      <c r="R14" s="35" t="s">
        <v>302</v>
      </c>
      <c r="S14" s="35"/>
      <c r="T14" s="36" t="s">
        <v>439</v>
      </c>
      <c r="U14" s="36" t="s">
        <v>439</v>
      </c>
    </row>
    <row r="15" spans="1:21" x14ac:dyDescent="0.25">
      <c r="A15" s="56">
        <v>2015</v>
      </c>
      <c r="B15" s="35" t="s">
        <v>315</v>
      </c>
      <c r="C15" s="35">
        <v>17902</v>
      </c>
      <c r="D15" s="35">
        <v>32</v>
      </c>
      <c r="E15" s="57">
        <v>42226</v>
      </c>
      <c r="F15" s="35" t="s">
        <v>200</v>
      </c>
      <c r="G15" s="35" t="s">
        <v>9</v>
      </c>
      <c r="H15" s="35" t="s">
        <v>240</v>
      </c>
      <c r="I15" s="35" t="s">
        <v>9</v>
      </c>
      <c r="J15" s="35" t="s">
        <v>110</v>
      </c>
      <c r="K15" s="35" t="s">
        <v>300</v>
      </c>
      <c r="L15" s="35" t="s">
        <v>6</v>
      </c>
      <c r="M15" s="35" t="s">
        <v>301</v>
      </c>
      <c r="N15" s="35">
        <v>0</v>
      </c>
      <c r="O15" s="35">
        <v>9</v>
      </c>
      <c r="P15" s="35">
        <v>9</v>
      </c>
      <c r="Q15" s="35">
        <v>0</v>
      </c>
      <c r="R15" s="35" t="s">
        <v>302</v>
      </c>
      <c r="S15" s="35"/>
      <c r="T15" s="36" t="s">
        <v>439</v>
      </c>
      <c r="U15" s="36" t="s">
        <v>439</v>
      </c>
    </row>
    <row r="16" spans="1:21" x14ac:dyDescent="0.25">
      <c r="A16" s="56">
        <v>2015</v>
      </c>
      <c r="B16" s="35" t="s">
        <v>316</v>
      </c>
      <c r="C16" s="35">
        <v>17903</v>
      </c>
      <c r="D16" s="35">
        <v>32</v>
      </c>
      <c r="E16" s="57">
        <v>42226</v>
      </c>
      <c r="F16" s="35" t="s">
        <v>200</v>
      </c>
      <c r="G16" s="35" t="s">
        <v>9</v>
      </c>
      <c r="H16" s="35" t="s">
        <v>240</v>
      </c>
      <c r="I16" s="35" t="s">
        <v>9</v>
      </c>
      <c r="J16" s="35" t="s">
        <v>110</v>
      </c>
      <c r="K16" s="35" t="s">
        <v>300</v>
      </c>
      <c r="L16" s="35" t="s">
        <v>5</v>
      </c>
      <c r="M16" s="35" t="s">
        <v>301</v>
      </c>
      <c r="N16" s="35">
        <v>0</v>
      </c>
      <c r="O16" s="35">
        <v>5</v>
      </c>
      <c r="P16" s="35">
        <v>5</v>
      </c>
      <c r="Q16" s="35">
        <v>0</v>
      </c>
      <c r="R16" s="35" t="s">
        <v>302</v>
      </c>
      <c r="S16" s="35"/>
      <c r="T16" s="36" t="s">
        <v>440</v>
      </c>
      <c r="U16" s="36" t="s">
        <v>440</v>
      </c>
    </row>
    <row r="17" spans="1:21" x14ac:dyDescent="0.25">
      <c r="A17" s="56">
        <v>2015</v>
      </c>
      <c r="B17" s="35" t="s">
        <v>317</v>
      </c>
      <c r="C17" s="35">
        <v>17904</v>
      </c>
      <c r="D17" s="35">
        <v>32</v>
      </c>
      <c r="E17" s="57">
        <v>42226</v>
      </c>
      <c r="F17" s="35" t="s">
        <v>200</v>
      </c>
      <c r="G17" s="35" t="s">
        <v>47</v>
      </c>
      <c r="H17" s="35" t="s">
        <v>189</v>
      </c>
      <c r="I17" s="35" t="s">
        <v>61</v>
      </c>
      <c r="J17" s="35" t="s">
        <v>110</v>
      </c>
      <c r="K17" s="35" t="s">
        <v>300</v>
      </c>
      <c r="L17" s="35" t="s">
        <v>6</v>
      </c>
      <c r="M17" s="35" t="s">
        <v>301</v>
      </c>
      <c r="N17" s="35">
        <v>0</v>
      </c>
      <c r="O17" s="35">
        <v>50</v>
      </c>
      <c r="P17" s="35">
        <v>50</v>
      </c>
      <c r="Q17" s="35">
        <v>0</v>
      </c>
      <c r="R17" s="35" t="s">
        <v>302</v>
      </c>
      <c r="S17" s="35"/>
      <c r="T17" s="36" t="s">
        <v>441</v>
      </c>
      <c r="U17" s="36" t="s">
        <v>445</v>
      </c>
    </row>
    <row r="18" spans="1:21" x14ac:dyDescent="0.25">
      <c r="A18" s="56">
        <v>2015</v>
      </c>
      <c r="B18" s="35" t="s">
        <v>318</v>
      </c>
      <c r="C18" s="35">
        <v>17905</v>
      </c>
      <c r="D18" s="35">
        <v>32</v>
      </c>
      <c r="E18" s="57">
        <v>42226</v>
      </c>
      <c r="F18" s="35" t="s">
        <v>200</v>
      </c>
      <c r="G18" s="35" t="s">
        <v>47</v>
      </c>
      <c r="H18" s="35" t="s">
        <v>189</v>
      </c>
      <c r="I18" s="35" t="s">
        <v>61</v>
      </c>
      <c r="J18" s="35" t="s">
        <v>110</v>
      </c>
      <c r="K18" s="35" t="s">
        <v>300</v>
      </c>
      <c r="L18" s="35" t="s">
        <v>5</v>
      </c>
      <c r="M18" s="35" t="s">
        <v>301</v>
      </c>
      <c r="N18" s="35">
        <v>0</v>
      </c>
      <c r="O18" s="35">
        <v>9</v>
      </c>
      <c r="P18" s="35">
        <v>9</v>
      </c>
      <c r="Q18" s="35">
        <v>0</v>
      </c>
      <c r="R18" s="35" t="s">
        <v>302</v>
      </c>
      <c r="S18" s="35"/>
      <c r="T18" s="36" t="s">
        <v>442</v>
      </c>
      <c r="U18" s="36" t="s">
        <v>446</v>
      </c>
    </row>
    <row r="19" spans="1:21" x14ac:dyDescent="0.25">
      <c r="A19" s="56">
        <v>2015</v>
      </c>
      <c r="B19" s="35" t="s">
        <v>319</v>
      </c>
      <c r="C19" s="35">
        <v>17906</v>
      </c>
      <c r="D19" s="35">
        <v>32</v>
      </c>
      <c r="E19" s="57">
        <v>42226</v>
      </c>
      <c r="F19" s="35" t="s">
        <v>200</v>
      </c>
      <c r="G19" s="35" t="s">
        <v>47</v>
      </c>
      <c r="H19" s="35" t="s">
        <v>185</v>
      </c>
      <c r="I19" s="35" t="s">
        <v>61</v>
      </c>
      <c r="J19" s="35" t="s">
        <v>110</v>
      </c>
      <c r="K19" s="35" t="s">
        <v>300</v>
      </c>
      <c r="L19" s="35" t="s">
        <v>6</v>
      </c>
      <c r="M19" s="35" t="s">
        <v>301</v>
      </c>
      <c r="N19" s="35">
        <v>0</v>
      </c>
      <c r="O19" s="35">
        <v>25</v>
      </c>
      <c r="P19" s="35">
        <v>25</v>
      </c>
      <c r="Q19" s="35">
        <v>0</v>
      </c>
      <c r="R19" s="35" t="s">
        <v>302</v>
      </c>
      <c r="S19" s="35"/>
      <c r="T19" s="36" t="s">
        <v>441</v>
      </c>
      <c r="U19" s="36" t="s">
        <v>445</v>
      </c>
    </row>
    <row r="20" spans="1:21" x14ac:dyDescent="0.25">
      <c r="A20" s="56">
        <v>2015</v>
      </c>
      <c r="B20" s="35" t="s">
        <v>320</v>
      </c>
      <c r="C20" s="35">
        <v>17907</v>
      </c>
      <c r="D20" s="35">
        <v>32</v>
      </c>
      <c r="E20" s="57">
        <v>42226</v>
      </c>
      <c r="F20" s="35" t="s">
        <v>200</v>
      </c>
      <c r="G20" s="35" t="s">
        <v>47</v>
      </c>
      <c r="H20" s="35" t="s">
        <v>185</v>
      </c>
      <c r="I20" s="35" t="s">
        <v>61</v>
      </c>
      <c r="J20" s="35" t="s">
        <v>110</v>
      </c>
      <c r="K20" s="35" t="s">
        <v>300</v>
      </c>
      <c r="L20" s="35" t="s">
        <v>5</v>
      </c>
      <c r="M20" s="35" t="s">
        <v>301</v>
      </c>
      <c r="N20" s="35">
        <v>0</v>
      </c>
      <c r="O20" s="35">
        <v>1</v>
      </c>
      <c r="P20" s="35">
        <v>1</v>
      </c>
      <c r="Q20" s="35">
        <v>0</v>
      </c>
      <c r="R20" s="35" t="s">
        <v>302</v>
      </c>
      <c r="S20" s="35"/>
      <c r="T20" s="36" t="s">
        <v>442</v>
      </c>
      <c r="U20" s="36" t="s">
        <v>446</v>
      </c>
    </row>
    <row r="21" spans="1:21" x14ac:dyDescent="0.25">
      <c r="A21" s="58">
        <v>2015</v>
      </c>
      <c r="B21" s="59" t="s">
        <v>321</v>
      </c>
      <c r="C21" s="59">
        <v>17908</v>
      </c>
      <c r="D21" s="59">
        <v>32</v>
      </c>
      <c r="E21" s="60">
        <v>42226</v>
      </c>
      <c r="F21" s="59" t="s">
        <v>200</v>
      </c>
      <c r="G21" s="59" t="s">
        <v>47</v>
      </c>
      <c r="H21" s="59" t="s">
        <v>124</v>
      </c>
      <c r="I21" s="59" t="s">
        <v>61</v>
      </c>
      <c r="J21" s="59" t="s">
        <v>110</v>
      </c>
      <c r="K21" s="59" t="s">
        <v>300</v>
      </c>
      <c r="L21" s="59" t="s">
        <v>6</v>
      </c>
      <c r="M21" s="59" t="s">
        <v>301</v>
      </c>
      <c r="N21" s="59">
        <v>0</v>
      </c>
      <c r="O21" s="59">
        <v>49</v>
      </c>
      <c r="P21" s="59">
        <v>49</v>
      </c>
      <c r="Q21" s="59">
        <v>1</v>
      </c>
      <c r="R21" s="59" t="s">
        <v>322</v>
      </c>
      <c r="S21" s="59"/>
      <c r="T21" s="61" t="s">
        <v>441</v>
      </c>
      <c r="U21" s="61" t="s">
        <v>445</v>
      </c>
    </row>
    <row r="22" spans="1:21" x14ac:dyDescent="0.25">
      <c r="A22" s="56">
        <v>2015</v>
      </c>
      <c r="B22" s="35" t="s">
        <v>323</v>
      </c>
      <c r="C22" s="35">
        <v>17909</v>
      </c>
      <c r="D22" s="35">
        <v>32</v>
      </c>
      <c r="E22" s="57">
        <v>42226</v>
      </c>
      <c r="F22" s="35" t="s">
        <v>200</v>
      </c>
      <c r="G22" s="35" t="s">
        <v>47</v>
      </c>
      <c r="H22" s="35" t="s">
        <v>124</v>
      </c>
      <c r="I22" s="35" t="s">
        <v>61</v>
      </c>
      <c r="J22" s="35" t="s">
        <v>110</v>
      </c>
      <c r="K22" s="35" t="s">
        <v>300</v>
      </c>
      <c r="L22" s="35" t="s">
        <v>5</v>
      </c>
      <c r="M22" s="35" t="s">
        <v>301</v>
      </c>
      <c r="N22" s="35">
        <v>0</v>
      </c>
      <c r="O22" s="35">
        <v>12</v>
      </c>
      <c r="P22" s="35">
        <v>12</v>
      </c>
      <c r="Q22" s="35">
        <v>0</v>
      </c>
      <c r="R22" s="35" t="s">
        <v>302</v>
      </c>
      <c r="S22" s="35"/>
      <c r="T22" s="36" t="s">
        <v>442</v>
      </c>
      <c r="U22" s="36" t="s">
        <v>446</v>
      </c>
    </row>
    <row r="23" spans="1:21" x14ac:dyDescent="0.25">
      <c r="A23" s="58">
        <v>2015</v>
      </c>
      <c r="B23" s="59" t="s">
        <v>324</v>
      </c>
      <c r="C23" s="59">
        <v>17910</v>
      </c>
      <c r="D23" s="59">
        <v>32</v>
      </c>
      <c r="E23" s="60">
        <v>42226</v>
      </c>
      <c r="F23" s="59" t="s">
        <v>200</v>
      </c>
      <c r="G23" s="59" t="s">
        <v>47</v>
      </c>
      <c r="H23" s="59" t="s">
        <v>325</v>
      </c>
      <c r="I23" s="59" t="s">
        <v>61</v>
      </c>
      <c r="J23" s="59" t="s">
        <v>326</v>
      </c>
      <c r="K23" s="59" t="s">
        <v>300</v>
      </c>
      <c r="L23" s="59" t="s">
        <v>5</v>
      </c>
      <c r="M23" s="59" t="s">
        <v>301</v>
      </c>
      <c r="N23" s="59">
        <v>40</v>
      </c>
      <c r="O23" s="59">
        <v>0</v>
      </c>
      <c r="P23" s="59">
        <v>40</v>
      </c>
      <c r="Q23" s="59">
        <v>1</v>
      </c>
      <c r="R23" s="59" t="s">
        <v>322</v>
      </c>
      <c r="S23" s="59"/>
      <c r="T23" s="61" t="s">
        <v>442</v>
      </c>
      <c r="U23" s="61" t="s">
        <v>446</v>
      </c>
    </row>
    <row r="24" spans="1:21" x14ac:dyDescent="0.25">
      <c r="A24" s="56">
        <v>2015</v>
      </c>
      <c r="B24" s="35" t="s">
        <v>327</v>
      </c>
      <c r="C24" s="35">
        <v>17911</v>
      </c>
      <c r="D24" s="35">
        <v>32</v>
      </c>
      <c r="E24" s="57">
        <v>42226</v>
      </c>
      <c r="F24" s="35" t="s">
        <v>200</v>
      </c>
      <c r="G24" s="35" t="s">
        <v>47</v>
      </c>
      <c r="H24" s="35" t="s">
        <v>135</v>
      </c>
      <c r="I24" s="35" t="s">
        <v>61</v>
      </c>
      <c r="J24" s="35" t="s">
        <v>110</v>
      </c>
      <c r="K24" s="35" t="s">
        <v>300</v>
      </c>
      <c r="L24" s="35" t="s">
        <v>6</v>
      </c>
      <c r="M24" s="35" t="s">
        <v>301</v>
      </c>
      <c r="N24" s="35">
        <v>0</v>
      </c>
      <c r="O24" s="35">
        <v>50</v>
      </c>
      <c r="P24" s="35">
        <v>50</v>
      </c>
      <c r="Q24" s="35">
        <v>0</v>
      </c>
      <c r="R24" s="35" t="s">
        <v>302</v>
      </c>
      <c r="S24" s="35"/>
      <c r="T24" s="36" t="s">
        <v>441</v>
      </c>
      <c r="U24" s="36" t="s">
        <v>445</v>
      </c>
    </row>
    <row r="25" spans="1:21" x14ac:dyDescent="0.25">
      <c r="A25" s="56">
        <v>2015</v>
      </c>
      <c r="B25" s="35" t="s">
        <v>328</v>
      </c>
      <c r="C25" s="35">
        <v>17912</v>
      </c>
      <c r="D25" s="35">
        <v>32</v>
      </c>
      <c r="E25" s="57">
        <v>42226</v>
      </c>
      <c r="F25" s="35" t="s">
        <v>200</v>
      </c>
      <c r="G25" s="35" t="s">
        <v>47</v>
      </c>
      <c r="H25" s="35" t="s">
        <v>135</v>
      </c>
      <c r="I25" s="35" t="s">
        <v>61</v>
      </c>
      <c r="J25" s="35" t="s">
        <v>110</v>
      </c>
      <c r="K25" s="35" t="s">
        <v>300</v>
      </c>
      <c r="L25" s="35" t="s">
        <v>6</v>
      </c>
      <c r="M25" s="35" t="s">
        <v>301</v>
      </c>
      <c r="N25" s="35">
        <v>0</v>
      </c>
      <c r="O25" s="35">
        <v>9</v>
      </c>
      <c r="P25" s="35">
        <v>9</v>
      </c>
      <c r="Q25" s="35">
        <v>0</v>
      </c>
      <c r="R25" s="35" t="s">
        <v>302</v>
      </c>
      <c r="S25" s="35"/>
      <c r="T25" s="36" t="s">
        <v>441</v>
      </c>
      <c r="U25" s="36" t="s">
        <v>445</v>
      </c>
    </row>
    <row r="26" spans="1:21" x14ac:dyDescent="0.25">
      <c r="A26" s="56">
        <v>2015</v>
      </c>
      <c r="B26" s="35" t="s">
        <v>329</v>
      </c>
      <c r="C26" s="35">
        <v>17913</v>
      </c>
      <c r="D26" s="35">
        <v>32</v>
      </c>
      <c r="E26" s="57">
        <v>42226</v>
      </c>
      <c r="F26" s="35" t="s">
        <v>200</v>
      </c>
      <c r="G26" s="35" t="s">
        <v>47</v>
      </c>
      <c r="H26" s="35" t="s">
        <v>135</v>
      </c>
      <c r="I26" s="35" t="s">
        <v>61</v>
      </c>
      <c r="J26" s="35" t="s">
        <v>110</v>
      </c>
      <c r="K26" s="35" t="s">
        <v>300</v>
      </c>
      <c r="L26" s="35" t="s">
        <v>5</v>
      </c>
      <c r="M26" s="35" t="s">
        <v>301</v>
      </c>
      <c r="N26" s="35">
        <v>0</v>
      </c>
      <c r="O26" s="35">
        <v>7</v>
      </c>
      <c r="P26" s="35">
        <v>7</v>
      </c>
      <c r="Q26" s="35">
        <v>0</v>
      </c>
      <c r="R26" s="35" t="s">
        <v>302</v>
      </c>
      <c r="S26" s="35"/>
      <c r="T26" s="36" t="s">
        <v>442</v>
      </c>
      <c r="U26" s="36" t="s">
        <v>446</v>
      </c>
    </row>
    <row r="27" spans="1:21" x14ac:dyDescent="0.25">
      <c r="A27" s="56">
        <v>2015</v>
      </c>
      <c r="B27" s="35" t="s">
        <v>330</v>
      </c>
      <c r="C27" s="35">
        <v>17914</v>
      </c>
      <c r="D27" s="35">
        <v>32</v>
      </c>
      <c r="E27" s="57">
        <v>42226</v>
      </c>
      <c r="F27" s="35" t="s">
        <v>200</v>
      </c>
      <c r="G27" s="35" t="s">
        <v>47</v>
      </c>
      <c r="H27" s="35" t="s">
        <v>331</v>
      </c>
      <c r="I27" s="35" t="s">
        <v>61</v>
      </c>
      <c r="J27" s="35" t="s">
        <v>326</v>
      </c>
      <c r="K27" s="35" t="s">
        <v>300</v>
      </c>
      <c r="L27" s="35" t="s">
        <v>5</v>
      </c>
      <c r="M27" s="35" t="s">
        <v>301</v>
      </c>
      <c r="N27" s="35">
        <v>50</v>
      </c>
      <c r="O27" s="35">
        <v>0</v>
      </c>
      <c r="P27" s="35">
        <v>50</v>
      </c>
      <c r="Q27" s="35">
        <v>0</v>
      </c>
      <c r="R27" s="35" t="s">
        <v>302</v>
      </c>
      <c r="S27" s="35"/>
      <c r="T27" s="36" t="s">
        <v>442</v>
      </c>
      <c r="U27" s="36" t="s">
        <v>446</v>
      </c>
    </row>
    <row r="28" spans="1:21" x14ac:dyDescent="0.25">
      <c r="A28" s="56">
        <v>2015</v>
      </c>
      <c r="B28" s="35" t="s">
        <v>332</v>
      </c>
      <c r="C28" s="35">
        <v>17915</v>
      </c>
      <c r="D28" s="35">
        <v>32</v>
      </c>
      <c r="E28" s="57">
        <v>42226</v>
      </c>
      <c r="F28" s="35" t="s">
        <v>200</v>
      </c>
      <c r="G28" s="35" t="s">
        <v>47</v>
      </c>
      <c r="H28" s="35" t="s">
        <v>331</v>
      </c>
      <c r="I28" s="35" t="s">
        <v>61</v>
      </c>
      <c r="J28" s="35" t="s">
        <v>326</v>
      </c>
      <c r="K28" s="35" t="s">
        <v>300</v>
      </c>
      <c r="L28" s="35" t="s">
        <v>5</v>
      </c>
      <c r="M28" s="35" t="s">
        <v>301</v>
      </c>
      <c r="N28" s="35">
        <v>8</v>
      </c>
      <c r="O28" s="35">
        <v>0</v>
      </c>
      <c r="P28" s="35">
        <v>8</v>
      </c>
      <c r="Q28" s="35">
        <v>0</v>
      </c>
      <c r="R28" s="35" t="s">
        <v>302</v>
      </c>
      <c r="S28" s="35"/>
      <c r="T28" s="36" t="s">
        <v>442</v>
      </c>
      <c r="U28" s="36" t="s">
        <v>446</v>
      </c>
    </row>
    <row r="29" spans="1:21" x14ac:dyDescent="0.25">
      <c r="A29" s="56">
        <v>2015</v>
      </c>
      <c r="B29" s="35" t="s">
        <v>333</v>
      </c>
      <c r="C29" s="35">
        <v>17916</v>
      </c>
      <c r="D29" s="35">
        <v>32</v>
      </c>
      <c r="E29" s="57">
        <v>42226</v>
      </c>
      <c r="F29" s="35" t="s">
        <v>200</v>
      </c>
      <c r="G29" s="35" t="s">
        <v>47</v>
      </c>
      <c r="H29" s="35" t="s">
        <v>141</v>
      </c>
      <c r="I29" s="35" t="s">
        <v>61</v>
      </c>
      <c r="J29" s="35" t="s">
        <v>110</v>
      </c>
      <c r="K29" s="35" t="s">
        <v>300</v>
      </c>
      <c r="L29" s="35" t="s">
        <v>6</v>
      </c>
      <c r="M29" s="35" t="s">
        <v>301</v>
      </c>
      <c r="N29" s="35">
        <v>0</v>
      </c>
      <c r="O29" s="35">
        <v>44</v>
      </c>
      <c r="P29" s="35">
        <v>44</v>
      </c>
      <c r="Q29" s="35">
        <v>0</v>
      </c>
      <c r="R29" s="35" t="s">
        <v>302</v>
      </c>
      <c r="S29" s="35"/>
      <c r="T29" s="36" t="s">
        <v>441</v>
      </c>
      <c r="U29" s="36" t="s">
        <v>445</v>
      </c>
    </row>
    <row r="30" spans="1:21" x14ac:dyDescent="0.25">
      <c r="A30" s="56">
        <v>2015</v>
      </c>
      <c r="B30" s="35" t="s">
        <v>334</v>
      </c>
      <c r="C30" s="35">
        <v>17917</v>
      </c>
      <c r="D30" s="35">
        <v>32</v>
      </c>
      <c r="E30" s="57">
        <v>42226</v>
      </c>
      <c r="F30" s="35" t="s">
        <v>200</v>
      </c>
      <c r="G30" s="35" t="s">
        <v>47</v>
      </c>
      <c r="H30" s="35" t="s">
        <v>141</v>
      </c>
      <c r="I30" s="35" t="s">
        <v>61</v>
      </c>
      <c r="J30" s="35" t="s">
        <v>110</v>
      </c>
      <c r="K30" s="35" t="s">
        <v>300</v>
      </c>
      <c r="L30" s="35" t="s">
        <v>5</v>
      </c>
      <c r="M30" s="35" t="s">
        <v>301</v>
      </c>
      <c r="N30" s="35">
        <v>0</v>
      </c>
      <c r="O30" s="35">
        <v>3</v>
      </c>
      <c r="P30" s="35">
        <v>3</v>
      </c>
      <c r="Q30" s="35">
        <v>0</v>
      </c>
      <c r="R30" s="35" t="s">
        <v>302</v>
      </c>
      <c r="S30" s="35"/>
      <c r="T30" s="36" t="s">
        <v>442</v>
      </c>
      <c r="U30" s="36" t="s">
        <v>446</v>
      </c>
    </row>
    <row r="31" spans="1:21" x14ac:dyDescent="0.25">
      <c r="A31" s="56">
        <v>2015</v>
      </c>
      <c r="B31" s="35" t="s">
        <v>335</v>
      </c>
      <c r="C31" s="35">
        <v>17918</v>
      </c>
      <c r="D31" s="35">
        <v>32</v>
      </c>
      <c r="E31" s="57">
        <v>42226</v>
      </c>
      <c r="F31" s="35" t="s">
        <v>200</v>
      </c>
      <c r="G31" s="35" t="s">
        <v>47</v>
      </c>
      <c r="H31" s="35" t="s">
        <v>336</v>
      </c>
      <c r="I31" s="35" t="s">
        <v>61</v>
      </c>
      <c r="J31" s="35" t="s">
        <v>326</v>
      </c>
      <c r="K31" s="35" t="s">
        <v>300</v>
      </c>
      <c r="L31" s="35" t="s">
        <v>5</v>
      </c>
      <c r="M31" s="35" t="s">
        <v>301</v>
      </c>
      <c r="N31" s="35">
        <v>16</v>
      </c>
      <c r="O31" s="35">
        <v>0</v>
      </c>
      <c r="P31" s="35">
        <v>16</v>
      </c>
      <c r="Q31" s="35">
        <v>0</v>
      </c>
      <c r="R31" s="35" t="s">
        <v>302</v>
      </c>
      <c r="S31" s="35"/>
      <c r="T31" s="36" t="s">
        <v>442</v>
      </c>
      <c r="U31" s="36" t="s">
        <v>446</v>
      </c>
    </row>
    <row r="32" spans="1:21" x14ac:dyDescent="0.25">
      <c r="A32" s="56">
        <v>2015</v>
      </c>
      <c r="B32" s="35" t="s">
        <v>337</v>
      </c>
      <c r="C32" s="35">
        <v>17919</v>
      </c>
      <c r="D32" s="35">
        <v>32</v>
      </c>
      <c r="E32" s="57">
        <v>42226</v>
      </c>
      <c r="F32" s="35" t="s">
        <v>200</v>
      </c>
      <c r="G32" s="35" t="s">
        <v>47</v>
      </c>
      <c r="H32" s="35" t="s">
        <v>115</v>
      </c>
      <c r="I32" s="35" t="s">
        <v>61</v>
      </c>
      <c r="J32" s="35" t="s">
        <v>110</v>
      </c>
      <c r="K32" s="35" t="s">
        <v>300</v>
      </c>
      <c r="L32" s="35" t="s">
        <v>6</v>
      </c>
      <c r="M32" s="35" t="s">
        <v>301</v>
      </c>
      <c r="N32" s="35">
        <v>0</v>
      </c>
      <c r="O32" s="35">
        <v>50</v>
      </c>
      <c r="P32" s="35">
        <v>50</v>
      </c>
      <c r="Q32" s="35">
        <v>0</v>
      </c>
      <c r="R32" s="35" t="s">
        <v>302</v>
      </c>
      <c r="S32" s="35"/>
      <c r="T32" s="36" t="s">
        <v>441</v>
      </c>
      <c r="U32" s="36" t="s">
        <v>445</v>
      </c>
    </row>
    <row r="33" spans="1:21" x14ac:dyDescent="0.25">
      <c r="A33" s="56">
        <v>2015</v>
      </c>
      <c r="B33" s="35" t="s">
        <v>338</v>
      </c>
      <c r="C33" s="35">
        <v>17920</v>
      </c>
      <c r="D33" s="35">
        <v>32</v>
      </c>
      <c r="E33" s="57">
        <v>42226</v>
      </c>
      <c r="F33" s="35" t="s">
        <v>200</v>
      </c>
      <c r="G33" s="35" t="s">
        <v>47</v>
      </c>
      <c r="H33" s="35" t="s">
        <v>115</v>
      </c>
      <c r="I33" s="35" t="s">
        <v>61</v>
      </c>
      <c r="J33" s="35" t="s">
        <v>110</v>
      </c>
      <c r="K33" s="35" t="s">
        <v>300</v>
      </c>
      <c r="L33" s="35" t="s">
        <v>6</v>
      </c>
      <c r="M33" s="35" t="s">
        <v>301</v>
      </c>
      <c r="N33" s="35">
        <v>0</v>
      </c>
      <c r="O33" s="35">
        <v>8</v>
      </c>
      <c r="P33" s="35">
        <v>8</v>
      </c>
      <c r="Q33" s="35">
        <v>0</v>
      </c>
      <c r="R33" s="35" t="s">
        <v>302</v>
      </c>
      <c r="S33" s="35"/>
      <c r="T33" s="36" t="s">
        <v>441</v>
      </c>
      <c r="U33" s="36" t="s">
        <v>445</v>
      </c>
    </row>
    <row r="34" spans="1:21" x14ac:dyDescent="0.25">
      <c r="A34" s="58">
        <v>2015</v>
      </c>
      <c r="B34" s="59" t="s">
        <v>339</v>
      </c>
      <c r="C34" s="59">
        <v>17921</v>
      </c>
      <c r="D34" s="59">
        <v>32</v>
      </c>
      <c r="E34" s="60">
        <v>42226</v>
      </c>
      <c r="F34" s="59" t="s">
        <v>200</v>
      </c>
      <c r="G34" s="59" t="s">
        <v>47</v>
      </c>
      <c r="H34" s="59" t="s">
        <v>115</v>
      </c>
      <c r="I34" s="59" t="s">
        <v>61</v>
      </c>
      <c r="J34" s="59" t="s">
        <v>110</v>
      </c>
      <c r="K34" s="59" t="s">
        <v>300</v>
      </c>
      <c r="L34" s="59" t="s">
        <v>5</v>
      </c>
      <c r="M34" s="59" t="s">
        <v>301</v>
      </c>
      <c r="N34" s="59">
        <v>0</v>
      </c>
      <c r="O34" s="59">
        <v>19</v>
      </c>
      <c r="P34" s="59">
        <v>19</v>
      </c>
      <c r="Q34" s="59">
        <v>1</v>
      </c>
      <c r="R34" s="59" t="s">
        <v>322</v>
      </c>
      <c r="S34" s="59"/>
      <c r="T34" s="61" t="s">
        <v>442</v>
      </c>
      <c r="U34" s="61" t="s">
        <v>446</v>
      </c>
    </row>
    <row r="35" spans="1:21" x14ac:dyDescent="0.25">
      <c r="A35" s="56">
        <v>2015</v>
      </c>
      <c r="B35" s="35" t="s">
        <v>340</v>
      </c>
      <c r="C35" s="35">
        <v>17922</v>
      </c>
      <c r="D35" s="35">
        <v>32</v>
      </c>
      <c r="E35" s="57">
        <v>42226</v>
      </c>
      <c r="F35" s="35" t="s">
        <v>200</v>
      </c>
      <c r="G35" s="35" t="s">
        <v>47</v>
      </c>
      <c r="H35" s="35" t="s">
        <v>179</v>
      </c>
      <c r="I35" s="35" t="s">
        <v>61</v>
      </c>
      <c r="J35" s="35" t="s">
        <v>110</v>
      </c>
      <c r="K35" s="35" t="s">
        <v>300</v>
      </c>
      <c r="L35" s="35" t="s">
        <v>6</v>
      </c>
      <c r="M35" s="35" t="s">
        <v>301</v>
      </c>
      <c r="N35" s="35">
        <v>0</v>
      </c>
      <c r="O35" s="35">
        <v>50</v>
      </c>
      <c r="P35" s="35">
        <v>50</v>
      </c>
      <c r="Q35" s="35">
        <v>0</v>
      </c>
      <c r="R35" s="35" t="s">
        <v>302</v>
      </c>
      <c r="S35" s="35"/>
      <c r="T35" s="36" t="s">
        <v>441</v>
      </c>
      <c r="U35" s="36" t="s">
        <v>445</v>
      </c>
    </row>
    <row r="36" spans="1:21" x14ac:dyDescent="0.25">
      <c r="A36" s="56">
        <v>2015</v>
      </c>
      <c r="B36" s="35" t="s">
        <v>341</v>
      </c>
      <c r="C36" s="35">
        <v>17923</v>
      </c>
      <c r="D36" s="35">
        <v>32</v>
      </c>
      <c r="E36" s="57">
        <v>42226</v>
      </c>
      <c r="F36" s="35" t="s">
        <v>200</v>
      </c>
      <c r="G36" s="35" t="s">
        <v>47</v>
      </c>
      <c r="H36" s="35" t="s">
        <v>179</v>
      </c>
      <c r="I36" s="35" t="s">
        <v>61</v>
      </c>
      <c r="J36" s="35" t="s">
        <v>110</v>
      </c>
      <c r="K36" s="35" t="s">
        <v>300</v>
      </c>
      <c r="L36" s="35" t="s">
        <v>6</v>
      </c>
      <c r="M36" s="35" t="s">
        <v>301</v>
      </c>
      <c r="N36" s="35">
        <v>0</v>
      </c>
      <c r="O36" s="35">
        <v>42</v>
      </c>
      <c r="P36" s="35">
        <v>42</v>
      </c>
      <c r="Q36" s="35">
        <v>0</v>
      </c>
      <c r="R36" s="35" t="s">
        <v>302</v>
      </c>
      <c r="S36" s="35"/>
      <c r="T36" s="36" t="s">
        <v>441</v>
      </c>
      <c r="U36" s="36" t="s">
        <v>445</v>
      </c>
    </row>
    <row r="37" spans="1:21" x14ac:dyDescent="0.25">
      <c r="A37" s="56">
        <v>2015</v>
      </c>
      <c r="B37" s="35" t="s">
        <v>342</v>
      </c>
      <c r="C37" s="35">
        <v>17924</v>
      </c>
      <c r="D37" s="35">
        <v>32</v>
      </c>
      <c r="E37" s="57">
        <v>42226</v>
      </c>
      <c r="F37" s="35" t="s">
        <v>200</v>
      </c>
      <c r="G37" s="35" t="s">
        <v>47</v>
      </c>
      <c r="H37" s="35" t="s">
        <v>179</v>
      </c>
      <c r="I37" s="35" t="s">
        <v>61</v>
      </c>
      <c r="J37" s="35" t="s">
        <v>110</v>
      </c>
      <c r="K37" s="35" t="s">
        <v>300</v>
      </c>
      <c r="L37" s="35" t="s">
        <v>5</v>
      </c>
      <c r="M37" s="35" t="s">
        <v>301</v>
      </c>
      <c r="N37" s="35">
        <v>0</v>
      </c>
      <c r="O37" s="35">
        <v>10</v>
      </c>
      <c r="P37" s="35">
        <v>10</v>
      </c>
      <c r="Q37" s="35">
        <v>0</v>
      </c>
      <c r="R37" s="35" t="s">
        <v>302</v>
      </c>
      <c r="S37" s="35"/>
      <c r="T37" s="36" t="s">
        <v>442</v>
      </c>
      <c r="U37" s="36" t="s">
        <v>446</v>
      </c>
    </row>
    <row r="38" spans="1:21" x14ac:dyDescent="0.25">
      <c r="A38" s="56">
        <v>2015</v>
      </c>
      <c r="B38" s="35" t="s">
        <v>343</v>
      </c>
      <c r="C38" s="35">
        <v>17925</v>
      </c>
      <c r="D38" s="35">
        <v>32</v>
      </c>
      <c r="E38" s="57">
        <v>42226</v>
      </c>
      <c r="F38" s="35" t="s">
        <v>200</v>
      </c>
      <c r="G38" s="35" t="s">
        <v>47</v>
      </c>
      <c r="H38" s="35" t="s">
        <v>145</v>
      </c>
      <c r="I38" s="35" t="s">
        <v>61</v>
      </c>
      <c r="J38" s="35" t="s">
        <v>110</v>
      </c>
      <c r="K38" s="35" t="s">
        <v>300</v>
      </c>
      <c r="L38" s="35" t="s">
        <v>6</v>
      </c>
      <c r="M38" s="35" t="s">
        <v>301</v>
      </c>
      <c r="N38" s="35">
        <v>0</v>
      </c>
      <c r="O38" s="35">
        <v>50</v>
      </c>
      <c r="P38" s="35">
        <v>50</v>
      </c>
      <c r="Q38" s="35">
        <v>0</v>
      </c>
      <c r="R38" s="35" t="s">
        <v>302</v>
      </c>
      <c r="S38" s="35"/>
      <c r="T38" s="36" t="s">
        <v>441</v>
      </c>
      <c r="U38" s="36" t="s">
        <v>445</v>
      </c>
    </row>
    <row r="39" spans="1:21" x14ac:dyDescent="0.25">
      <c r="A39" s="56">
        <v>2015</v>
      </c>
      <c r="B39" s="35" t="s">
        <v>344</v>
      </c>
      <c r="C39" s="35">
        <v>17926</v>
      </c>
      <c r="D39" s="35">
        <v>32</v>
      </c>
      <c r="E39" s="57">
        <v>42226</v>
      </c>
      <c r="F39" s="35" t="s">
        <v>200</v>
      </c>
      <c r="G39" s="35" t="s">
        <v>47</v>
      </c>
      <c r="H39" s="35" t="s">
        <v>145</v>
      </c>
      <c r="I39" s="35" t="s">
        <v>61</v>
      </c>
      <c r="J39" s="35" t="s">
        <v>110</v>
      </c>
      <c r="K39" s="35" t="s">
        <v>300</v>
      </c>
      <c r="L39" s="35" t="s">
        <v>6</v>
      </c>
      <c r="M39" s="35" t="s">
        <v>301</v>
      </c>
      <c r="N39" s="35">
        <v>0</v>
      </c>
      <c r="O39" s="35">
        <v>20</v>
      </c>
      <c r="P39" s="35">
        <v>20</v>
      </c>
      <c r="Q39" s="35">
        <v>0</v>
      </c>
      <c r="R39" s="35" t="s">
        <v>302</v>
      </c>
      <c r="S39" s="35"/>
      <c r="T39" s="36" t="s">
        <v>441</v>
      </c>
      <c r="U39" s="36" t="s">
        <v>445</v>
      </c>
    </row>
    <row r="40" spans="1:21" x14ac:dyDescent="0.25">
      <c r="A40" s="56">
        <v>2015</v>
      </c>
      <c r="B40" s="35" t="s">
        <v>345</v>
      </c>
      <c r="C40" s="35">
        <v>17927</v>
      </c>
      <c r="D40" s="35">
        <v>32</v>
      </c>
      <c r="E40" s="57">
        <v>42226</v>
      </c>
      <c r="F40" s="35" t="s">
        <v>200</v>
      </c>
      <c r="G40" s="35" t="s">
        <v>47</v>
      </c>
      <c r="H40" s="35" t="s">
        <v>145</v>
      </c>
      <c r="I40" s="35" t="s">
        <v>61</v>
      </c>
      <c r="J40" s="35" t="s">
        <v>110</v>
      </c>
      <c r="K40" s="35" t="s">
        <v>300</v>
      </c>
      <c r="L40" s="35" t="s">
        <v>5</v>
      </c>
      <c r="M40" s="35" t="s">
        <v>301</v>
      </c>
      <c r="N40" s="35">
        <v>0</v>
      </c>
      <c r="O40" s="35">
        <v>39</v>
      </c>
      <c r="P40" s="35">
        <v>39</v>
      </c>
      <c r="Q40" s="35">
        <v>0</v>
      </c>
      <c r="R40" s="35" t="s">
        <v>302</v>
      </c>
      <c r="S40" s="35"/>
      <c r="T40" s="36" t="s">
        <v>442</v>
      </c>
      <c r="U40" s="36" t="s">
        <v>446</v>
      </c>
    </row>
    <row r="41" spans="1:21" x14ac:dyDescent="0.25">
      <c r="A41" s="56">
        <v>2015</v>
      </c>
      <c r="B41" s="35" t="s">
        <v>346</v>
      </c>
      <c r="C41" s="35">
        <v>17928</v>
      </c>
      <c r="D41" s="35">
        <v>32</v>
      </c>
      <c r="E41" s="57">
        <v>42226</v>
      </c>
      <c r="F41" s="35" t="s">
        <v>200</v>
      </c>
      <c r="G41" s="35" t="s">
        <v>47</v>
      </c>
      <c r="H41" s="35" t="s">
        <v>347</v>
      </c>
      <c r="I41" s="35" t="s">
        <v>61</v>
      </c>
      <c r="J41" s="35" t="s">
        <v>326</v>
      </c>
      <c r="K41" s="35" t="s">
        <v>300</v>
      </c>
      <c r="L41" s="35" t="s">
        <v>6</v>
      </c>
      <c r="M41" s="35" t="s">
        <v>301</v>
      </c>
      <c r="N41" s="35">
        <v>3</v>
      </c>
      <c r="O41" s="35">
        <v>0</v>
      </c>
      <c r="P41" s="35">
        <v>3</v>
      </c>
      <c r="Q41" s="35">
        <v>0</v>
      </c>
      <c r="R41" s="35" t="s">
        <v>302</v>
      </c>
      <c r="S41" s="35"/>
      <c r="T41" s="36" t="s">
        <v>441</v>
      </c>
      <c r="U41" s="36" t="s">
        <v>445</v>
      </c>
    </row>
    <row r="42" spans="1:21" x14ac:dyDescent="0.25">
      <c r="A42" s="56">
        <v>2015</v>
      </c>
      <c r="B42" s="35" t="s">
        <v>348</v>
      </c>
      <c r="C42" s="35">
        <v>17929</v>
      </c>
      <c r="D42" s="35">
        <v>32</v>
      </c>
      <c r="E42" s="57">
        <v>42226</v>
      </c>
      <c r="F42" s="35" t="s">
        <v>200</v>
      </c>
      <c r="G42" s="35" t="s">
        <v>47</v>
      </c>
      <c r="H42" s="35" t="s">
        <v>347</v>
      </c>
      <c r="I42" s="35" t="s">
        <v>61</v>
      </c>
      <c r="J42" s="35" t="s">
        <v>326</v>
      </c>
      <c r="K42" s="35" t="s">
        <v>300</v>
      </c>
      <c r="L42" s="35" t="s">
        <v>5</v>
      </c>
      <c r="M42" s="35" t="s">
        <v>301</v>
      </c>
      <c r="N42" s="35">
        <v>13</v>
      </c>
      <c r="O42" s="35">
        <v>0</v>
      </c>
      <c r="P42" s="35">
        <v>13</v>
      </c>
      <c r="Q42" s="35">
        <v>0</v>
      </c>
      <c r="R42" s="35" t="s">
        <v>302</v>
      </c>
      <c r="S42" s="35"/>
      <c r="T42" s="36" t="s">
        <v>442</v>
      </c>
      <c r="U42" s="36" t="s">
        <v>446</v>
      </c>
    </row>
    <row r="43" spans="1:21" x14ac:dyDescent="0.25">
      <c r="A43" s="56">
        <v>2015</v>
      </c>
      <c r="B43" s="35" t="s">
        <v>349</v>
      </c>
      <c r="C43" s="35">
        <v>17930</v>
      </c>
      <c r="D43" s="35">
        <v>32</v>
      </c>
      <c r="E43" s="57">
        <v>42226</v>
      </c>
      <c r="F43" s="35" t="s">
        <v>200</v>
      </c>
      <c r="G43" s="35" t="s">
        <v>47</v>
      </c>
      <c r="H43" s="35" t="s">
        <v>137</v>
      </c>
      <c r="I43" s="35" t="s">
        <v>60</v>
      </c>
      <c r="J43" s="35" t="s">
        <v>110</v>
      </c>
      <c r="K43" s="35" t="s">
        <v>300</v>
      </c>
      <c r="L43" s="35" t="s">
        <v>6</v>
      </c>
      <c r="M43" s="35" t="s">
        <v>301</v>
      </c>
      <c r="N43" s="35">
        <v>0</v>
      </c>
      <c r="O43" s="35">
        <v>50</v>
      </c>
      <c r="P43" s="35">
        <v>50</v>
      </c>
      <c r="Q43" s="35">
        <v>0</v>
      </c>
      <c r="R43" s="35" t="s">
        <v>302</v>
      </c>
      <c r="S43" s="35"/>
      <c r="T43" s="36" t="s">
        <v>441</v>
      </c>
      <c r="U43" s="36" t="s">
        <v>447</v>
      </c>
    </row>
    <row r="44" spans="1:21" x14ac:dyDescent="0.25">
      <c r="A44" s="58">
        <v>2015</v>
      </c>
      <c r="B44" s="59" t="s">
        <v>350</v>
      </c>
      <c r="C44" s="59">
        <v>17931</v>
      </c>
      <c r="D44" s="59">
        <v>32</v>
      </c>
      <c r="E44" s="60">
        <v>42226</v>
      </c>
      <c r="F44" s="59" t="s">
        <v>200</v>
      </c>
      <c r="G44" s="59" t="s">
        <v>47</v>
      </c>
      <c r="H44" s="59" t="s">
        <v>137</v>
      </c>
      <c r="I44" s="59" t="s">
        <v>60</v>
      </c>
      <c r="J44" s="59" t="s">
        <v>110</v>
      </c>
      <c r="K44" s="59" t="s">
        <v>300</v>
      </c>
      <c r="L44" s="59" t="s">
        <v>6</v>
      </c>
      <c r="M44" s="59" t="s">
        <v>301</v>
      </c>
      <c r="N44" s="59">
        <v>0</v>
      </c>
      <c r="O44" s="59">
        <v>50</v>
      </c>
      <c r="P44" s="59">
        <v>50</v>
      </c>
      <c r="Q44" s="59">
        <v>1</v>
      </c>
      <c r="R44" s="59" t="s">
        <v>322</v>
      </c>
      <c r="S44" s="59"/>
      <c r="T44" s="61" t="s">
        <v>441</v>
      </c>
      <c r="U44" s="61" t="s">
        <v>447</v>
      </c>
    </row>
    <row r="45" spans="1:21" x14ac:dyDescent="0.25">
      <c r="A45" s="56">
        <v>2015</v>
      </c>
      <c r="B45" s="35" t="s">
        <v>351</v>
      </c>
      <c r="C45" s="35">
        <v>17932</v>
      </c>
      <c r="D45" s="35">
        <v>32</v>
      </c>
      <c r="E45" s="57">
        <v>42226</v>
      </c>
      <c r="F45" s="35" t="s">
        <v>200</v>
      </c>
      <c r="G45" s="35" t="s">
        <v>47</v>
      </c>
      <c r="H45" s="35" t="s">
        <v>137</v>
      </c>
      <c r="I45" s="35" t="s">
        <v>60</v>
      </c>
      <c r="J45" s="35" t="s">
        <v>110</v>
      </c>
      <c r="K45" s="35" t="s">
        <v>300</v>
      </c>
      <c r="L45" s="35" t="s">
        <v>6</v>
      </c>
      <c r="M45" s="35" t="s">
        <v>301</v>
      </c>
      <c r="N45" s="35">
        <v>0</v>
      </c>
      <c r="O45" s="35">
        <v>5</v>
      </c>
      <c r="P45" s="35">
        <v>5</v>
      </c>
      <c r="Q45" s="35">
        <v>0</v>
      </c>
      <c r="R45" s="35" t="s">
        <v>302</v>
      </c>
      <c r="S45" s="35"/>
      <c r="T45" s="36" t="s">
        <v>441</v>
      </c>
      <c r="U45" s="36" t="s">
        <v>447</v>
      </c>
    </row>
    <row r="46" spans="1:21" x14ac:dyDescent="0.25">
      <c r="A46" s="56">
        <v>2015</v>
      </c>
      <c r="B46" s="35" t="s">
        <v>352</v>
      </c>
      <c r="C46" s="35">
        <v>17933</v>
      </c>
      <c r="D46" s="35">
        <v>32</v>
      </c>
      <c r="E46" s="57">
        <v>42226</v>
      </c>
      <c r="F46" s="35" t="s">
        <v>200</v>
      </c>
      <c r="G46" s="35" t="s">
        <v>47</v>
      </c>
      <c r="H46" s="35" t="s">
        <v>137</v>
      </c>
      <c r="I46" s="35" t="s">
        <v>60</v>
      </c>
      <c r="J46" s="35" t="s">
        <v>110</v>
      </c>
      <c r="K46" s="35" t="s">
        <v>300</v>
      </c>
      <c r="L46" s="35" t="s">
        <v>5</v>
      </c>
      <c r="M46" s="35" t="s">
        <v>301</v>
      </c>
      <c r="N46" s="35">
        <v>0</v>
      </c>
      <c r="O46" s="35">
        <v>14</v>
      </c>
      <c r="P46" s="35">
        <v>14</v>
      </c>
      <c r="Q46" s="35">
        <v>0</v>
      </c>
      <c r="R46" s="35" t="s">
        <v>302</v>
      </c>
      <c r="S46" s="35"/>
      <c r="T46" s="36" t="s">
        <v>442</v>
      </c>
      <c r="U46" s="36" t="s">
        <v>448</v>
      </c>
    </row>
    <row r="47" spans="1:21" x14ac:dyDescent="0.25">
      <c r="A47" s="56">
        <v>2015</v>
      </c>
      <c r="B47" s="35" t="s">
        <v>353</v>
      </c>
      <c r="C47" s="35">
        <v>17934</v>
      </c>
      <c r="D47" s="35">
        <v>32</v>
      </c>
      <c r="E47" s="57">
        <v>42227</v>
      </c>
      <c r="F47" s="35" t="s">
        <v>200</v>
      </c>
      <c r="G47" s="35" t="s">
        <v>47</v>
      </c>
      <c r="H47" s="35" t="s">
        <v>143</v>
      </c>
      <c r="I47" s="35" t="s">
        <v>62</v>
      </c>
      <c r="J47" s="35" t="s">
        <v>110</v>
      </c>
      <c r="K47" s="35" t="s">
        <v>300</v>
      </c>
      <c r="L47" s="35" t="s">
        <v>6</v>
      </c>
      <c r="M47" s="35" t="s">
        <v>301</v>
      </c>
      <c r="N47" s="35">
        <v>0</v>
      </c>
      <c r="O47" s="35">
        <v>16</v>
      </c>
      <c r="P47" s="35">
        <v>16</v>
      </c>
      <c r="Q47" s="35">
        <v>0</v>
      </c>
      <c r="R47" s="35" t="s">
        <v>302</v>
      </c>
      <c r="S47" s="35"/>
      <c r="T47" s="36" t="s">
        <v>441</v>
      </c>
      <c r="U47" s="36" t="s">
        <v>443</v>
      </c>
    </row>
    <row r="48" spans="1:21" x14ac:dyDescent="0.25">
      <c r="A48" s="56">
        <v>2015</v>
      </c>
      <c r="B48" s="35" t="s">
        <v>354</v>
      </c>
      <c r="C48" s="35">
        <v>17935</v>
      </c>
      <c r="D48" s="35">
        <v>32</v>
      </c>
      <c r="E48" s="57">
        <v>42227</v>
      </c>
      <c r="F48" s="35" t="s">
        <v>200</v>
      </c>
      <c r="G48" s="35" t="s">
        <v>47</v>
      </c>
      <c r="H48" s="35" t="s">
        <v>143</v>
      </c>
      <c r="I48" s="35" t="s">
        <v>62</v>
      </c>
      <c r="J48" s="35" t="s">
        <v>110</v>
      </c>
      <c r="K48" s="35" t="s">
        <v>300</v>
      </c>
      <c r="L48" s="35" t="s">
        <v>5</v>
      </c>
      <c r="M48" s="35" t="s">
        <v>301</v>
      </c>
      <c r="N48" s="35">
        <v>0</v>
      </c>
      <c r="O48" s="35">
        <v>1</v>
      </c>
      <c r="P48" s="35">
        <v>1</v>
      </c>
      <c r="Q48" s="35">
        <v>0</v>
      </c>
      <c r="R48" s="35" t="s">
        <v>302</v>
      </c>
      <c r="S48" s="35"/>
      <c r="T48" s="36" t="s">
        <v>442</v>
      </c>
      <c r="U48" s="36" t="s">
        <v>444</v>
      </c>
    </row>
    <row r="49" spans="1:21" x14ac:dyDescent="0.25">
      <c r="A49" s="56">
        <v>2015</v>
      </c>
      <c r="B49" s="35" t="s">
        <v>355</v>
      </c>
      <c r="C49" s="35">
        <v>17936</v>
      </c>
      <c r="D49" s="35">
        <v>32</v>
      </c>
      <c r="E49" s="57">
        <v>42227</v>
      </c>
      <c r="F49" s="35" t="s">
        <v>200</v>
      </c>
      <c r="G49" s="35" t="s">
        <v>47</v>
      </c>
      <c r="H49" s="35" t="s">
        <v>177</v>
      </c>
      <c r="I49" s="35" t="s">
        <v>62</v>
      </c>
      <c r="J49" s="35" t="s">
        <v>110</v>
      </c>
      <c r="K49" s="35" t="s">
        <v>300</v>
      </c>
      <c r="L49" s="35" t="s">
        <v>6</v>
      </c>
      <c r="M49" s="35" t="s">
        <v>301</v>
      </c>
      <c r="N49" s="35">
        <v>0</v>
      </c>
      <c r="O49" s="35">
        <v>14</v>
      </c>
      <c r="P49" s="35">
        <v>14</v>
      </c>
      <c r="Q49" s="35">
        <v>0</v>
      </c>
      <c r="R49" s="35" t="s">
        <v>302</v>
      </c>
      <c r="S49" s="35"/>
      <c r="T49" s="36" t="s">
        <v>441</v>
      </c>
      <c r="U49" s="36" t="s">
        <v>443</v>
      </c>
    </row>
    <row r="50" spans="1:21" x14ac:dyDescent="0.25">
      <c r="A50" s="56">
        <v>2015</v>
      </c>
      <c r="B50" s="35" t="s">
        <v>356</v>
      </c>
      <c r="C50" s="35">
        <v>17937</v>
      </c>
      <c r="D50" s="35">
        <v>32</v>
      </c>
      <c r="E50" s="57">
        <v>42227</v>
      </c>
      <c r="F50" s="35" t="s">
        <v>200</v>
      </c>
      <c r="G50" s="35" t="s">
        <v>47</v>
      </c>
      <c r="H50" s="35" t="s">
        <v>177</v>
      </c>
      <c r="I50" s="35" t="s">
        <v>62</v>
      </c>
      <c r="J50" s="35" t="s">
        <v>110</v>
      </c>
      <c r="K50" s="35" t="s">
        <v>300</v>
      </c>
      <c r="L50" s="35" t="s">
        <v>5</v>
      </c>
      <c r="M50" s="35" t="s">
        <v>301</v>
      </c>
      <c r="N50" s="35">
        <v>0</v>
      </c>
      <c r="O50" s="35">
        <v>4</v>
      </c>
      <c r="P50" s="35">
        <v>4</v>
      </c>
      <c r="Q50" s="35">
        <v>0</v>
      </c>
      <c r="R50" s="35" t="s">
        <v>302</v>
      </c>
      <c r="S50" s="35"/>
      <c r="T50" s="36" t="s">
        <v>442</v>
      </c>
      <c r="U50" s="36" t="s">
        <v>444</v>
      </c>
    </row>
    <row r="51" spans="1:21" x14ac:dyDescent="0.25">
      <c r="A51" s="56">
        <v>2015</v>
      </c>
      <c r="B51" s="35" t="s">
        <v>357</v>
      </c>
      <c r="C51" s="35">
        <v>17938</v>
      </c>
      <c r="D51" s="35">
        <v>32</v>
      </c>
      <c r="E51" s="57">
        <v>42227</v>
      </c>
      <c r="F51" s="35" t="s">
        <v>200</v>
      </c>
      <c r="G51" s="35" t="s">
        <v>47</v>
      </c>
      <c r="H51" s="35" t="s">
        <v>195</v>
      </c>
      <c r="I51" s="35" t="s">
        <v>62</v>
      </c>
      <c r="J51" s="35" t="s">
        <v>110</v>
      </c>
      <c r="K51" s="35" t="s">
        <v>300</v>
      </c>
      <c r="L51" s="35" t="s">
        <v>6</v>
      </c>
      <c r="M51" s="35" t="s">
        <v>301</v>
      </c>
      <c r="N51" s="35">
        <v>0</v>
      </c>
      <c r="O51" s="35">
        <v>17</v>
      </c>
      <c r="P51" s="35">
        <v>17</v>
      </c>
      <c r="Q51" s="35">
        <v>0</v>
      </c>
      <c r="R51" s="35" t="s">
        <v>302</v>
      </c>
      <c r="S51" s="35"/>
      <c r="T51" s="36" t="s">
        <v>441</v>
      </c>
      <c r="U51" s="36" t="s">
        <v>443</v>
      </c>
    </row>
    <row r="52" spans="1:21" x14ac:dyDescent="0.25">
      <c r="A52" s="56">
        <v>2015</v>
      </c>
      <c r="B52" s="35" t="s">
        <v>358</v>
      </c>
      <c r="C52" s="35">
        <v>17939</v>
      </c>
      <c r="D52" s="35">
        <v>32</v>
      </c>
      <c r="E52" s="57">
        <v>42227</v>
      </c>
      <c r="F52" s="35" t="s">
        <v>200</v>
      </c>
      <c r="G52" s="35" t="s">
        <v>47</v>
      </c>
      <c r="H52" s="35" t="s">
        <v>195</v>
      </c>
      <c r="I52" s="35" t="s">
        <v>62</v>
      </c>
      <c r="J52" s="35" t="s">
        <v>110</v>
      </c>
      <c r="K52" s="35" t="s">
        <v>300</v>
      </c>
      <c r="L52" s="35" t="s">
        <v>5</v>
      </c>
      <c r="M52" s="35" t="s">
        <v>301</v>
      </c>
      <c r="N52" s="35">
        <v>0</v>
      </c>
      <c r="O52" s="35">
        <v>10</v>
      </c>
      <c r="P52" s="35">
        <v>10</v>
      </c>
      <c r="Q52" s="35">
        <v>0</v>
      </c>
      <c r="R52" s="35" t="s">
        <v>302</v>
      </c>
      <c r="S52" s="35"/>
      <c r="T52" s="36" t="s">
        <v>442</v>
      </c>
      <c r="U52" s="36" t="s">
        <v>444</v>
      </c>
    </row>
    <row r="53" spans="1:21" x14ac:dyDescent="0.25">
      <c r="A53" s="56">
        <v>2015</v>
      </c>
      <c r="B53" s="35" t="s">
        <v>359</v>
      </c>
      <c r="C53" s="35">
        <v>17940</v>
      </c>
      <c r="D53" s="35">
        <v>32</v>
      </c>
      <c r="E53" s="57">
        <v>42227</v>
      </c>
      <c r="F53" s="35" t="s">
        <v>200</v>
      </c>
      <c r="G53" s="35" t="s">
        <v>47</v>
      </c>
      <c r="H53" s="35" t="s">
        <v>360</v>
      </c>
      <c r="I53" s="35" t="s">
        <v>62</v>
      </c>
      <c r="J53" s="35" t="s">
        <v>326</v>
      </c>
      <c r="K53" s="35" t="s">
        <v>300</v>
      </c>
      <c r="L53" s="35" t="s">
        <v>5</v>
      </c>
      <c r="M53" s="35" t="s">
        <v>301</v>
      </c>
      <c r="N53" s="35">
        <v>39</v>
      </c>
      <c r="O53" s="35">
        <v>0</v>
      </c>
      <c r="P53" s="35">
        <v>39</v>
      </c>
      <c r="Q53" s="35">
        <v>0</v>
      </c>
      <c r="R53" s="35" t="s">
        <v>302</v>
      </c>
      <c r="S53" s="35"/>
      <c r="T53" s="36" t="s">
        <v>442</v>
      </c>
      <c r="U53" s="36" t="s">
        <v>444</v>
      </c>
    </row>
    <row r="54" spans="1:21" x14ac:dyDescent="0.25">
      <c r="A54" s="56">
        <v>2015</v>
      </c>
      <c r="B54" s="35" t="s">
        <v>361</v>
      </c>
      <c r="C54" s="35">
        <v>17941</v>
      </c>
      <c r="D54" s="35">
        <v>32</v>
      </c>
      <c r="E54" s="57">
        <v>42227</v>
      </c>
      <c r="F54" s="35" t="s">
        <v>200</v>
      </c>
      <c r="G54" s="35" t="s">
        <v>47</v>
      </c>
      <c r="H54" s="35" t="s">
        <v>193</v>
      </c>
      <c r="I54" s="35" t="s">
        <v>62</v>
      </c>
      <c r="J54" s="35" t="s">
        <v>110</v>
      </c>
      <c r="K54" s="35" t="s">
        <v>300</v>
      </c>
      <c r="L54" s="35" t="s">
        <v>6</v>
      </c>
      <c r="M54" s="35" t="s">
        <v>301</v>
      </c>
      <c r="N54" s="35">
        <v>0</v>
      </c>
      <c r="O54" s="35">
        <v>22</v>
      </c>
      <c r="P54" s="35">
        <v>22</v>
      </c>
      <c r="Q54" s="35">
        <v>0</v>
      </c>
      <c r="R54" s="35" t="s">
        <v>302</v>
      </c>
      <c r="S54" s="35"/>
      <c r="T54" s="36" t="s">
        <v>441</v>
      </c>
      <c r="U54" s="36" t="s">
        <v>443</v>
      </c>
    </row>
    <row r="55" spans="1:21" x14ac:dyDescent="0.25">
      <c r="A55" s="58">
        <v>2015</v>
      </c>
      <c r="B55" s="59" t="s">
        <v>362</v>
      </c>
      <c r="C55" s="59">
        <v>17942</v>
      </c>
      <c r="D55" s="59">
        <v>32</v>
      </c>
      <c r="E55" s="60">
        <v>42227</v>
      </c>
      <c r="F55" s="59" t="s">
        <v>200</v>
      </c>
      <c r="G55" s="59" t="s">
        <v>47</v>
      </c>
      <c r="H55" s="59" t="s">
        <v>193</v>
      </c>
      <c r="I55" s="59" t="s">
        <v>62</v>
      </c>
      <c r="J55" s="59" t="s">
        <v>110</v>
      </c>
      <c r="K55" s="59" t="s">
        <v>300</v>
      </c>
      <c r="L55" s="59" t="s">
        <v>5</v>
      </c>
      <c r="M55" s="59" t="s">
        <v>301</v>
      </c>
      <c r="N55" s="59">
        <v>0</v>
      </c>
      <c r="O55" s="59">
        <v>2</v>
      </c>
      <c r="P55" s="59">
        <v>2</v>
      </c>
      <c r="Q55" s="59">
        <v>1</v>
      </c>
      <c r="R55" s="59" t="s">
        <v>322</v>
      </c>
      <c r="S55" s="59"/>
      <c r="T55" s="61" t="s">
        <v>442</v>
      </c>
      <c r="U55" s="61" t="s">
        <v>444</v>
      </c>
    </row>
    <row r="56" spans="1:21" x14ac:dyDescent="0.25">
      <c r="A56" s="58">
        <v>2015</v>
      </c>
      <c r="B56" s="59" t="s">
        <v>363</v>
      </c>
      <c r="C56" s="59">
        <v>17943</v>
      </c>
      <c r="D56" s="59">
        <v>32</v>
      </c>
      <c r="E56" s="60">
        <v>42227</v>
      </c>
      <c r="F56" s="59" t="s">
        <v>200</v>
      </c>
      <c r="G56" s="59" t="s">
        <v>47</v>
      </c>
      <c r="H56" s="59" t="s">
        <v>364</v>
      </c>
      <c r="I56" s="59" t="s">
        <v>62</v>
      </c>
      <c r="J56" s="59" t="s">
        <v>326</v>
      </c>
      <c r="K56" s="59" t="s">
        <v>300</v>
      </c>
      <c r="L56" s="59" t="s">
        <v>5</v>
      </c>
      <c r="M56" s="59" t="s">
        <v>301</v>
      </c>
      <c r="N56" s="59">
        <v>50</v>
      </c>
      <c r="O56" s="59">
        <v>0</v>
      </c>
      <c r="P56" s="59">
        <v>50</v>
      </c>
      <c r="Q56" s="59">
        <v>1</v>
      </c>
      <c r="R56" s="59" t="s">
        <v>322</v>
      </c>
      <c r="S56" s="59"/>
      <c r="T56" s="61" t="s">
        <v>442</v>
      </c>
      <c r="U56" s="61" t="s">
        <v>444</v>
      </c>
    </row>
    <row r="57" spans="1:21" x14ac:dyDescent="0.25">
      <c r="A57" s="56">
        <v>2015</v>
      </c>
      <c r="B57" s="35" t="s">
        <v>365</v>
      </c>
      <c r="C57" s="35">
        <v>17944</v>
      </c>
      <c r="D57" s="35">
        <v>32</v>
      </c>
      <c r="E57" s="57">
        <v>42227</v>
      </c>
      <c r="F57" s="35" t="s">
        <v>200</v>
      </c>
      <c r="G57" s="35" t="s">
        <v>47</v>
      </c>
      <c r="H57" s="35" t="s">
        <v>364</v>
      </c>
      <c r="I57" s="35" t="s">
        <v>62</v>
      </c>
      <c r="J57" s="35" t="s">
        <v>326</v>
      </c>
      <c r="K57" s="35" t="s">
        <v>300</v>
      </c>
      <c r="L57" s="35" t="s">
        <v>5</v>
      </c>
      <c r="M57" s="35" t="s">
        <v>301</v>
      </c>
      <c r="N57" s="35">
        <v>50</v>
      </c>
      <c r="O57" s="35">
        <v>0</v>
      </c>
      <c r="P57" s="35">
        <v>50</v>
      </c>
      <c r="Q57" s="35">
        <v>0</v>
      </c>
      <c r="R57" s="35" t="s">
        <v>302</v>
      </c>
      <c r="S57" s="35"/>
      <c r="T57" s="36" t="s">
        <v>442</v>
      </c>
      <c r="U57" s="36" t="s">
        <v>444</v>
      </c>
    </row>
    <row r="58" spans="1:21" x14ac:dyDescent="0.25">
      <c r="A58" s="58">
        <v>2015</v>
      </c>
      <c r="B58" s="59" t="s">
        <v>366</v>
      </c>
      <c r="C58" s="59">
        <v>17945</v>
      </c>
      <c r="D58" s="59">
        <v>32</v>
      </c>
      <c r="E58" s="60">
        <v>42227</v>
      </c>
      <c r="F58" s="59" t="s">
        <v>200</v>
      </c>
      <c r="G58" s="59" t="s">
        <v>47</v>
      </c>
      <c r="H58" s="59" t="s">
        <v>364</v>
      </c>
      <c r="I58" s="59" t="s">
        <v>62</v>
      </c>
      <c r="J58" s="59" t="s">
        <v>326</v>
      </c>
      <c r="K58" s="59" t="s">
        <v>300</v>
      </c>
      <c r="L58" s="59" t="s">
        <v>5</v>
      </c>
      <c r="M58" s="59" t="s">
        <v>301</v>
      </c>
      <c r="N58" s="59">
        <v>33</v>
      </c>
      <c r="O58" s="59">
        <v>0</v>
      </c>
      <c r="P58" s="59">
        <v>33</v>
      </c>
      <c r="Q58" s="59">
        <v>1</v>
      </c>
      <c r="R58" s="59" t="s">
        <v>322</v>
      </c>
      <c r="S58" s="59"/>
      <c r="T58" s="61" t="s">
        <v>442</v>
      </c>
      <c r="U58" s="61" t="s">
        <v>444</v>
      </c>
    </row>
    <row r="59" spans="1:21" x14ac:dyDescent="0.25">
      <c r="A59" s="56">
        <v>2015</v>
      </c>
      <c r="B59" s="35" t="s">
        <v>367</v>
      </c>
      <c r="C59" s="35">
        <v>17946</v>
      </c>
      <c r="D59" s="35">
        <v>32</v>
      </c>
      <c r="E59" s="57">
        <v>42227</v>
      </c>
      <c r="F59" s="35" t="s">
        <v>200</v>
      </c>
      <c r="G59" s="35" t="s">
        <v>9</v>
      </c>
      <c r="H59" s="35" t="s">
        <v>254</v>
      </c>
      <c r="I59" s="35" t="s">
        <v>9</v>
      </c>
      <c r="J59" s="35" t="s">
        <v>110</v>
      </c>
      <c r="K59" s="35" t="s">
        <v>300</v>
      </c>
      <c r="L59" s="35" t="s">
        <v>6</v>
      </c>
      <c r="M59" s="35" t="s">
        <v>301</v>
      </c>
      <c r="N59" s="35">
        <v>0</v>
      </c>
      <c r="O59" s="35">
        <v>30</v>
      </c>
      <c r="P59" s="35">
        <v>30</v>
      </c>
      <c r="Q59" s="35">
        <v>0</v>
      </c>
      <c r="R59" s="35" t="s">
        <v>302</v>
      </c>
      <c r="S59" s="35"/>
      <c r="T59" s="36" t="s">
        <v>439</v>
      </c>
      <c r="U59" s="36" t="s">
        <v>439</v>
      </c>
    </row>
    <row r="60" spans="1:21" x14ac:dyDescent="0.25">
      <c r="A60" s="56">
        <v>2015</v>
      </c>
      <c r="B60" s="35" t="s">
        <v>368</v>
      </c>
      <c r="C60" s="35">
        <v>17947</v>
      </c>
      <c r="D60" s="35">
        <v>32</v>
      </c>
      <c r="E60" s="57">
        <v>42227</v>
      </c>
      <c r="F60" s="35" t="s">
        <v>200</v>
      </c>
      <c r="G60" s="35" t="s">
        <v>9</v>
      </c>
      <c r="H60" s="35" t="s">
        <v>254</v>
      </c>
      <c r="I60" s="35" t="s">
        <v>9</v>
      </c>
      <c r="J60" s="35" t="s">
        <v>110</v>
      </c>
      <c r="K60" s="35" t="s">
        <v>300</v>
      </c>
      <c r="L60" s="35" t="s">
        <v>5</v>
      </c>
      <c r="M60" s="35" t="s">
        <v>301</v>
      </c>
      <c r="N60" s="35">
        <v>0</v>
      </c>
      <c r="O60" s="35">
        <v>2</v>
      </c>
      <c r="P60" s="35">
        <v>2</v>
      </c>
      <c r="Q60" s="35">
        <v>0</v>
      </c>
      <c r="R60" s="35" t="s">
        <v>302</v>
      </c>
      <c r="S60" s="35"/>
      <c r="T60" s="36" t="s">
        <v>440</v>
      </c>
      <c r="U60" s="36" t="s">
        <v>440</v>
      </c>
    </row>
    <row r="61" spans="1:21" x14ac:dyDescent="0.25">
      <c r="A61" s="56">
        <v>2015</v>
      </c>
      <c r="B61" s="35" t="s">
        <v>369</v>
      </c>
      <c r="C61" s="35">
        <v>17948</v>
      </c>
      <c r="D61" s="35">
        <v>32</v>
      </c>
      <c r="E61" s="57">
        <v>42227</v>
      </c>
      <c r="F61" s="35" t="s">
        <v>200</v>
      </c>
      <c r="G61" s="35" t="s">
        <v>9</v>
      </c>
      <c r="H61" s="35" t="s">
        <v>270</v>
      </c>
      <c r="I61" s="35" t="s">
        <v>9</v>
      </c>
      <c r="J61" s="35" t="s">
        <v>110</v>
      </c>
      <c r="K61" s="35" t="s">
        <v>300</v>
      </c>
      <c r="L61" s="35" t="s">
        <v>6</v>
      </c>
      <c r="M61" s="35" t="s">
        <v>301</v>
      </c>
      <c r="N61" s="35">
        <v>0</v>
      </c>
      <c r="O61" s="35">
        <v>44</v>
      </c>
      <c r="P61" s="35">
        <v>44</v>
      </c>
      <c r="Q61" s="35">
        <v>0</v>
      </c>
      <c r="R61" s="35" t="s">
        <v>302</v>
      </c>
      <c r="S61" s="35"/>
      <c r="T61" s="36" t="s">
        <v>439</v>
      </c>
      <c r="U61" s="36" t="s">
        <v>439</v>
      </c>
    </row>
    <row r="62" spans="1:21" x14ac:dyDescent="0.25">
      <c r="A62" s="56">
        <v>2015</v>
      </c>
      <c r="B62" s="35" t="s">
        <v>370</v>
      </c>
      <c r="C62" s="35">
        <v>17949</v>
      </c>
      <c r="D62" s="35">
        <v>32</v>
      </c>
      <c r="E62" s="57">
        <v>42227</v>
      </c>
      <c r="F62" s="35" t="s">
        <v>200</v>
      </c>
      <c r="G62" s="35" t="s">
        <v>9</v>
      </c>
      <c r="H62" s="35" t="s">
        <v>270</v>
      </c>
      <c r="I62" s="35" t="s">
        <v>9</v>
      </c>
      <c r="J62" s="35" t="s">
        <v>110</v>
      </c>
      <c r="K62" s="35" t="s">
        <v>300</v>
      </c>
      <c r="L62" s="35" t="s">
        <v>5</v>
      </c>
      <c r="M62" s="35" t="s">
        <v>301</v>
      </c>
      <c r="N62" s="35">
        <v>0</v>
      </c>
      <c r="O62" s="35">
        <v>10</v>
      </c>
      <c r="P62" s="35">
        <v>10</v>
      </c>
      <c r="Q62" s="35">
        <v>0</v>
      </c>
      <c r="R62" s="35" t="s">
        <v>302</v>
      </c>
      <c r="S62" s="35"/>
      <c r="T62" s="36" t="s">
        <v>440</v>
      </c>
      <c r="U62" s="36" t="s">
        <v>440</v>
      </c>
    </row>
    <row r="63" spans="1:21" x14ac:dyDescent="0.25">
      <c r="A63" s="56">
        <v>2015</v>
      </c>
      <c r="B63" s="35" t="s">
        <v>371</v>
      </c>
      <c r="C63" s="35">
        <v>17950</v>
      </c>
      <c r="D63" s="35">
        <v>32</v>
      </c>
      <c r="E63" s="57">
        <v>42227</v>
      </c>
      <c r="F63" s="35" t="s">
        <v>200</v>
      </c>
      <c r="G63" s="35" t="s">
        <v>9</v>
      </c>
      <c r="H63" s="35" t="s">
        <v>274</v>
      </c>
      <c r="I63" s="35" t="s">
        <v>9</v>
      </c>
      <c r="J63" s="35" t="s">
        <v>110</v>
      </c>
      <c r="K63" s="35" t="s">
        <v>300</v>
      </c>
      <c r="L63" s="35" t="s">
        <v>6</v>
      </c>
      <c r="M63" s="35" t="s">
        <v>301</v>
      </c>
      <c r="N63" s="35">
        <v>0</v>
      </c>
      <c r="O63" s="35">
        <v>9</v>
      </c>
      <c r="P63" s="35">
        <v>9</v>
      </c>
      <c r="Q63" s="35">
        <v>0</v>
      </c>
      <c r="R63" s="35" t="s">
        <v>302</v>
      </c>
      <c r="S63" s="35"/>
      <c r="T63" s="36" t="s">
        <v>439</v>
      </c>
      <c r="U63" s="36" t="s">
        <v>439</v>
      </c>
    </row>
    <row r="64" spans="1:21" x14ac:dyDescent="0.25">
      <c r="A64" s="56">
        <v>2015</v>
      </c>
      <c r="B64" s="35" t="s">
        <v>372</v>
      </c>
      <c r="C64" s="35">
        <v>17951</v>
      </c>
      <c r="D64" s="35">
        <v>32</v>
      </c>
      <c r="E64" s="57">
        <v>42227</v>
      </c>
      <c r="F64" s="35" t="s">
        <v>200</v>
      </c>
      <c r="G64" s="35" t="s">
        <v>9</v>
      </c>
      <c r="H64" s="35" t="s">
        <v>274</v>
      </c>
      <c r="I64" s="35" t="s">
        <v>9</v>
      </c>
      <c r="J64" s="35" t="s">
        <v>110</v>
      </c>
      <c r="K64" s="35" t="s">
        <v>300</v>
      </c>
      <c r="L64" s="35" t="s">
        <v>5</v>
      </c>
      <c r="M64" s="35" t="s">
        <v>301</v>
      </c>
      <c r="N64" s="35">
        <v>0</v>
      </c>
      <c r="O64" s="35">
        <v>2</v>
      </c>
      <c r="P64" s="35">
        <v>2</v>
      </c>
      <c r="Q64" s="35">
        <v>0</v>
      </c>
      <c r="R64" s="35" t="s">
        <v>302</v>
      </c>
      <c r="S64" s="35"/>
      <c r="T64" s="36" t="s">
        <v>440</v>
      </c>
      <c r="U64" s="36" t="s">
        <v>440</v>
      </c>
    </row>
    <row r="65" spans="1:21" x14ac:dyDescent="0.25">
      <c r="A65" s="56">
        <v>2015</v>
      </c>
      <c r="B65" s="35" t="s">
        <v>373</v>
      </c>
      <c r="C65" s="35">
        <v>17952</v>
      </c>
      <c r="D65" s="35">
        <v>32</v>
      </c>
      <c r="E65" s="57">
        <v>42227</v>
      </c>
      <c r="F65" s="35" t="s">
        <v>200</v>
      </c>
      <c r="G65" s="35" t="s">
        <v>47</v>
      </c>
      <c r="H65" s="35" t="s">
        <v>129</v>
      </c>
      <c r="I65" s="35" t="s">
        <v>62</v>
      </c>
      <c r="J65" s="35" t="s">
        <v>110</v>
      </c>
      <c r="K65" s="35" t="s">
        <v>300</v>
      </c>
      <c r="L65" s="35" t="s">
        <v>6</v>
      </c>
      <c r="M65" s="35" t="s">
        <v>301</v>
      </c>
      <c r="N65" s="35">
        <v>0</v>
      </c>
      <c r="O65" s="35">
        <v>50</v>
      </c>
      <c r="P65" s="35">
        <v>50</v>
      </c>
      <c r="Q65" s="35">
        <v>0</v>
      </c>
      <c r="R65" s="35" t="s">
        <v>302</v>
      </c>
      <c r="S65" s="35"/>
      <c r="T65" s="36" t="s">
        <v>441</v>
      </c>
      <c r="U65" s="36" t="s">
        <v>443</v>
      </c>
    </row>
    <row r="66" spans="1:21" x14ac:dyDescent="0.25">
      <c r="A66" s="56">
        <v>2015</v>
      </c>
      <c r="B66" s="35" t="s">
        <v>374</v>
      </c>
      <c r="C66" s="35">
        <v>17953</v>
      </c>
      <c r="D66" s="35">
        <v>32</v>
      </c>
      <c r="E66" s="57">
        <v>42227</v>
      </c>
      <c r="F66" s="35" t="s">
        <v>200</v>
      </c>
      <c r="G66" s="35" t="s">
        <v>47</v>
      </c>
      <c r="H66" s="35" t="s">
        <v>129</v>
      </c>
      <c r="I66" s="35" t="s">
        <v>62</v>
      </c>
      <c r="J66" s="35" t="s">
        <v>110</v>
      </c>
      <c r="K66" s="35" t="s">
        <v>300</v>
      </c>
      <c r="L66" s="35" t="s">
        <v>6</v>
      </c>
      <c r="M66" s="35" t="s">
        <v>301</v>
      </c>
      <c r="N66" s="35">
        <v>0</v>
      </c>
      <c r="O66" s="35">
        <v>1</v>
      </c>
      <c r="P66" s="35">
        <v>1</v>
      </c>
      <c r="Q66" s="35">
        <v>0</v>
      </c>
      <c r="R66" s="35" t="s">
        <v>302</v>
      </c>
      <c r="S66" s="35"/>
      <c r="T66" s="36" t="s">
        <v>441</v>
      </c>
      <c r="U66" s="36" t="s">
        <v>443</v>
      </c>
    </row>
    <row r="67" spans="1:21" x14ac:dyDescent="0.25">
      <c r="A67" s="56">
        <v>2015</v>
      </c>
      <c r="B67" s="35" t="s">
        <v>375</v>
      </c>
      <c r="C67" s="35">
        <v>17954</v>
      </c>
      <c r="D67" s="35">
        <v>32</v>
      </c>
      <c r="E67" s="57">
        <v>42227</v>
      </c>
      <c r="F67" s="35" t="s">
        <v>200</v>
      </c>
      <c r="G67" s="35" t="s">
        <v>47</v>
      </c>
      <c r="H67" s="35" t="s">
        <v>129</v>
      </c>
      <c r="I67" s="35" t="s">
        <v>62</v>
      </c>
      <c r="J67" s="35" t="s">
        <v>110</v>
      </c>
      <c r="K67" s="35" t="s">
        <v>300</v>
      </c>
      <c r="L67" s="35" t="s">
        <v>5</v>
      </c>
      <c r="M67" s="35" t="s">
        <v>301</v>
      </c>
      <c r="N67" s="35">
        <v>0</v>
      </c>
      <c r="O67" s="35">
        <v>11</v>
      </c>
      <c r="P67" s="35">
        <v>11</v>
      </c>
      <c r="Q67" s="35">
        <v>0</v>
      </c>
      <c r="R67" s="35" t="s">
        <v>302</v>
      </c>
      <c r="S67" s="35"/>
      <c r="T67" s="36" t="s">
        <v>442</v>
      </c>
      <c r="U67" s="36" t="s">
        <v>444</v>
      </c>
    </row>
    <row r="68" spans="1:21" x14ac:dyDescent="0.25">
      <c r="A68" s="56">
        <v>2015</v>
      </c>
      <c r="B68" s="35" t="s">
        <v>376</v>
      </c>
      <c r="C68" s="35">
        <v>17955</v>
      </c>
      <c r="D68" s="35">
        <v>32</v>
      </c>
      <c r="E68" s="57">
        <v>42227</v>
      </c>
      <c r="F68" s="35" t="s">
        <v>200</v>
      </c>
      <c r="G68" s="35" t="s">
        <v>47</v>
      </c>
      <c r="H68" s="35" t="s">
        <v>167</v>
      </c>
      <c r="I68" s="35" t="s">
        <v>62</v>
      </c>
      <c r="J68" s="35" t="s">
        <v>110</v>
      </c>
      <c r="K68" s="35" t="s">
        <v>300</v>
      </c>
      <c r="L68" s="35" t="s">
        <v>6</v>
      </c>
      <c r="M68" s="35" t="s">
        <v>301</v>
      </c>
      <c r="N68" s="35">
        <v>0</v>
      </c>
      <c r="O68" s="35">
        <v>17</v>
      </c>
      <c r="P68" s="35">
        <v>17</v>
      </c>
      <c r="Q68" s="35">
        <v>0</v>
      </c>
      <c r="R68" s="35" t="s">
        <v>302</v>
      </c>
      <c r="S68" s="35"/>
      <c r="T68" s="36" t="s">
        <v>441</v>
      </c>
      <c r="U68" s="36" t="s">
        <v>443</v>
      </c>
    </row>
    <row r="69" spans="1:21" x14ac:dyDescent="0.25">
      <c r="A69" s="56">
        <v>2015</v>
      </c>
      <c r="B69" s="35" t="s">
        <v>377</v>
      </c>
      <c r="C69" s="35">
        <v>17956</v>
      </c>
      <c r="D69" s="35">
        <v>32</v>
      </c>
      <c r="E69" s="57">
        <v>42227</v>
      </c>
      <c r="F69" s="35" t="s">
        <v>200</v>
      </c>
      <c r="G69" s="35" t="s">
        <v>47</v>
      </c>
      <c r="H69" s="35" t="s">
        <v>167</v>
      </c>
      <c r="I69" s="35" t="s">
        <v>62</v>
      </c>
      <c r="J69" s="35" t="s">
        <v>110</v>
      </c>
      <c r="K69" s="35" t="s">
        <v>300</v>
      </c>
      <c r="L69" s="35" t="s">
        <v>5</v>
      </c>
      <c r="M69" s="35" t="s">
        <v>301</v>
      </c>
      <c r="N69" s="35">
        <v>0</v>
      </c>
      <c r="O69" s="35">
        <v>25</v>
      </c>
      <c r="P69" s="35">
        <v>25</v>
      </c>
      <c r="Q69" s="35">
        <v>0</v>
      </c>
      <c r="R69" s="35" t="s">
        <v>302</v>
      </c>
      <c r="S69" s="35"/>
      <c r="T69" s="36" t="s">
        <v>442</v>
      </c>
      <c r="U69" s="36" t="s">
        <v>444</v>
      </c>
    </row>
    <row r="70" spans="1:21" x14ac:dyDescent="0.25">
      <c r="A70" s="56">
        <v>2015</v>
      </c>
      <c r="B70" s="35" t="s">
        <v>378</v>
      </c>
      <c r="C70" s="35">
        <v>17957</v>
      </c>
      <c r="D70" s="35">
        <v>32</v>
      </c>
      <c r="E70" s="57">
        <v>42227</v>
      </c>
      <c r="F70" s="35" t="s">
        <v>200</v>
      </c>
      <c r="G70" s="35" t="s">
        <v>47</v>
      </c>
      <c r="H70" s="35" t="s">
        <v>127</v>
      </c>
      <c r="I70" s="35" t="s">
        <v>62</v>
      </c>
      <c r="J70" s="35" t="s">
        <v>110</v>
      </c>
      <c r="K70" s="35" t="s">
        <v>300</v>
      </c>
      <c r="L70" s="35" t="s">
        <v>6</v>
      </c>
      <c r="M70" s="35" t="s">
        <v>301</v>
      </c>
      <c r="N70" s="35">
        <v>0</v>
      </c>
      <c r="O70" s="35">
        <v>15</v>
      </c>
      <c r="P70" s="35">
        <v>15</v>
      </c>
      <c r="Q70" s="35">
        <v>0</v>
      </c>
      <c r="R70" s="35" t="s">
        <v>302</v>
      </c>
      <c r="S70" s="35"/>
      <c r="T70" s="36" t="s">
        <v>441</v>
      </c>
      <c r="U70" s="36" t="s">
        <v>443</v>
      </c>
    </row>
    <row r="71" spans="1:21" x14ac:dyDescent="0.25">
      <c r="A71" s="56">
        <v>2015</v>
      </c>
      <c r="B71" s="35" t="s">
        <v>379</v>
      </c>
      <c r="C71" s="35">
        <v>17958</v>
      </c>
      <c r="D71" s="35">
        <v>32</v>
      </c>
      <c r="E71" s="57">
        <v>42227</v>
      </c>
      <c r="F71" s="35" t="s">
        <v>200</v>
      </c>
      <c r="G71" s="35" t="s">
        <v>47</v>
      </c>
      <c r="H71" s="35" t="s">
        <v>127</v>
      </c>
      <c r="I71" s="35" t="s">
        <v>62</v>
      </c>
      <c r="J71" s="35" t="s">
        <v>110</v>
      </c>
      <c r="K71" s="35" t="s">
        <v>300</v>
      </c>
      <c r="L71" s="35" t="s">
        <v>5</v>
      </c>
      <c r="M71" s="35" t="s">
        <v>301</v>
      </c>
      <c r="N71" s="35">
        <v>0</v>
      </c>
      <c r="O71" s="35">
        <v>6</v>
      </c>
      <c r="P71" s="35">
        <v>6</v>
      </c>
      <c r="Q71" s="35">
        <v>0</v>
      </c>
      <c r="R71" s="35" t="s">
        <v>302</v>
      </c>
      <c r="S71" s="35"/>
      <c r="T71" s="36" t="s">
        <v>442</v>
      </c>
      <c r="U71" s="36" t="s">
        <v>444</v>
      </c>
    </row>
    <row r="72" spans="1:21" x14ac:dyDescent="0.25">
      <c r="A72" s="56">
        <v>2015</v>
      </c>
      <c r="B72" s="35" t="s">
        <v>380</v>
      </c>
      <c r="C72" s="35">
        <v>17959</v>
      </c>
      <c r="D72" s="35">
        <v>32</v>
      </c>
      <c r="E72" s="57">
        <v>42227</v>
      </c>
      <c r="F72" s="35" t="s">
        <v>200</v>
      </c>
      <c r="G72" s="35" t="s">
        <v>47</v>
      </c>
      <c r="H72" s="35" t="s">
        <v>149</v>
      </c>
      <c r="I72" s="35" t="s">
        <v>62</v>
      </c>
      <c r="J72" s="35" t="s">
        <v>110</v>
      </c>
      <c r="K72" s="35" t="s">
        <v>300</v>
      </c>
      <c r="L72" s="35" t="s">
        <v>6</v>
      </c>
      <c r="M72" s="35" t="s">
        <v>301</v>
      </c>
      <c r="N72" s="35">
        <v>0</v>
      </c>
      <c r="O72" s="35">
        <v>22</v>
      </c>
      <c r="P72" s="35">
        <v>22</v>
      </c>
      <c r="Q72" s="35">
        <v>0</v>
      </c>
      <c r="R72" s="35" t="s">
        <v>302</v>
      </c>
      <c r="S72" s="35"/>
      <c r="T72" s="36" t="s">
        <v>441</v>
      </c>
      <c r="U72" s="36" t="s">
        <v>443</v>
      </c>
    </row>
    <row r="73" spans="1:21" x14ac:dyDescent="0.25">
      <c r="A73" s="56">
        <v>2015</v>
      </c>
      <c r="B73" s="35" t="s">
        <v>381</v>
      </c>
      <c r="C73" s="35">
        <v>17960</v>
      </c>
      <c r="D73" s="35">
        <v>32</v>
      </c>
      <c r="E73" s="57">
        <v>42227</v>
      </c>
      <c r="F73" s="35" t="s">
        <v>200</v>
      </c>
      <c r="G73" s="35" t="s">
        <v>47</v>
      </c>
      <c r="H73" s="35" t="s">
        <v>149</v>
      </c>
      <c r="I73" s="35" t="s">
        <v>62</v>
      </c>
      <c r="J73" s="35" t="s">
        <v>110</v>
      </c>
      <c r="K73" s="35" t="s">
        <v>300</v>
      </c>
      <c r="L73" s="35" t="s">
        <v>5</v>
      </c>
      <c r="M73" s="35" t="s">
        <v>301</v>
      </c>
      <c r="N73" s="35">
        <v>0</v>
      </c>
      <c r="O73" s="35">
        <v>15</v>
      </c>
      <c r="P73" s="35">
        <v>15</v>
      </c>
      <c r="Q73" s="35">
        <v>0</v>
      </c>
      <c r="R73" s="35" t="s">
        <v>302</v>
      </c>
      <c r="S73" s="35"/>
      <c r="T73" s="36" t="s">
        <v>442</v>
      </c>
      <c r="U73" s="36" t="s">
        <v>444</v>
      </c>
    </row>
    <row r="74" spans="1:21" x14ac:dyDescent="0.25">
      <c r="A74" s="56">
        <v>2015</v>
      </c>
      <c r="B74" s="35" t="s">
        <v>382</v>
      </c>
      <c r="C74" s="35">
        <v>17961</v>
      </c>
      <c r="D74" s="35">
        <v>32</v>
      </c>
      <c r="E74" s="57">
        <v>42227</v>
      </c>
      <c r="F74" s="35" t="s">
        <v>200</v>
      </c>
      <c r="G74" s="35" t="s">
        <v>47</v>
      </c>
      <c r="H74" s="35" t="s">
        <v>151</v>
      </c>
      <c r="I74" s="35" t="s">
        <v>62</v>
      </c>
      <c r="J74" s="35" t="s">
        <v>110</v>
      </c>
      <c r="K74" s="35" t="s">
        <v>300</v>
      </c>
      <c r="L74" s="35" t="s">
        <v>6</v>
      </c>
      <c r="M74" s="35" t="s">
        <v>301</v>
      </c>
      <c r="N74" s="35">
        <v>0</v>
      </c>
      <c r="O74" s="35">
        <v>13</v>
      </c>
      <c r="P74" s="35">
        <v>13</v>
      </c>
      <c r="Q74" s="35">
        <v>0</v>
      </c>
      <c r="R74" s="35" t="s">
        <v>302</v>
      </c>
      <c r="S74" s="35"/>
      <c r="T74" s="36" t="s">
        <v>441</v>
      </c>
      <c r="U74" s="36" t="s">
        <v>443</v>
      </c>
    </row>
    <row r="75" spans="1:21" x14ac:dyDescent="0.25">
      <c r="A75" s="56">
        <v>2015</v>
      </c>
      <c r="B75" s="35" t="s">
        <v>383</v>
      </c>
      <c r="C75" s="35">
        <v>17962</v>
      </c>
      <c r="D75" s="35">
        <v>32</v>
      </c>
      <c r="E75" s="57">
        <v>42227</v>
      </c>
      <c r="F75" s="35" t="s">
        <v>200</v>
      </c>
      <c r="G75" s="35" t="s">
        <v>47</v>
      </c>
      <c r="H75" s="35" t="s">
        <v>151</v>
      </c>
      <c r="I75" s="35" t="s">
        <v>62</v>
      </c>
      <c r="J75" s="35" t="s">
        <v>110</v>
      </c>
      <c r="K75" s="35" t="s">
        <v>300</v>
      </c>
      <c r="L75" s="35" t="s">
        <v>5</v>
      </c>
      <c r="M75" s="35" t="s">
        <v>301</v>
      </c>
      <c r="N75" s="35">
        <v>0</v>
      </c>
      <c r="O75" s="35">
        <v>2</v>
      </c>
      <c r="P75" s="35">
        <v>2</v>
      </c>
      <c r="Q75" s="35">
        <v>0</v>
      </c>
      <c r="R75" s="35" t="s">
        <v>302</v>
      </c>
      <c r="S75" s="35"/>
      <c r="T75" s="36" t="s">
        <v>442</v>
      </c>
      <c r="U75" s="36" t="s">
        <v>444</v>
      </c>
    </row>
    <row r="76" spans="1:21" x14ac:dyDescent="0.25">
      <c r="A76" s="56">
        <v>2015</v>
      </c>
      <c r="B76" s="35" t="s">
        <v>384</v>
      </c>
      <c r="C76" s="35">
        <v>17963</v>
      </c>
      <c r="D76" s="35">
        <v>32</v>
      </c>
      <c r="E76" s="57">
        <v>42227</v>
      </c>
      <c r="F76" s="35" t="s">
        <v>200</v>
      </c>
      <c r="G76" s="35" t="s">
        <v>47</v>
      </c>
      <c r="H76" s="35" t="s">
        <v>155</v>
      </c>
      <c r="I76" s="35" t="s">
        <v>62</v>
      </c>
      <c r="J76" s="35" t="s">
        <v>110</v>
      </c>
      <c r="K76" s="35" t="s">
        <v>300</v>
      </c>
      <c r="L76" s="35" t="s">
        <v>6</v>
      </c>
      <c r="M76" s="35" t="s">
        <v>301</v>
      </c>
      <c r="N76" s="35">
        <v>0</v>
      </c>
      <c r="O76" s="35">
        <v>13</v>
      </c>
      <c r="P76" s="35">
        <v>13</v>
      </c>
      <c r="Q76" s="35">
        <v>0</v>
      </c>
      <c r="R76" s="35" t="s">
        <v>302</v>
      </c>
      <c r="S76" s="35"/>
      <c r="T76" s="36" t="s">
        <v>441</v>
      </c>
      <c r="U76" s="36" t="s">
        <v>443</v>
      </c>
    </row>
    <row r="77" spans="1:21" x14ac:dyDescent="0.25">
      <c r="A77" s="56">
        <v>2015</v>
      </c>
      <c r="B77" s="35" t="s">
        <v>385</v>
      </c>
      <c r="C77" s="35">
        <v>17964</v>
      </c>
      <c r="D77" s="35">
        <v>32</v>
      </c>
      <c r="E77" s="57">
        <v>42227</v>
      </c>
      <c r="F77" s="35" t="s">
        <v>200</v>
      </c>
      <c r="G77" s="35" t="s">
        <v>47</v>
      </c>
      <c r="H77" s="35" t="s">
        <v>155</v>
      </c>
      <c r="I77" s="35" t="s">
        <v>62</v>
      </c>
      <c r="J77" s="35" t="s">
        <v>110</v>
      </c>
      <c r="K77" s="35" t="s">
        <v>300</v>
      </c>
      <c r="L77" s="35" t="s">
        <v>5</v>
      </c>
      <c r="M77" s="35" t="s">
        <v>301</v>
      </c>
      <c r="N77" s="35">
        <v>0</v>
      </c>
      <c r="O77" s="35">
        <v>26</v>
      </c>
      <c r="P77" s="35">
        <v>26</v>
      </c>
      <c r="Q77" s="35">
        <v>0</v>
      </c>
      <c r="R77" s="35" t="s">
        <v>302</v>
      </c>
      <c r="S77" s="35"/>
      <c r="T77" s="36" t="s">
        <v>442</v>
      </c>
      <c r="U77" s="36" t="s">
        <v>444</v>
      </c>
    </row>
    <row r="78" spans="1:21" x14ac:dyDescent="0.25">
      <c r="A78" s="56">
        <v>2015</v>
      </c>
      <c r="B78" s="35" t="s">
        <v>386</v>
      </c>
      <c r="C78" s="35">
        <v>17965</v>
      </c>
      <c r="D78" s="35">
        <v>32</v>
      </c>
      <c r="E78" s="57">
        <v>42227</v>
      </c>
      <c r="F78" s="35" t="s">
        <v>200</v>
      </c>
      <c r="G78" s="35" t="s">
        <v>47</v>
      </c>
      <c r="H78" s="35" t="s">
        <v>133</v>
      </c>
      <c r="I78" s="35" t="s">
        <v>62</v>
      </c>
      <c r="J78" s="35" t="s">
        <v>110</v>
      </c>
      <c r="K78" s="35" t="s">
        <v>300</v>
      </c>
      <c r="L78" s="35" t="s">
        <v>6</v>
      </c>
      <c r="M78" s="35" t="s">
        <v>301</v>
      </c>
      <c r="N78" s="35">
        <v>0</v>
      </c>
      <c r="O78" s="35">
        <v>30</v>
      </c>
      <c r="P78" s="35">
        <v>30</v>
      </c>
      <c r="Q78" s="35">
        <v>0</v>
      </c>
      <c r="R78" s="35" t="s">
        <v>302</v>
      </c>
      <c r="S78" s="35"/>
      <c r="T78" s="36" t="s">
        <v>441</v>
      </c>
      <c r="U78" s="36" t="s">
        <v>443</v>
      </c>
    </row>
    <row r="79" spans="1:21" x14ac:dyDescent="0.25">
      <c r="A79" s="56">
        <v>2015</v>
      </c>
      <c r="B79" s="35" t="s">
        <v>387</v>
      </c>
      <c r="C79" s="35">
        <v>17966</v>
      </c>
      <c r="D79" s="35">
        <v>32</v>
      </c>
      <c r="E79" s="57">
        <v>42227</v>
      </c>
      <c r="F79" s="35" t="s">
        <v>200</v>
      </c>
      <c r="G79" s="35" t="s">
        <v>47</v>
      </c>
      <c r="H79" s="35" t="s">
        <v>133</v>
      </c>
      <c r="I79" s="35" t="s">
        <v>62</v>
      </c>
      <c r="J79" s="35" t="s">
        <v>110</v>
      </c>
      <c r="K79" s="35" t="s">
        <v>300</v>
      </c>
      <c r="L79" s="35" t="s">
        <v>5</v>
      </c>
      <c r="M79" s="35" t="s">
        <v>301</v>
      </c>
      <c r="N79" s="35">
        <v>0</v>
      </c>
      <c r="O79" s="35">
        <v>6</v>
      </c>
      <c r="P79" s="35">
        <v>6</v>
      </c>
      <c r="Q79" s="35">
        <v>0</v>
      </c>
      <c r="R79" s="35" t="s">
        <v>302</v>
      </c>
      <c r="S79" s="35"/>
      <c r="T79" s="36" t="s">
        <v>442</v>
      </c>
      <c r="U79" s="36" t="s">
        <v>444</v>
      </c>
    </row>
    <row r="80" spans="1:21" x14ac:dyDescent="0.25">
      <c r="A80" s="56">
        <v>2015</v>
      </c>
      <c r="B80" s="35" t="s">
        <v>388</v>
      </c>
      <c r="C80" s="35">
        <v>17967</v>
      </c>
      <c r="D80" s="35">
        <v>32</v>
      </c>
      <c r="E80" s="57">
        <v>42228</v>
      </c>
      <c r="F80" s="35" t="s">
        <v>200</v>
      </c>
      <c r="G80" s="35" t="s">
        <v>47</v>
      </c>
      <c r="H80" s="35" t="s">
        <v>157</v>
      </c>
      <c r="I80" s="35" t="s">
        <v>60</v>
      </c>
      <c r="J80" s="35" t="s">
        <v>110</v>
      </c>
      <c r="K80" s="35" t="s">
        <v>300</v>
      </c>
      <c r="L80" s="35" t="s">
        <v>6</v>
      </c>
      <c r="M80" s="35" t="s">
        <v>301</v>
      </c>
      <c r="N80" s="35">
        <v>0</v>
      </c>
      <c r="O80" s="35">
        <v>30</v>
      </c>
      <c r="P80" s="35">
        <v>30</v>
      </c>
      <c r="Q80" s="35">
        <v>0</v>
      </c>
      <c r="R80" s="35" t="s">
        <v>302</v>
      </c>
      <c r="S80" s="35"/>
      <c r="T80" s="36" t="s">
        <v>441</v>
      </c>
      <c r="U80" s="36" t="s">
        <v>447</v>
      </c>
    </row>
    <row r="81" spans="1:21" x14ac:dyDescent="0.25">
      <c r="A81" s="56">
        <v>2015</v>
      </c>
      <c r="B81" s="35" t="s">
        <v>389</v>
      </c>
      <c r="C81" s="35">
        <v>17968</v>
      </c>
      <c r="D81" s="35">
        <v>32</v>
      </c>
      <c r="E81" s="57">
        <v>42228</v>
      </c>
      <c r="F81" s="35" t="s">
        <v>200</v>
      </c>
      <c r="G81" s="35" t="s">
        <v>47</v>
      </c>
      <c r="H81" s="35" t="s">
        <v>157</v>
      </c>
      <c r="I81" s="35" t="s">
        <v>60</v>
      </c>
      <c r="J81" s="35" t="s">
        <v>110</v>
      </c>
      <c r="K81" s="35" t="s">
        <v>300</v>
      </c>
      <c r="L81" s="35" t="s">
        <v>5</v>
      </c>
      <c r="M81" s="35" t="s">
        <v>301</v>
      </c>
      <c r="N81" s="35">
        <v>0</v>
      </c>
      <c r="O81" s="35">
        <v>2</v>
      </c>
      <c r="P81" s="35">
        <v>2</v>
      </c>
      <c r="Q81" s="35">
        <v>0</v>
      </c>
      <c r="R81" s="35" t="s">
        <v>302</v>
      </c>
      <c r="S81" s="35"/>
      <c r="T81" s="36" t="s">
        <v>442</v>
      </c>
      <c r="U81" s="36" t="s">
        <v>448</v>
      </c>
    </row>
    <row r="82" spans="1:21" x14ac:dyDescent="0.25">
      <c r="A82" s="56">
        <v>2015</v>
      </c>
      <c r="B82" s="35" t="s">
        <v>390</v>
      </c>
      <c r="C82" s="35">
        <v>17969</v>
      </c>
      <c r="D82" s="35">
        <v>32</v>
      </c>
      <c r="E82" s="57">
        <v>42228</v>
      </c>
      <c r="F82" s="35" t="s">
        <v>200</v>
      </c>
      <c r="G82" s="35" t="s">
        <v>47</v>
      </c>
      <c r="H82" s="35" t="s">
        <v>171</v>
      </c>
      <c r="I82" s="35" t="s">
        <v>60</v>
      </c>
      <c r="J82" s="35" t="s">
        <v>110</v>
      </c>
      <c r="K82" s="35" t="s">
        <v>300</v>
      </c>
      <c r="L82" s="35" t="s">
        <v>6</v>
      </c>
      <c r="M82" s="35" t="s">
        <v>301</v>
      </c>
      <c r="N82" s="35">
        <v>0</v>
      </c>
      <c r="O82" s="35">
        <v>24</v>
      </c>
      <c r="P82" s="35">
        <v>24</v>
      </c>
      <c r="Q82" s="35">
        <v>0</v>
      </c>
      <c r="R82" s="35" t="s">
        <v>302</v>
      </c>
      <c r="S82" s="35"/>
      <c r="T82" s="36" t="s">
        <v>441</v>
      </c>
      <c r="U82" s="36" t="s">
        <v>447</v>
      </c>
    </row>
    <row r="83" spans="1:21" x14ac:dyDescent="0.25">
      <c r="A83" s="56">
        <v>2015</v>
      </c>
      <c r="B83" s="35" t="s">
        <v>391</v>
      </c>
      <c r="C83" s="35">
        <v>17970</v>
      </c>
      <c r="D83" s="35">
        <v>32</v>
      </c>
      <c r="E83" s="57">
        <v>42228</v>
      </c>
      <c r="F83" s="35" t="s">
        <v>200</v>
      </c>
      <c r="G83" s="35" t="s">
        <v>47</v>
      </c>
      <c r="H83" s="35" t="s">
        <v>171</v>
      </c>
      <c r="I83" s="35" t="s">
        <v>60</v>
      </c>
      <c r="J83" s="35" t="s">
        <v>110</v>
      </c>
      <c r="K83" s="35" t="s">
        <v>300</v>
      </c>
      <c r="L83" s="35" t="s">
        <v>5</v>
      </c>
      <c r="M83" s="35" t="s">
        <v>301</v>
      </c>
      <c r="N83" s="35">
        <v>0</v>
      </c>
      <c r="O83" s="35">
        <v>20</v>
      </c>
      <c r="P83" s="35">
        <v>20</v>
      </c>
      <c r="Q83" s="35">
        <v>0</v>
      </c>
      <c r="R83" s="35" t="s">
        <v>302</v>
      </c>
      <c r="S83" s="35"/>
      <c r="T83" s="36" t="s">
        <v>442</v>
      </c>
      <c r="U83" s="36" t="s">
        <v>448</v>
      </c>
    </row>
    <row r="84" spans="1:21" x14ac:dyDescent="0.25">
      <c r="A84" s="56">
        <v>2015</v>
      </c>
      <c r="B84" s="35" t="s">
        <v>392</v>
      </c>
      <c r="C84" s="35">
        <v>17971</v>
      </c>
      <c r="D84" s="35">
        <v>32</v>
      </c>
      <c r="E84" s="57">
        <v>42228</v>
      </c>
      <c r="F84" s="35" t="s">
        <v>200</v>
      </c>
      <c r="G84" s="35" t="s">
        <v>47</v>
      </c>
      <c r="H84" s="35" t="s">
        <v>191</v>
      </c>
      <c r="I84" s="35" t="s">
        <v>60</v>
      </c>
      <c r="J84" s="35" t="s">
        <v>110</v>
      </c>
      <c r="K84" s="35" t="s">
        <v>300</v>
      </c>
      <c r="L84" s="35" t="s">
        <v>6</v>
      </c>
      <c r="M84" s="35" t="s">
        <v>301</v>
      </c>
      <c r="N84" s="35">
        <v>0</v>
      </c>
      <c r="O84" s="35">
        <v>17</v>
      </c>
      <c r="P84" s="35">
        <v>17</v>
      </c>
      <c r="Q84" s="35">
        <v>0</v>
      </c>
      <c r="R84" s="35" t="s">
        <v>302</v>
      </c>
      <c r="S84" s="35"/>
      <c r="T84" s="36" t="s">
        <v>441</v>
      </c>
      <c r="U84" s="36" t="s">
        <v>447</v>
      </c>
    </row>
    <row r="85" spans="1:21" x14ac:dyDescent="0.25">
      <c r="A85" s="56">
        <v>2015</v>
      </c>
      <c r="B85" s="35" t="s">
        <v>393</v>
      </c>
      <c r="C85" s="35">
        <v>17972</v>
      </c>
      <c r="D85" s="35">
        <v>32</v>
      </c>
      <c r="E85" s="57">
        <v>42228</v>
      </c>
      <c r="F85" s="35" t="s">
        <v>200</v>
      </c>
      <c r="G85" s="35" t="s">
        <v>47</v>
      </c>
      <c r="H85" s="35" t="s">
        <v>191</v>
      </c>
      <c r="I85" s="35" t="s">
        <v>60</v>
      </c>
      <c r="J85" s="35" t="s">
        <v>110</v>
      </c>
      <c r="K85" s="35" t="s">
        <v>300</v>
      </c>
      <c r="L85" s="35" t="s">
        <v>5</v>
      </c>
      <c r="M85" s="35" t="s">
        <v>301</v>
      </c>
      <c r="N85" s="35">
        <v>0</v>
      </c>
      <c r="O85" s="35">
        <v>15</v>
      </c>
      <c r="P85" s="35">
        <v>15</v>
      </c>
      <c r="Q85" s="35">
        <v>0</v>
      </c>
      <c r="R85" s="35" t="s">
        <v>302</v>
      </c>
      <c r="S85" s="35"/>
      <c r="T85" s="36" t="s">
        <v>442</v>
      </c>
      <c r="U85" s="36" t="s">
        <v>448</v>
      </c>
    </row>
    <row r="86" spans="1:21" x14ac:dyDescent="0.25">
      <c r="A86" s="56">
        <v>2015</v>
      </c>
      <c r="B86" s="35" t="s">
        <v>394</v>
      </c>
      <c r="C86" s="35">
        <v>17973</v>
      </c>
      <c r="D86" s="35">
        <v>32</v>
      </c>
      <c r="E86" s="57">
        <v>42228</v>
      </c>
      <c r="F86" s="35" t="s">
        <v>200</v>
      </c>
      <c r="G86" s="35" t="s">
        <v>9</v>
      </c>
      <c r="H86" s="35" t="s">
        <v>230</v>
      </c>
      <c r="I86" s="35" t="s">
        <v>9</v>
      </c>
      <c r="J86" s="35" t="s">
        <v>110</v>
      </c>
      <c r="K86" s="35" t="s">
        <v>300</v>
      </c>
      <c r="L86" s="35" t="s">
        <v>6</v>
      </c>
      <c r="M86" s="35" t="s">
        <v>301</v>
      </c>
      <c r="N86" s="35">
        <v>0</v>
      </c>
      <c r="O86" s="35">
        <v>50</v>
      </c>
      <c r="P86" s="35">
        <v>50</v>
      </c>
      <c r="Q86" s="35">
        <v>0</v>
      </c>
      <c r="R86" s="35" t="s">
        <v>302</v>
      </c>
      <c r="S86" s="35"/>
      <c r="T86" s="36" t="s">
        <v>439</v>
      </c>
      <c r="U86" s="36" t="s">
        <v>439</v>
      </c>
    </row>
    <row r="87" spans="1:21" x14ac:dyDescent="0.25">
      <c r="A87" s="56">
        <v>2015</v>
      </c>
      <c r="B87" s="35" t="s">
        <v>395</v>
      </c>
      <c r="C87" s="35">
        <v>17974</v>
      </c>
      <c r="D87" s="35">
        <v>32</v>
      </c>
      <c r="E87" s="57">
        <v>42228</v>
      </c>
      <c r="F87" s="35" t="s">
        <v>200</v>
      </c>
      <c r="G87" s="35" t="s">
        <v>9</v>
      </c>
      <c r="H87" s="35" t="s">
        <v>230</v>
      </c>
      <c r="I87" s="35" t="s">
        <v>9</v>
      </c>
      <c r="J87" s="35" t="s">
        <v>110</v>
      </c>
      <c r="K87" s="35" t="s">
        <v>300</v>
      </c>
      <c r="L87" s="35" t="s">
        <v>6</v>
      </c>
      <c r="M87" s="35" t="s">
        <v>301</v>
      </c>
      <c r="N87" s="35">
        <v>0</v>
      </c>
      <c r="O87" s="35">
        <v>7</v>
      </c>
      <c r="P87" s="35">
        <v>7</v>
      </c>
      <c r="Q87" s="35">
        <v>0</v>
      </c>
      <c r="R87" s="35" t="s">
        <v>302</v>
      </c>
      <c r="S87" s="35"/>
      <c r="T87" s="36" t="s">
        <v>439</v>
      </c>
      <c r="U87" s="36" t="s">
        <v>439</v>
      </c>
    </row>
    <row r="88" spans="1:21" x14ac:dyDescent="0.25">
      <c r="A88" s="56">
        <v>2015</v>
      </c>
      <c r="B88" s="35" t="s">
        <v>396</v>
      </c>
      <c r="C88" s="35">
        <v>17975</v>
      </c>
      <c r="D88" s="35">
        <v>32</v>
      </c>
      <c r="E88" s="57">
        <v>42228</v>
      </c>
      <c r="F88" s="35" t="s">
        <v>200</v>
      </c>
      <c r="G88" s="35" t="s">
        <v>9</v>
      </c>
      <c r="H88" s="35" t="s">
        <v>230</v>
      </c>
      <c r="I88" s="35" t="s">
        <v>9</v>
      </c>
      <c r="J88" s="35" t="s">
        <v>110</v>
      </c>
      <c r="K88" s="35" t="s">
        <v>300</v>
      </c>
      <c r="L88" s="35" t="s">
        <v>5</v>
      </c>
      <c r="M88" s="35" t="s">
        <v>301</v>
      </c>
      <c r="N88" s="35">
        <v>0</v>
      </c>
      <c r="O88" s="35">
        <v>1</v>
      </c>
      <c r="P88" s="35">
        <v>1</v>
      </c>
      <c r="Q88" s="35">
        <v>0</v>
      </c>
      <c r="R88" s="35" t="s">
        <v>302</v>
      </c>
      <c r="S88" s="35"/>
      <c r="T88" s="36" t="s">
        <v>440</v>
      </c>
      <c r="U88" s="36" t="s">
        <v>440</v>
      </c>
    </row>
    <row r="89" spans="1:21" x14ac:dyDescent="0.25">
      <c r="A89" s="56">
        <v>2015</v>
      </c>
      <c r="B89" s="35" t="s">
        <v>397</v>
      </c>
      <c r="C89" s="35">
        <v>17976</v>
      </c>
      <c r="D89" s="35">
        <v>32</v>
      </c>
      <c r="E89" s="57">
        <v>42228</v>
      </c>
      <c r="F89" s="35" t="s">
        <v>200</v>
      </c>
      <c r="G89" s="35" t="s">
        <v>47</v>
      </c>
      <c r="H89" s="35" t="s">
        <v>147</v>
      </c>
      <c r="I89" s="35" t="s">
        <v>60</v>
      </c>
      <c r="J89" s="35" t="s">
        <v>110</v>
      </c>
      <c r="K89" s="35" t="s">
        <v>300</v>
      </c>
      <c r="L89" s="35" t="s">
        <v>6</v>
      </c>
      <c r="M89" s="35" t="s">
        <v>301</v>
      </c>
      <c r="N89" s="35">
        <v>0</v>
      </c>
      <c r="O89" s="35">
        <v>50</v>
      </c>
      <c r="P89" s="35">
        <v>50</v>
      </c>
      <c r="Q89" s="35">
        <v>0</v>
      </c>
      <c r="R89" s="35" t="s">
        <v>302</v>
      </c>
      <c r="S89" s="35"/>
      <c r="T89" s="36" t="s">
        <v>441</v>
      </c>
      <c r="U89" s="36" t="s">
        <v>447</v>
      </c>
    </row>
    <row r="90" spans="1:21" x14ac:dyDescent="0.25">
      <c r="A90" s="56">
        <v>2015</v>
      </c>
      <c r="B90" s="35" t="s">
        <v>398</v>
      </c>
      <c r="C90" s="35">
        <v>17977</v>
      </c>
      <c r="D90" s="35">
        <v>32</v>
      </c>
      <c r="E90" s="57">
        <v>42228</v>
      </c>
      <c r="F90" s="35" t="s">
        <v>200</v>
      </c>
      <c r="G90" s="35" t="s">
        <v>47</v>
      </c>
      <c r="H90" s="35" t="s">
        <v>147</v>
      </c>
      <c r="I90" s="35" t="s">
        <v>60</v>
      </c>
      <c r="J90" s="35" t="s">
        <v>110</v>
      </c>
      <c r="K90" s="35" t="s">
        <v>300</v>
      </c>
      <c r="L90" s="35" t="s">
        <v>6</v>
      </c>
      <c r="M90" s="35" t="s">
        <v>301</v>
      </c>
      <c r="N90" s="35">
        <v>0</v>
      </c>
      <c r="O90" s="35">
        <v>10</v>
      </c>
      <c r="P90" s="35">
        <v>10</v>
      </c>
      <c r="Q90" s="35">
        <v>0</v>
      </c>
      <c r="R90" s="35" t="s">
        <v>302</v>
      </c>
      <c r="S90" s="35"/>
      <c r="T90" s="36" t="s">
        <v>441</v>
      </c>
      <c r="U90" s="36" t="s">
        <v>447</v>
      </c>
    </row>
    <row r="91" spans="1:21" x14ac:dyDescent="0.25">
      <c r="A91" s="56">
        <v>2015</v>
      </c>
      <c r="B91" s="35" t="s">
        <v>399</v>
      </c>
      <c r="C91" s="35">
        <v>17978</v>
      </c>
      <c r="D91" s="35">
        <v>32</v>
      </c>
      <c r="E91" s="57">
        <v>42228</v>
      </c>
      <c r="F91" s="35" t="s">
        <v>200</v>
      </c>
      <c r="G91" s="35" t="s">
        <v>47</v>
      </c>
      <c r="H91" s="35" t="s">
        <v>147</v>
      </c>
      <c r="I91" s="35" t="s">
        <v>60</v>
      </c>
      <c r="J91" s="35" t="s">
        <v>110</v>
      </c>
      <c r="K91" s="35" t="s">
        <v>300</v>
      </c>
      <c r="L91" s="35" t="s">
        <v>5</v>
      </c>
      <c r="M91" s="35" t="s">
        <v>301</v>
      </c>
      <c r="N91" s="35">
        <v>0</v>
      </c>
      <c r="O91" s="35">
        <v>29</v>
      </c>
      <c r="P91" s="35">
        <v>29</v>
      </c>
      <c r="Q91" s="35">
        <v>0</v>
      </c>
      <c r="R91" s="35" t="s">
        <v>302</v>
      </c>
      <c r="S91" s="35"/>
      <c r="T91" s="36" t="s">
        <v>442</v>
      </c>
      <c r="U91" s="36" t="s">
        <v>448</v>
      </c>
    </row>
    <row r="92" spans="1:21" x14ac:dyDescent="0.25">
      <c r="A92" s="56">
        <v>2015</v>
      </c>
      <c r="B92" s="35" t="s">
        <v>400</v>
      </c>
      <c r="C92" s="35">
        <v>17979</v>
      </c>
      <c r="D92" s="35">
        <v>32</v>
      </c>
      <c r="E92" s="57">
        <v>42228</v>
      </c>
      <c r="F92" s="35" t="s">
        <v>200</v>
      </c>
      <c r="G92" s="35" t="s">
        <v>47</v>
      </c>
      <c r="H92" s="35" t="s">
        <v>401</v>
      </c>
      <c r="I92" s="35" t="s">
        <v>60</v>
      </c>
      <c r="J92" s="35" t="s">
        <v>326</v>
      </c>
      <c r="K92" s="35" t="s">
        <v>300</v>
      </c>
      <c r="L92" s="35" t="s">
        <v>5</v>
      </c>
      <c r="M92" s="35" t="s">
        <v>301</v>
      </c>
      <c r="N92" s="35">
        <v>35</v>
      </c>
      <c r="O92" s="35">
        <v>0</v>
      </c>
      <c r="P92" s="35">
        <v>35</v>
      </c>
      <c r="Q92" s="35">
        <v>0</v>
      </c>
      <c r="R92" s="35" t="s">
        <v>302</v>
      </c>
      <c r="S92" s="35"/>
      <c r="T92" s="36" t="s">
        <v>442</v>
      </c>
      <c r="U92" s="36" t="s">
        <v>448</v>
      </c>
    </row>
    <row r="93" spans="1:21" x14ac:dyDescent="0.25">
      <c r="A93" s="56">
        <v>2015</v>
      </c>
      <c r="B93" s="35" t="s">
        <v>402</v>
      </c>
      <c r="C93" s="35">
        <v>17980</v>
      </c>
      <c r="D93" s="35">
        <v>32</v>
      </c>
      <c r="E93" s="57">
        <v>42228</v>
      </c>
      <c r="F93" s="35" t="s">
        <v>200</v>
      </c>
      <c r="G93" s="35" t="s">
        <v>47</v>
      </c>
      <c r="H93" s="35" t="s">
        <v>169</v>
      </c>
      <c r="I93" s="35" t="s">
        <v>60</v>
      </c>
      <c r="J93" s="35" t="s">
        <v>110</v>
      </c>
      <c r="K93" s="35" t="s">
        <v>300</v>
      </c>
      <c r="L93" s="35" t="s">
        <v>6</v>
      </c>
      <c r="M93" s="35" t="s">
        <v>301</v>
      </c>
      <c r="N93" s="35">
        <v>0</v>
      </c>
      <c r="O93" s="35">
        <v>10</v>
      </c>
      <c r="P93" s="35">
        <v>10</v>
      </c>
      <c r="Q93" s="35">
        <v>0</v>
      </c>
      <c r="R93" s="35" t="s">
        <v>302</v>
      </c>
      <c r="S93" s="35"/>
      <c r="T93" s="36" t="s">
        <v>441</v>
      </c>
      <c r="U93" s="36" t="s">
        <v>447</v>
      </c>
    </row>
    <row r="94" spans="1:21" x14ac:dyDescent="0.25">
      <c r="A94" s="56">
        <v>2015</v>
      </c>
      <c r="B94" s="35" t="s">
        <v>403</v>
      </c>
      <c r="C94" s="35">
        <v>17981</v>
      </c>
      <c r="D94" s="35">
        <v>32</v>
      </c>
      <c r="E94" s="57">
        <v>42228</v>
      </c>
      <c r="F94" s="35" t="s">
        <v>200</v>
      </c>
      <c r="G94" s="35" t="s">
        <v>47</v>
      </c>
      <c r="H94" s="35" t="s">
        <v>169</v>
      </c>
      <c r="I94" s="35" t="s">
        <v>60</v>
      </c>
      <c r="J94" s="35" t="s">
        <v>110</v>
      </c>
      <c r="K94" s="35" t="s">
        <v>300</v>
      </c>
      <c r="L94" s="35" t="s">
        <v>5</v>
      </c>
      <c r="M94" s="35" t="s">
        <v>301</v>
      </c>
      <c r="N94" s="35">
        <v>0</v>
      </c>
      <c r="O94" s="35">
        <v>4</v>
      </c>
      <c r="P94" s="35">
        <v>4</v>
      </c>
      <c r="Q94" s="35">
        <v>0</v>
      </c>
      <c r="R94" s="35" t="s">
        <v>302</v>
      </c>
      <c r="S94" s="35"/>
      <c r="T94" s="36" t="s">
        <v>442</v>
      </c>
      <c r="U94" s="36" t="s">
        <v>448</v>
      </c>
    </row>
    <row r="95" spans="1:21" x14ac:dyDescent="0.25">
      <c r="A95" s="56">
        <v>2015</v>
      </c>
      <c r="B95" s="35" t="s">
        <v>404</v>
      </c>
      <c r="C95" s="35">
        <v>17982</v>
      </c>
      <c r="D95" s="35">
        <v>32</v>
      </c>
      <c r="E95" s="57">
        <v>42228</v>
      </c>
      <c r="F95" s="35" t="s">
        <v>200</v>
      </c>
      <c r="G95" s="35" t="s">
        <v>47</v>
      </c>
      <c r="H95" s="35" t="s">
        <v>405</v>
      </c>
      <c r="I95" s="35" t="s">
        <v>60</v>
      </c>
      <c r="J95" s="35" t="s">
        <v>326</v>
      </c>
      <c r="K95" s="35" t="s">
        <v>300</v>
      </c>
      <c r="L95" s="35" t="s">
        <v>5</v>
      </c>
      <c r="M95" s="35" t="s">
        <v>301</v>
      </c>
      <c r="N95" s="35">
        <v>50</v>
      </c>
      <c r="O95" s="35">
        <v>0</v>
      </c>
      <c r="P95" s="35">
        <v>50</v>
      </c>
      <c r="Q95" s="35">
        <v>0</v>
      </c>
      <c r="R95" s="35" t="s">
        <v>302</v>
      </c>
      <c r="S95" s="35"/>
      <c r="T95" s="36" t="s">
        <v>442</v>
      </c>
      <c r="U95" s="36" t="s">
        <v>448</v>
      </c>
    </row>
    <row r="96" spans="1:21" x14ac:dyDescent="0.25">
      <c r="A96" s="56">
        <v>2015</v>
      </c>
      <c r="B96" s="35" t="s">
        <v>406</v>
      </c>
      <c r="C96" s="35">
        <v>17983</v>
      </c>
      <c r="D96" s="35">
        <v>32</v>
      </c>
      <c r="E96" s="57">
        <v>42228</v>
      </c>
      <c r="F96" s="35" t="s">
        <v>200</v>
      </c>
      <c r="G96" s="35" t="s">
        <v>47</v>
      </c>
      <c r="H96" s="35" t="s">
        <v>405</v>
      </c>
      <c r="I96" s="35" t="s">
        <v>60</v>
      </c>
      <c r="J96" s="35" t="s">
        <v>326</v>
      </c>
      <c r="K96" s="35" t="s">
        <v>300</v>
      </c>
      <c r="L96" s="35" t="s">
        <v>5</v>
      </c>
      <c r="M96" s="35" t="s">
        <v>301</v>
      </c>
      <c r="N96" s="35">
        <v>50</v>
      </c>
      <c r="O96" s="35">
        <v>0</v>
      </c>
      <c r="P96" s="35">
        <v>50</v>
      </c>
      <c r="Q96" s="35">
        <v>0</v>
      </c>
      <c r="R96" s="35" t="s">
        <v>302</v>
      </c>
      <c r="S96" s="35"/>
      <c r="T96" s="36" t="s">
        <v>442</v>
      </c>
      <c r="U96" s="36" t="s">
        <v>448</v>
      </c>
    </row>
    <row r="97" spans="1:21" x14ac:dyDescent="0.25">
      <c r="A97" s="56">
        <v>2015</v>
      </c>
      <c r="B97" s="35" t="s">
        <v>407</v>
      </c>
      <c r="C97" s="35">
        <v>17984</v>
      </c>
      <c r="D97" s="35">
        <v>32</v>
      </c>
      <c r="E97" s="57">
        <v>42228</v>
      </c>
      <c r="F97" s="35" t="s">
        <v>200</v>
      </c>
      <c r="G97" s="35" t="s">
        <v>47</v>
      </c>
      <c r="H97" s="35" t="s">
        <v>405</v>
      </c>
      <c r="I97" s="35" t="s">
        <v>60</v>
      </c>
      <c r="J97" s="35" t="s">
        <v>326</v>
      </c>
      <c r="K97" s="35" t="s">
        <v>300</v>
      </c>
      <c r="L97" s="35" t="s">
        <v>5</v>
      </c>
      <c r="M97" s="35" t="s">
        <v>301</v>
      </c>
      <c r="N97" s="35">
        <v>1</v>
      </c>
      <c r="O97" s="35">
        <v>0</v>
      </c>
      <c r="P97" s="35">
        <v>1</v>
      </c>
      <c r="Q97" s="35">
        <v>0</v>
      </c>
      <c r="R97" s="35" t="s">
        <v>302</v>
      </c>
      <c r="S97" s="35"/>
      <c r="T97" s="36" t="s">
        <v>442</v>
      </c>
      <c r="U97" s="36" t="s">
        <v>448</v>
      </c>
    </row>
    <row r="98" spans="1:21" x14ac:dyDescent="0.25">
      <c r="A98" s="56">
        <v>2015</v>
      </c>
      <c r="B98" s="35" t="s">
        <v>408</v>
      </c>
      <c r="C98" s="35">
        <v>17985</v>
      </c>
      <c r="D98" s="35">
        <v>32</v>
      </c>
      <c r="E98" s="57">
        <v>42228</v>
      </c>
      <c r="F98" s="35" t="s">
        <v>200</v>
      </c>
      <c r="G98" s="35" t="s">
        <v>47</v>
      </c>
      <c r="H98" s="35" t="s">
        <v>122</v>
      </c>
      <c r="I98" s="35" t="s">
        <v>60</v>
      </c>
      <c r="J98" s="35" t="s">
        <v>110</v>
      </c>
      <c r="K98" s="35" t="s">
        <v>300</v>
      </c>
      <c r="L98" s="35" t="s">
        <v>6</v>
      </c>
      <c r="M98" s="35" t="s">
        <v>301</v>
      </c>
      <c r="N98" s="35">
        <v>0</v>
      </c>
      <c r="O98" s="35">
        <v>11</v>
      </c>
      <c r="P98" s="35">
        <v>11</v>
      </c>
      <c r="Q98" s="35">
        <v>0</v>
      </c>
      <c r="R98" s="35" t="s">
        <v>302</v>
      </c>
      <c r="S98" s="35"/>
      <c r="T98" s="36" t="s">
        <v>441</v>
      </c>
      <c r="U98" s="36" t="s">
        <v>447</v>
      </c>
    </row>
    <row r="99" spans="1:21" x14ac:dyDescent="0.25">
      <c r="A99" s="56">
        <v>2015</v>
      </c>
      <c r="B99" s="35" t="s">
        <v>409</v>
      </c>
      <c r="C99" s="35">
        <v>17986</v>
      </c>
      <c r="D99" s="35">
        <v>32</v>
      </c>
      <c r="E99" s="57">
        <v>42228</v>
      </c>
      <c r="F99" s="35" t="s">
        <v>200</v>
      </c>
      <c r="G99" s="35" t="s">
        <v>47</v>
      </c>
      <c r="H99" s="35" t="s">
        <v>122</v>
      </c>
      <c r="I99" s="35" t="s">
        <v>60</v>
      </c>
      <c r="J99" s="35" t="s">
        <v>110</v>
      </c>
      <c r="K99" s="35" t="s">
        <v>300</v>
      </c>
      <c r="L99" s="35" t="s">
        <v>5</v>
      </c>
      <c r="M99" s="35" t="s">
        <v>301</v>
      </c>
      <c r="N99" s="35">
        <v>0</v>
      </c>
      <c r="O99" s="35">
        <v>8</v>
      </c>
      <c r="P99" s="35">
        <v>8</v>
      </c>
      <c r="Q99" s="35">
        <v>0</v>
      </c>
      <c r="R99" s="35" t="s">
        <v>302</v>
      </c>
      <c r="S99" s="35"/>
      <c r="T99" s="36" t="s">
        <v>442</v>
      </c>
      <c r="U99" s="36" t="s">
        <v>448</v>
      </c>
    </row>
    <row r="100" spans="1:21" x14ac:dyDescent="0.25">
      <c r="A100" s="56">
        <v>2015</v>
      </c>
      <c r="B100" s="35" t="s">
        <v>410</v>
      </c>
      <c r="C100" s="35">
        <v>17987</v>
      </c>
      <c r="D100" s="35">
        <v>32</v>
      </c>
      <c r="E100" s="57">
        <v>42228</v>
      </c>
      <c r="F100" s="35" t="s">
        <v>200</v>
      </c>
      <c r="G100" s="35" t="s">
        <v>47</v>
      </c>
      <c r="H100" s="35" t="s">
        <v>165</v>
      </c>
      <c r="I100" s="35" t="s">
        <v>63</v>
      </c>
      <c r="J100" s="35" t="s">
        <v>110</v>
      </c>
      <c r="K100" s="35" t="s">
        <v>300</v>
      </c>
      <c r="L100" s="35" t="s">
        <v>6</v>
      </c>
      <c r="M100" s="35" t="s">
        <v>301</v>
      </c>
      <c r="N100" s="35">
        <v>0</v>
      </c>
      <c r="O100" s="35">
        <v>1</v>
      </c>
      <c r="P100" s="35">
        <v>1</v>
      </c>
      <c r="Q100" s="35">
        <v>0</v>
      </c>
      <c r="R100" s="35" t="s">
        <v>302</v>
      </c>
      <c r="S100" s="35"/>
      <c r="T100" s="36" t="s">
        <v>441</v>
      </c>
      <c r="U100" s="36" t="s">
        <v>449</v>
      </c>
    </row>
    <row r="101" spans="1:21" x14ac:dyDescent="0.25">
      <c r="A101" s="56">
        <v>2015</v>
      </c>
      <c r="B101" s="35" t="s">
        <v>411</v>
      </c>
      <c r="C101" s="35">
        <v>17988</v>
      </c>
      <c r="D101" s="35">
        <v>32</v>
      </c>
      <c r="E101" s="57">
        <v>42228</v>
      </c>
      <c r="F101" s="35" t="s">
        <v>200</v>
      </c>
      <c r="G101" s="35" t="s">
        <v>47</v>
      </c>
      <c r="H101" s="35" t="s">
        <v>165</v>
      </c>
      <c r="I101" s="35" t="s">
        <v>63</v>
      </c>
      <c r="J101" s="35" t="s">
        <v>110</v>
      </c>
      <c r="K101" s="35" t="s">
        <v>300</v>
      </c>
      <c r="L101" s="35" t="s">
        <v>5</v>
      </c>
      <c r="M101" s="35" t="s">
        <v>301</v>
      </c>
      <c r="N101" s="35">
        <v>0</v>
      </c>
      <c r="O101" s="35">
        <v>2</v>
      </c>
      <c r="P101" s="35">
        <v>2</v>
      </c>
      <c r="Q101" s="35">
        <v>0</v>
      </c>
      <c r="R101" s="35" t="s">
        <v>302</v>
      </c>
      <c r="S101" s="35"/>
      <c r="T101" s="36" t="s">
        <v>442</v>
      </c>
      <c r="U101" s="36" t="s">
        <v>450</v>
      </c>
    </row>
    <row r="102" spans="1:21" x14ac:dyDescent="0.25">
      <c r="A102" s="56">
        <v>2015</v>
      </c>
      <c r="B102" s="35" t="s">
        <v>412</v>
      </c>
      <c r="C102" s="35">
        <v>17989</v>
      </c>
      <c r="D102" s="35">
        <v>32</v>
      </c>
      <c r="E102" s="57">
        <v>42228</v>
      </c>
      <c r="F102" s="35" t="s">
        <v>200</v>
      </c>
      <c r="G102" s="35" t="s">
        <v>47</v>
      </c>
      <c r="H102" s="35" t="s">
        <v>153</v>
      </c>
      <c r="I102" s="35" t="s">
        <v>63</v>
      </c>
      <c r="J102" s="35" t="s">
        <v>110</v>
      </c>
      <c r="K102" s="35" t="s">
        <v>300</v>
      </c>
      <c r="L102" s="35" t="s">
        <v>6</v>
      </c>
      <c r="M102" s="35" t="s">
        <v>301</v>
      </c>
      <c r="N102" s="35">
        <v>0</v>
      </c>
      <c r="O102" s="35">
        <v>12</v>
      </c>
      <c r="P102" s="35">
        <v>12</v>
      </c>
      <c r="Q102" s="35">
        <v>0</v>
      </c>
      <c r="R102" s="35" t="s">
        <v>302</v>
      </c>
      <c r="S102" s="35"/>
      <c r="T102" s="36" t="s">
        <v>441</v>
      </c>
      <c r="U102" s="36" t="s">
        <v>449</v>
      </c>
    </row>
    <row r="103" spans="1:21" x14ac:dyDescent="0.25">
      <c r="A103" s="56">
        <v>2015</v>
      </c>
      <c r="B103" s="35" t="s">
        <v>413</v>
      </c>
      <c r="C103" s="35">
        <v>17990</v>
      </c>
      <c r="D103" s="35">
        <v>32</v>
      </c>
      <c r="E103" s="57">
        <v>42228</v>
      </c>
      <c r="F103" s="35" t="s">
        <v>200</v>
      </c>
      <c r="G103" s="35" t="s">
        <v>47</v>
      </c>
      <c r="H103" s="35" t="s">
        <v>153</v>
      </c>
      <c r="I103" s="35" t="s">
        <v>63</v>
      </c>
      <c r="J103" s="35" t="s">
        <v>110</v>
      </c>
      <c r="K103" s="35" t="s">
        <v>300</v>
      </c>
      <c r="L103" s="35" t="s">
        <v>5</v>
      </c>
      <c r="M103" s="35" t="s">
        <v>301</v>
      </c>
      <c r="N103" s="35">
        <v>0</v>
      </c>
      <c r="O103" s="35">
        <v>7</v>
      </c>
      <c r="P103" s="35">
        <v>7</v>
      </c>
      <c r="Q103" s="35">
        <v>0</v>
      </c>
      <c r="R103" s="35" t="s">
        <v>302</v>
      </c>
      <c r="S103" s="35"/>
      <c r="T103" s="36" t="s">
        <v>442</v>
      </c>
      <c r="U103" s="36" t="s">
        <v>450</v>
      </c>
    </row>
    <row r="104" spans="1:21" x14ac:dyDescent="0.25">
      <c r="A104" s="56">
        <v>2015</v>
      </c>
      <c r="B104" s="35" t="s">
        <v>414</v>
      </c>
      <c r="C104" s="35">
        <v>17991</v>
      </c>
      <c r="D104" s="35">
        <v>32</v>
      </c>
      <c r="E104" s="57">
        <v>42228</v>
      </c>
      <c r="F104" s="35" t="s">
        <v>200</v>
      </c>
      <c r="G104" s="35" t="s">
        <v>47</v>
      </c>
      <c r="H104" s="35" t="s">
        <v>175</v>
      </c>
      <c r="I104" s="35" t="s">
        <v>60</v>
      </c>
      <c r="J104" s="35" t="s">
        <v>110</v>
      </c>
      <c r="K104" s="35" t="s">
        <v>300</v>
      </c>
      <c r="L104" s="35" t="s">
        <v>6</v>
      </c>
      <c r="M104" s="35" t="s">
        <v>301</v>
      </c>
      <c r="N104" s="35">
        <v>0</v>
      </c>
      <c r="O104" s="35">
        <v>2</v>
      </c>
      <c r="P104" s="35">
        <v>2</v>
      </c>
      <c r="Q104" s="35">
        <v>0</v>
      </c>
      <c r="R104" s="35" t="s">
        <v>302</v>
      </c>
      <c r="S104" s="35"/>
      <c r="T104" s="36" t="s">
        <v>441</v>
      </c>
      <c r="U104" s="36" t="s">
        <v>447</v>
      </c>
    </row>
    <row r="105" spans="1:21" x14ac:dyDescent="0.25">
      <c r="A105" s="56">
        <v>2015</v>
      </c>
      <c r="B105" s="35" t="s">
        <v>415</v>
      </c>
      <c r="C105" s="35">
        <v>17992</v>
      </c>
      <c r="D105" s="35">
        <v>32</v>
      </c>
      <c r="E105" s="57">
        <v>42228</v>
      </c>
      <c r="F105" s="35" t="s">
        <v>200</v>
      </c>
      <c r="G105" s="35" t="s">
        <v>47</v>
      </c>
      <c r="H105" s="35" t="s">
        <v>175</v>
      </c>
      <c r="I105" s="35" t="s">
        <v>60</v>
      </c>
      <c r="J105" s="35" t="s">
        <v>110</v>
      </c>
      <c r="K105" s="35" t="s">
        <v>300</v>
      </c>
      <c r="L105" s="35" t="s">
        <v>5</v>
      </c>
      <c r="M105" s="35" t="s">
        <v>301</v>
      </c>
      <c r="N105" s="35">
        <v>0</v>
      </c>
      <c r="O105" s="35">
        <v>1</v>
      </c>
      <c r="P105" s="35">
        <v>1</v>
      </c>
      <c r="Q105" s="35">
        <v>0</v>
      </c>
      <c r="R105" s="35" t="s">
        <v>302</v>
      </c>
      <c r="S105" s="35"/>
      <c r="T105" s="36" t="s">
        <v>442</v>
      </c>
      <c r="U105" s="36" t="s">
        <v>448</v>
      </c>
    </row>
    <row r="106" spans="1:21" x14ac:dyDescent="0.25">
      <c r="A106" s="56">
        <v>2015</v>
      </c>
      <c r="B106" s="35" t="s">
        <v>416</v>
      </c>
      <c r="C106" s="35">
        <v>17993</v>
      </c>
      <c r="D106" s="35">
        <v>32</v>
      </c>
      <c r="E106" s="57">
        <v>42228</v>
      </c>
      <c r="F106" s="35" t="s">
        <v>200</v>
      </c>
      <c r="G106" s="35" t="s">
        <v>47</v>
      </c>
      <c r="H106" s="35" t="s">
        <v>175</v>
      </c>
      <c r="I106" s="35" t="s">
        <v>60</v>
      </c>
      <c r="J106" s="35" t="s">
        <v>110</v>
      </c>
      <c r="K106" s="35" t="s">
        <v>300</v>
      </c>
      <c r="L106" s="35" t="s">
        <v>6</v>
      </c>
      <c r="M106" s="35" t="s">
        <v>301</v>
      </c>
      <c r="N106" s="35">
        <v>0</v>
      </c>
      <c r="O106" s="35">
        <v>18</v>
      </c>
      <c r="P106" s="35">
        <v>18</v>
      </c>
      <c r="Q106" s="35">
        <v>0</v>
      </c>
      <c r="R106" s="35" t="s">
        <v>302</v>
      </c>
      <c r="S106" s="35"/>
      <c r="T106" s="36" t="s">
        <v>441</v>
      </c>
      <c r="U106" s="36" t="s">
        <v>447</v>
      </c>
    </row>
    <row r="107" spans="1:21" x14ac:dyDescent="0.25">
      <c r="A107" s="56">
        <v>2015</v>
      </c>
      <c r="B107" s="35" t="s">
        <v>417</v>
      </c>
      <c r="C107" s="35">
        <v>17994</v>
      </c>
      <c r="D107" s="35">
        <v>32</v>
      </c>
      <c r="E107" s="57">
        <v>42228</v>
      </c>
      <c r="F107" s="35" t="s">
        <v>200</v>
      </c>
      <c r="G107" s="35" t="s">
        <v>47</v>
      </c>
      <c r="H107" s="35" t="s">
        <v>175</v>
      </c>
      <c r="I107" s="35" t="s">
        <v>60</v>
      </c>
      <c r="J107" s="35" t="s">
        <v>110</v>
      </c>
      <c r="K107" s="35" t="s">
        <v>300</v>
      </c>
      <c r="L107" s="35" t="s">
        <v>5</v>
      </c>
      <c r="M107" s="35" t="s">
        <v>301</v>
      </c>
      <c r="N107" s="35">
        <v>0</v>
      </c>
      <c r="O107" s="35">
        <v>6</v>
      </c>
      <c r="P107" s="35">
        <v>6</v>
      </c>
      <c r="Q107" s="35">
        <v>0</v>
      </c>
      <c r="R107" s="35" t="s">
        <v>302</v>
      </c>
      <c r="S107" s="35"/>
      <c r="T107" s="36" t="s">
        <v>442</v>
      </c>
      <c r="U107" s="36" t="s">
        <v>448</v>
      </c>
    </row>
    <row r="108" spans="1:21" x14ac:dyDescent="0.25">
      <c r="A108" s="56">
        <v>2015</v>
      </c>
      <c r="B108" s="35" t="s">
        <v>418</v>
      </c>
      <c r="C108" s="35">
        <v>17995</v>
      </c>
      <c r="D108" s="35">
        <v>32</v>
      </c>
      <c r="E108" s="57">
        <v>42229</v>
      </c>
      <c r="F108" s="35" t="s">
        <v>200</v>
      </c>
      <c r="G108" s="35" t="s">
        <v>47</v>
      </c>
      <c r="H108" s="35" t="s">
        <v>108</v>
      </c>
      <c r="I108" s="35" t="s">
        <v>63</v>
      </c>
      <c r="J108" s="35" t="s">
        <v>110</v>
      </c>
      <c r="K108" s="35" t="s">
        <v>300</v>
      </c>
      <c r="L108" s="35" t="s">
        <v>6</v>
      </c>
      <c r="M108" s="35" t="s">
        <v>301</v>
      </c>
      <c r="N108" s="35">
        <v>0</v>
      </c>
      <c r="O108" s="35">
        <v>20</v>
      </c>
      <c r="P108" s="35">
        <v>20</v>
      </c>
      <c r="Q108" s="35">
        <v>0</v>
      </c>
      <c r="R108" s="35" t="s">
        <v>302</v>
      </c>
      <c r="S108" s="35"/>
      <c r="T108" s="36" t="s">
        <v>441</v>
      </c>
      <c r="U108" s="36" t="s">
        <v>449</v>
      </c>
    </row>
    <row r="109" spans="1:21" x14ac:dyDescent="0.25">
      <c r="A109" s="56">
        <v>2015</v>
      </c>
      <c r="B109" s="35" t="s">
        <v>419</v>
      </c>
      <c r="C109" s="35">
        <v>17996</v>
      </c>
      <c r="D109" s="35">
        <v>32</v>
      </c>
      <c r="E109" s="57">
        <v>42230</v>
      </c>
      <c r="F109" s="35" t="s">
        <v>200</v>
      </c>
      <c r="G109" s="35" t="s">
        <v>47</v>
      </c>
      <c r="H109" s="35" t="s">
        <v>108</v>
      </c>
      <c r="I109" s="35" t="s">
        <v>63</v>
      </c>
      <c r="J109" s="35" t="s">
        <v>110</v>
      </c>
      <c r="K109" s="35" t="s">
        <v>300</v>
      </c>
      <c r="L109" s="35" t="s">
        <v>5</v>
      </c>
      <c r="M109" s="35" t="s">
        <v>301</v>
      </c>
      <c r="N109" s="35">
        <v>0</v>
      </c>
      <c r="O109" s="35">
        <v>1</v>
      </c>
      <c r="P109" s="35">
        <v>1</v>
      </c>
      <c r="Q109" s="35">
        <v>0</v>
      </c>
      <c r="R109" s="35" t="s">
        <v>302</v>
      </c>
      <c r="S109" s="35"/>
      <c r="T109" s="36" t="s">
        <v>442</v>
      </c>
      <c r="U109" s="36" t="s">
        <v>450</v>
      </c>
    </row>
    <row r="110" spans="1:21" x14ac:dyDescent="0.25">
      <c r="A110" s="56">
        <v>2015</v>
      </c>
      <c r="B110" s="35" t="s">
        <v>420</v>
      </c>
      <c r="C110" s="35">
        <v>17997</v>
      </c>
      <c r="D110" s="35">
        <v>32</v>
      </c>
      <c r="E110" s="57">
        <v>42231</v>
      </c>
      <c r="F110" s="35" t="s">
        <v>200</v>
      </c>
      <c r="G110" s="35" t="s">
        <v>47</v>
      </c>
      <c r="H110" s="35" t="s">
        <v>161</v>
      </c>
      <c r="I110" s="35" t="s">
        <v>62</v>
      </c>
      <c r="J110" s="35" t="s">
        <v>110</v>
      </c>
      <c r="K110" s="35" t="s">
        <v>300</v>
      </c>
      <c r="L110" s="35" t="s">
        <v>6</v>
      </c>
      <c r="M110" s="35" t="s">
        <v>301</v>
      </c>
      <c r="N110" s="35">
        <v>0</v>
      </c>
      <c r="O110" s="35">
        <v>5</v>
      </c>
      <c r="P110" s="35">
        <v>5</v>
      </c>
      <c r="Q110" s="35">
        <v>0</v>
      </c>
      <c r="R110" s="35" t="s">
        <v>302</v>
      </c>
      <c r="S110" s="35"/>
      <c r="T110" s="36" t="s">
        <v>441</v>
      </c>
      <c r="U110" s="36" t="s">
        <v>443</v>
      </c>
    </row>
    <row r="111" spans="1:21" x14ac:dyDescent="0.25">
      <c r="A111" s="56">
        <v>2015</v>
      </c>
      <c r="B111" s="35" t="s">
        <v>421</v>
      </c>
      <c r="C111" s="35">
        <v>17998</v>
      </c>
      <c r="D111" s="35">
        <v>32</v>
      </c>
      <c r="E111" s="57">
        <v>42232</v>
      </c>
      <c r="F111" s="35" t="s">
        <v>200</v>
      </c>
      <c r="G111" s="35" t="s">
        <v>47</v>
      </c>
      <c r="H111" s="35" t="s">
        <v>161</v>
      </c>
      <c r="I111" s="35" t="s">
        <v>62</v>
      </c>
      <c r="J111" s="35" t="s">
        <v>110</v>
      </c>
      <c r="K111" s="35" t="s">
        <v>300</v>
      </c>
      <c r="L111" s="35" t="s">
        <v>5</v>
      </c>
      <c r="M111" s="35" t="s">
        <v>301</v>
      </c>
      <c r="N111" s="35">
        <v>0</v>
      </c>
      <c r="O111" s="35">
        <v>4</v>
      </c>
      <c r="P111" s="35">
        <v>4</v>
      </c>
      <c r="Q111" s="35">
        <v>0</v>
      </c>
      <c r="R111" s="35" t="s">
        <v>302</v>
      </c>
      <c r="S111" s="35"/>
      <c r="T111" s="36" t="s">
        <v>442</v>
      </c>
      <c r="U111" s="36" t="s">
        <v>444</v>
      </c>
    </row>
    <row r="112" spans="1:21" x14ac:dyDescent="0.25">
      <c r="A112" s="58">
        <v>2015</v>
      </c>
      <c r="B112" s="59" t="s">
        <v>422</v>
      </c>
      <c r="C112" s="59">
        <v>17999</v>
      </c>
      <c r="D112" s="59">
        <v>32</v>
      </c>
      <c r="E112" s="60">
        <v>42233</v>
      </c>
      <c r="F112" s="59" t="s">
        <v>200</v>
      </c>
      <c r="G112" s="59" t="s">
        <v>47</v>
      </c>
      <c r="H112" s="59" t="s">
        <v>423</v>
      </c>
      <c r="I112" s="59" t="s">
        <v>62</v>
      </c>
      <c r="J112" s="59" t="s">
        <v>326</v>
      </c>
      <c r="K112" s="59" t="s">
        <v>300</v>
      </c>
      <c r="L112" s="59" t="s">
        <v>5</v>
      </c>
      <c r="M112" s="59" t="s">
        <v>301</v>
      </c>
      <c r="N112" s="59">
        <v>50</v>
      </c>
      <c r="O112" s="59">
        <v>0</v>
      </c>
      <c r="P112" s="59">
        <v>50</v>
      </c>
      <c r="Q112" s="59">
        <v>1</v>
      </c>
      <c r="R112" s="59" t="s">
        <v>322</v>
      </c>
      <c r="S112" s="59"/>
      <c r="T112" s="61" t="s">
        <v>442</v>
      </c>
      <c r="U112" s="61" t="s">
        <v>444</v>
      </c>
    </row>
    <row r="113" spans="1:21" x14ac:dyDescent="0.25">
      <c r="A113" s="58">
        <v>2015</v>
      </c>
      <c r="B113" s="59" t="s">
        <v>424</v>
      </c>
      <c r="C113" s="59">
        <v>18000</v>
      </c>
      <c r="D113" s="59">
        <v>32</v>
      </c>
      <c r="E113" s="60">
        <v>42234</v>
      </c>
      <c r="F113" s="59" t="s">
        <v>200</v>
      </c>
      <c r="G113" s="59" t="s">
        <v>47</v>
      </c>
      <c r="H113" s="59" t="s">
        <v>423</v>
      </c>
      <c r="I113" s="59" t="s">
        <v>62</v>
      </c>
      <c r="J113" s="59" t="s">
        <v>326</v>
      </c>
      <c r="K113" s="59" t="s">
        <v>300</v>
      </c>
      <c r="L113" s="59" t="s">
        <v>5</v>
      </c>
      <c r="M113" s="59" t="s">
        <v>301</v>
      </c>
      <c r="N113" s="59">
        <v>27</v>
      </c>
      <c r="O113" s="59">
        <v>0</v>
      </c>
      <c r="P113" s="59">
        <v>27</v>
      </c>
      <c r="Q113" s="59">
        <v>1</v>
      </c>
      <c r="R113" s="59" t="s">
        <v>322</v>
      </c>
      <c r="S113" s="59"/>
      <c r="T113" s="61" t="s">
        <v>442</v>
      </c>
      <c r="U113" s="61" t="s">
        <v>444</v>
      </c>
    </row>
    <row r="114" spans="1:21" x14ac:dyDescent="0.25">
      <c r="A114" s="56">
        <v>2015</v>
      </c>
      <c r="B114" s="35" t="s">
        <v>425</v>
      </c>
      <c r="C114" s="35">
        <v>18001</v>
      </c>
      <c r="D114" s="35">
        <v>32</v>
      </c>
      <c r="E114" s="57">
        <v>42235</v>
      </c>
      <c r="F114" s="35" t="s">
        <v>200</v>
      </c>
      <c r="G114" s="35" t="s">
        <v>47</v>
      </c>
      <c r="H114" s="35" t="s">
        <v>131</v>
      </c>
      <c r="I114" s="35" t="s">
        <v>62</v>
      </c>
      <c r="J114" s="35" t="s">
        <v>110</v>
      </c>
      <c r="K114" s="35" t="s">
        <v>300</v>
      </c>
      <c r="L114" s="35" t="s">
        <v>6</v>
      </c>
      <c r="M114" s="35" t="s">
        <v>301</v>
      </c>
      <c r="N114" s="35">
        <v>0</v>
      </c>
      <c r="O114" s="35">
        <v>15</v>
      </c>
      <c r="P114" s="35">
        <v>15</v>
      </c>
      <c r="Q114" s="35">
        <v>0</v>
      </c>
      <c r="R114" s="35" t="s">
        <v>302</v>
      </c>
      <c r="S114" s="35"/>
      <c r="T114" s="36" t="s">
        <v>441</v>
      </c>
      <c r="U114" s="36" t="s">
        <v>443</v>
      </c>
    </row>
    <row r="115" spans="1:21" x14ac:dyDescent="0.25">
      <c r="A115" s="56">
        <v>2015</v>
      </c>
      <c r="B115" s="35" t="s">
        <v>426</v>
      </c>
      <c r="C115" s="35">
        <v>18002</v>
      </c>
      <c r="D115" s="35">
        <v>32</v>
      </c>
      <c r="E115" s="57">
        <v>42236</v>
      </c>
      <c r="F115" s="35" t="s">
        <v>200</v>
      </c>
      <c r="G115" s="35" t="s">
        <v>47</v>
      </c>
      <c r="H115" s="35" t="s">
        <v>131</v>
      </c>
      <c r="I115" s="35" t="s">
        <v>62</v>
      </c>
      <c r="J115" s="35" t="s">
        <v>110</v>
      </c>
      <c r="K115" s="35" t="s">
        <v>300</v>
      </c>
      <c r="L115" s="35" t="s">
        <v>5</v>
      </c>
      <c r="M115" s="35" t="s">
        <v>301</v>
      </c>
      <c r="N115" s="35">
        <v>0</v>
      </c>
      <c r="O115" s="35">
        <v>10</v>
      </c>
      <c r="P115" s="35">
        <v>10</v>
      </c>
      <c r="Q115" s="35">
        <v>0</v>
      </c>
      <c r="R115" s="35" t="s">
        <v>302</v>
      </c>
      <c r="S115" s="35"/>
      <c r="T115" s="36" t="s">
        <v>442</v>
      </c>
      <c r="U115" s="36" t="s">
        <v>444</v>
      </c>
    </row>
    <row r="116" spans="1:21" x14ac:dyDescent="0.25">
      <c r="A116" s="56">
        <v>2015</v>
      </c>
      <c r="B116" s="35" t="s">
        <v>427</v>
      </c>
      <c r="C116" s="35">
        <v>18003</v>
      </c>
      <c r="D116" s="35">
        <v>32</v>
      </c>
      <c r="E116" s="57">
        <v>42237</v>
      </c>
      <c r="F116" s="35" t="s">
        <v>200</v>
      </c>
      <c r="G116" s="35" t="s">
        <v>47</v>
      </c>
      <c r="H116" s="35" t="s">
        <v>183</v>
      </c>
      <c r="I116" s="35" t="s">
        <v>63</v>
      </c>
      <c r="J116" s="35" t="s">
        <v>110</v>
      </c>
      <c r="K116" s="35" t="s">
        <v>300</v>
      </c>
      <c r="L116" s="35" t="s">
        <v>6</v>
      </c>
      <c r="M116" s="35" t="s">
        <v>301</v>
      </c>
      <c r="N116" s="35">
        <v>0</v>
      </c>
      <c r="O116" s="35">
        <v>4</v>
      </c>
      <c r="P116" s="35">
        <v>4</v>
      </c>
      <c r="Q116" s="35">
        <v>0</v>
      </c>
      <c r="R116" s="35" t="s">
        <v>302</v>
      </c>
      <c r="S116" s="35"/>
      <c r="T116" s="36" t="s">
        <v>441</v>
      </c>
      <c r="U116" s="36" t="s">
        <v>449</v>
      </c>
    </row>
    <row r="117" spans="1:21" x14ac:dyDescent="0.25">
      <c r="A117" s="56">
        <v>2015</v>
      </c>
      <c r="B117" s="35" t="s">
        <v>428</v>
      </c>
      <c r="C117" s="35">
        <v>18004</v>
      </c>
      <c r="D117" s="35">
        <v>32</v>
      </c>
      <c r="E117" s="57">
        <v>42238</v>
      </c>
      <c r="F117" s="35" t="s">
        <v>200</v>
      </c>
      <c r="G117" s="35" t="s">
        <v>47</v>
      </c>
      <c r="H117" s="35" t="s">
        <v>173</v>
      </c>
      <c r="I117" s="35" t="s">
        <v>63</v>
      </c>
      <c r="J117" s="35" t="s">
        <v>110</v>
      </c>
      <c r="K117" s="35" t="s">
        <v>300</v>
      </c>
      <c r="L117" s="35" t="s">
        <v>6</v>
      </c>
      <c r="M117" s="35" t="s">
        <v>301</v>
      </c>
      <c r="N117" s="35">
        <v>0</v>
      </c>
      <c r="O117" s="35">
        <v>6</v>
      </c>
      <c r="P117" s="35">
        <v>6</v>
      </c>
      <c r="Q117" s="35">
        <v>0</v>
      </c>
      <c r="R117" s="35" t="s">
        <v>302</v>
      </c>
      <c r="S117" s="35"/>
      <c r="T117" s="36" t="s">
        <v>441</v>
      </c>
      <c r="U117" s="36" t="s">
        <v>449</v>
      </c>
    </row>
    <row r="118" spans="1:21" x14ac:dyDescent="0.25">
      <c r="A118" s="56">
        <v>2015</v>
      </c>
      <c r="B118" s="35" t="s">
        <v>429</v>
      </c>
      <c r="C118" s="35">
        <v>18005</v>
      </c>
      <c r="D118" s="35">
        <v>32</v>
      </c>
      <c r="E118" s="57">
        <v>42239</v>
      </c>
      <c r="F118" s="35" t="s">
        <v>200</v>
      </c>
      <c r="G118" s="35" t="s">
        <v>47</v>
      </c>
      <c r="H118" s="35" t="s">
        <v>173</v>
      </c>
      <c r="I118" s="35" t="s">
        <v>63</v>
      </c>
      <c r="J118" s="35" t="s">
        <v>110</v>
      </c>
      <c r="K118" s="35" t="s">
        <v>300</v>
      </c>
      <c r="L118" s="35" t="s">
        <v>5</v>
      </c>
      <c r="M118" s="35" t="s">
        <v>301</v>
      </c>
      <c r="N118" s="35">
        <v>0</v>
      </c>
      <c r="O118" s="35">
        <v>9</v>
      </c>
      <c r="P118" s="35">
        <v>9</v>
      </c>
      <c r="Q118" s="35">
        <v>0</v>
      </c>
      <c r="R118" s="35" t="s">
        <v>302</v>
      </c>
      <c r="S118" s="35"/>
      <c r="T118" s="36" t="s">
        <v>442</v>
      </c>
      <c r="U118" s="36" t="s">
        <v>450</v>
      </c>
    </row>
    <row r="119" spans="1:21" x14ac:dyDescent="0.25">
      <c r="A119" s="58">
        <v>2015</v>
      </c>
      <c r="B119" s="59" t="s">
        <v>430</v>
      </c>
      <c r="C119" s="59">
        <v>18006</v>
      </c>
      <c r="D119" s="59">
        <v>32</v>
      </c>
      <c r="E119" s="60">
        <v>42240</v>
      </c>
      <c r="F119" s="59" t="s">
        <v>200</v>
      </c>
      <c r="G119" s="59" t="s">
        <v>47</v>
      </c>
      <c r="H119" s="59" t="s">
        <v>431</v>
      </c>
      <c r="I119" s="59" t="s">
        <v>63</v>
      </c>
      <c r="J119" s="59" t="s">
        <v>326</v>
      </c>
      <c r="K119" s="59" t="s">
        <v>300</v>
      </c>
      <c r="L119" s="59" t="s">
        <v>5</v>
      </c>
      <c r="M119" s="59" t="s">
        <v>301</v>
      </c>
      <c r="N119" s="59">
        <v>40</v>
      </c>
      <c r="O119" s="59">
        <v>0</v>
      </c>
      <c r="P119" s="59">
        <v>40</v>
      </c>
      <c r="Q119" s="59">
        <v>1</v>
      </c>
      <c r="R119" s="59" t="s">
        <v>322</v>
      </c>
      <c r="S119" s="59"/>
      <c r="T119" s="61" t="s">
        <v>442</v>
      </c>
      <c r="U119" s="61" t="s">
        <v>450</v>
      </c>
    </row>
    <row r="120" spans="1:21" x14ac:dyDescent="0.25">
      <c r="A120" s="56">
        <v>2015</v>
      </c>
      <c r="B120" s="35" t="s">
        <v>432</v>
      </c>
      <c r="C120" s="35">
        <v>18007</v>
      </c>
      <c r="D120" s="35">
        <v>32</v>
      </c>
      <c r="E120" s="57">
        <v>42241</v>
      </c>
      <c r="F120" s="35" t="s">
        <v>200</v>
      </c>
      <c r="G120" s="35" t="s">
        <v>47</v>
      </c>
      <c r="H120" s="35" t="s">
        <v>163</v>
      </c>
      <c r="I120" s="35" t="s">
        <v>63</v>
      </c>
      <c r="J120" s="35" t="s">
        <v>110</v>
      </c>
      <c r="K120" s="35" t="s">
        <v>300</v>
      </c>
      <c r="L120" s="35" t="s">
        <v>6</v>
      </c>
      <c r="M120" s="35" t="s">
        <v>301</v>
      </c>
      <c r="N120" s="35">
        <v>0</v>
      </c>
      <c r="O120" s="35">
        <v>2</v>
      </c>
      <c r="P120" s="35">
        <v>2</v>
      </c>
      <c r="Q120" s="35">
        <v>0</v>
      </c>
      <c r="R120" s="35" t="s">
        <v>302</v>
      </c>
      <c r="S120" s="35"/>
      <c r="T120" s="36" t="s">
        <v>441</v>
      </c>
      <c r="U120" s="36" t="s">
        <v>449</v>
      </c>
    </row>
    <row r="121" spans="1:21" x14ac:dyDescent="0.25">
      <c r="A121" s="56">
        <v>2015</v>
      </c>
      <c r="B121" s="35" t="s">
        <v>433</v>
      </c>
      <c r="C121" s="35">
        <v>18008</v>
      </c>
      <c r="D121" s="35">
        <v>32</v>
      </c>
      <c r="E121" s="57">
        <v>42242</v>
      </c>
      <c r="F121" s="35" t="s">
        <v>200</v>
      </c>
      <c r="G121" s="35" t="s">
        <v>47</v>
      </c>
      <c r="H121" s="35" t="s">
        <v>187</v>
      </c>
      <c r="I121" s="35" t="s">
        <v>63</v>
      </c>
      <c r="J121" s="35" t="s">
        <v>110</v>
      </c>
      <c r="K121" s="35" t="s">
        <v>300</v>
      </c>
      <c r="L121" s="35" t="s">
        <v>6</v>
      </c>
      <c r="M121" s="35" t="s">
        <v>301</v>
      </c>
      <c r="N121" s="35">
        <v>0</v>
      </c>
      <c r="O121" s="35">
        <v>7</v>
      </c>
      <c r="P121" s="35">
        <v>7</v>
      </c>
      <c r="Q121" s="35">
        <v>0</v>
      </c>
      <c r="R121" s="35" t="s">
        <v>302</v>
      </c>
      <c r="S121" s="35"/>
      <c r="T121" s="36" t="s">
        <v>441</v>
      </c>
      <c r="U121" s="36" t="s">
        <v>449</v>
      </c>
    </row>
    <row r="122" spans="1:21" x14ac:dyDescent="0.25">
      <c r="A122" s="56">
        <v>2015</v>
      </c>
      <c r="B122" s="35" t="s">
        <v>434</v>
      </c>
      <c r="C122" s="35">
        <v>18009</v>
      </c>
      <c r="D122" s="35">
        <v>32</v>
      </c>
      <c r="E122" s="57">
        <v>42243</v>
      </c>
      <c r="F122" s="35" t="s">
        <v>200</v>
      </c>
      <c r="G122" s="35" t="s">
        <v>47</v>
      </c>
      <c r="H122" s="35" t="s">
        <v>187</v>
      </c>
      <c r="I122" s="35" t="s">
        <v>63</v>
      </c>
      <c r="J122" s="35" t="s">
        <v>110</v>
      </c>
      <c r="K122" s="35" t="s">
        <v>300</v>
      </c>
      <c r="L122" s="35" t="s">
        <v>5</v>
      </c>
      <c r="M122" s="35" t="s">
        <v>301</v>
      </c>
      <c r="N122" s="35">
        <v>0</v>
      </c>
      <c r="O122" s="35">
        <v>1</v>
      </c>
      <c r="P122" s="35">
        <v>1</v>
      </c>
      <c r="Q122" s="35">
        <v>0</v>
      </c>
      <c r="R122" s="35" t="s">
        <v>302</v>
      </c>
      <c r="S122" s="35"/>
      <c r="T122" s="36" t="s">
        <v>442</v>
      </c>
      <c r="U122" s="36" t="s">
        <v>450</v>
      </c>
    </row>
    <row r="123" spans="1:21" x14ac:dyDescent="0.25">
      <c r="A123" s="56">
        <v>2015</v>
      </c>
      <c r="B123" s="35" t="s">
        <v>435</v>
      </c>
      <c r="C123" s="35">
        <v>18010</v>
      </c>
      <c r="D123" s="35">
        <v>32</v>
      </c>
      <c r="E123" s="57">
        <v>42244</v>
      </c>
      <c r="F123" s="35" t="s">
        <v>200</v>
      </c>
      <c r="G123" s="35" t="s">
        <v>47</v>
      </c>
      <c r="H123" s="35" t="s">
        <v>197</v>
      </c>
      <c r="I123" s="35" t="s">
        <v>63</v>
      </c>
      <c r="J123" s="35" t="s">
        <v>110</v>
      </c>
      <c r="K123" s="35" t="s">
        <v>300</v>
      </c>
      <c r="L123" s="35" t="s">
        <v>6</v>
      </c>
      <c r="M123" s="35" t="s">
        <v>301</v>
      </c>
      <c r="N123" s="35">
        <v>0</v>
      </c>
      <c r="O123" s="35">
        <v>22</v>
      </c>
      <c r="P123" s="35">
        <v>22</v>
      </c>
      <c r="Q123" s="35">
        <v>0</v>
      </c>
      <c r="R123" s="35" t="s">
        <v>302</v>
      </c>
      <c r="S123" s="35"/>
      <c r="T123" s="36" t="s">
        <v>441</v>
      </c>
      <c r="U123" s="36" t="s">
        <v>449</v>
      </c>
    </row>
    <row r="124" spans="1:21" x14ac:dyDescent="0.25">
      <c r="A124" s="56">
        <v>2015</v>
      </c>
      <c r="B124" s="35" t="s">
        <v>436</v>
      </c>
      <c r="C124" s="35">
        <v>18011</v>
      </c>
      <c r="D124" s="35">
        <v>32</v>
      </c>
      <c r="E124" s="57">
        <v>42245</v>
      </c>
      <c r="F124" s="35" t="s">
        <v>200</v>
      </c>
      <c r="G124" s="35" t="s">
        <v>47</v>
      </c>
      <c r="H124" s="35" t="s">
        <v>197</v>
      </c>
      <c r="I124" s="35" t="s">
        <v>63</v>
      </c>
      <c r="J124" s="35" t="s">
        <v>110</v>
      </c>
      <c r="K124" s="35" t="s">
        <v>300</v>
      </c>
      <c r="L124" s="35" t="s">
        <v>5</v>
      </c>
      <c r="M124" s="35" t="s">
        <v>301</v>
      </c>
      <c r="N124" s="35">
        <v>0</v>
      </c>
      <c r="O124" s="35">
        <v>14</v>
      </c>
      <c r="P124" s="35">
        <v>14</v>
      </c>
      <c r="Q124" s="35">
        <v>0</v>
      </c>
      <c r="R124" s="35" t="s">
        <v>302</v>
      </c>
      <c r="S124" s="35"/>
      <c r="T124" s="36" t="s">
        <v>442</v>
      </c>
      <c r="U124" s="36" t="s">
        <v>450</v>
      </c>
    </row>
    <row r="125" spans="1:21" x14ac:dyDescent="0.25">
      <c r="A125" s="56">
        <v>2015</v>
      </c>
      <c r="B125" s="35" t="s">
        <v>437</v>
      </c>
      <c r="C125" s="35">
        <v>18012</v>
      </c>
      <c r="D125" s="35">
        <v>32</v>
      </c>
      <c r="E125" s="57">
        <v>42246</v>
      </c>
      <c r="F125" s="35" t="s">
        <v>200</v>
      </c>
      <c r="G125" s="35" t="s">
        <v>47</v>
      </c>
      <c r="H125" s="35" t="s">
        <v>139</v>
      </c>
      <c r="I125" s="35" t="s">
        <v>63</v>
      </c>
      <c r="J125" s="35" t="s">
        <v>110</v>
      </c>
      <c r="K125" s="35" t="s">
        <v>300</v>
      </c>
      <c r="L125" s="35" t="s">
        <v>6</v>
      </c>
      <c r="M125" s="35" t="s">
        <v>301</v>
      </c>
      <c r="N125" s="35">
        <v>0</v>
      </c>
      <c r="O125" s="35">
        <v>30</v>
      </c>
      <c r="P125" s="35">
        <v>30</v>
      </c>
      <c r="Q125" s="35">
        <v>0</v>
      </c>
      <c r="R125" s="35" t="s">
        <v>302</v>
      </c>
      <c r="S125" s="35"/>
      <c r="T125" s="36" t="s">
        <v>441</v>
      </c>
      <c r="U125" s="36" t="s">
        <v>449</v>
      </c>
    </row>
    <row r="126" spans="1:21" x14ac:dyDescent="0.25">
      <c r="A126" s="56">
        <v>2015</v>
      </c>
      <c r="B126" s="35" t="s">
        <v>438</v>
      </c>
      <c r="C126" s="35">
        <v>18013</v>
      </c>
      <c r="D126" s="35">
        <v>32</v>
      </c>
      <c r="E126" s="57">
        <v>42247</v>
      </c>
      <c r="F126" s="35" t="s">
        <v>200</v>
      </c>
      <c r="G126" s="35" t="s">
        <v>47</v>
      </c>
      <c r="H126" s="35" t="s">
        <v>139</v>
      </c>
      <c r="I126" s="35" t="s">
        <v>63</v>
      </c>
      <c r="J126" s="35" t="s">
        <v>110</v>
      </c>
      <c r="K126" s="35" t="s">
        <v>300</v>
      </c>
      <c r="L126" s="35" t="s">
        <v>5</v>
      </c>
      <c r="M126" s="35" t="s">
        <v>301</v>
      </c>
      <c r="N126" s="35">
        <v>0</v>
      </c>
      <c r="O126" s="35">
        <v>3</v>
      </c>
      <c r="P126" s="35">
        <v>3</v>
      </c>
      <c r="Q126" s="35">
        <v>0</v>
      </c>
      <c r="R126" s="35" t="s">
        <v>302</v>
      </c>
      <c r="S126" s="35"/>
      <c r="T126" s="36" t="s">
        <v>442</v>
      </c>
      <c r="U126" s="36" t="s">
        <v>450</v>
      </c>
    </row>
    <row r="127" spans="1:21" x14ac:dyDescent="0.25">
      <c r="A127" s="36"/>
      <c r="E127" s="36"/>
    </row>
    <row r="128" spans="1:21" x14ac:dyDescent="0.25">
      <c r="A128" s="36"/>
      <c r="E128" s="36"/>
    </row>
    <row r="129" spans="1:5" x14ac:dyDescent="0.25">
      <c r="A129" s="36"/>
      <c r="E129" s="36"/>
    </row>
    <row r="130" spans="1:5" x14ac:dyDescent="0.25">
      <c r="A130" s="36"/>
      <c r="E130" s="36"/>
    </row>
    <row r="131" spans="1:5" x14ac:dyDescent="0.25">
      <c r="A131" s="36"/>
      <c r="E131" s="36"/>
    </row>
    <row r="132" spans="1:5" x14ac:dyDescent="0.25">
      <c r="A132" s="36"/>
      <c r="E132" s="36"/>
    </row>
    <row r="133" spans="1:5" x14ac:dyDescent="0.25">
      <c r="A133" s="36"/>
      <c r="E133" s="36"/>
    </row>
    <row r="134" spans="1:5" x14ac:dyDescent="0.25">
      <c r="A134" s="36"/>
      <c r="E134" s="36"/>
    </row>
    <row r="135" spans="1:5" x14ac:dyDescent="0.25">
      <c r="A135" s="36"/>
      <c r="E135" s="36"/>
    </row>
    <row r="136" spans="1:5" x14ac:dyDescent="0.25">
      <c r="A136" s="36"/>
      <c r="E136" s="36"/>
    </row>
    <row r="137" spans="1:5" x14ac:dyDescent="0.25">
      <c r="A137" s="36"/>
      <c r="E137" s="36"/>
    </row>
    <row r="138" spans="1:5" x14ac:dyDescent="0.25">
      <c r="A138" s="36"/>
      <c r="E138" s="36"/>
    </row>
    <row r="139" spans="1:5" x14ac:dyDescent="0.25">
      <c r="A139" s="36"/>
      <c r="E139" s="36"/>
    </row>
    <row r="140" spans="1:5" x14ac:dyDescent="0.25">
      <c r="A140" s="36"/>
      <c r="E140" s="36"/>
    </row>
    <row r="141" spans="1:5" x14ac:dyDescent="0.25">
      <c r="A141" s="36"/>
      <c r="E141" s="36"/>
    </row>
    <row r="142" spans="1:5" x14ac:dyDescent="0.25">
      <c r="A142" s="36"/>
      <c r="E142" s="36"/>
    </row>
    <row r="143" spans="1:5" x14ac:dyDescent="0.25">
      <c r="A143" s="36"/>
      <c r="E143" s="36"/>
    </row>
    <row r="144" spans="1:5" x14ac:dyDescent="0.25">
      <c r="A144" s="36"/>
      <c r="E144" s="36"/>
    </row>
    <row r="145" spans="1:5" x14ac:dyDescent="0.25">
      <c r="A145" s="36"/>
      <c r="E145" s="36"/>
    </row>
    <row r="146" spans="1:5" x14ac:dyDescent="0.25">
      <c r="A146" s="36"/>
      <c r="E146" s="36"/>
    </row>
    <row r="147" spans="1:5" x14ac:dyDescent="0.25">
      <c r="A147" s="36"/>
      <c r="E147" s="36"/>
    </row>
    <row r="148" spans="1:5" x14ac:dyDescent="0.25">
      <c r="A148" s="36"/>
      <c r="E148" s="36"/>
    </row>
    <row r="149" spans="1:5" x14ac:dyDescent="0.25">
      <c r="A149" s="36"/>
      <c r="E149" s="36"/>
    </row>
    <row r="150" spans="1:5" x14ac:dyDescent="0.25">
      <c r="A150" s="36"/>
      <c r="E150" s="36"/>
    </row>
    <row r="151" spans="1:5" x14ac:dyDescent="0.25">
      <c r="A151" s="36"/>
      <c r="E151" s="36"/>
    </row>
    <row r="152" spans="1:5" x14ac:dyDescent="0.25">
      <c r="A152" s="36"/>
      <c r="E152" s="36"/>
    </row>
    <row r="153" spans="1:5" x14ac:dyDescent="0.25">
      <c r="A153" s="36"/>
      <c r="E153" s="36"/>
    </row>
    <row r="154" spans="1:5" x14ac:dyDescent="0.25">
      <c r="A154" s="36"/>
      <c r="E154" s="36"/>
    </row>
    <row r="155" spans="1:5" x14ac:dyDescent="0.25">
      <c r="A155" s="36"/>
      <c r="E155" s="36"/>
    </row>
    <row r="156" spans="1:5" x14ac:dyDescent="0.25">
      <c r="A156" s="36"/>
      <c r="E156" s="36"/>
    </row>
    <row r="157" spans="1:5" x14ac:dyDescent="0.25">
      <c r="A157" s="36"/>
      <c r="E157" s="36"/>
    </row>
    <row r="158" spans="1:5" x14ac:dyDescent="0.25">
      <c r="A158" s="36"/>
      <c r="E158" s="36"/>
    </row>
    <row r="159" spans="1:5" x14ac:dyDescent="0.25">
      <c r="A159" s="36"/>
      <c r="E159" s="36"/>
    </row>
    <row r="160" spans="1:5" x14ac:dyDescent="0.25">
      <c r="A160" s="36"/>
      <c r="E160" s="36"/>
    </row>
    <row r="161" spans="1:5" x14ac:dyDescent="0.25">
      <c r="A161" s="36"/>
      <c r="E161" s="36"/>
    </row>
    <row r="162" spans="1:5" x14ac:dyDescent="0.25">
      <c r="A162" s="36"/>
      <c r="E162" s="36"/>
    </row>
    <row r="163" spans="1:5" x14ac:dyDescent="0.25">
      <c r="A163" s="36"/>
      <c r="E163" s="36"/>
    </row>
    <row r="164" spans="1:5" x14ac:dyDescent="0.25">
      <c r="A164" s="36"/>
      <c r="E164" s="36"/>
    </row>
    <row r="165" spans="1:5" x14ac:dyDescent="0.25">
      <c r="A165" s="36"/>
      <c r="E165" s="36"/>
    </row>
    <row r="166" spans="1:5" x14ac:dyDescent="0.25">
      <c r="A166" s="36"/>
      <c r="E166" s="36"/>
    </row>
    <row r="167" spans="1:5" x14ac:dyDescent="0.25">
      <c r="A167" s="36"/>
      <c r="E167" s="36"/>
    </row>
    <row r="168" spans="1:5" x14ac:dyDescent="0.25">
      <c r="A168" s="36"/>
      <c r="E168" s="36"/>
    </row>
    <row r="169" spans="1:5" x14ac:dyDescent="0.25">
      <c r="A169" s="36"/>
      <c r="E169" s="36"/>
    </row>
    <row r="170" spans="1:5" x14ac:dyDescent="0.25">
      <c r="A170" s="36"/>
      <c r="E170" s="36"/>
    </row>
    <row r="171" spans="1:5" x14ac:dyDescent="0.25">
      <c r="A171" s="36"/>
      <c r="E171" s="36"/>
    </row>
    <row r="172" spans="1:5" x14ac:dyDescent="0.25">
      <c r="A172" s="36"/>
      <c r="E172" s="36"/>
    </row>
    <row r="173" spans="1:5" x14ac:dyDescent="0.25">
      <c r="A173" s="36"/>
      <c r="E173" s="36"/>
    </row>
    <row r="174" spans="1:5" x14ac:dyDescent="0.25">
      <c r="A174" s="36"/>
      <c r="E174" s="36"/>
    </row>
    <row r="175" spans="1:5" x14ac:dyDescent="0.25">
      <c r="A175" s="36"/>
      <c r="E175" s="36"/>
    </row>
    <row r="176" spans="1:5" x14ac:dyDescent="0.25">
      <c r="A176" s="36"/>
      <c r="E176" s="36"/>
    </row>
    <row r="177" spans="1:5" x14ac:dyDescent="0.25">
      <c r="A177" s="36"/>
      <c r="E177" s="36"/>
    </row>
    <row r="178" spans="1:5" x14ac:dyDescent="0.25">
      <c r="A178" s="36"/>
      <c r="E178" s="36"/>
    </row>
    <row r="179" spans="1:5" x14ac:dyDescent="0.25">
      <c r="A179" s="36"/>
      <c r="E179" s="36"/>
    </row>
    <row r="180" spans="1:5" x14ac:dyDescent="0.25">
      <c r="A180" s="36"/>
      <c r="E180" s="36"/>
    </row>
    <row r="181" spans="1:5" x14ac:dyDescent="0.25">
      <c r="A181" s="36"/>
      <c r="E181" s="36"/>
    </row>
    <row r="182" spans="1:5" x14ac:dyDescent="0.25">
      <c r="A182" s="36"/>
      <c r="E182" s="36"/>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41</v>
      </c>
      <c r="B1" s="65" t="s">
        <v>451</v>
      </c>
      <c r="C1" s="65" t="s">
        <v>452</v>
      </c>
      <c r="D1" s="65" t="s">
        <v>453</v>
      </c>
      <c r="E1" s="64" t="s">
        <v>454</v>
      </c>
      <c r="F1" s="64" t="s">
        <v>455</v>
      </c>
      <c r="G1" s="64" t="s">
        <v>456</v>
      </c>
      <c r="H1" s="64" t="s">
        <v>457</v>
      </c>
      <c r="I1" s="64" t="s">
        <v>458</v>
      </c>
      <c r="J1" s="64" t="s">
        <v>459</v>
      </c>
    </row>
    <row r="2" spans="1:10" x14ac:dyDescent="0.25">
      <c r="A2" t="s">
        <v>47</v>
      </c>
      <c r="B2" s="31">
        <v>4.7497331463163475</v>
      </c>
      <c r="C2" s="31">
        <v>2.4291051696960637</v>
      </c>
      <c r="D2" s="31">
        <v>8.4913722830934582</v>
      </c>
      <c r="E2" s="62">
        <v>1000</v>
      </c>
      <c r="F2" s="63" t="s">
        <v>460</v>
      </c>
      <c r="G2" s="63" t="s">
        <v>461</v>
      </c>
      <c r="H2">
        <v>111</v>
      </c>
      <c r="I2">
        <v>10</v>
      </c>
      <c r="J2">
        <v>2270</v>
      </c>
    </row>
    <row r="3" spans="1:10" x14ac:dyDescent="0.25">
      <c r="A3" t="s">
        <v>9</v>
      </c>
      <c r="B3" s="31">
        <v>0</v>
      </c>
      <c r="C3" s="31">
        <v>0</v>
      </c>
      <c r="D3" s="31">
        <v>11.913630314051568</v>
      </c>
      <c r="E3" s="62">
        <v>1000</v>
      </c>
      <c r="F3" s="63" t="s">
        <v>64</v>
      </c>
      <c r="G3" s="63" t="s">
        <v>462</v>
      </c>
      <c r="H3">
        <v>14</v>
      </c>
      <c r="I3">
        <v>0</v>
      </c>
      <c r="J3">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46</v>
      </c>
      <c r="B1" s="65" t="s">
        <v>451</v>
      </c>
      <c r="C1" s="65" t="s">
        <v>452</v>
      </c>
      <c r="D1" s="65" t="s">
        <v>453</v>
      </c>
      <c r="E1" s="64" t="s">
        <v>454</v>
      </c>
      <c r="F1" s="64" t="s">
        <v>455</v>
      </c>
      <c r="G1" s="64" t="s">
        <v>456</v>
      </c>
      <c r="H1" s="64" t="s">
        <v>457</v>
      </c>
      <c r="I1" s="64" t="s">
        <v>458</v>
      </c>
      <c r="J1" s="64" t="s">
        <v>459</v>
      </c>
    </row>
    <row r="2" spans="1:10" x14ac:dyDescent="0.25">
      <c r="A2" t="s">
        <v>9</v>
      </c>
      <c r="B2" s="31">
        <v>0</v>
      </c>
      <c r="C2" s="31">
        <v>0</v>
      </c>
      <c r="D2" s="31">
        <v>11.913630314051568</v>
      </c>
      <c r="E2" s="62">
        <v>1000</v>
      </c>
      <c r="F2" s="63" t="s">
        <v>64</v>
      </c>
      <c r="G2" s="63" t="s">
        <v>462</v>
      </c>
      <c r="H2">
        <v>14</v>
      </c>
      <c r="I2">
        <v>0</v>
      </c>
      <c r="J2">
        <v>256</v>
      </c>
    </row>
    <row r="3" spans="1:10" x14ac:dyDescent="0.25">
      <c r="A3" t="s">
        <v>61</v>
      </c>
      <c r="B3" s="31">
        <v>3.8529220110387667</v>
      </c>
      <c r="C3" s="31">
        <v>1.0283096301328825</v>
      </c>
      <c r="D3" s="31">
        <v>10.494892924889593</v>
      </c>
      <c r="E3" s="62">
        <v>1000</v>
      </c>
      <c r="F3" s="63" t="s">
        <v>460</v>
      </c>
      <c r="G3" s="63" t="s">
        <v>461</v>
      </c>
      <c r="H3">
        <v>31</v>
      </c>
      <c r="I3">
        <v>3</v>
      </c>
      <c r="J3">
        <v>813</v>
      </c>
    </row>
    <row r="4" spans="1:10" x14ac:dyDescent="0.25">
      <c r="A4" t="s">
        <v>60</v>
      </c>
      <c r="B4" s="31">
        <v>1.9829169461329372</v>
      </c>
      <c r="C4" s="31">
        <v>0.11427049264081073</v>
      </c>
      <c r="D4" s="31">
        <v>9.8437032309059873</v>
      </c>
      <c r="E4" s="62">
        <v>1000</v>
      </c>
      <c r="F4" s="63" t="s">
        <v>460</v>
      </c>
      <c r="G4" s="63" t="s">
        <v>461</v>
      </c>
      <c r="H4">
        <v>25</v>
      </c>
      <c r="I4">
        <v>1</v>
      </c>
      <c r="J4">
        <v>512</v>
      </c>
    </row>
    <row r="5" spans="1:10" x14ac:dyDescent="0.25">
      <c r="A5" t="s">
        <v>62</v>
      </c>
      <c r="B5" s="31">
        <v>7.1779995551109792</v>
      </c>
      <c r="C5" s="31">
        <v>2.688672914630553</v>
      </c>
      <c r="D5" s="31">
        <v>16.051264601053216</v>
      </c>
      <c r="E5" s="62">
        <v>1000</v>
      </c>
      <c r="F5" s="63" t="s">
        <v>460</v>
      </c>
      <c r="G5" s="63" t="s">
        <v>461</v>
      </c>
      <c r="H5">
        <v>38</v>
      </c>
      <c r="I5">
        <v>5</v>
      </c>
      <c r="J5">
        <v>764</v>
      </c>
    </row>
    <row r="6" spans="1:10" x14ac:dyDescent="0.25">
      <c r="A6" t="s">
        <v>63</v>
      </c>
      <c r="B6" s="31">
        <v>5.8483569239002264</v>
      </c>
      <c r="C6" s="31">
        <v>0.33029710922975858</v>
      </c>
      <c r="D6" s="31">
        <v>30.31038962751219</v>
      </c>
      <c r="E6" s="62">
        <v>1000</v>
      </c>
      <c r="F6" s="63" t="s">
        <v>460</v>
      </c>
      <c r="G6" s="63" t="s">
        <v>461</v>
      </c>
      <c r="H6">
        <v>17</v>
      </c>
      <c r="I6">
        <v>1</v>
      </c>
      <c r="J6">
        <v>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94</v>
      </c>
      <c r="B1" s="65" t="s">
        <v>451</v>
      </c>
      <c r="C1" s="65" t="s">
        <v>452</v>
      </c>
      <c r="D1" s="65" t="s">
        <v>453</v>
      </c>
      <c r="E1" s="64" t="s">
        <v>454</v>
      </c>
      <c r="F1" s="64" t="s">
        <v>455</v>
      </c>
      <c r="G1" s="64" t="s">
        <v>456</v>
      </c>
      <c r="H1" s="64" t="s">
        <v>457</v>
      </c>
      <c r="I1" s="64" t="s">
        <v>458</v>
      </c>
      <c r="J1" s="64" t="s">
        <v>459</v>
      </c>
    </row>
    <row r="2" spans="1:10" x14ac:dyDescent="0.25">
      <c r="A2" t="s">
        <v>440</v>
      </c>
      <c r="B2" s="31">
        <v>0</v>
      </c>
      <c r="C2" s="31">
        <v>0</v>
      </c>
      <c r="D2" s="31">
        <v>112.83327171265783</v>
      </c>
      <c r="E2" s="62">
        <v>1000</v>
      </c>
      <c r="F2" s="63" t="s">
        <v>64</v>
      </c>
      <c r="G2" s="63" t="s">
        <v>462</v>
      </c>
      <c r="H2">
        <v>6</v>
      </c>
      <c r="I2">
        <v>0</v>
      </c>
      <c r="J2">
        <v>22</v>
      </c>
    </row>
    <row r="3" spans="1:10" x14ac:dyDescent="0.25">
      <c r="A3" t="s">
        <v>439</v>
      </c>
      <c r="B3" s="31">
        <v>0</v>
      </c>
      <c r="C3" s="31">
        <v>0</v>
      </c>
      <c r="D3" s="31">
        <v>12.594243092921234</v>
      </c>
      <c r="E3" s="62">
        <v>1000</v>
      </c>
      <c r="F3" s="63" t="s">
        <v>64</v>
      </c>
      <c r="G3" s="63" t="s">
        <v>462</v>
      </c>
      <c r="H3">
        <v>8</v>
      </c>
      <c r="I3">
        <v>0</v>
      </c>
      <c r="J3">
        <v>234</v>
      </c>
    </row>
    <row r="4" spans="1:10" x14ac:dyDescent="0.25">
      <c r="A4" t="s">
        <v>446</v>
      </c>
      <c r="B4" s="31">
        <v>8.8816509843073739</v>
      </c>
      <c r="C4" s="31">
        <v>1.6310405821506788</v>
      </c>
      <c r="D4" s="31">
        <v>29.89959917057805</v>
      </c>
      <c r="E4" s="62">
        <v>1000</v>
      </c>
      <c r="F4" s="63" t="s">
        <v>460</v>
      </c>
      <c r="G4" s="63" t="s">
        <v>461</v>
      </c>
      <c r="H4">
        <v>15</v>
      </c>
      <c r="I4">
        <v>2</v>
      </c>
      <c r="J4">
        <v>241</v>
      </c>
    </row>
    <row r="5" spans="1:10" x14ac:dyDescent="0.25">
      <c r="A5" t="s">
        <v>445</v>
      </c>
      <c r="B5" s="31">
        <v>1.7554781135265265</v>
      </c>
      <c r="C5" s="31">
        <v>0.10229392886580012</v>
      </c>
      <c r="D5" s="31">
        <v>8.6770250473799226</v>
      </c>
      <c r="E5" s="62">
        <v>1000</v>
      </c>
      <c r="F5" s="63" t="s">
        <v>460</v>
      </c>
      <c r="G5" s="63" t="s">
        <v>461</v>
      </c>
      <c r="H5">
        <v>16</v>
      </c>
      <c r="I5">
        <v>1</v>
      </c>
      <c r="J5">
        <v>572</v>
      </c>
    </row>
    <row r="6" spans="1:10" x14ac:dyDescent="0.25">
      <c r="A6" t="s">
        <v>448</v>
      </c>
      <c r="B6" s="31">
        <v>0</v>
      </c>
      <c r="C6" s="31">
        <v>0</v>
      </c>
      <c r="D6" s="31">
        <v>12.955168671782166</v>
      </c>
      <c r="E6" s="62">
        <v>1000</v>
      </c>
      <c r="F6" s="63" t="s">
        <v>64</v>
      </c>
      <c r="G6" s="63" t="s">
        <v>462</v>
      </c>
      <c r="H6">
        <v>13</v>
      </c>
      <c r="I6">
        <v>0</v>
      </c>
      <c r="J6">
        <v>235</v>
      </c>
    </row>
    <row r="7" spans="1:10" x14ac:dyDescent="0.25">
      <c r="A7" t="s">
        <v>447</v>
      </c>
      <c r="B7" s="31">
        <v>3.7093201778496283</v>
      </c>
      <c r="C7" s="31">
        <v>0.21523245772781244</v>
      </c>
      <c r="D7" s="31">
        <v>18.911174261474304</v>
      </c>
      <c r="E7" s="62">
        <v>1000</v>
      </c>
      <c r="F7" s="63" t="s">
        <v>460</v>
      </c>
      <c r="G7" s="63" t="s">
        <v>461</v>
      </c>
      <c r="H7">
        <v>12</v>
      </c>
      <c r="I7">
        <v>1</v>
      </c>
      <c r="J7">
        <v>277</v>
      </c>
    </row>
    <row r="8" spans="1:10" x14ac:dyDescent="0.25">
      <c r="A8" t="s">
        <v>444</v>
      </c>
      <c r="B8" s="31">
        <v>14.770530963535949</v>
      </c>
      <c r="C8" s="31">
        <v>5.6080618689243602</v>
      </c>
      <c r="D8" s="31">
        <v>33.750026119059505</v>
      </c>
      <c r="E8" s="62">
        <v>1000</v>
      </c>
      <c r="F8" s="63" t="s">
        <v>460</v>
      </c>
      <c r="G8" s="63" t="s">
        <v>461</v>
      </c>
      <c r="H8">
        <v>21</v>
      </c>
      <c r="I8">
        <v>5</v>
      </c>
      <c r="J8">
        <v>409</v>
      </c>
    </row>
    <row r="9" spans="1:10" x14ac:dyDescent="0.25">
      <c r="A9" t="s">
        <v>443</v>
      </c>
      <c r="B9" s="31">
        <v>0</v>
      </c>
      <c r="C9" s="31">
        <v>0</v>
      </c>
      <c r="D9" s="31">
        <v>9.3868241460610573</v>
      </c>
      <c r="E9" s="62">
        <v>1000</v>
      </c>
      <c r="F9" s="63" t="s">
        <v>64</v>
      </c>
      <c r="G9" s="63" t="s">
        <v>462</v>
      </c>
      <c r="H9">
        <v>17</v>
      </c>
      <c r="I9">
        <v>0</v>
      </c>
      <c r="J9">
        <v>355</v>
      </c>
    </row>
    <row r="10" spans="1:10" x14ac:dyDescent="0.25">
      <c r="A10" t="s">
        <v>450</v>
      </c>
      <c r="B10" s="31">
        <v>14.949475790575349</v>
      </c>
      <c r="C10" s="31">
        <v>0.83290737117294467</v>
      </c>
      <c r="D10" s="31">
        <v>90.196150676164947</v>
      </c>
      <c r="E10" s="62">
        <v>1000</v>
      </c>
      <c r="F10" s="63" t="s">
        <v>460</v>
      </c>
      <c r="G10" s="63" t="s">
        <v>461</v>
      </c>
      <c r="H10">
        <v>8</v>
      </c>
      <c r="I10">
        <v>1</v>
      </c>
      <c r="J10">
        <v>77</v>
      </c>
    </row>
    <row r="11" spans="1:10" x14ac:dyDescent="0.25">
      <c r="A11" t="s">
        <v>449</v>
      </c>
      <c r="B11" s="31">
        <v>0</v>
      </c>
      <c r="C11" s="31">
        <v>0</v>
      </c>
      <c r="D11" s="31">
        <v>27.556749910446456</v>
      </c>
      <c r="E11" s="62">
        <v>1000</v>
      </c>
      <c r="F11" s="63" t="s">
        <v>64</v>
      </c>
      <c r="G11" s="63" t="s">
        <v>462</v>
      </c>
      <c r="H11">
        <v>9</v>
      </c>
      <c r="I11">
        <v>0</v>
      </c>
      <c r="J11">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4" t="s">
        <v>93</v>
      </c>
      <c r="B1" s="65" t="s">
        <v>451</v>
      </c>
      <c r="C1" s="65" t="s">
        <v>452</v>
      </c>
      <c r="D1" s="65" t="s">
        <v>453</v>
      </c>
      <c r="E1" s="64" t="s">
        <v>454</v>
      </c>
      <c r="F1" s="64" t="s">
        <v>455</v>
      </c>
      <c r="G1" s="64" t="s">
        <v>456</v>
      </c>
      <c r="H1" s="64" t="s">
        <v>457</v>
      </c>
      <c r="I1" s="64" t="s">
        <v>458</v>
      </c>
      <c r="J1" s="64" t="s">
        <v>459</v>
      </c>
    </row>
    <row r="2" spans="1:10" x14ac:dyDescent="0.25">
      <c r="A2" t="s">
        <v>442</v>
      </c>
      <c r="B2" s="31">
        <v>9.4974075364207025</v>
      </c>
      <c r="C2" s="31">
        <v>4.4648521479491938</v>
      </c>
      <c r="D2" s="31">
        <v>18.205555661159892</v>
      </c>
      <c r="E2" s="62">
        <v>1000</v>
      </c>
      <c r="F2" s="63" t="s">
        <v>460</v>
      </c>
      <c r="G2" s="63" t="s">
        <v>461</v>
      </c>
      <c r="H2">
        <v>57</v>
      </c>
      <c r="I2">
        <v>8</v>
      </c>
      <c r="J2">
        <v>962</v>
      </c>
    </row>
    <row r="3" spans="1:10" x14ac:dyDescent="0.25">
      <c r="A3" t="s">
        <v>441</v>
      </c>
      <c r="B3" s="31">
        <v>1.5669663600647887</v>
      </c>
      <c r="C3" s="31">
        <v>0.27939222027857485</v>
      </c>
      <c r="D3" s="31">
        <v>5.1838681482582709</v>
      </c>
      <c r="E3" s="62">
        <v>1000</v>
      </c>
      <c r="F3" s="63" t="s">
        <v>460</v>
      </c>
      <c r="G3" s="63" t="s">
        <v>461</v>
      </c>
      <c r="H3">
        <v>54</v>
      </c>
      <c r="I3">
        <v>2</v>
      </c>
      <c r="J3">
        <v>1308</v>
      </c>
    </row>
    <row r="4" spans="1:10" x14ac:dyDescent="0.25">
      <c r="A4" t="s">
        <v>440</v>
      </c>
      <c r="B4" s="31">
        <v>0</v>
      </c>
      <c r="C4" s="31">
        <v>0</v>
      </c>
      <c r="D4" s="31">
        <v>112.83327171265783</v>
      </c>
      <c r="E4" s="62">
        <v>1000</v>
      </c>
      <c r="F4" s="63" t="s">
        <v>64</v>
      </c>
      <c r="G4" s="63" t="s">
        <v>462</v>
      </c>
      <c r="H4">
        <v>6</v>
      </c>
      <c r="I4">
        <v>0</v>
      </c>
      <c r="J4">
        <v>22</v>
      </c>
    </row>
    <row r="5" spans="1:10" x14ac:dyDescent="0.25">
      <c r="A5" t="s">
        <v>439</v>
      </c>
      <c r="B5" s="31">
        <v>0</v>
      </c>
      <c r="C5" s="31">
        <v>0</v>
      </c>
      <c r="D5" s="31">
        <v>12.594243092921234</v>
      </c>
      <c r="E5" s="62">
        <v>1000</v>
      </c>
      <c r="F5" s="63" t="s">
        <v>64</v>
      </c>
      <c r="G5" s="63" t="s">
        <v>462</v>
      </c>
      <c r="H5">
        <v>8</v>
      </c>
      <c r="I5">
        <v>0</v>
      </c>
      <c r="J5">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topLeftCell="A68" workbookViewId="0">
      <selection activeCell="E10" sqref="E1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4" t="s">
        <v>8</v>
      </c>
      <c r="B1" s="44" t="s">
        <v>0</v>
      </c>
      <c r="C1" s="44" t="s">
        <v>68</v>
      </c>
      <c r="D1" s="44" t="s">
        <v>46</v>
      </c>
      <c r="E1" s="44" t="s">
        <v>69</v>
      </c>
      <c r="F1" s="44" t="s">
        <v>70</v>
      </c>
      <c r="G1" s="44" t="s">
        <v>71</v>
      </c>
      <c r="H1" s="44" t="s">
        <v>72</v>
      </c>
      <c r="I1" s="44" t="s">
        <v>73</v>
      </c>
      <c r="J1" s="44" t="s">
        <v>74</v>
      </c>
      <c r="K1" s="44" t="s">
        <v>75</v>
      </c>
      <c r="L1" s="44" t="s">
        <v>45</v>
      </c>
    </row>
    <row r="2" spans="1:13" x14ac:dyDescent="0.25">
      <c r="A2" s="55">
        <v>32</v>
      </c>
      <c r="B2" s="45" t="s">
        <v>107</v>
      </c>
      <c r="C2" s="45" t="s">
        <v>108</v>
      </c>
      <c r="D2" s="45" t="s">
        <v>63</v>
      </c>
      <c r="E2" s="45" t="s">
        <v>109</v>
      </c>
      <c r="F2" s="45" t="s">
        <v>110</v>
      </c>
      <c r="G2" s="45" t="s">
        <v>111</v>
      </c>
      <c r="H2" s="55">
        <v>20</v>
      </c>
      <c r="I2" s="55">
        <v>1</v>
      </c>
      <c r="J2" s="55">
        <v>21</v>
      </c>
      <c r="K2" s="55">
        <v>32</v>
      </c>
      <c r="L2" s="45"/>
      <c r="M2" s="45"/>
    </row>
    <row r="3" spans="1:13" x14ac:dyDescent="0.25">
      <c r="A3" s="55">
        <v>32</v>
      </c>
      <c r="B3" s="45" t="s">
        <v>112</v>
      </c>
      <c r="C3" s="45" t="s">
        <v>113</v>
      </c>
      <c r="D3" s="45" t="s">
        <v>62</v>
      </c>
      <c r="E3" s="45" t="s">
        <v>114</v>
      </c>
      <c r="F3" s="45" t="s">
        <v>110</v>
      </c>
      <c r="G3" s="45" t="s">
        <v>111</v>
      </c>
      <c r="H3" s="55">
        <v>74</v>
      </c>
      <c r="I3" s="55">
        <v>34</v>
      </c>
      <c r="J3" s="55">
        <v>108</v>
      </c>
      <c r="K3" s="55">
        <v>119</v>
      </c>
      <c r="L3" s="45"/>
      <c r="M3" s="45"/>
    </row>
    <row r="4" spans="1:13" x14ac:dyDescent="0.25">
      <c r="A4" s="55">
        <v>32</v>
      </c>
      <c r="B4" s="45" t="s">
        <v>112</v>
      </c>
      <c r="C4" s="45" t="s">
        <v>115</v>
      </c>
      <c r="D4" s="45" t="s">
        <v>61</v>
      </c>
      <c r="E4" s="45" t="s">
        <v>116</v>
      </c>
      <c r="F4" s="45" t="s">
        <v>110</v>
      </c>
      <c r="G4" s="45" t="s">
        <v>111</v>
      </c>
      <c r="H4" s="55">
        <v>58</v>
      </c>
      <c r="I4" s="55">
        <v>19</v>
      </c>
      <c r="J4" s="55">
        <v>77</v>
      </c>
      <c r="K4" s="55">
        <v>141</v>
      </c>
      <c r="L4" s="45"/>
      <c r="M4" s="45"/>
    </row>
    <row r="5" spans="1:13" x14ac:dyDescent="0.25">
      <c r="A5" s="55">
        <v>32</v>
      </c>
      <c r="B5" s="45" t="s">
        <v>117</v>
      </c>
      <c r="C5" s="45" t="s">
        <v>118</v>
      </c>
      <c r="D5" s="45" t="s">
        <v>60</v>
      </c>
      <c r="E5" s="45" t="s">
        <v>119</v>
      </c>
      <c r="F5" s="45" t="s">
        <v>110</v>
      </c>
      <c r="G5" s="45" t="s">
        <v>111</v>
      </c>
      <c r="H5" s="55">
        <v>18</v>
      </c>
      <c r="I5" s="55">
        <v>6</v>
      </c>
      <c r="J5" s="55">
        <v>24</v>
      </c>
      <c r="K5" s="55">
        <v>58</v>
      </c>
      <c r="L5" s="45"/>
      <c r="M5" s="45"/>
    </row>
    <row r="6" spans="1:13" x14ac:dyDescent="0.25">
      <c r="A6" s="55">
        <v>32</v>
      </c>
      <c r="B6" s="45" t="s">
        <v>112</v>
      </c>
      <c r="C6" s="45" t="s">
        <v>120</v>
      </c>
      <c r="D6" s="45" t="s">
        <v>61</v>
      </c>
      <c r="E6" s="45" t="s">
        <v>121</v>
      </c>
      <c r="F6" s="45" t="s">
        <v>110</v>
      </c>
      <c r="G6" s="45" t="s">
        <v>111</v>
      </c>
      <c r="H6" s="55">
        <v>30</v>
      </c>
      <c r="I6" s="55">
        <v>3</v>
      </c>
      <c r="J6" s="55">
        <v>33</v>
      </c>
      <c r="K6" s="55">
        <v>38</v>
      </c>
      <c r="L6" s="45"/>
      <c r="M6" s="45"/>
    </row>
    <row r="7" spans="1:13" x14ac:dyDescent="0.25">
      <c r="A7" s="55">
        <v>32</v>
      </c>
      <c r="B7" s="45" t="s">
        <v>117</v>
      </c>
      <c r="C7" s="45" t="s">
        <v>122</v>
      </c>
      <c r="D7" s="45" t="s">
        <v>60</v>
      </c>
      <c r="E7" s="45" t="s">
        <v>123</v>
      </c>
      <c r="F7" s="45" t="s">
        <v>110</v>
      </c>
      <c r="G7" s="45" t="s">
        <v>111</v>
      </c>
      <c r="H7" s="55">
        <v>11</v>
      </c>
      <c r="I7" s="55">
        <v>8</v>
      </c>
      <c r="J7" s="55">
        <v>19</v>
      </c>
      <c r="K7" s="55">
        <v>19</v>
      </c>
      <c r="L7" s="45"/>
      <c r="M7" s="45"/>
    </row>
    <row r="8" spans="1:13" x14ac:dyDescent="0.25">
      <c r="A8" s="55">
        <v>32</v>
      </c>
      <c r="B8" s="45" t="s">
        <v>112</v>
      </c>
      <c r="C8" s="45" t="s">
        <v>124</v>
      </c>
      <c r="D8" s="45" t="s">
        <v>61</v>
      </c>
      <c r="E8" s="45" t="s">
        <v>125</v>
      </c>
      <c r="F8" s="45" t="s">
        <v>110</v>
      </c>
      <c r="G8" s="45" t="s">
        <v>111</v>
      </c>
      <c r="H8" s="55">
        <v>49</v>
      </c>
      <c r="I8" s="55">
        <v>12</v>
      </c>
      <c r="J8" s="55">
        <v>61</v>
      </c>
      <c r="K8" s="55">
        <v>86</v>
      </c>
      <c r="L8" s="45"/>
      <c r="M8" s="45"/>
    </row>
    <row r="9" spans="1:13" x14ac:dyDescent="0.25">
      <c r="A9" s="55">
        <v>32</v>
      </c>
      <c r="B9" s="45" t="s">
        <v>126</v>
      </c>
      <c r="C9" s="45" t="s">
        <v>127</v>
      </c>
      <c r="D9" s="45" t="s">
        <v>62</v>
      </c>
      <c r="E9" s="45" t="s">
        <v>128</v>
      </c>
      <c r="F9" s="45" t="s">
        <v>110</v>
      </c>
      <c r="G9" s="45" t="s">
        <v>111</v>
      </c>
      <c r="H9" s="55">
        <v>15</v>
      </c>
      <c r="I9" s="55">
        <v>6</v>
      </c>
      <c r="J9" s="55">
        <v>21</v>
      </c>
      <c r="K9" s="55">
        <v>25</v>
      </c>
      <c r="L9" s="45"/>
      <c r="M9" s="45"/>
    </row>
    <row r="10" spans="1:13" x14ac:dyDescent="0.25">
      <c r="A10" s="55">
        <v>32</v>
      </c>
      <c r="B10" s="45" t="s">
        <v>126</v>
      </c>
      <c r="C10" s="45" t="s">
        <v>129</v>
      </c>
      <c r="D10" s="45" t="s">
        <v>62</v>
      </c>
      <c r="E10" s="45" t="s">
        <v>130</v>
      </c>
      <c r="F10" s="45" t="s">
        <v>110</v>
      </c>
      <c r="G10" s="45" t="s">
        <v>111</v>
      </c>
      <c r="H10" s="55">
        <v>51</v>
      </c>
      <c r="I10" s="55">
        <v>11</v>
      </c>
      <c r="J10" s="55">
        <v>62</v>
      </c>
      <c r="K10" s="55">
        <v>65</v>
      </c>
      <c r="L10" s="45"/>
      <c r="M10" s="45"/>
    </row>
    <row r="11" spans="1:13" x14ac:dyDescent="0.25">
      <c r="A11" s="55">
        <v>32</v>
      </c>
      <c r="B11" s="45" t="s">
        <v>107</v>
      </c>
      <c r="C11" s="45" t="s">
        <v>131</v>
      </c>
      <c r="D11" s="45" t="s">
        <v>62</v>
      </c>
      <c r="E11" s="45" t="s">
        <v>132</v>
      </c>
      <c r="F11" s="45" t="s">
        <v>110</v>
      </c>
      <c r="G11" s="45" t="s">
        <v>111</v>
      </c>
      <c r="H11" s="55">
        <v>15</v>
      </c>
      <c r="I11" s="55">
        <v>10</v>
      </c>
      <c r="J11" s="55">
        <v>25</v>
      </c>
      <c r="K11" s="55">
        <v>33</v>
      </c>
      <c r="L11" s="45"/>
      <c r="M11" s="45"/>
    </row>
    <row r="12" spans="1:13" x14ac:dyDescent="0.25">
      <c r="A12" s="55">
        <v>32</v>
      </c>
      <c r="B12" s="45" t="s">
        <v>126</v>
      </c>
      <c r="C12" s="45" t="s">
        <v>133</v>
      </c>
      <c r="D12" s="45" t="s">
        <v>62</v>
      </c>
      <c r="E12" s="45" t="s">
        <v>134</v>
      </c>
      <c r="F12" s="45" t="s">
        <v>110</v>
      </c>
      <c r="G12" s="45" t="s">
        <v>111</v>
      </c>
      <c r="H12" s="55">
        <v>30</v>
      </c>
      <c r="I12" s="55">
        <v>6</v>
      </c>
      <c r="J12" s="55">
        <v>36</v>
      </c>
      <c r="K12" s="55">
        <v>44</v>
      </c>
      <c r="L12" s="45"/>
      <c r="M12" s="45"/>
    </row>
    <row r="13" spans="1:13" x14ac:dyDescent="0.25">
      <c r="A13" s="55">
        <v>32</v>
      </c>
      <c r="B13" s="45" t="s">
        <v>112</v>
      </c>
      <c r="C13" s="45" t="s">
        <v>135</v>
      </c>
      <c r="D13" s="45" t="s">
        <v>61</v>
      </c>
      <c r="E13" s="45" t="s">
        <v>136</v>
      </c>
      <c r="F13" s="45" t="s">
        <v>110</v>
      </c>
      <c r="G13" s="45" t="s">
        <v>111</v>
      </c>
      <c r="H13" s="55">
        <v>59</v>
      </c>
      <c r="I13" s="55">
        <v>7</v>
      </c>
      <c r="J13" s="55">
        <v>66</v>
      </c>
      <c r="K13" s="55">
        <v>163</v>
      </c>
      <c r="L13" s="45"/>
      <c r="M13" s="45"/>
    </row>
    <row r="14" spans="1:13" x14ac:dyDescent="0.25">
      <c r="A14" s="55">
        <v>32</v>
      </c>
      <c r="B14" s="45" t="s">
        <v>112</v>
      </c>
      <c r="C14" s="45" t="s">
        <v>137</v>
      </c>
      <c r="D14" s="45" t="s">
        <v>60</v>
      </c>
      <c r="E14" s="45" t="s">
        <v>138</v>
      </c>
      <c r="F14" s="45" t="s">
        <v>110</v>
      </c>
      <c r="G14" s="45" t="s">
        <v>111</v>
      </c>
      <c r="H14" s="55">
        <v>105</v>
      </c>
      <c r="I14" s="55">
        <v>14</v>
      </c>
      <c r="J14" s="55">
        <v>119</v>
      </c>
      <c r="K14" s="55">
        <v>284</v>
      </c>
      <c r="L14" s="45"/>
      <c r="M14" s="45"/>
    </row>
    <row r="15" spans="1:13" x14ac:dyDescent="0.25">
      <c r="A15" s="55">
        <v>32</v>
      </c>
      <c r="B15" s="45" t="s">
        <v>107</v>
      </c>
      <c r="C15" s="45" t="s">
        <v>139</v>
      </c>
      <c r="D15" s="45" t="s">
        <v>63</v>
      </c>
      <c r="E15" s="45" t="s">
        <v>140</v>
      </c>
      <c r="F15" s="45" t="s">
        <v>110</v>
      </c>
      <c r="G15" s="45" t="s">
        <v>111</v>
      </c>
      <c r="H15" s="55">
        <v>30</v>
      </c>
      <c r="I15" s="55">
        <v>3</v>
      </c>
      <c r="J15" s="55">
        <v>33</v>
      </c>
      <c r="K15" s="55">
        <v>37</v>
      </c>
      <c r="L15" s="45"/>
      <c r="M15" s="45"/>
    </row>
    <row r="16" spans="1:13" x14ac:dyDescent="0.25">
      <c r="A16" s="55">
        <v>32</v>
      </c>
      <c r="B16" s="45" t="s">
        <v>112</v>
      </c>
      <c r="C16" s="45" t="s">
        <v>141</v>
      </c>
      <c r="D16" s="45" t="s">
        <v>61</v>
      </c>
      <c r="E16" s="45" t="s">
        <v>142</v>
      </c>
      <c r="F16" s="45" t="s">
        <v>110</v>
      </c>
      <c r="G16" s="45" t="s">
        <v>111</v>
      </c>
      <c r="H16" s="55">
        <v>44</v>
      </c>
      <c r="I16" s="55">
        <v>3</v>
      </c>
      <c r="J16" s="55">
        <v>47</v>
      </c>
      <c r="K16" s="55">
        <v>78</v>
      </c>
      <c r="L16" s="45"/>
      <c r="M16" s="45"/>
    </row>
    <row r="17" spans="1:13" x14ac:dyDescent="0.25">
      <c r="A17" s="55">
        <v>32</v>
      </c>
      <c r="B17" s="45" t="s">
        <v>126</v>
      </c>
      <c r="C17" s="45" t="s">
        <v>143</v>
      </c>
      <c r="D17" s="45" t="s">
        <v>62</v>
      </c>
      <c r="E17" s="45" t="s">
        <v>144</v>
      </c>
      <c r="F17" s="45" t="s">
        <v>110</v>
      </c>
      <c r="G17" s="45" t="s">
        <v>111</v>
      </c>
      <c r="H17" s="55">
        <v>16</v>
      </c>
      <c r="I17" s="55">
        <v>1</v>
      </c>
      <c r="J17" s="55">
        <v>17</v>
      </c>
      <c r="K17" s="55">
        <v>23</v>
      </c>
      <c r="L17" s="45"/>
      <c r="M17" s="45"/>
    </row>
    <row r="18" spans="1:13" x14ac:dyDescent="0.25">
      <c r="A18" s="55">
        <v>32</v>
      </c>
      <c r="B18" s="45" t="s">
        <v>112</v>
      </c>
      <c r="C18" s="45" t="s">
        <v>145</v>
      </c>
      <c r="D18" s="45" t="s">
        <v>61</v>
      </c>
      <c r="E18" s="45" t="s">
        <v>146</v>
      </c>
      <c r="F18" s="45" t="s">
        <v>110</v>
      </c>
      <c r="G18" s="45" t="s">
        <v>111</v>
      </c>
      <c r="H18" s="55">
        <v>70</v>
      </c>
      <c r="I18" s="55">
        <v>39</v>
      </c>
      <c r="J18" s="55">
        <v>109</v>
      </c>
      <c r="K18" s="55">
        <v>143</v>
      </c>
      <c r="L18" s="45"/>
      <c r="M18" s="45"/>
    </row>
    <row r="19" spans="1:13" x14ac:dyDescent="0.25">
      <c r="A19" s="55">
        <v>32</v>
      </c>
      <c r="B19" s="45" t="s">
        <v>117</v>
      </c>
      <c r="C19" s="45" t="s">
        <v>147</v>
      </c>
      <c r="D19" s="45" t="s">
        <v>60</v>
      </c>
      <c r="E19" s="45" t="s">
        <v>148</v>
      </c>
      <c r="F19" s="45" t="s">
        <v>110</v>
      </c>
      <c r="G19" s="45" t="s">
        <v>111</v>
      </c>
      <c r="H19" s="55">
        <v>60</v>
      </c>
      <c r="I19" s="55">
        <v>29</v>
      </c>
      <c r="J19" s="55">
        <v>89</v>
      </c>
      <c r="K19" s="55">
        <v>117</v>
      </c>
      <c r="L19" s="45"/>
      <c r="M19" s="45"/>
    </row>
    <row r="20" spans="1:13" x14ac:dyDescent="0.25">
      <c r="A20" s="55">
        <v>32</v>
      </c>
      <c r="B20" s="45" t="s">
        <v>126</v>
      </c>
      <c r="C20" s="45" t="s">
        <v>149</v>
      </c>
      <c r="D20" s="45" t="s">
        <v>62</v>
      </c>
      <c r="E20" s="45" t="s">
        <v>150</v>
      </c>
      <c r="F20" s="45" t="s">
        <v>110</v>
      </c>
      <c r="G20" s="45" t="s">
        <v>111</v>
      </c>
      <c r="H20" s="55">
        <v>22</v>
      </c>
      <c r="I20" s="55">
        <v>15</v>
      </c>
      <c r="J20" s="55">
        <v>37</v>
      </c>
      <c r="K20" s="55">
        <v>40</v>
      </c>
      <c r="L20" s="45"/>
      <c r="M20" s="45"/>
    </row>
    <row r="21" spans="1:13" x14ac:dyDescent="0.25">
      <c r="A21" s="55">
        <v>32</v>
      </c>
      <c r="B21" s="45" t="s">
        <v>126</v>
      </c>
      <c r="C21" s="45" t="s">
        <v>151</v>
      </c>
      <c r="D21" s="45" t="s">
        <v>62</v>
      </c>
      <c r="E21" s="45" t="s">
        <v>152</v>
      </c>
      <c r="F21" s="45" t="s">
        <v>110</v>
      </c>
      <c r="G21" s="45" t="s">
        <v>111</v>
      </c>
      <c r="H21" s="55">
        <v>13</v>
      </c>
      <c r="I21" s="55">
        <v>2</v>
      </c>
      <c r="J21" s="55">
        <v>15</v>
      </c>
      <c r="K21" s="55">
        <v>17</v>
      </c>
      <c r="L21" s="45"/>
      <c r="M21" s="45"/>
    </row>
    <row r="22" spans="1:13" x14ac:dyDescent="0.25">
      <c r="A22" s="55">
        <v>32</v>
      </c>
      <c r="B22" s="45" t="s">
        <v>117</v>
      </c>
      <c r="C22" s="45" t="s">
        <v>153</v>
      </c>
      <c r="D22" s="45" t="s">
        <v>63</v>
      </c>
      <c r="E22" s="45" t="s">
        <v>154</v>
      </c>
      <c r="F22" s="45" t="s">
        <v>110</v>
      </c>
      <c r="G22" s="45" t="s">
        <v>111</v>
      </c>
      <c r="H22" s="55">
        <v>12</v>
      </c>
      <c r="I22" s="55">
        <v>7</v>
      </c>
      <c r="J22" s="55">
        <v>19</v>
      </c>
      <c r="K22" s="55">
        <v>22</v>
      </c>
      <c r="L22" s="45"/>
      <c r="M22" s="45"/>
    </row>
    <row r="23" spans="1:13" x14ac:dyDescent="0.25">
      <c r="A23" s="55">
        <v>32</v>
      </c>
      <c r="B23" s="45" t="s">
        <v>126</v>
      </c>
      <c r="C23" s="45" t="s">
        <v>155</v>
      </c>
      <c r="D23" s="45" t="s">
        <v>62</v>
      </c>
      <c r="E23" s="45" t="s">
        <v>156</v>
      </c>
      <c r="F23" s="45" t="s">
        <v>110</v>
      </c>
      <c r="G23" s="45" t="s">
        <v>111</v>
      </c>
      <c r="H23" s="55">
        <v>13</v>
      </c>
      <c r="I23" s="55">
        <v>26</v>
      </c>
      <c r="J23" s="55">
        <v>39</v>
      </c>
      <c r="K23" s="55">
        <v>46</v>
      </c>
      <c r="L23" s="45"/>
      <c r="M23" s="45"/>
    </row>
    <row r="24" spans="1:13" x14ac:dyDescent="0.25">
      <c r="A24" s="55">
        <v>32</v>
      </c>
      <c r="B24" s="45" t="s">
        <v>117</v>
      </c>
      <c r="C24" s="45" t="s">
        <v>157</v>
      </c>
      <c r="D24" s="45" t="s">
        <v>60</v>
      </c>
      <c r="E24" s="45" t="s">
        <v>158</v>
      </c>
      <c r="F24" s="45" t="s">
        <v>110</v>
      </c>
      <c r="G24" s="45" t="s">
        <v>111</v>
      </c>
      <c r="H24" s="55">
        <v>30</v>
      </c>
      <c r="I24" s="55">
        <v>2</v>
      </c>
      <c r="J24" s="55">
        <v>32</v>
      </c>
      <c r="K24" s="55">
        <v>70</v>
      </c>
      <c r="L24" s="45"/>
      <c r="M24" s="45"/>
    </row>
    <row r="25" spans="1:13" x14ac:dyDescent="0.25">
      <c r="A25" s="55">
        <v>32</v>
      </c>
      <c r="B25" s="45" t="s">
        <v>112</v>
      </c>
      <c r="C25" s="45" t="s">
        <v>159</v>
      </c>
      <c r="D25" s="45" t="s">
        <v>62</v>
      </c>
      <c r="E25" s="45" t="s">
        <v>160</v>
      </c>
      <c r="F25" s="45" t="s">
        <v>110</v>
      </c>
      <c r="G25" s="45" t="s">
        <v>111</v>
      </c>
      <c r="H25" s="55">
        <v>31</v>
      </c>
      <c r="I25" s="55">
        <v>4</v>
      </c>
      <c r="J25" s="55">
        <v>35</v>
      </c>
      <c r="K25" s="55">
        <v>99</v>
      </c>
      <c r="L25" s="45"/>
      <c r="M25" s="45"/>
    </row>
    <row r="26" spans="1:13" x14ac:dyDescent="0.25">
      <c r="A26" s="55">
        <v>32</v>
      </c>
      <c r="B26" s="45" t="s">
        <v>107</v>
      </c>
      <c r="C26" s="45" t="s">
        <v>161</v>
      </c>
      <c r="D26" s="45" t="s">
        <v>62</v>
      </c>
      <c r="E26" s="45" t="s">
        <v>162</v>
      </c>
      <c r="F26" s="45" t="s">
        <v>110</v>
      </c>
      <c r="G26" s="45" t="s">
        <v>111</v>
      </c>
      <c r="H26" s="55">
        <v>5</v>
      </c>
      <c r="I26" s="55">
        <v>4</v>
      </c>
      <c r="J26" s="55">
        <v>9</v>
      </c>
      <c r="K26" s="55">
        <v>15</v>
      </c>
      <c r="L26" s="45"/>
      <c r="M26" s="45"/>
    </row>
    <row r="27" spans="1:13" x14ac:dyDescent="0.25">
      <c r="A27" s="55">
        <v>32</v>
      </c>
      <c r="B27" s="45" t="s">
        <v>107</v>
      </c>
      <c r="C27" s="45" t="s">
        <v>163</v>
      </c>
      <c r="D27" s="45" t="s">
        <v>63</v>
      </c>
      <c r="E27" s="45" t="s">
        <v>164</v>
      </c>
      <c r="F27" s="45" t="s">
        <v>110</v>
      </c>
      <c r="G27" s="45" t="s">
        <v>111</v>
      </c>
      <c r="H27" s="55">
        <v>2</v>
      </c>
      <c r="I27" s="55">
        <v>0</v>
      </c>
      <c r="J27" s="55">
        <v>2</v>
      </c>
      <c r="K27" s="55">
        <v>3</v>
      </c>
      <c r="L27" s="45"/>
      <c r="M27" s="45"/>
    </row>
    <row r="28" spans="1:13" x14ac:dyDescent="0.25">
      <c r="A28" s="55">
        <v>32</v>
      </c>
      <c r="B28" s="45" t="s">
        <v>117</v>
      </c>
      <c r="C28" s="45" t="s">
        <v>165</v>
      </c>
      <c r="D28" s="45" t="s">
        <v>63</v>
      </c>
      <c r="E28" s="45" t="s">
        <v>166</v>
      </c>
      <c r="F28" s="45" t="s">
        <v>110</v>
      </c>
      <c r="G28" s="45" t="s">
        <v>111</v>
      </c>
      <c r="H28" s="55">
        <v>1</v>
      </c>
      <c r="I28" s="55">
        <v>2</v>
      </c>
      <c r="J28" s="55">
        <v>3</v>
      </c>
      <c r="K28" s="55">
        <v>12</v>
      </c>
      <c r="L28" s="45"/>
      <c r="M28" s="45"/>
    </row>
    <row r="29" spans="1:13" x14ac:dyDescent="0.25">
      <c r="A29" s="55">
        <v>32</v>
      </c>
      <c r="B29" s="45" t="s">
        <v>126</v>
      </c>
      <c r="C29" s="45" t="s">
        <v>167</v>
      </c>
      <c r="D29" s="45" t="s">
        <v>62</v>
      </c>
      <c r="E29" s="45" t="s">
        <v>168</v>
      </c>
      <c r="F29" s="45" t="s">
        <v>110</v>
      </c>
      <c r="G29" s="45" t="s">
        <v>111</v>
      </c>
      <c r="H29" s="55">
        <v>17</v>
      </c>
      <c r="I29" s="55">
        <v>25</v>
      </c>
      <c r="J29" s="55">
        <v>42</v>
      </c>
      <c r="K29" s="55">
        <v>67</v>
      </c>
      <c r="L29" s="45"/>
      <c r="M29" s="45"/>
    </row>
    <row r="30" spans="1:13" x14ac:dyDescent="0.25">
      <c r="A30" s="55">
        <v>32</v>
      </c>
      <c r="B30" s="45" t="s">
        <v>117</v>
      </c>
      <c r="C30" s="45" t="s">
        <v>169</v>
      </c>
      <c r="D30" s="45" t="s">
        <v>60</v>
      </c>
      <c r="E30" s="45" t="s">
        <v>170</v>
      </c>
      <c r="F30" s="45" t="s">
        <v>110</v>
      </c>
      <c r="G30" s="45" t="s">
        <v>111</v>
      </c>
      <c r="H30" s="55">
        <v>10</v>
      </c>
      <c r="I30" s="55">
        <v>4</v>
      </c>
      <c r="J30" s="55">
        <v>14</v>
      </c>
      <c r="K30" s="55">
        <v>18</v>
      </c>
      <c r="L30" s="45"/>
      <c r="M30" s="45"/>
    </row>
    <row r="31" spans="1:13" x14ac:dyDescent="0.25">
      <c r="A31" s="55">
        <v>32</v>
      </c>
      <c r="B31" s="45" t="s">
        <v>117</v>
      </c>
      <c r="C31" s="45" t="s">
        <v>171</v>
      </c>
      <c r="D31" s="45" t="s">
        <v>60</v>
      </c>
      <c r="E31" s="45" t="s">
        <v>172</v>
      </c>
      <c r="F31" s="45" t="s">
        <v>110</v>
      </c>
      <c r="G31" s="45" t="s">
        <v>111</v>
      </c>
      <c r="H31" s="55">
        <v>24</v>
      </c>
      <c r="I31" s="55">
        <v>20</v>
      </c>
      <c r="J31" s="55">
        <v>44</v>
      </c>
      <c r="K31" s="55">
        <v>69</v>
      </c>
      <c r="L31" s="45"/>
      <c r="M31" s="45"/>
    </row>
    <row r="32" spans="1:13" x14ac:dyDescent="0.25">
      <c r="A32" s="55">
        <v>32</v>
      </c>
      <c r="B32" s="45" t="s">
        <v>107</v>
      </c>
      <c r="C32" s="45" t="s">
        <v>173</v>
      </c>
      <c r="D32" s="45" t="s">
        <v>63</v>
      </c>
      <c r="E32" s="45" t="s">
        <v>174</v>
      </c>
      <c r="F32" s="45" t="s">
        <v>110</v>
      </c>
      <c r="G32" s="45" t="s">
        <v>111</v>
      </c>
      <c r="H32" s="55">
        <v>6</v>
      </c>
      <c r="I32" s="55">
        <v>9</v>
      </c>
      <c r="J32" s="55">
        <v>15</v>
      </c>
      <c r="K32" s="55">
        <v>19</v>
      </c>
      <c r="L32" s="45"/>
      <c r="M32" s="45"/>
    </row>
    <row r="33" spans="1:13" x14ac:dyDescent="0.25">
      <c r="A33" s="55">
        <v>32</v>
      </c>
      <c r="B33" s="45" t="s">
        <v>117</v>
      </c>
      <c r="C33" s="45" t="s">
        <v>175</v>
      </c>
      <c r="D33" s="45" t="s">
        <v>60</v>
      </c>
      <c r="E33" s="45" t="s">
        <v>176</v>
      </c>
      <c r="F33" s="45" t="s">
        <v>110</v>
      </c>
      <c r="G33" s="45" t="s">
        <v>111</v>
      </c>
      <c r="H33" s="55">
        <v>2</v>
      </c>
      <c r="I33" s="55">
        <v>1</v>
      </c>
      <c r="J33" s="55">
        <v>3</v>
      </c>
      <c r="K33" s="55">
        <v>92</v>
      </c>
      <c r="L33" s="45"/>
      <c r="M33" s="45"/>
    </row>
    <row r="34" spans="1:13" x14ac:dyDescent="0.25">
      <c r="A34" s="55">
        <v>32</v>
      </c>
      <c r="B34" s="45" t="s">
        <v>126</v>
      </c>
      <c r="C34" s="45" t="s">
        <v>177</v>
      </c>
      <c r="D34" s="45" t="s">
        <v>62</v>
      </c>
      <c r="E34" s="45" t="s">
        <v>178</v>
      </c>
      <c r="F34" s="45" t="s">
        <v>110</v>
      </c>
      <c r="G34" s="45" t="s">
        <v>111</v>
      </c>
      <c r="H34" s="55">
        <v>14</v>
      </c>
      <c r="I34" s="55">
        <v>4</v>
      </c>
      <c r="J34" s="55">
        <v>18</v>
      </c>
      <c r="K34" s="55">
        <v>55</v>
      </c>
      <c r="L34" s="45"/>
      <c r="M34" s="45"/>
    </row>
    <row r="35" spans="1:13" x14ac:dyDescent="0.25">
      <c r="A35" s="55">
        <v>32</v>
      </c>
      <c r="B35" s="45" t="s">
        <v>112</v>
      </c>
      <c r="C35" s="45" t="s">
        <v>179</v>
      </c>
      <c r="D35" s="45" t="s">
        <v>61</v>
      </c>
      <c r="E35" s="45" t="s">
        <v>180</v>
      </c>
      <c r="F35" s="45" t="s">
        <v>110</v>
      </c>
      <c r="G35" s="45" t="s">
        <v>111</v>
      </c>
      <c r="H35" s="55">
        <v>92</v>
      </c>
      <c r="I35" s="55">
        <v>10</v>
      </c>
      <c r="J35" s="55">
        <v>102</v>
      </c>
      <c r="K35" s="55">
        <v>474</v>
      </c>
      <c r="L35" s="45"/>
      <c r="M35" s="45"/>
    </row>
    <row r="36" spans="1:13" x14ac:dyDescent="0.25">
      <c r="A36" s="55">
        <v>32</v>
      </c>
      <c r="B36" s="45" t="s">
        <v>112</v>
      </c>
      <c r="C36" s="45" t="s">
        <v>181</v>
      </c>
      <c r="D36" s="45" t="s">
        <v>61</v>
      </c>
      <c r="E36" s="45" t="s">
        <v>182</v>
      </c>
      <c r="F36" s="45" t="s">
        <v>110</v>
      </c>
      <c r="G36" s="45" t="s">
        <v>111</v>
      </c>
      <c r="H36" s="55">
        <v>92</v>
      </c>
      <c r="I36" s="55">
        <v>11</v>
      </c>
      <c r="J36" s="55">
        <v>103</v>
      </c>
      <c r="K36" s="55">
        <v>404</v>
      </c>
      <c r="L36" s="45"/>
      <c r="M36" s="45"/>
    </row>
    <row r="37" spans="1:13" x14ac:dyDescent="0.25">
      <c r="A37" s="55">
        <v>32</v>
      </c>
      <c r="B37" s="45" t="s">
        <v>107</v>
      </c>
      <c r="C37" s="45" t="s">
        <v>183</v>
      </c>
      <c r="D37" s="45" t="s">
        <v>63</v>
      </c>
      <c r="E37" s="45" t="s">
        <v>184</v>
      </c>
      <c r="F37" s="45" t="s">
        <v>110</v>
      </c>
      <c r="G37" s="45" t="s">
        <v>111</v>
      </c>
      <c r="H37" s="55">
        <v>4</v>
      </c>
      <c r="I37" s="55">
        <v>0</v>
      </c>
      <c r="J37" s="55">
        <v>4</v>
      </c>
      <c r="K37" s="55">
        <v>7</v>
      </c>
      <c r="L37" s="45"/>
      <c r="M37" s="45"/>
    </row>
    <row r="38" spans="1:13" x14ac:dyDescent="0.25">
      <c r="A38" s="55">
        <v>32</v>
      </c>
      <c r="B38" s="45" t="s">
        <v>112</v>
      </c>
      <c r="C38" s="45" t="s">
        <v>185</v>
      </c>
      <c r="D38" s="45" t="s">
        <v>61</v>
      </c>
      <c r="E38" s="45" t="s">
        <v>186</v>
      </c>
      <c r="F38" s="45" t="s">
        <v>110</v>
      </c>
      <c r="G38" s="45" t="s">
        <v>111</v>
      </c>
      <c r="H38" s="55">
        <v>25</v>
      </c>
      <c r="I38" s="55">
        <v>1</v>
      </c>
      <c r="J38" s="55">
        <v>26</v>
      </c>
      <c r="K38" s="55">
        <v>43</v>
      </c>
      <c r="L38" s="45"/>
      <c r="M38" s="45"/>
    </row>
    <row r="39" spans="1:13" x14ac:dyDescent="0.25">
      <c r="A39" s="55">
        <v>32</v>
      </c>
      <c r="B39" s="45" t="s">
        <v>107</v>
      </c>
      <c r="C39" s="45" t="s">
        <v>187</v>
      </c>
      <c r="D39" s="45" t="s">
        <v>63</v>
      </c>
      <c r="E39" s="45" t="s">
        <v>188</v>
      </c>
      <c r="F39" s="45" t="s">
        <v>110</v>
      </c>
      <c r="G39" s="45" t="s">
        <v>111</v>
      </c>
      <c r="H39" s="55">
        <v>7</v>
      </c>
      <c r="I39" s="55">
        <v>1</v>
      </c>
      <c r="J39" s="55">
        <v>8</v>
      </c>
      <c r="K39" s="55">
        <v>11</v>
      </c>
      <c r="L39" s="45"/>
      <c r="M39" s="45"/>
    </row>
    <row r="40" spans="1:13" x14ac:dyDescent="0.25">
      <c r="A40" s="55">
        <v>32</v>
      </c>
      <c r="B40" s="45" t="s">
        <v>112</v>
      </c>
      <c r="C40" s="45" t="s">
        <v>189</v>
      </c>
      <c r="D40" s="45" t="s">
        <v>61</v>
      </c>
      <c r="E40" s="45" t="s">
        <v>190</v>
      </c>
      <c r="F40" s="45" t="s">
        <v>110</v>
      </c>
      <c r="G40" s="45" t="s">
        <v>111</v>
      </c>
      <c r="H40" s="55">
        <v>50</v>
      </c>
      <c r="I40" s="55">
        <v>9</v>
      </c>
      <c r="J40" s="55">
        <v>59</v>
      </c>
      <c r="K40" s="55">
        <v>72</v>
      </c>
      <c r="L40" s="45"/>
      <c r="M40" s="45"/>
    </row>
    <row r="41" spans="1:13" x14ac:dyDescent="0.25">
      <c r="A41" s="55">
        <v>32</v>
      </c>
      <c r="B41" s="45" t="s">
        <v>117</v>
      </c>
      <c r="C41" s="45" t="s">
        <v>191</v>
      </c>
      <c r="D41" s="45" t="s">
        <v>60</v>
      </c>
      <c r="E41" s="45" t="s">
        <v>192</v>
      </c>
      <c r="F41" s="45" t="s">
        <v>110</v>
      </c>
      <c r="G41" s="45" t="s">
        <v>111</v>
      </c>
      <c r="H41" s="55">
        <v>17</v>
      </c>
      <c r="I41" s="55">
        <v>15</v>
      </c>
      <c r="J41" s="55">
        <v>32</v>
      </c>
      <c r="K41" s="55">
        <v>36</v>
      </c>
      <c r="L41" s="45"/>
      <c r="M41" s="45"/>
    </row>
    <row r="42" spans="1:13" x14ac:dyDescent="0.25">
      <c r="A42" s="55">
        <v>32</v>
      </c>
      <c r="B42" s="45" t="s">
        <v>126</v>
      </c>
      <c r="C42" s="45" t="s">
        <v>193</v>
      </c>
      <c r="D42" s="45" t="s">
        <v>62</v>
      </c>
      <c r="E42" s="45" t="s">
        <v>194</v>
      </c>
      <c r="F42" s="45" t="s">
        <v>110</v>
      </c>
      <c r="G42" s="45" t="s">
        <v>111</v>
      </c>
      <c r="H42" s="55">
        <v>22</v>
      </c>
      <c r="I42" s="55">
        <v>2</v>
      </c>
      <c r="J42" s="55">
        <v>24</v>
      </c>
      <c r="K42" s="55">
        <v>76</v>
      </c>
      <c r="L42" s="45"/>
      <c r="M42" s="45"/>
    </row>
    <row r="43" spans="1:13" x14ac:dyDescent="0.25">
      <c r="A43" s="55">
        <v>32</v>
      </c>
      <c r="B43" s="45" t="s">
        <v>126</v>
      </c>
      <c r="C43" s="45" t="s">
        <v>195</v>
      </c>
      <c r="D43" s="45" t="s">
        <v>62</v>
      </c>
      <c r="E43" s="45" t="s">
        <v>196</v>
      </c>
      <c r="F43" s="45" t="s">
        <v>110</v>
      </c>
      <c r="G43" s="45" t="s">
        <v>111</v>
      </c>
      <c r="H43" s="55">
        <v>17</v>
      </c>
      <c r="I43" s="55">
        <v>10</v>
      </c>
      <c r="J43" s="55">
        <v>27</v>
      </c>
      <c r="K43" s="55">
        <v>47</v>
      </c>
      <c r="L43" s="45"/>
      <c r="M43" s="45"/>
    </row>
    <row r="44" spans="1:13" x14ac:dyDescent="0.25">
      <c r="A44" s="55">
        <v>32</v>
      </c>
      <c r="B44" s="45" t="s">
        <v>107</v>
      </c>
      <c r="C44" s="45" t="s">
        <v>197</v>
      </c>
      <c r="D44" s="45" t="s">
        <v>63</v>
      </c>
      <c r="E44" s="45" t="s">
        <v>198</v>
      </c>
      <c r="F44" s="45" t="s">
        <v>110</v>
      </c>
      <c r="G44" s="45" t="s">
        <v>111</v>
      </c>
      <c r="H44" s="55">
        <v>22</v>
      </c>
      <c r="I44" s="55">
        <v>14</v>
      </c>
      <c r="J44" s="55">
        <v>36</v>
      </c>
      <c r="K44" s="55">
        <v>48</v>
      </c>
      <c r="L44" s="45"/>
      <c r="M44" s="45"/>
    </row>
    <row r="45" spans="1:13" x14ac:dyDescent="0.25">
      <c r="A45" s="55">
        <v>32</v>
      </c>
      <c r="B45" s="45" t="s">
        <v>117</v>
      </c>
      <c r="C45" s="45" t="s">
        <v>199</v>
      </c>
      <c r="D45" s="45" t="s">
        <v>200</v>
      </c>
      <c r="E45" s="45" t="s">
        <v>201</v>
      </c>
      <c r="F45" s="45" t="s">
        <v>110</v>
      </c>
      <c r="G45" s="45" t="s">
        <v>111</v>
      </c>
      <c r="H45" s="55">
        <v>8</v>
      </c>
      <c r="I45" s="55">
        <v>0</v>
      </c>
      <c r="J45" s="55">
        <v>8</v>
      </c>
      <c r="K45" s="55">
        <v>11</v>
      </c>
      <c r="L45" s="45"/>
      <c r="M45" s="45"/>
    </row>
    <row r="46" spans="1:13" x14ac:dyDescent="0.25">
      <c r="A46" s="55">
        <v>32</v>
      </c>
      <c r="B46" s="45" t="s">
        <v>126</v>
      </c>
      <c r="C46" s="45" t="s">
        <v>202</v>
      </c>
      <c r="D46" s="45" t="s">
        <v>200</v>
      </c>
      <c r="E46" s="45" t="s">
        <v>203</v>
      </c>
      <c r="F46" s="45" t="s">
        <v>110</v>
      </c>
      <c r="G46" s="45" t="s">
        <v>111</v>
      </c>
      <c r="H46" s="55">
        <v>24</v>
      </c>
      <c r="I46" s="55">
        <v>1</v>
      </c>
      <c r="J46" s="55">
        <v>25</v>
      </c>
      <c r="K46" s="55">
        <v>76</v>
      </c>
      <c r="L46" s="45"/>
      <c r="M46" s="45"/>
    </row>
    <row r="47" spans="1:13" x14ac:dyDescent="0.25">
      <c r="A47" s="55">
        <v>32</v>
      </c>
      <c r="B47" s="45" t="s">
        <v>117</v>
      </c>
      <c r="C47" s="45" t="s">
        <v>204</v>
      </c>
      <c r="D47" s="45" t="s">
        <v>200</v>
      </c>
      <c r="E47" s="45" t="s">
        <v>205</v>
      </c>
      <c r="F47" s="45" t="s">
        <v>110</v>
      </c>
      <c r="G47" s="45" t="s">
        <v>111</v>
      </c>
      <c r="H47" s="55">
        <v>28</v>
      </c>
      <c r="I47" s="55">
        <v>12</v>
      </c>
      <c r="J47" s="55">
        <v>40</v>
      </c>
      <c r="K47" s="55">
        <v>47</v>
      </c>
      <c r="L47" s="45"/>
      <c r="M47" s="45"/>
    </row>
    <row r="48" spans="1:13" x14ac:dyDescent="0.25">
      <c r="A48" s="55">
        <v>32</v>
      </c>
      <c r="B48" s="45" t="s">
        <v>126</v>
      </c>
      <c r="C48" s="45" t="s">
        <v>206</v>
      </c>
      <c r="D48" s="45" t="s">
        <v>200</v>
      </c>
      <c r="E48" s="45" t="s">
        <v>207</v>
      </c>
      <c r="F48" s="45" t="s">
        <v>110</v>
      </c>
      <c r="G48" s="45" t="s">
        <v>111</v>
      </c>
      <c r="H48" s="55">
        <v>7</v>
      </c>
      <c r="I48" s="55">
        <v>0</v>
      </c>
      <c r="J48" s="55">
        <v>7</v>
      </c>
      <c r="K48" s="55">
        <v>8</v>
      </c>
      <c r="L48" s="45"/>
      <c r="M48" s="45"/>
    </row>
    <row r="49" spans="1:13" x14ac:dyDescent="0.25">
      <c r="A49" s="55">
        <v>32</v>
      </c>
      <c r="B49" s="45" t="s">
        <v>112</v>
      </c>
      <c r="C49" s="45" t="s">
        <v>208</v>
      </c>
      <c r="D49" s="45" t="s">
        <v>200</v>
      </c>
      <c r="E49" s="45" t="s">
        <v>209</v>
      </c>
      <c r="F49" s="45" t="s">
        <v>110</v>
      </c>
      <c r="G49" s="45" t="s">
        <v>111</v>
      </c>
      <c r="H49" s="55">
        <v>45</v>
      </c>
      <c r="I49" s="55">
        <v>3</v>
      </c>
      <c r="J49" s="55">
        <v>48</v>
      </c>
      <c r="K49" s="55">
        <v>73</v>
      </c>
      <c r="L49" s="45"/>
      <c r="M49" s="45"/>
    </row>
    <row r="50" spans="1:13" x14ac:dyDescent="0.25">
      <c r="A50" s="55">
        <v>32</v>
      </c>
      <c r="B50" s="45" t="s">
        <v>112</v>
      </c>
      <c r="C50" s="45" t="s">
        <v>210</v>
      </c>
      <c r="D50" s="45" t="s">
        <v>200</v>
      </c>
      <c r="E50" s="45" t="s">
        <v>211</v>
      </c>
      <c r="F50" s="45" t="s">
        <v>110</v>
      </c>
      <c r="G50" s="45" t="s">
        <v>111</v>
      </c>
      <c r="H50" s="55">
        <v>45</v>
      </c>
      <c r="I50" s="55">
        <v>2</v>
      </c>
      <c r="J50" s="55">
        <v>47</v>
      </c>
      <c r="K50" s="55">
        <v>64</v>
      </c>
      <c r="L50" s="45"/>
      <c r="M50" s="45"/>
    </row>
    <row r="51" spans="1:13" x14ac:dyDescent="0.25">
      <c r="A51" s="55">
        <v>32</v>
      </c>
      <c r="B51" s="45" t="s">
        <v>112</v>
      </c>
      <c r="C51" s="45" t="s">
        <v>212</v>
      </c>
      <c r="D51" s="45" t="s">
        <v>200</v>
      </c>
      <c r="E51" s="45" t="s">
        <v>213</v>
      </c>
      <c r="F51" s="45" t="s">
        <v>110</v>
      </c>
      <c r="G51" s="45" t="s">
        <v>111</v>
      </c>
      <c r="H51" s="55">
        <v>9</v>
      </c>
      <c r="I51" s="55">
        <v>0</v>
      </c>
      <c r="J51" s="55">
        <v>9</v>
      </c>
      <c r="K51" s="55">
        <v>12</v>
      </c>
      <c r="L51" s="45"/>
      <c r="M51" s="45"/>
    </row>
    <row r="52" spans="1:13" x14ac:dyDescent="0.25">
      <c r="A52" s="55">
        <v>32</v>
      </c>
      <c r="B52" s="45" t="s">
        <v>126</v>
      </c>
      <c r="C52" s="45" t="s">
        <v>214</v>
      </c>
      <c r="D52" s="45" t="s">
        <v>200</v>
      </c>
      <c r="E52" s="45" t="s">
        <v>215</v>
      </c>
      <c r="F52" s="45" t="s">
        <v>110</v>
      </c>
      <c r="G52" s="45" t="s">
        <v>111</v>
      </c>
      <c r="H52" s="55">
        <v>15</v>
      </c>
      <c r="I52" s="55">
        <v>1</v>
      </c>
      <c r="J52" s="55">
        <v>16</v>
      </c>
      <c r="K52" s="55">
        <v>18</v>
      </c>
      <c r="L52" s="45"/>
      <c r="M52" s="45"/>
    </row>
    <row r="53" spans="1:13" x14ac:dyDescent="0.25">
      <c r="A53" s="55">
        <v>32</v>
      </c>
      <c r="B53" s="45" t="s">
        <v>117</v>
      </c>
      <c r="C53" s="45" t="s">
        <v>216</v>
      </c>
      <c r="D53" s="45" t="s">
        <v>200</v>
      </c>
      <c r="E53" s="45" t="s">
        <v>217</v>
      </c>
      <c r="F53" s="45" t="s">
        <v>110</v>
      </c>
      <c r="G53" s="45" t="s">
        <v>111</v>
      </c>
      <c r="H53" s="55">
        <v>27</v>
      </c>
      <c r="I53" s="55">
        <v>0</v>
      </c>
      <c r="J53" s="55">
        <v>27</v>
      </c>
      <c r="K53" s="55">
        <v>29</v>
      </c>
      <c r="L53" s="45"/>
      <c r="M53" s="45"/>
    </row>
    <row r="54" spans="1:13" x14ac:dyDescent="0.25">
      <c r="A54" s="55">
        <v>32</v>
      </c>
      <c r="B54" s="45" t="s">
        <v>126</v>
      </c>
      <c r="C54" s="45" t="s">
        <v>218</v>
      </c>
      <c r="D54" s="45" t="s">
        <v>200</v>
      </c>
      <c r="E54" s="45" t="s">
        <v>219</v>
      </c>
      <c r="F54" s="45" t="s">
        <v>110</v>
      </c>
      <c r="G54" s="45" t="s">
        <v>111</v>
      </c>
      <c r="H54" s="55">
        <v>31</v>
      </c>
      <c r="I54" s="55">
        <v>6</v>
      </c>
      <c r="J54" s="55">
        <v>37</v>
      </c>
      <c r="K54" s="55">
        <v>54</v>
      </c>
      <c r="L54" s="45"/>
      <c r="M54" s="45"/>
    </row>
    <row r="55" spans="1:13" x14ac:dyDescent="0.25">
      <c r="A55" s="55">
        <v>32</v>
      </c>
      <c r="B55" s="45" t="s">
        <v>126</v>
      </c>
      <c r="C55" s="45" t="s">
        <v>220</v>
      </c>
      <c r="D55" s="45" t="s">
        <v>200</v>
      </c>
      <c r="E55" s="45" t="s">
        <v>221</v>
      </c>
      <c r="F55" s="45" t="s">
        <v>110</v>
      </c>
      <c r="G55" s="45" t="s">
        <v>111</v>
      </c>
      <c r="H55" s="55">
        <v>34</v>
      </c>
      <c r="I55" s="55">
        <v>0</v>
      </c>
      <c r="J55" s="55">
        <v>34</v>
      </c>
      <c r="K55" s="55">
        <v>52</v>
      </c>
      <c r="L55" s="45"/>
      <c r="M55" s="45"/>
    </row>
    <row r="56" spans="1:13" x14ac:dyDescent="0.25">
      <c r="A56" s="55">
        <v>32</v>
      </c>
      <c r="B56" s="45" t="s">
        <v>126</v>
      </c>
      <c r="C56" s="45" t="s">
        <v>222</v>
      </c>
      <c r="D56" s="45" t="s">
        <v>200</v>
      </c>
      <c r="E56" s="45" t="s">
        <v>223</v>
      </c>
      <c r="F56" s="45" t="s">
        <v>110</v>
      </c>
      <c r="G56" s="45" t="s">
        <v>111</v>
      </c>
      <c r="H56" s="55">
        <v>37</v>
      </c>
      <c r="I56" s="55">
        <v>0</v>
      </c>
      <c r="J56" s="55">
        <v>37</v>
      </c>
      <c r="K56" s="55">
        <v>71</v>
      </c>
      <c r="L56" s="45"/>
      <c r="M56" s="45"/>
    </row>
    <row r="57" spans="1:13" x14ac:dyDescent="0.25">
      <c r="A57" s="55">
        <v>32</v>
      </c>
      <c r="B57" s="45" t="s">
        <v>112</v>
      </c>
      <c r="C57" s="45" t="s">
        <v>224</v>
      </c>
      <c r="D57" s="45" t="s">
        <v>9</v>
      </c>
      <c r="E57" s="45" t="s">
        <v>225</v>
      </c>
      <c r="F57" s="45" t="s">
        <v>110</v>
      </c>
      <c r="G57" s="45" t="s">
        <v>111</v>
      </c>
      <c r="H57" s="55">
        <v>43</v>
      </c>
      <c r="I57" s="55">
        <v>3</v>
      </c>
      <c r="J57" s="55">
        <v>46</v>
      </c>
      <c r="K57" s="55">
        <v>52</v>
      </c>
      <c r="L57" s="45"/>
      <c r="M57" s="45"/>
    </row>
    <row r="58" spans="1:13" x14ac:dyDescent="0.25">
      <c r="A58" s="55">
        <v>32</v>
      </c>
      <c r="B58" s="45" t="s">
        <v>107</v>
      </c>
      <c r="C58" s="45" t="s">
        <v>226</v>
      </c>
      <c r="D58" s="45" t="s">
        <v>9</v>
      </c>
      <c r="E58" s="45" t="s">
        <v>227</v>
      </c>
      <c r="F58" s="45" t="s">
        <v>110</v>
      </c>
      <c r="G58" s="45" t="s">
        <v>111</v>
      </c>
      <c r="H58" s="55">
        <v>6</v>
      </c>
      <c r="I58" s="55">
        <v>1</v>
      </c>
      <c r="J58" s="55">
        <v>7</v>
      </c>
      <c r="K58" s="55">
        <v>8</v>
      </c>
      <c r="L58" s="45"/>
      <c r="M58" s="45"/>
    </row>
    <row r="59" spans="1:13" x14ac:dyDescent="0.25">
      <c r="A59" s="55">
        <v>32</v>
      </c>
      <c r="B59" s="45" t="s">
        <v>117</v>
      </c>
      <c r="C59" s="45" t="s">
        <v>228</v>
      </c>
      <c r="D59" s="45" t="s">
        <v>9</v>
      </c>
      <c r="E59" s="45" t="s">
        <v>229</v>
      </c>
      <c r="F59" s="45" t="s">
        <v>110</v>
      </c>
      <c r="G59" s="45" t="s">
        <v>111</v>
      </c>
      <c r="H59" s="55">
        <v>75</v>
      </c>
      <c r="I59" s="55">
        <v>1</v>
      </c>
      <c r="J59" s="55">
        <v>76</v>
      </c>
      <c r="K59" s="55">
        <v>83</v>
      </c>
      <c r="L59" s="45"/>
      <c r="M59" s="45"/>
    </row>
    <row r="60" spans="1:13" x14ac:dyDescent="0.25">
      <c r="A60" s="55">
        <v>32</v>
      </c>
      <c r="B60" s="45" t="s">
        <v>117</v>
      </c>
      <c r="C60" s="45" t="s">
        <v>230</v>
      </c>
      <c r="D60" s="45" t="s">
        <v>9</v>
      </c>
      <c r="E60" s="45" t="s">
        <v>231</v>
      </c>
      <c r="F60" s="45" t="s">
        <v>110</v>
      </c>
      <c r="G60" s="45" t="s">
        <v>111</v>
      </c>
      <c r="H60" s="55">
        <v>57</v>
      </c>
      <c r="I60" s="55">
        <v>1</v>
      </c>
      <c r="J60" s="55">
        <v>58</v>
      </c>
      <c r="K60" s="55">
        <v>74</v>
      </c>
      <c r="L60" s="45"/>
      <c r="M60" s="45"/>
    </row>
    <row r="61" spans="1:13" x14ac:dyDescent="0.25">
      <c r="A61" s="55">
        <v>32</v>
      </c>
      <c r="B61" s="45" t="s">
        <v>117</v>
      </c>
      <c r="C61" s="45" t="s">
        <v>232</v>
      </c>
      <c r="D61" s="45" t="s">
        <v>9</v>
      </c>
      <c r="E61" s="45" t="s">
        <v>233</v>
      </c>
      <c r="F61" s="45" t="s">
        <v>110</v>
      </c>
      <c r="G61" s="45" t="s">
        <v>111</v>
      </c>
      <c r="H61" s="55">
        <v>8</v>
      </c>
      <c r="I61" s="55">
        <v>1</v>
      </c>
      <c r="J61" s="55">
        <v>9</v>
      </c>
      <c r="K61" s="55">
        <v>19</v>
      </c>
      <c r="L61" s="45"/>
      <c r="M61" s="45"/>
    </row>
    <row r="62" spans="1:13" x14ac:dyDescent="0.25">
      <c r="A62" s="55">
        <v>32</v>
      </c>
      <c r="B62" s="45" t="s">
        <v>117</v>
      </c>
      <c r="C62" s="45" t="s">
        <v>234</v>
      </c>
      <c r="D62" s="45" t="s">
        <v>9</v>
      </c>
      <c r="E62" s="45" t="s">
        <v>235</v>
      </c>
      <c r="F62" s="45" t="s">
        <v>110</v>
      </c>
      <c r="G62" s="45" t="s">
        <v>111</v>
      </c>
      <c r="H62" s="55">
        <v>3</v>
      </c>
      <c r="I62" s="55">
        <v>1</v>
      </c>
      <c r="J62" s="55">
        <v>4</v>
      </c>
      <c r="K62" s="55">
        <v>5</v>
      </c>
      <c r="L62" s="45"/>
      <c r="M62" s="45"/>
    </row>
    <row r="63" spans="1:13" x14ac:dyDescent="0.25">
      <c r="A63" s="55">
        <v>32</v>
      </c>
      <c r="B63" s="45" t="s">
        <v>112</v>
      </c>
      <c r="C63" s="45" t="s">
        <v>236</v>
      </c>
      <c r="D63" s="45" t="s">
        <v>9</v>
      </c>
      <c r="E63" s="45" t="s">
        <v>237</v>
      </c>
      <c r="F63" s="45" t="s">
        <v>110</v>
      </c>
      <c r="G63" s="45" t="s">
        <v>111</v>
      </c>
      <c r="H63" s="55">
        <v>26</v>
      </c>
      <c r="I63" s="55">
        <v>3</v>
      </c>
      <c r="J63" s="55">
        <v>29</v>
      </c>
      <c r="K63" s="55">
        <v>39</v>
      </c>
      <c r="L63" s="45"/>
      <c r="M63" s="45"/>
    </row>
    <row r="64" spans="1:13" x14ac:dyDescent="0.25">
      <c r="A64" s="55">
        <v>32</v>
      </c>
      <c r="B64" s="45" t="s">
        <v>117</v>
      </c>
      <c r="C64" s="45" t="s">
        <v>238</v>
      </c>
      <c r="D64" s="45" t="s">
        <v>9</v>
      </c>
      <c r="E64" s="45" t="s">
        <v>239</v>
      </c>
      <c r="F64" s="45" t="s">
        <v>110</v>
      </c>
      <c r="G64" s="45" t="s">
        <v>111</v>
      </c>
      <c r="H64" s="55">
        <v>51</v>
      </c>
      <c r="I64" s="55">
        <v>3</v>
      </c>
      <c r="J64" s="55">
        <v>54</v>
      </c>
      <c r="K64" s="55">
        <v>62</v>
      </c>
      <c r="L64" s="45"/>
      <c r="M64" s="45"/>
    </row>
    <row r="65" spans="1:13" x14ac:dyDescent="0.25">
      <c r="A65" s="55">
        <v>32</v>
      </c>
      <c r="B65" s="45" t="s">
        <v>112</v>
      </c>
      <c r="C65" s="45" t="s">
        <v>240</v>
      </c>
      <c r="D65" s="45" t="s">
        <v>9</v>
      </c>
      <c r="E65" s="45" t="s">
        <v>241</v>
      </c>
      <c r="F65" s="45" t="s">
        <v>110</v>
      </c>
      <c r="G65" s="45" t="s">
        <v>111</v>
      </c>
      <c r="H65" s="55">
        <v>59</v>
      </c>
      <c r="I65" s="55">
        <v>5</v>
      </c>
      <c r="J65" s="55">
        <v>64</v>
      </c>
      <c r="K65" s="55">
        <v>68</v>
      </c>
      <c r="L65" s="45"/>
      <c r="M65" s="45"/>
    </row>
    <row r="66" spans="1:13" x14ac:dyDescent="0.25">
      <c r="A66" s="55">
        <v>32</v>
      </c>
      <c r="B66" s="45" t="s">
        <v>126</v>
      </c>
      <c r="C66" s="45" t="s">
        <v>242</v>
      </c>
      <c r="D66" s="45" t="s">
        <v>9</v>
      </c>
      <c r="E66" s="45" t="s">
        <v>243</v>
      </c>
      <c r="F66" s="45" t="s">
        <v>110</v>
      </c>
      <c r="G66" s="45" t="s">
        <v>111</v>
      </c>
      <c r="H66" s="55">
        <v>29</v>
      </c>
      <c r="I66" s="55">
        <v>21</v>
      </c>
      <c r="J66" s="55">
        <v>50</v>
      </c>
      <c r="K66" s="55">
        <v>53</v>
      </c>
      <c r="L66" s="45"/>
      <c r="M66" s="45"/>
    </row>
    <row r="67" spans="1:13" x14ac:dyDescent="0.25">
      <c r="A67" s="55">
        <v>32</v>
      </c>
      <c r="B67" s="45" t="s">
        <v>126</v>
      </c>
      <c r="C67" s="45" t="s">
        <v>244</v>
      </c>
      <c r="D67" s="45" t="s">
        <v>9</v>
      </c>
      <c r="E67" s="45" t="s">
        <v>245</v>
      </c>
      <c r="F67" s="45" t="s">
        <v>110</v>
      </c>
      <c r="G67" s="45" t="s">
        <v>111</v>
      </c>
      <c r="H67" s="55">
        <v>10</v>
      </c>
      <c r="I67" s="55">
        <v>8</v>
      </c>
      <c r="J67" s="55">
        <v>18</v>
      </c>
      <c r="K67" s="55">
        <v>20</v>
      </c>
      <c r="L67" s="45"/>
      <c r="M67" s="45"/>
    </row>
    <row r="68" spans="1:13" x14ac:dyDescent="0.25">
      <c r="A68" s="55">
        <v>32</v>
      </c>
      <c r="B68" s="45" t="s">
        <v>112</v>
      </c>
      <c r="C68" s="45" t="s">
        <v>246</v>
      </c>
      <c r="D68" s="45" t="s">
        <v>9</v>
      </c>
      <c r="E68" s="45" t="s">
        <v>247</v>
      </c>
      <c r="F68" s="45" t="s">
        <v>110</v>
      </c>
      <c r="G68" s="45" t="s">
        <v>111</v>
      </c>
      <c r="H68" s="55">
        <v>19</v>
      </c>
      <c r="I68" s="55">
        <v>2</v>
      </c>
      <c r="J68" s="55">
        <v>21</v>
      </c>
      <c r="K68" s="55">
        <v>46</v>
      </c>
      <c r="L68" s="45"/>
      <c r="M68" s="45"/>
    </row>
    <row r="69" spans="1:13" x14ac:dyDescent="0.25">
      <c r="A69" s="55">
        <v>32</v>
      </c>
      <c r="B69" s="45" t="s">
        <v>112</v>
      </c>
      <c r="C69" s="45" t="s">
        <v>248</v>
      </c>
      <c r="D69" s="45" t="s">
        <v>9</v>
      </c>
      <c r="E69" s="45" t="s">
        <v>249</v>
      </c>
      <c r="F69" s="45" t="s">
        <v>110</v>
      </c>
      <c r="G69" s="45" t="s">
        <v>111</v>
      </c>
      <c r="H69" s="55">
        <v>23</v>
      </c>
      <c r="I69" s="55">
        <v>3</v>
      </c>
      <c r="J69" s="55">
        <v>26</v>
      </c>
      <c r="K69" s="55">
        <v>30</v>
      </c>
      <c r="L69" s="45"/>
      <c r="M69" s="45"/>
    </row>
    <row r="70" spans="1:13" x14ac:dyDescent="0.25">
      <c r="A70" s="55">
        <v>32</v>
      </c>
      <c r="B70" s="45" t="s">
        <v>117</v>
      </c>
      <c r="C70" s="45" t="s">
        <v>250</v>
      </c>
      <c r="D70" s="45" t="s">
        <v>9</v>
      </c>
      <c r="E70" s="45" t="s">
        <v>251</v>
      </c>
      <c r="F70" s="45" t="s">
        <v>110</v>
      </c>
      <c r="G70" s="45" t="s">
        <v>111</v>
      </c>
      <c r="H70" s="55">
        <v>34</v>
      </c>
      <c r="I70" s="55">
        <v>0</v>
      </c>
      <c r="J70" s="55">
        <v>34</v>
      </c>
      <c r="K70" s="55">
        <v>45</v>
      </c>
      <c r="L70" s="45"/>
      <c r="M70" s="45"/>
    </row>
    <row r="71" spans="1:13" x14ac:dyDescent="0.25">
      <c r="A71" s="55">
        <v>32</v>
      </c>
      <c r="B71" s="45" t="s">
        <v>112</v>
      </c>
      <c r="C71" s="45" t="s">
        <v>252</v>
      </c>
      <c r="D71" s="45" t="s">
        <v>9</v>
      </c>
      <c r="E71" s="45" t="s">
        <v>253</v>
      </c>
      <c r="F71" s="45" t="s">
        <v>110</v>
      </c>
      <c r="G71" s="45" t="s">
        <v>111</v>
      </c>
      <c r="H71" s="55">
        <v>42</v>
      </c>
      <c r="I71" s="55">
        <v>1</v>
      </c>
      <c r="J71" s="55">
        <v>43</v>
      </c>
      <c r="K71" s="55">
        <v>44</v>
      </c>
      <c r="L71" s="45"/>
      <c r="M71" s="45"/>
    </row>
    <row r="72" spans="1:13" x14ac:dyDescent="0.25">
      <c r="A72" s="55">
        <v>32</v>
      </c>
      <c r="B72" s="45" t="s">
        <v>126</v>
      </c>
      <c r="C72" s="45" t="s">
        <v>254</v>
      </c>
      <c r="D72" s="45" t="s">
        <v>9</v>
      </c>
      <c r="E72" s="45" t="s">
        <v>255</v>
      </c>
      <c r="F72" s="45" t="s">
        <v>110</v>
      </c>
      <c r="G72" s="45" t="s">
        <v>111</v>
      </c>
      <c r="H72" s="55">
        <v>30</v>
      </c>
      <c r="I72" s="55">
        <v>2</v>
      </c>
      <c r="J72" s="55">
        <v>32</v>
      </c>
      <c r="K72" s="55">
        <v>89</v>
      </c>
      <c r="L72" s="45"/>
      <c r="M72" s="45"/>
    </row>
    <row r="73" spans="1:13" x14ac:dyDescent="0.25">
      <c r="A73" s="55">
        <v>32</v>
      </c>
      <c r="B73" s="45" t="s">
        <v>112</v>
      </c>
      <c r="C73" s="45" t="s">
        <v>256</v>
      </c>
      <c r="D73" s="45" t="s">
        <v>9</v>
      </c>
      <c r="E73" s="45" t="s">
        <v>257</v>
      </c>
      <c r="F73" s="45" t="s">
        <v>110</v>
      </c>
      <c r="G73" s="45" t="s">
        <v>111</v>
      </c>
      <c r="H73" s="55">
        <v>10</v>
      </c>
      <c r="I73" s="55">
        <v>1</v>
      </c>
      <c r="J73" s="55">
        <v>11</v>
      </c>
      <c r="K73" s="55">
        <v>36</v>
      </c>
      <c r="L73" s="45"/>
      <c r="M73" s="45"/>
    </row>
    <row r="74" spans="1:13" x14ac:dyDescent="0.25">
      <c r="A74" s="55">
        <v>32</v>
      </c>
      <c r="B74" s="45" t="s">
        <v>112</v>
      </c>
      <c r="C74" s="45" t="s">
        <v>258</v>
      </c>
      <c r="D74" s="45" t="s">
        <v>9</v>
      </c>
      <c r="E74" s="45" t="s">
        <v>259</v>
      </c>
      <c r="F74" s="45" t="s">
        <v>110</v>
      </c>
      <c r="G74" s="45" t="s">
        <v>111</v>
      </c>
      <c r="H74" s="55">
        <v>35</v>
      </c>
      <c r="I74" s="55">
        <v>2</v>
      </c>
      <c r="J74" s="55">
        <v>37</v>
      </c>
      <c r="K74" s="55">
        <v>53</v>
      </c>
      <c r="L74" s="45"/>
      <c r="M74" s="45"/>
    </row>
    <row r="75" spans="1:13" x14ac:dyDescent="0.25">
      <c r="A75" s="55">
        <v>32</v>
      </c>
      <c r="B75" s="45" t="s">
        <v>107</v>
      </c>
      <c r="C75" s="45" t="s">
        <v>260</v>
      </c>
      <c r="D75" s="45" t="s">
        <v>9</v>
      </c>
      <c r="E75" s="45" t="s">
        <v>261</v>
      </c>
      <c r="F75" s="45" t="s">
        <v>110</v>
      </c>
      <c r="G75" s="45" t="s">
        <v>111</v>
      </c>
      <c r="H75" s="55">
        <v>5</v>
      </c>
      <c r="I75" s="55">
        <v>0</v>
      </c>
      <c r="J75" s="55">
        <v>5</v>
      </c>
      <c r="K75" s="55">
        <v>7</v>
      </c>
      <c r="L75" s="45"/>
      <c r="M75" s="45"/>
    </row>
    <row r="76" spans="1:13" x14ac:dyDescent="0.25">
      <c r="A76" s="55">
        <v>32</v>
      </c>
      <c r="B76" s="45" t="s">
        <v>107</v>
      </c>
      <c r="C76" s="45" t="s">
        <v>262</v>
      </c>
      <c r="D76" s="45" t="s">
        <v>9</v>
      </c>
      <c r="E76" s="45" t="s">
        <v>263</v>
      </c>
      <c r="F76" s="45" t="s">
        <v>110</v>
      </c>
      <c r="G76" s="45" t="s">
        <v>111</v>
      </c>
      <c r="H76" s="55">
        <v>6</v>
      </c>
      <c r="I76" s="55">
        <v>9</v>
      </c>
      <c r="J76" s="55">
        <v>15</v>
      </c>
      <c r="K76" s="55">
        <v>17</v>
      </c>
      <c r="L76" s="45"/>
      <c r="M76" s="45"/>
    </row>
    <row r="77" spans="1:13" x14ac:dyDescent="0.25">
      <c r="A77" s="55">
        <v>32</v>
      </c>
      <c r="B77" s="45" t="s">
        <v>107</v>
      </c>
      <c r="C77" s="45" t="s">
        <v>264</v>
      </c>
      <c r="D77" s="45" t="s">
        <v>9</v>
      </c>
      <c r="E77" s="45" t="s">
        <v>265</v>
      </c>
      <c r="F77" s="45" t="s">
        <v>110</v>
      </c>
      <c r="G77" s="45" t="s">
        <v>111</v>
      </c>
      <c r="H77" s="55">
        <v>5</v>
      </c>
      <c r="I77" s="55">
        <v>5</v>
      </c>
      <c r="J77" s="55">
        <v>10</v>
      </c>
      <c r="K77" s="55">
        <v>12</v>
      </c>
      <c r="L77" s="45"/>
      <c r="M77" s="45"/>
    </row>
    <row r="78" spans="1:13" x14ac:dyDescent="0.25">
      <c r="A78" s="55">
        <v>32</v>
      </c>
      <c r="B78" s="45" t="s">
        <v>126</v>
      </c>
      <c r="C78" s="45" t="s">
        <v>266</v>
      </c>
      <c r="D78" s="45" t="s">
        <v>9</v>
      </c>
      <c r="E78" s="45" t="s">
        <v>267</v>
      </c>
      <c r="F78" s="45" t="s">
        <v>110</v>
      </c>
      <c r="G78" s="45" t="s">
        <v>111</v>
      </c>
      <c r="H78" s="55">
        <v>1</v>
      </c>
      <c r="I78" s="55">
        <v>1</v>
      </c>
      <c r="J78" s="55">
        <v>2</v>
      </c>
      <c r="K78" s="55">
        <v>2</v>
      </c>
      <c r="L78" s="45"/>
      <c r="M78" s="45"/>
    </row>
    <row r="79" spans="1:13" x14ac:dyDescent="0.25">
      <c r="A79" s="55">
        <v>32</v>
      </c>
      <c r="B79" s="45" t="s">
        <v>107</v>
      </c>
      <c r="C79" s="45" t="s">
        <v>268</v>
      </c>
      <c r="D79" s="45" t="s">
        <v>9</v>
      </c>
      <c r="E79" s="45" t="s">
        <v>269</v>
      </c>
      <c r="F79" s="45" t="s">
        <v>110</v>
      </c>
      <c r="G79" s="45" t="s">
        <v>111</v>
      </c>
      <c r="H79" s="55">
        <v>17</v>
      </c>
      <c r="I79" s="55">
        <v>12</v>
      </c>
      <c r="J79" s="55">
        <v>29</v>
      </c>
      <c r="K79" s="55">
        <v>37</v>
      </c>
      <c r="L79" s="45"/>
      <c r="M79" s="45"/>
    </row>
    <row r="80" spans="1:13" x14ac:dyDescent="0.25">
      <c r="A80" s="55">
        <v>32</v>
      </c>
      <c r="B80" s="45" t="s">
        <v>126</v>
      </c>
      <c r="C80" s="45" t="s">
        <v>270</v>
      </c>
      <c r="D80" s="45" t="s">
        <v>9</v>
      </c>
      <c r="E80" s="45" t="s">
        <v>271</v>
      </c>
      <c r="F80" s="45" t="s">
        <v>110</v>
      </c>
      <c r="G80" s="45" t="s">
        <v>111</v>
      </c>
      <c r="H80" s="55">
        <v>44</v>
      </c>
      <c r="I80" s="55">
        <v>10</v>
      </c>
      <c r="J80" s="55">
        <v>54</v>
      </c>
      <c r="K80" s="55">
        <v>62</v>
      </c>
      <c r="L80" s="45"/>
      <c r="M80" s="45"/>
    </row>
    <row r="81" spans="1:13" x14ac:dyDescent="0.25">
      <c r="A81" s="55">
        <v>32</v>
      </c>
      <c r="B81" s="45" t="s">
        <v>107</v>
      </c>
      <c r="C81" s="45" t="s">
        <v>272</v>
      </c>
      <c r="D81" s="45" t="s">
        <v>9</v>
      </c>
      <c r="E81" s="45" t="s">
        <v>273</v>
      </c>
      <c r="F81" s="45" t="s">
        <v>110</v>
      </c>
      <c r="G81" s="45" t="s">
        <v>111</v>
      </c>
      <c r="H81" s="55">
        <v>6</v>
      </c>
      <c r="I81" s="55">
        <v>6</v>
      </c>
      <c r="J81" s="55">
        <v>12</v>
      </c>
      <c r="K81" s="55">
        <v>12</v>
      </c>
      <c r="L81" s="45"/>
      <c r="M81" s="45"/>
    </row>
    <row r="82" spans="1:13" x14ac:dyDescent="0.25">
      <c r="A82" s="55">
        <v>32</v>
      </c>
      <c r="B82" s="45" t="s">
        <v>126</v>
      </c>
      <c r="C82" s="45" t="s">
        <v>274</v>
      </c>
      <c r="D82" s="45" t="s">
        <v>9</v>
      </c>
      <c r="E82" s="45" t="s">
        <v>275</v>
      </c>
      <c r="F82" s="45" t="s">
        <v>110</v>
      </c>
      <c r="G82" s="45" t="s">
        <v>111</v>
      </c>
      <c r="H82" s="55">
        <v>9</v>
      </c>
      <c r="I82" s="55">
        <v>2</v>
      </c>
      <c r="J82" s="55">
        <v>11</v>
      </c>
      <c r="K82" s="55">
        <v>32</v>
      </c>
      <c r="L82" s="45"/>
      <c r="M82" s="45"/>
    </row>
    <row r="83" spans="1:13" x14ac:dyDescent="0.25">
      <c r="A83" s="55">
        <v>32</v>
      </c>
      <c r="B83" s="45" t="s">
        <v>126</v>
      </c>
      <c r="C83" s="45" t="s">
        <v>276</v>
      </c>
      <c r="D83" s="45" t="s">
        <v>9</v>
      </c>
      <c r="E83" s="45" t="s">
        <v>277</v>
      </c>
      <c r="F83" s="45" t="s">
        <v>110</v>
      </c>
      <c r="G83" s="45" t="s">
        <v>111</v>
      </c>
      <c r="H83" s="55">
        <v>20</v>
      </c>
      <c r="I83" s="55">
        <v>5</v>
      </c>
      <c r="J83" s="55">
        <v>25</v>
      </c>
      <c r="K83" s="55">
        <v>31</v>
      </c>
      <c r="L83" s="45"/>
      <c r="M83" s="45"/>
    </row>
    <row r="84" spans="1:13" x14ac:dyDescent="0.25">
      <c r="A84" s="55">
        <v>32</v>
      </c>
      <c r="B84" s="45" t="s">
        <v>126</v>
      </c>
      <c r="C84" s="45" t="s">
        <v>278</v>
      </c>
      <c r="D84" s="45" t="s">
        <v>9</v>
      </c>
      <c r="E84" s="45" t="s">
        <v>279</v>
      </c>
      <c r="F84" s="45" t="s">
        <v>110</v>
      </c>
      <c r="G84" s="45" t="s">
        <v>111</v>
      </c>
      <c r="H84" s="55">
        <v>3</v>
      </c>
      <c r="I84" s="55">
        <v>0</v>
      </c>
      <c r="J84" s="55">
        <v>3</v>
      </c>
      <c r="K84" s="55">
        <v>42</v>
      </c>
      <c r="L84" s="45"/>
      <c r="M84" s="45"/>
    </row>
    <row r="85" spans="1:13" x14ac:dyDescent="0.25">
      <c r="A85" s="55">
        <v>32</v>
      </c>
      <c r="B85" s="45" t="s">
        <v>117</v>
      </c>
      <c r="C85" s="45" t="s">
        <v>280</v>
      </c>
      <c r="D85" s="45" t="s">
        <v>9</v>
      </c>
      <c r="E85" s="45" t="s">
        <v>281</v>
      </c>
      <c r="F85" s="45" t="s">
        <v>110</v>
      </c>
      <c r="G85" s="45" t="s">
        <v>111</v>
      </c>
      <c r="H85" s="55">
        <v>87</v>
      </c>
      <c r="I85" s="55">
        <v>13</v>
      </c>
      <c r="J85" s="55">
        <v>100</v>
      </c>
      <c r="K85" s="55">
        <v>123</v>
      </c>
      <c r="L85" s="45"/>
      <c r="M85" s="45"/>
    </row>
    <row r="86" spans="1:13" x14ac:dyDescent="0.25">
      <c r="A86" s="55">
        <v>32</v>
      </c>
      <c r="B86" s="45" t="s">
        <v>112</v>
      </c>
      <c r="C86" s="45" t="s">
        <v>282</v>
      </c>
      <c r="D86" s="45" t="s">
        <v>9</v>
      </c>
      <c r="E86" s="45" t="s">
        <v>283</v>
      </c>
      <c r="F86" s="45" t="s">
        <v>110</v>
      </c>
      <c r="G86" s="45" t="s">
        <v>111</v>
      </c>
      <c r="H86" s="55">
        <v>2</v>
      </c>
      <c r="I86" s="55">
        <v>2</v>
      </c>
      <c r="J86" s="55">
        <v>4</v>
      </c>
      <c r="K86" s="55">
        <v>4</v>
      </c>
      <c r="L86" s="45"/>
      <c r="M86" s="45"/>
    </row>
    <row r="87" spans="1:13" x14ac:dyDescent="0.25">
      <c r="A87" s="55">
        <v>32</v>
      </c>
      <c r="B87" s="45" t="s">
        <v>112</v>
      </c>
      <c r="C87" s="45" t="s">
        <v>284</v>
      </c>
      <c r="D87" s="45" t="s">
        <v>9</v>
      </c>
      <c r="E87" s="45" t="s">
        <v>285</v>
      </c>
      <c r="F87" s="45" t="s">
        <v>110</v>
      </c>
      <c r="G87" s="45" t="s">
        <v>111</v>
      </c>
      <c r="H87" s="55">
        <v>54</v>
      </c>
      <c r="I87" s="55">
        <v>26</v>
      </c>
      <c r="J87" s="55">
        <v>80</v>
      </c>
      <c r="K87" s="55">
        <v>103</v>
      </c>
      <c r="L87" s="45"/>
      <c r="M87" s="45"/>
    </row>
    <row r="88" spans="1:13" x14ac:dyDescent="0.25">
      <c r="A88" s="55">
        <v>32</v>
      </c>
      <c r="B88" s="45" t="s">
        <v>126</v>
      </c>
      <c r="C88" s="45" t="s">
        <v>286</v>
      </c>
      <c r="D88" s="45" t="s">
        <v>9</v>
      </c>
      <c r="E88" s="45" t="s">
        <v>287</v>
      </c>
      <c r="F88" s="45" t="s">
        <v>110</v>
      </c>
      <c r="G88" s="45" t="s">
        <v>111</v>
      </c>
      <c r="H88" s="55">
        <v>13</v>
      </c>
      <c r="I88" s="55">
        <v>0</v>
      </c>
      <c r="J88" s="55">
        <v>13</v>
      </c>
      <c r="K88" s="55">
        <v>18</v>
      </c>
      <c r="L88" s="45"/>
      <c r="M88" s="45"/>
    </row>
    <row r="89" spans="1:13" x14ac:dyDescent="0.25">
      <c r="A89" s="55">
        <v>32</v>
      </c>
      <c r="B89" s="45" t="s">
        <v>117</v>
      </c>
      <c r="C89" s="45" t="s">
        <v>288</v>
      </c>
      <c r="D89" s="45" t="s">
        <v>9</v>
      </c>
      <c r="E89" s="45" t="s">
        <v>289</v>
      </c>
      <c r="F89" s="45" t="s">
        <v>110</v>
      </c>
      <c r="G89" s="45" t="s">
        <v>111</v>
      </c>
      <c r="H89" s="55">
        <v>7</v>
      </c>
      <c r="I89" s="55">
        <v>1</v>
      </c>
      <c r="J89" s="55">
        <v>8</v>
      </c>
      <c r="K89" s="55">
        <v>23</v>
      </c>
      <c r="L89" s="45"/>
      <c r="M89" s="45"/>
    </row>
    <row r="90" spans="1:13" x14ac:dyDescent="0.25">
      <c r="A90" s="55">
        <v>32</v>
      </c>
      <c r="B90" s="45" t="s">
        <v>107</v>
      </c>
      <c r="C90" s="45" t="s">
        <v>290</v>
      </c>
      <c r="D90" s="45" t="s">
        <v>9</v>
      </c>
      <c r="E90" s="45" t="s">
        <v>291</v>
      </c>
      <c r="F90" s="45" t="s">
        <v>110</v>
      </c>
      <c r="G90" s="45" t="s">
        <v>111</v>
      </c>
      <c r="H90" s="55">
        <v>0</v>
      </c>
      <c r="I90" s="55">
        <v>0</v>
      </c>
      <c r="J90" s="55">
        <v>0</v>
      </c>
      <c r="K90" s="55">
        <v>0</v>
      </c>
      <c r="L90" s="45"/>
      <c r="M90" s="45" t="s">
        <v>292</v>
      </c>
    </row>
    <row r="91" spans="1:13" x14ac:dyDescent="0.25">
      <c r="A91" s="55">
        <v>32</v>
      </c>
      <c r="B91" s="45" t="s">
        <v>107</v>
      </c>
      <c r="C91" s="45" t="s">
        <v>293</v>
      </c>
      <c r="D91" s="45" t="s">
        <v>9</v>
      </c>
      <c r="E91" s="45" t="s">
        <v>294</v>
      </c>
      <c r="F91" s="45" t="s">
        <v>110</v>
      </c>
      <c r="G91" s="45" t="s">
        <v>111</v>
      </c>
      <c r="H91" s="55">
        <v>9</v>
      </c>
      <c r="I91" s="55">
        <v>0</v>
      </c>
      <c r="J91" s="55">
        <v>9</v>
      </c>
      <c r="K91" s="55">
        <v>9</v>
      </c>
      <c r="L91" s="45"/>
      <c r="M91" s="45"/>
    </row>
    <row r="92" spans="1:13" x14ac:dyDescent="0.25">
      <c r="A92" s="55">
        <v>32</v>
      </c>
      <c r="B92" s="45" t="s">
        <v>126</v>
      </c>
      <c r="C92" s="45" t="s">
        <v>295</v>
      </c>
      <c r="D92" s="45" t="s">
        <v>9</v>
      </c>
      <c r="E92" s="45" t="s">
        <v>296</v>
      </c>
      <c r="F92" s="45" t="s">
        <v>110</v>
      </c>
      <c r="G92" s="45" t="s">
        <v>111</v>
      </c>
      <c r="H92" s="55">
        <v>5</v>
      </c>
      <c r="I92" s="55">
        <v>1</v>
      </c>
      <c r="J92" s="55">
        <v>6</v>
      </c>
      <c r="K92" s="55">
        <v>8</v>
      </c>
      <c r="L92" s="45"/>
      <c r="M92" s="45"/>
    </row>
    <row r="93" spans="1:13" x14ac:dyDescent="0.25">
      <c r="A93" s="55">
        <v>32</v>
      </c>
      <c r="B93" s="45" t="s">
        <v>126</v>
      </c>
      <c r="C93" s="45" t="s">
        <v>297</v>
      </c>
      <c r="D93" s="45" t="s">
        <v>9</v>
      </c>
      <c r="E93" s="45" t="s">
        <v>298</v>
      </c>
      <c r="F93" s="45" t="s">
        <v>110</v>
      </c>
      <c r="G93" s="45" t="s">
        <v>111</v>
      </c>
      <c r="H93" s="55">
        <v>68</v>
      </c>
      <c r="I93" s="55">
        <v>27</v>
      </c>
      <c r="J93" s="55">
        <v>95</v>
      </c>
      <c r="K93" s="55">
        <v>146</v>
      </c>
      <c r="L93" s="45"/>
      <c r="M9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2" t="s">
        <v>89</v>
      </c>
      <c r="G1" s="32"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179</v>
      </c>
      <c r="C5" s="2">
        <v>921</v>
      </c>
      <c r="D5" s="2">
        <v>1100</v>
      </c>
      <c r="G5" s="1" t="s">
        <v>9</v>
      </c>
      <c r="H5" s="2">
        <f>GETPIVOTDATA("Sum of Cx pipiens",$A$4,"Zone","LV")</f>
        <v>179</v>
      </c>
      <c r="I5" s="2">
        <f>GETPIVOTDATA("Sum of Cx tarsalis",$A$4,"Zone","LV")</f>
        <v>921</v>
      </c>
      <c r="J5" s="2">
        <f>GETPIVOTDATA("Sum of Total CX",$A$4,"Zone","LV")</f>
        <v>1100</v>
      </c>
    </row>
    <row r="6" spans="1:10" x14ac:dyDescent="0.25">
      <c r="A6" s="1" t="s">
        <v>61</v>
      </c>
      <c r="B6" s="2">
        <v>114</v>
      </c>
      <c r="C6" s="2">
        <v>569</v>
      </c>
      <c r="D6" s="2">
        <v>683</v>
      </c>
      <c r="G6" s="1" t="s">
        <v>61</v>
      </c>
      <c r="H6" s="2">
        <f>GETPIVOTDATA("Sum of Cx pipiens",$A$4,"Zone","NE")</f>
        <v>114</v>
      </c>
      <c r="I6" s="2">
        <f>GETPIVOTDATA("Sum of Cx tarsalis",$A$4,"Zone","NE")</f>
        <v>569</v>
      </c>
      <c r="J6" s="2">
        <f>GETPIVOTDATA("Sum of Total CX",$A$4,"Zone","NE")</f>
        <v>683</v>
      </c>
    </row>
    <row r="7" spans="1:10" x14ac:dyDescent="0.25">
      <c r="A7" s="1" t="s">
        <v>60</v>
      </c>
      <c r="B7" s="2">
        <v>99</v>
      </c>
      <c r="C7" s="2">
        <v>277</v>
      </c>
      <c r="D7" s="2">
        <v>376</v>
      </c>
      <c r="G7" s="1" t="s">
        <v>60</v>
      </c>
      <c r="H7" s="2">
        <f>GETPIVOTDATA("Sum of Cx pipiens",$A$4,"Zone","NW")</f>
        <v>99</v>
      </c>
      <c r="I7" s="2">
        <f>GETPIVOTDATA("Sum of Cx tarsalis",$A$4,"Zone","NW")</f>
        <v>277</v>
      </c>
      <c r="J7" s="2">
        <f>GETPIVOTDATA("Sum of Total CX",$A$4,"Zone","NW")</f>
        <v>376</v>
      </c>
    </row>
    <row r="8" spans="1:10" x14ac:dyDescent="0.25">
      <c r="A8" s="1" t="s">
        <v>62</v>
      </c>
      <c r="B8" s="2">
        <v>160</v>
      </c>
      <c r="C8" s="2">
        <v>355</v>
      </c>
      <c r="D8" s="2">
        <v>515</v>
      </c>
      <c r="G8" s="1" t="s">
        <v>62</v>
      </c>
      <c r="H8" s="2">
        <f>GETPIVOTDATA("Sum of Cx pipiens",$A$4,"Zone","SE")</f>
        <v>160</v>
      </c>
      <c r="I8" s="2">
        <f>GETPIVOTDATA("Sum of Cx tarsalis",$A$4,"Zone","SE")</f>
        <v>355</v>
      </c>
      <c r="J8" s="2">
        <f>GETPIVOTDATA("Sum of Total CX",$A$4,"Zone","SE")</f>
        <v>515</v>
      </c>
    </row>
    <row r="9" spans="1:10" x14ac:dyDescent="0.25">
      <c r="A9" s="1" t="s">
        <v>63</v>
      </c>
      <c r="B9" s="2">
        <v>37</v>
      </c>
      <c r="C9" s="2">
        <v>104</v>
      </c>
      <c r="D9" s="2">
        <v>141</v>
      </c>
      <c r="G9" s="1" t="s">
        <v>63</v>
      </c>
      <c r="H9" s="2">
        <f>GETPIVOTDATA("Sum of Cx pipiens",$A$4,"Zone","SW")</f>
        <v>37</v>
      </c>
      <c r="I9" s="2">
        <f>GETPIVOTDATA("Sum of Cx tarsalis",$A$4,"Zone","SW")</f>
        <v>104</v>
      </c>
      <c r="J9" s="2">
        <f>GETPIVOTDATA("Sum of Total CX",$A$4,"Zone","SW")</f>
        <v>141</v>
      </c>
    </row>
    <row r="10" spans="1:10" x14ac:dyDescent="0.25">
      <c r="A10" s="1" t="s">
        <v>200</v>
      </c>
      <c r="B10" s="2">
        <v>25</v>
      </c>
      <c r="C10" s="2">
        <v>310</v>
      </c>
      <c r="D10" s="2">
        <v>335</v>
      </c>
    </row>
    <row r="11" spans="1:10" x14ac:dyDescent="0.25">
      <c r="A11" s="1" t="s">
        <v>7</v>
      </c>
      <c r="B11" s="2">
        <v>614</v>
      </c>
      <c r="C11" s="2">
        <v>2536</v>
      </c>
      <c r="D11" s="2">
        <v>3150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8" sqref="B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9" t="s">
        <v>79</v>
      </c>
      <c r="B1" s="69"/>
      <c r="H1" s="69" t="s">
        <v>55</v>
      </c>
      <c r="I1" s="6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22</v>
      </c>
      <c r="C6" s="2">
        <v>234</v>
      </c>
      <c r="D6" s="2">
        <v>256</v>
      </c>
      <c r="H6" s="1" t="s">
        <v>9</v>
      </c>
      <c r="I6" s="2">
        <f>GETPIVOTDATA("Total",$A$4,"Zone","LV","Spp","pipiens")</f>
        <v>22</v>
      </c>
      <c r="J6" s="2">
        <f>GETPIVOTDATA("Total",$A$4,"Zone","LV","Spp","tarsalis")</f>
        <v>234</v>
      </c>
      <c r="K6" s="2">
        <f>GETPIVOTDATA("Total",$A$4,"Zone","LV")</f>
        <v>256</v>
      </c>
    </row>
    <row r="7" spans="1:11" x14ac:dyDescent="0.25">
      <c r="A7" s="1" t="s">
        <v>61</v>
      </c>
      <c r="B7" s="2">
        <v>241</v>
      </c>
      <c r="C7" s="2">
        <v>572</v>
      </c>
      <c r="D7" s="2">
        <v>813</v>
      </c>
      <c r="H7" s="1" t="s">
        <v>61</v>
      </c>
      <c r="I7" s="2">
        <f>GETPIVOTDATA("Total",$A$4,"Zone","NE","Spp","pipiens")</f>
        <v>241</v>
      </c>
      <c r="J7" s="2">
        <f>GETPIVOTDATA("Total",$A$4,"Zone","NE","Spp","tarsalis")</f>
        <v>572</v>
      </c>
      <c r="K7" s="2">
        <f>GETPIVOTDATA("Total",$A$4,"Zone","NE")</f>
        <v>813</v>
      </c>
    </row>
    <row r="8" spans="1:11" x14ac:dyDescent="0.25">
      <c r="A8" s="1" t="s">
        <v>60</v>
      </c>
      <c r="B8" s="2">
        <v>235</v>
      </c>
      <c r="C8" s="2">
        <v>277</v>
      </c>
      <c r="D8" s="2">
        <v>512</v>
      </c>
      <c r="H8" s="1" t="s">
        <v>60</v>
      </c>
      <c r="I8" s="2">
        <f>GETPIVOTDATA("Total",$A$4,"Zone","NW","Spp","pipiens")</f>
        <v>235</v>
      </c>
      <c r="J8" s="2">
        <f>GETPIVOTDATA("Total",$A$4,"Zone","NW","Spp","tarsalis")</f>
        <v>277</v>
      </c>
      <c r="K8" s="2">
        <f>GETPIVOTDATA("Total",$A$4,"Zone","NW")</f>
        <v>512</v>
      </c>
    </row>
    <row r="9" spans="1:11" x14ac:dyDescent="0.25">
      <c r="A9" s="1" t="s">
        <v>62</v>
      </c>
      <c r="B9" s="2">
        <v>409</v>
      </c>
      <c r="C9" s="2">
        <v>355</v>
      </c>
      <c r="D9" s="2">
        <v>764</v>
      </c>
      <c r="H9" s="1" t="s">
        <v>62</v>
      </c>
      <c r="I9" s="2">
        <f>GETPIVOTDATA("Total",$A$4,"Zone","SE","Spp","pipiens")</f>
        <v>409</v>
      </c>
      <c r="J9" s="2">
        <f>GETPIVOTDATA("Total",$A$4,"Zone","SE","Spp","tarsalis")</f>
        <v>355</v>
      </c>
      <c r="K9" s="2">
        <f>GETPIVOTDATA("Total",$A$4,"Zone","SE")</f>
        <v>764</v>
      </c>
    </row>
    <row r="10" spans="1:11" x14ac:dyDescent="0.25">
      <c r="A10" s="1" t="s">
        <v>63</v>
      </c>
      <c r="B10" s="2">
        <v>77</v>
      </c>
      <c r="C10" s="2">
        <v>104</v>
      </c>
      <c r="D10" s="2">
        <v>181</v>
      </c>
      <c r="H10" s="1" t="s">
        <v>63</v>
      </c>
      <c r="I10" s="2">
        <f>GETPIVOTDATA("Total",$A$4,"Zone","SW","Spp","pipiens")</f>
        <v>77</v>
      </c>
      <c r="J10" s="2">
        <f>GETPIVOTDATA("Total",$A$4,"Zone","SW","Spp","tarsalis")</f>
        <v>104</v>
      </c>
      <c r="K10" s="2">
        <f>GETPIVOTDATA("Total",$A$4,"Zone","SW")</f>
        <v>181</v>
      </c>
    </row>
    <row r="11" spans="1:11" x14ac:dyDescent="0.25">
      <c r="A11" s="1" t="s">
        <v>7</v>
      </c>
      <c r="B11" s="2">
        <v>984</v>
      </c>
      <c r="C11" s="2">
        <v>1542</v>
      </c>
      <c r="D11" s="2">
        <v>2526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97A50F2A-021E-48F0-A0F2-FB051CF15914}"/>
</file>

<file path=customXml/itemProps2.xml><?xml version="1.0" encoding="utf-8"?>
<ds:datastoreItem xmlns:ds="http://schemas.openxmlformats.org/officeDocument/2006/customXml" ds:itemID="{D6394F7E-7019-46C5-BEBF-28DAB1EC785E}"/>
</file>

<file path=customXml/itemProps3.xml><?xml version="1.0" encoding="utf-8"?>
<ds:datastoreItem xmlns:ds="http://schemas.openxmlformats.org/officeDocument/2006/customXml" ds:itemID="{4B18B330-9827-4854-BFB3-7BDF9C7A40D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2015-09-28T16:57:40Z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25373600</vt:r8>
  </property>
</Properties>
</file>