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worksheets/sheet1.xml" ContentType="application/vnd.openxmlformats-officedocument.spreadsheetml.worksheet+xml"/>
  <Override PartName="/xl/pivotTables/pivotTable2.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Records3.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25\"/>
    </mc:Choice>
  </mc:AlternateContent>
  <bookViews>
    <workbookView xWindow="0" yWindow="0" windowWidth="28800" windowHeight="15525" tabRatio="905" activeTab="1"/>
  </bookViews>
  <sheets>
    <sheet name="READ ME" sheetId="65" r:id="rId1"/>
    <sheet name="Weekly Data Input" sheetId="2" r:id="rId2"/>
    <sheet name="InfRateCI" sheetId="67" r:id="rId3"/>
    <sheet name="Weekly 009 input (- Grav, Mal)" sheetId="59" r:id="rId4"/>
    <sheet name="Total Number Of Ind" sheetId="63" r:id="rId5"/>
    <sheet name="Total Number Ind Examined " sheetId="61" r:id="rId6"/>
    <sheet name="Total Number of Pools Examined" sheetId="64" r:id="rId7"/>
    <sheet name="Total Number of WNV + Pools" sheetId="6" r:id="rId8"/>
    <sheet name="CITYINFRATE" sheetId="57" r:id="rId9"/>
    <sheet name="ZONEINFRATE" sheetId="58" r:id="rId10"/>
    <sheet name="Graphs" sheetId="5" r:id="rId11"/>
  </sheets>
  <definedNames>
    <definedName name="_xlnm._FilterDatabase" localSheetId="1" hidden="1">'Weekly Data Input'!#REF!</definedName>
  </definedNames>
  <calcPr calcId="152511"/>
  <pivotCaches>
    <pivotCache cacheId="8" r:id="rId12"/>
    <pivotCache cacheId="11" r:id="rId13"/>
    <pivotCache cacheId="16" r:id="rId14"/>
  </pivotCaches>
</workbook>
</file>

<file path=xl/calcChain.xml><?xml version="1.0" encoding="utf-8"?>
<calcChain xmlns="http://schemas.openxmlformats.org/spreadsheetml/2006/main">
  <c r="V3" i="2" l="1"/>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2" i="2"/>
  <c r="F12" i="5" l="1"/>
  <c r="F10" i="5"/>
  <c r="F9" i="5"/>
  <c r="F7" i="5"/>
  <c r="F6" i="5"/>
  <c r="E12" i="5"/>
  <c r="E10" i="5"/>
  <c r="E9" i="5"/>
  <c r="E8" i="5"/>
  <c r="E7" i="5"/>
  <c r="E6" i="5"/>
  <c r="H7" i="64"/>
  <c r="F70" i="5" l="1"/>
  <c r="M75" i="5"/>
  <c r="L75" i="5"/>
  <c r="L73" i="5"/>
  <c r="M73" i="5"/>
  <c r="M72" i="5"/>
  <c r="M71" i="5"/>
  <c r="F8" i="5" s="1"/>
  <c r="M70" i="5"/>
  <c r="M69" i="5"/>
  <c r="L72" i="5"/>
  <c r="L71" i="5"/>
  <c r="L70" i="5"/>
  <c r="L69" i="5"/>
  <c r="I8" i="6"/>
  <c r="H9" i="6"/>
  <c r="G10" i="6"/>
  <c r="H11" i="6"/>
  <c r="G8" i="6"/>
  <c r="H10" i="6"/>
  <c r="G7" i="6"/>
  <c r="I11" i="6"/>
  <c r="I7" i="6"/>
  <c r="H8" i="6"/>
  <c r="G9" i="6"/>
  <c r="I10" i="6"/>
  <c r="H7" i="6"/>
  <c r="I9" i="6"/>
  <c r="G11" i="6"/>
  <c r="J10" i="64"/>
  <c r="I9" i="64"/>
  <c r="H6" i="64"/>
  <c r="J8" i="64"/>
  <c r="I6" i="64"/>
  <c r="J9" i="64"/>
  <c r="H9" i="64"/>
  <c r="I8" i="64"/>
  <c r="H10" i="64"/>
  <c r="I7" i="64"/>
  <c r="H8" i="64"/>
  <c r="J7" i="64"/>
  <c r="J6" i="64"/>
  <c r="I10" i="64"/>
  <c r="J6" i="61"/>
  <c r="K10" i="61"/>
  <c r="J9" i="61"/>
  <c r="J10" i="61"/>
  <c r="I6" i="61"/>
  <c r="K9" i="61"/>
  <c r="I9" i="61"/>
  <c r="J7" i="61"/>
  <c r="J8" i="61"/>
  <c r="K6" i="61"/>
  <c r="K7" i="61"/>
  <c r="I8" i="61"/>
  <c r="I7" i="61"/>
  <c r="K8" i="61"/>
  <c r="I10" i="61"/>
  <c r="I6" i="63"/>
  <c r="I7" i="63"/>
  <c r="I9" i="63"/>
  <c r="I5" i="63"/>
  <c r="H7" i="63"/>
  <c r="H6" i="63"/>
  <c r="J6" i="63"/>
  <c r="J5" i="63"/>
  <c r="H5" i="63"/>
  <c r="H8" i="63"/>
  <c r="H9" i="63"/>
  <c r="I8" i="63"/>
  <c r="J8" i="63"/>
  <c r="J9" i="63"/>
  <c r="J7" i="63"/>
  <c r="G75" i="5" l="1"/>
  <c r="F69" i="5"/>
  <c r="H69" i="5" s="1"/>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<sst xmlns="http://schemas.openxmlformats.org/spreadsheetml/2006/main" count="1644" uniqueCount="404">
  <si>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</si>
  <si>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</si>
  <si>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</si>
  <si>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</si>
  <si>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</si>
  <si>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</si>
  <si>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</si>
  <si>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</si>
  <si>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</si>
  <si>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</si>
  <si>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</si>
  <si>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</si>
  <si>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</si>
  <si>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</si>
  <si>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</si>
  <si>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</si>
  <si>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</si>
  <si>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</si>
  <si>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</si>
  <si>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</si>
  <si>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</si>
  <si>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</si>
  <si>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</si>
  <si>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</si>
  <si>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</si>
  <si>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</si>
  <si>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</si>
  <si>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</si>
  <si>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</si>
  <si>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</si>
  <si>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</si>
  <si>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</si>
  <si>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</si>
  <si>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</si>
  <si>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</si>
  <si>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</si>
  <si>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</si>
  <si>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</si>
  <si>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</si>
  <si>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</si>
  <si>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</si>
  <si>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</si>
  <si>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</si>
  <si>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</si>
  <si>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</si>
  <si>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</si>
  <si>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</si>
  <si>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</si>
  <si>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</si>
  <si>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</si>
  <si>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</si>
  <si>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</si>
  <si>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</si>
  <si>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</si>
  <si>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</si>
  <si>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</si>
  <si>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</si>
  <si>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</si>
  <si>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</si>
  <si>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</si>
  <si>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</si>
  <si>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</si>
  <si>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</si>
  <si>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</si>
  <si>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</si>
  <si>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</si>
  <si>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</si>
  <si>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</si>
  <si>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</si>
  <si>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</si>
  <si>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</si>
  <si>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</si>
  <si>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</si>
  <si>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</si>
  <si>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</si>
  <si>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</si>
  <si>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</si>
  <si>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</si>
  <si>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</si>
  <si>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</si>
  <si>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</si>
  <si>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</si>
  <si>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</si>
  <si>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</si>
  <si>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</si>
  <si>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</si>
  <si>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</si>
  <si>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</si>
  <si>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</si>
  <si>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</si>
  <si>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</si>
  <si>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</si>
  <si>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</si>
  <si>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</si>
  <si>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</si>
  <si>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</si>
  <si>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</si>
  <si>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</si>
  <si>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</si>
  <si>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</si>
  <si>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</si>
  <si>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</si>
  <si>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</si>
  <si>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</si>
  <si>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</si>
  <si>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</si>
  <si>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</si>
  <si>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</si>
  <si>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</si>
  <si>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</si>
  <si>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</si>
  <si>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</si>
  <si>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</si>
  <si>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</si>
  <si>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CSU-7085</t>
  </si>
  <si>
    <t>LC</t>
  </si>
  <si>
    <t>FC-004</t>
  </si>
  <si>
    <t>LIGHT</t>
  </si>
  <si>
    <t>Cx.</t>
  </si>
  <si>
    <t>F</t>
  </si>
  <si>
    <t>Negative</t>
  </si>
  <si>
    <t>CSU-7086</t>
  </si>
  <si>
    <t>FC-014</t>
  </si>
  <si>
    <t>CSU-7087</t>
  </si>
  <si>
    <t>FC-053</t>
  </si>
  <si>
    <t>CSU-7088</t>
  </si>
  <si>
    <t>CSU-7089</t>
  </si>
  <si>
    <t>FC-034</t>
  </si>
  <si>
    <t>CSU-7090</t>
  </si>
  <si>
    <t>LV-095</t>
  </si>
  <si>
    <t>CSU-7091</t>
  </si>
  <si>
    <t>FC-040gr</t>
  </si>
  <si>
    <t>GRAVID</t>
  </si>
  <si>
    <t>CSU-7092</t>
  </si>
  <si>
    <t>LV-069</t>
  </si>
  <si>
    <t>CSU-7093</t>
  </si>
  <si>
    <t>FC-067</t>
  </si>
  <si>
    <t>CSU-7094</t>
  </si>
  <si>
    <t>CSU-7095</t>
  </si>
  <si>
    <t>CSU-7096</t>
  </si>
  <si>
    <t>FC-092gr</t>
  </si>
  <si>
    <t>CSU-7097</t>
  </si>
  <si>
    <t>FC-006</t>
  </si>
  <si>
    <t>CSU-7098</t>
  </si>
  <si>
    <t>FC-091gr</t>
  </si>
  <si>
    <t>CSU-7099</t>
  </si>
  <si>
    <t>FC-019</t>
  </si>
  <si>
    <t>CSU-7100</t>
  </si>
  <si>
    <t>CSU-7101</t>
  </si>
  <si>
    <t>FC-036</t>
  </si>
  <si>
    <t>CSU-7102</t>
  </si>
  <si>
    <t>FC-072</t>
  </si>
  <si>
    <t>CSU-7103</t>
  </si>
  <si>
    <t>CSU-7104</t>
  </si>
  <si>
    <t>CSU-7105</t>
  </si>
  <si>
    <t>FC-075</t>
  </si>
  <si>
    <t>CSU-7106</t>
  </si>
  <si>
    <t>FC-039</t>
  </si>
  <si>
    <t>CSU-7107</t>
  </si>
  <si>
    <t>FC-075gr</t>
  </si>
  <si>
    <t>CSU-7108</t>
  </si>
  <si>
    <t>LV-089</t>
  </si>
  <si>
    <t>19N</t>
  </si>
  <si>
    <t>CSU-7109</t>
  </si>
  <si>
    <t>LV-104</t>
  </si>
  <si>
    <t>CSU-7110</t>
  </si>
  <si>
    <t>LV-110</t>
  </si>
  <si>
    <t>CSU-7111</t>
  </si>
  <si>
    <t>FC-074</t>
  </si>
  <si>
    <t>CSU-7112</t>
  </si>
  <si>
    <t>FC-088gr</t>
  </si>
  <si>
    <t>CSU-7113</t>
  </si>
  <si>
    <t>CSU-7114</t>
  </si>
  <si>
    <t>FC-059</t>
  </si>
  <si>
    <t>CSU-7115</t>
  </si>
  <si>
    <t>CSU-7116</t>
  </si>
  <si>
    <t>FC-050</t>
  </si>
  <si>
    <t>CSU-7117</t>
  </si>
  <si>
    <t>CSU-7118</t>
  </si>
  <si>
    <t>FC-046</t>
  </si>
  <si>
    <t>CSU-7119</t>
  </si>
  <si>
    <t>CSU-7120</t>
  </si>
  <si>
    <t>FC-066gr</t>
  </si>
  <si>
    <t>CSU-7121</t>
  </si>
  <si>
    <t>FC-066</t>
  </si>
  <si>
    <t>CSU-7122</t>
  </si>
  <si>
    <t>CSU-7123</t>
  </si>
  <si>
    <t>CSU-7124</t>
  </si>
  <si>
    <t>FC-060</t>
  </si>
  <si>
    <t>CSU-7125</t>
  </si>
  <si>
    <t>CSU-7126</t>
  </si>
  <si>
    <t>FC-052</t>
  </si>
  <si>
    <t>CSU-7127</t>
  </si>
  <si>
    <t>FC-027</t>
  </si>
  <si>
    <t>CSU-7128</t>
  </si>
  <si>
    <t>FC-058</t>
  </si>
  <si>
    <t>CSU-7129</t>
  </si>
  <si>
    <t>FC-061</t>
  </si>
  <si>
    <t>CSU-7130</t>
  </si>
  <si>
    <t>FC-049</t>
  </si>
  <si>
    <t>CSU-7131</t>
  </si>
  <si>
    <t>FC-090gr</t>
  </si>
  <si>
    <t>CSU-7132</t>
  </si>
  <si>
    <t>FC-011</t>
  </si>
  <si>
    <t>CSU-7133</t>
  </si>
  <si>
    <t>FC-063gr</t>
  </si>
  <si>
    <t>CSU-7134</t>
  </si>
  <si>
    <t>FC-015</t>
  </si>
  <si>
    <t>CSU-7135</t>
  </si>
  <si>
    <t>FC-031</t>
  </si>
  <si>
    <t>CSU-7136</t>
  </si>
  <si>
    <t>FC-063</t>
  </si>
  <si>
    <t>CSU-7137</t>
  </si>
  <si>
    <t>FC-041</t>
  </si>
  <si>
    <t>CSU-7138</t>
  </si>
  <si>
    <t>CSU-7139</t>
  </si>
  <si>
    <t>LV-020</t>
  </si>
  <si>
    <t>27/26</t>
  </si>
  <si>
    <t>CSU-7140</t>
  </si>
  <si>
    <t>FC-029gr</t>
  </si>
  <si>
    <t>CSU-7141</t>
  </si>
  <si>
    <t>CSU-7142</t>
  </si>
  <si>
    <t>FC-089gr</t>
  </si>
  <si>
    <t>CSU-7143</t>
  </si>
  <si>
    <t>FC-071</t>
  </si>
  <si>
    <t>CSU-7144</t>
  </si>
  <si>
    <t>FC-064</t>
  </si>
  <si>
    <t>CSU-7145</t>
  </si>
  <si>
    <t>FC-037</t>
  </si>
  <si>
    <t>CSU-7146</t>
  </si>
  <si>
    <t>FC-029</t>
  </si>
  <si>
    <t>CSU-7147</t>
  </si>
  <si>
    <t>FC-001</t>
  </si>
  <si>
    <t>CSU-7148</t>
  </si>
  <si>
    <t>CSU-7149</t>
  </si>
  <si>
    <t>FC-093</t>
  </si>
  <si>
    <t>CSU-7150</t>
  </si>
  <si>
    <t>CSU-7151</t>
  </si>
  <si>
    <t>CSU-7152</t>
  </si>
  <si>
    <t>FC-057</t>
  </si>
  <si>
    <t>CSU-7153</t>
  </si>
  <si>
    <t>06/18/2015</t>
  </si>
  <si>
    <t>Magic Carpet</t>
  </si>
  <si>
    <t>NO</t>
  </si>
  <si>
    <t>06/15/2015</t>
  </si>
  <si>
    <t>Bighorn Drive</t>
  </si>
  <si>
    <t>North Linden</t>
  </si>
  <si>
    <t>06/17/2015</t>
  </si>
  <si>
    <t>Golden Currant</t>
  </si>
  <si>
    <t>Fort Collins Vistors Center</t>
  </si>
  <si>
    <t>Stuart and Dorset</t>
  </si>
  <si>
    <t>Edora Park</t>
  </si>
  <si>
    <t>06/16/2015</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</si>
  <si>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</si>
  <si>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</si>
  <si>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</si>
  <si>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</si>
  <si>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</si>
  <si>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</si>
  <si>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</si>
  <si>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</si>
  <si>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</si>
  <si>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</si>
  <si>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</si>
  <si>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</si>
  <si>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</si>
  <si>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</si>
  <si>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</si>
  <si>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</si>
  <si>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</si>
  <si>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</si>
  <si>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</si>
  <si>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</si>
  <si>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</si>
  <si>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</si>
  <si>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</si>
  <si>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</si>
  <si>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</si>
  <si>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</si>
  <si>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</si>
  <si>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</si>
  <si>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</si>
  <si>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</si>
  <si>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</si>
  <si>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</si>
  <si>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</si>
  <si>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</si>
  <si>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</si>
  <si>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</si>
  <si>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</si>
  <si>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</si>
  <si>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</si>
  <si>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</si>
  <si>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</si>
  <si>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</si>
  <si>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</si>
  <si>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</si>
  <si>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</si>
  <si>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</si>
  <si>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</si>
  <si>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</si>
  <si>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</si>
  <si>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</si>
  <si>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</si>
  <si>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</si>
  <si>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</si>
  <si>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</si>
  <si>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</si>
  <si>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</si>
  <si>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</si>
  <si>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</si>
  <si>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</si>
  <si>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</si>
  <si>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</si>
  <si>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</si>
  <si>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</si>
  <si>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</si>
  <si>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</si>
  <si>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</si>
  <si>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</si>
  <si>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</si>
  <si>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</si>
  <si>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</si>
  <si>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</si>
  <si>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</si>
  <si>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</si>
  <si>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</si>
  <si>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</si>
  <si>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</si>
  <si>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</si>
  <si>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</si>
  <si>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</si>
  <si>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</si>
  <si>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</si>
  <si>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</si>
  <si>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</si>
  <si>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</si>
  <si>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</si>
  <si>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</si>
  <si>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</si>
  <si>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</si>
  <si>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</si>
  <si>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</si>
  <si>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</si>
  <si>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</si>
  <si>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</si>
  <si>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</si>
  <si>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</si>
  <si>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</si>
  <si>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</si>
  <si>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</si>
  <si>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</si>
  <si>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</si>
  <si>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</si>
  <si>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</si>
  <si>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</si>
  <si>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</si>
  <si>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</si>
  <si>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</si>
  <si>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</si>
  <si>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</si>
  <si>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</si>
  <si>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</si>
  <si>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</si>
  <si>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</si>
  <si>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</si>
  <si>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</si>
  <si>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</si>
  <si>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</si>
  <si>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</si>
  <si>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</si>
  <si>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</si>
  <si>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</si>
  <si>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</si>
  <si>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</si>
  <si>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</si>
  <si>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</si>
  <si>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</si>
  <si>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</si>
  <si>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</si>
  <si>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</si>
  <si>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</si>
  <si>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</si>
  <si>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</si>
  <si>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</si>
  <si>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</si>
  <si>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</si>
  <si>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</si>
  <si>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</si>
  <si>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</si>
  <si>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LV-FLOAT</t>
  </si>
  <si>
    <t>Loveland Floater Trap</t>
  </si>
  <si>
    <t>FC-tars</t>
  </si>
  <si>
    <t>FC-pipi</t>
  </si>
  <si>
    <t>Infection Rate</t>
  </si>
  <si>
    <t>Lower Limit</t>
  </si>
  <si>
    <t>Upper Limit</t>
  </si>
  <si>
    <t>Scale</t>
  </si>
  <si>
    <t>Point Est Method</t>
  </si>
  <si>
    <t>CI Method</t>
  </si>
  <si>
    <t>Num Pools</t>
  </si>
  <si>
    <t>Num Pos Pools</t>
  </si>
  <si>
    <t>Num Individuals</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</si>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</sst>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numFmt numFmtId="165" formatCode="00"/>
    <numFmt numFmtId="166" formatCode="0.0"/>
    <numFmt numFmtId="167" formatCode="0.000"/>
    <numFmt numFmtId="168" formatCode="#,###,###"/>
  </numFmts>
  <fonts count="16"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68" fontId="0" fillId="0" borderId="0" xfId="0" applyNumberFormat="1"/>
    <xf numFmtId="0" fontId="0" fillId="0" borderId="0" xfId="0" applyAlignment="1">
      <alignment horizontal="right"/>
    </xf>
    <xf numFmtId="0" fontId="12" fillId="0" borderId="0" xfId="0"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Fauver,Joseph (EID)" refreshedDate="41844.867297337965" createdVersion="5" refreshedVersion="5" minRefreshableVersion="3" recordCount="245">
  <cacheSource type="worksheet">
    <worksheetSource ref="A1:R246" sheet="Weekly Data Input"/>
  </cacheSource>
  <cacheFields count="18">
    <cacheField name="Year" numFmtId="0">
      <sharedItems containsSemiMixedTypes="0" containsString="0" containsNumber="1" containsInteger="1" minValue="2014" maxValue="2014"/>
    </cacheField>
    <cacheField name="CSU Pool Number     (CMC enters)" numFmtId="0">
      <sharedItems/>
    </cacheField>
    <cacheField name="IDA Pool (CSU enters, leave blank)" numFmtId="0">
      <sharedItems containsSemiMixedTypes="0" containsString="0" containsNumber="1" containsInteger="1" minValue="15539" maxValue="15783"/>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1900-01-04T17:49:04" maxDate="2014-07-25T00:00:00" count="5">
        <n v="41841"/>
        <n v="41842"/>
        <n v="41843"/>
        <d v="2014-07-23T00:00:00"/>
        <d v="2014-07-24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1"/>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2"/>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74.425547569444"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5">
        <s v="SW"/>
        <s v="SE"/>
        <s v="NE"/>
        <s v="NW"/>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5"/>
    </cacheField>
    <cacheField name="Cx pipiens" numFmtId="0">
      <sharedItems containsSemiMixedTypes="0" containsString="0" containsNumber="1" containsInteger="1" minValue="0" maxValue="9"/>
    </cacheField>
    <cacheField name="Total CX" numFmtId="0">
      <sharedItems containsSemiMixedTypes="0" containsString="0" containsNumber="1" containsInteger="1" minValue="0" maxValue="76"/>
    </cacheField>
    <cacheField name="Total Females" numFmtId="0">
      <sharedItems containsSemiMixedTypes="0" containsString="0" containsNumber="1" containsInteger="1" minValue="0" maxValue="30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yes" refreshedDate="42174.426070254631" createdVersion="5" refreshedVersion="5" minRefreshableVersion="3" recordCount="69">
  <cacheSource type="worksheet">
    <worksheetSource ref="A1:U70" sheet="Weekly Data Input"/>
  </cacheSource>
  <cacheFields count="21">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691" maxValue="16759"/>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5-06-15T00:00:00" maxDate="2015-06-19T00:00:00"/>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10">
        <s v="SE"/>
        <s v="NE"/>
        <n v="8"/>
        <n v="31"/>
        <s v="NW"/>
        <s v="19N"/>
        <n v="36"/>
        <n v="15"/>
        <s v="SW"/>
        <s v="27/26"/>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 name="Comments" numFmtId="0">
      <sharedItems containsNonDate="0" containsString="0" containsBlank="1"/>
    </cacheField>
    <cacheField name="PIR-City" numFmtId="0">
      <sharedItems/>
    </cacheField>
    <cacheField name="PIR-Zon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5">
  <r>
    <n v="2014"/>
    <s v="CSU-5933"/>
    <n v="15539"/>
    <x v="0"/>
    <x v="0"/>
    <s v="Larimer"/>
    <s v="LV"/>
    <s v="LV-095"/>
    <x v="0"/>
    <s v="Light"/>
    <s v="Cx"/>
    <x v="0"/>
    <s v="F"/>
    <m/>
    <n v="20"/>
    <n v="20"/>
    <n v="0"/>
    <s v="NEG"/>
  </r>
  <r>
    <n v="2014"/>
    <s v="CSU-5934"/>
    <n v="15540"/>
    <x v="0"/>
    <x v="0"/>
    <s v="Larimer"/>
    <s v="FC"/>
    <s v="FC-053"/>
    <x v="1"/>
    <s v="Light"/>
    <s v="Cx"/>
    <x v="0"/>
    <s v="F"/>
    <m/>
    <n v="50"/>
    <n v="50"/>
    <n v="0"/>
    <s v="NEG"/>
  </r>
  <r>
    <n v="2014"/>
    <s v="CSU-5935"/>
    <n v="15541"/>
    <x v="0"/>
    <x v="0"/>
    <s v="Larimer"/>
    <s v="FC"/>
    <s v="FC-053"/>
    <x v="1"/>
    <s v="Light"/>
    <s v="Cx"/>
    <x v="0"/>
    <s v="F"/>
    <m/>
    <n v="50"/>
    <n v="50"/>
    <n v="0"/>
    <s v="NEG"/>
  </r>
  <r>
    <n v="2014"/>
    <s v="CSU-5936"/>
    <n v="15542"/>
    <x v="0"/>
    <x v="0"/>
    <s v="Larimer"/>
    <s v="FC"/>
    <s v="FC-053"/>
    <x v="1"/>
    <s v="Light"/>
    <s v="Cx"/>
    <x v="0"/>
    <s v="F"/>
    <m/>
    <n v="50"/>
    <n v="50"/>
    <n v="0"/>
    <s v="NEG"/>
  </r>
  <r>
    <n v="2014"/>
    <s v="CSU-5937"/>
    <n v="15543"/>
    <x v="0"/>
    <x v="0"/>
    <s v="Larimer"/>
    <s v="FC"/>
    <s v="FC-053"/>
    <x v="1"/>
    <s v="Light"/>
    <s v="Cx"/>
    <x v="0"/>
    <s v="F"/>
    <m/>
    <n v="34"/>
    <n v="34"/>
    <n v="0"/>
    <s v="NEG"/>
  </r>
  <r>
    <n v="2014"/>
    <s v="CSU-5938"/>
    <n v="15544"/>
    <x v="0"/>
    <x v="0"/>
    <s v="Larimer"/>
    <s v="FC"/>
    <s v="FC-053"/>
    <x v="1"/>
    <s v="Light"/>
    <s v="Cx"/>
    <x v="1"/>
    <s v="F"/>
    <m/>
    <n v="3"/>
    <n v="3"/>
    <n v="0"/>
    <s v="NEG"/>
  </r>
  <r>
    <n v="2014"/>
    <s v="CSU-5939"/>
    <n v="15545"/>
    <x v="0"/>
    <x v="0"/>
    <s v="Larimer"/>
    <s v="FC"/>
    <s v="FC-053"/>
    <x v="1"/>
    <s v="Light"/>
    <s v="Cx"/>
    <x v="1"/>
    <s v="F"/>
    <m/>
    <n v="2"/>
    <n v="2"/>
    <n v="0"/>
    <s v="NEG"/>
  </r>
  <r>
    <n v="2014"/>
    <s v="CSU-5940"/>
    <n v="15546"/>
    <x v="0"/>
    <x v="0"/>
    <s v="Larimer"/>
    <s v="FC"/>
    <s v="FC-038"/>
    <x v="2"/>
    <s v="Light"/>
    <s v="Cx"/>
    <x v="1"/>
    <s v="F"/>
    <m/>
    <n v="11"/>
    <n v="11"/>
    <n v="0"/>
    <s v="NEG"/>
  </r>
  <r>
    <n v="2014"/>
    <s v="CSU-5941"/>
    <n v="15547"/>
    <x v="0"/>
    <x v="0"/>
    <s v="Larimer"/>
    <s v="FC"/>
    <s v="FC-038"/>
    <x v="2"/>
    <s v="Light"/>
    <s v="Cx"/>
    <x v="0"/>
    <s v="F"/>
    <m/>
    <n v="50"/>
    <n v="50"/>
    <n v="0"/>
    <s v="NEG"/>
  </r>
  <r>
    <n v="2014"/>
    <s v="CSU-5942"/>
    <n v="15548"/>
    <x v="0"/>
    <x v="0"/>
    <s v="Larimer"/>
    <s v="FC"/>
    <s v="FC-038"/>
    <x v="2"/>
    <s v="Light"/>
    <s v="Cx"/>
    <x v="0"/>
    <s v="F"/>
    <m/>
    <n v="50"/>
    <n v="50"/>
    <n v="0"/>
    <s v="NEG"/>
  </r>
  <r>
    <n v="2014"/>
    <s v="CSU-5943"/>
    <n v="15549"/>
    <x v="0"/>
    <x v="0"/>
    <s v="Larimer"/>
    <s v="FC"/>
    <s v="FC-038"/>
    <x v="2"/>
    <s v="Light"/>
    <s v="Cx"/>
    <x v="0"/>
    <s v="F"/>
    <m/>
    <n v="50"/>
    <n v="50"/>
    <n v="0"/>
    <s v="NEG"/>
  </r>
  <r>
    <n v="2014"/>
    <s v="CSU-5944"/>
    <n v="15550"/>
    <x v="0"/>
    <x v="0"/>
    <s v="Larimer"/>
    <s v="FC"/>
    <s v="FC-038"/>
    <x v="2"/>
    <s v="Light"/>
    <s v="Cx"/>
    <x v="0"/>
    <s v="F"/>
    <m/>
    <n v="50"/>
    <n v="50"/>
    <n v="0"/>
    <s v="NEG"/>
  </r>
  <r>
    <n v="2014"/>
    <s v="CSU-5945"/>
    <n v="15551"/>
    <x v="0"/>
    <x v="0"/>
    <s v="Larimer"/>
    <s v="FC"/>
    <s v="FC-038"/>
    <x v="2"/>
    <s v="Light"/>
    <s v="Cx"/>
    <x v="0"/>
    <s v="F"/>
    <m/>
    <n v="48"/>
    <n v="48"/>
    <n v="0"/>
    <s v="NEG"/>
  </r>
  <r>
    <n v="2014"/>
    <s v="CSU-5946"/>
    <n v="15552"/>
    <x v="0"/>
    <x v="0"/>
    <s v="Larimer"/>
    <s v="LV"/>
    <s v="LV-069"/>
    <x v="0"/>
    <s v="Light"/>
    <s v="Cx"/>
    <x v="0"/>
    <s v="F"/>
    <m/>
    <n v="50"/>
    <n v="50"/>
    <n v="0"/>
    <s v="NEG"/>
  </r>
  <r>
    <n v="2014"/>
    <s v="CSU-5947"/>
    <n v="15553"/>
    <x v="0"/>
    <x v="0"/>
    <s v="Larimer"/>
    <s v="LV"/>
    <s v="LV-069"/>
    <x v="0"/>
    <s v="Light"/>
    <s v="Cx"/>
    <x v="0"/>
    <s v="F"/>
    <m/>
    <n v="31"/>
    <n v="31"/>
    <n v="0"/>
    <s v="NEG"/>
  </r>
  <r>
    <n v="2014"/>
    <s v="CSU-5948"/>
    <n v="15554"/>
    <x v="0"/>
    <x v="0"/>
    <s v="Larimer"/>
    <s v="LV"/>
    <s v="LV-069"/>
    <x v="0"/>
    <s v="Light"/>
    <s v="Cx"/>
    <x v="1"/>
    <s v="F"/>
    <m/>
    <n v="6"/>
    <n v="6"/>
    <n v="0"/>
    <s v="NEG"/>
  </r>
  <r>
    <n v="2014"/>
    <s v="CSU-5949"/>
    <n v="15555"/>
    <x v="0"/>
    <x v="0"/>
    <s v="Larimer"/>
    <s v="FC"/>
    <s v="FC-004"/>
    <x v="1"/>
    <s v="Light"/>
    <s v="Cx"/>
    <x v="0"/>
    <s v="F"/>
    <m/>
    <n v="50"/>
    <n v="50"/>
    <n v="0"/>
    <s v="NEG"/>
  </r>
  <r>
    <n v="2014"/>
    <s v="CSU-5950"/>
    <n v="15556"/>
    <x v="0"/>
    <x v="0"/>
    <s v="Larimer"/>
    <s v="FC"/>
    <s v="FC-004"/>
    <x v="1"/>
    <s v="Light"/>
    <s v="Cx"/>
    <x v="0"/>
    <s v="F"/>
    <m/>
    <n v="50"/>
    <n v="50"/>
    <n v="0"/>
    <s v="NEG"/>
  </r>
  <r>
    <n v="2014"/>
    <s v="CSU-5951"/>
    <n v="15557"/>
    <x v="0"/>
    <x v="0"/>
    <s v="Larimer"/>
    <s v="FC"/>
    <s v="FC-004"/>
    <x v="1"/>
    <s v="Light"/>
    <s v="Cx"/>
    <x v="0"/>
    <s v="F"/>
    <m/>
    <n v="50"/>
    <n v="50"/>
    <n v="0"/>
    <s v="NEG"/>
  </r>
  <r>
    <n v="2014"/>
    <s v="CSU-5952"/>
    <n v="15558"/>
    <x v="0"/>
    <x v="0"/>
    <s v="Larimer"/>
    <s v="FC"/>
    <s v="FC-004"/>
    <x v="1"/>
    <s v="Light"/>
    <s v="Cx"/>
    <x v="0"/>
    <s v="F"/>
    <m/>
    <n v="50"/>
    <n v="50"/>
    <n v="1"/>
    <s v="POS"/>
  </r>
  <r>
    <n v="2014"/>
    <s v="CSU-5953"/>
    <n v="15559"/>
    <x v="0"/>
    <x v="0"/>
    <s v="Larimer"/>
    <s v="FC"/>
    <s v="FC-004"/>
    <x v="1"/>
    <s v="Light"/>
    <s v="Cx"/>
    <x v="0"/>
    <s v="F"/>
    <m/>
    <n v="50"/>
    <n v="50"/>
    <n v="0"/>
    <s v="NEG"/>
  </r>
  <r>
    <n v="2014"/>
    <s v="CSU-5954"/>
    <n v="15560"/>
    <x v="0"/>
    <x v="0"/>
    <s v="Larimer"/>
    <s v="FC"/>
    <s v="FC-004"/>
    <x v="1"/>
    <s v="Light"/>
    <s v="Cx"/>
    <x v="0"/>
    <s v="F"/>
    <m/>
    <n v="18"/>
    <n v="18"/>
    <n v="0"/>
    <s v="NEG"/>
  </r>
  <r>
    <n v="2014"/>
    <s v="CSU-5955"/>
    <n v="15561"/>
    <x v="0"/>
    <x v="0"/>
    <s v="Larimer"/>
    <s v="FC"/>
    <s v="FC-004"/>
    <x v="1"/>
    <s v="Light"/>
    <s v="Cx"/>
    <x v="1"/>
    <s v="F"/>
    <m/>
    <n v="28"/>
    <n v="28"/>
    <n v="0"/>
    <s v="NEG"/>
  </r>
  <r>
    <n v="2014"/>
    <s v="CSU-5956"/>
    <n v="15562"/>
    <x v="0"/>
    <x v="0"/>
    <s v="Larimer"/>
    <s v="FC"/>
    <s v="FC-034"/>
    <x v="2"/>
    <s v="Light"/>
    <s v="Cx"/>
    <x v="0"/>
    <s v="F"/>
    <m/>
    <n v="34"/>
    <n v="34"/>
    <n v="0"/>
    <s v="NEG"/>
  </r>
  <r>
    <n v="2014"/>
    <s v="CSU-5957"/>
    <n v="15563"/>
    <x v="0"/>
    <x v="0"/>
    <s v="Larimer"/>
    <s v="FC"/>
    <s v="FC-091"/>
    <x v="2"/>
    <s v="Gravid"/>
    <s v="Cx"/>
    <x v="1"/>
    <s v="F"/>
    <n v="7"/>
    <m/>
    <n v="7"/>
    <n v="0"/>
    <s v="NEG"/>
  </r>
  <r>
    <n v="2014"/>
    <s v="CSU-5958"/>
    <n v="15564"/>
    <x v="0"/>
    <x v="0"/>
    <s v="Larimer"/>
    <s v="FC"/>
    <s v="FC-091"/>
    <x v="2"/>
    <s v="Gravid"/>
    <s v="Cx"/>
    <x v="0"/>
    <s v="F"/>
    <n v="2"/>
    <m/>
    <n v="2"/>
    <n v="0"/>
    <s v="NEG"/>
  </r>
  <r>
    <n v="2014"/>
    <s v="CSU-5959"/>
    <n v="15565"/>
    <x v="0"/>
    <x v="0"/>
    <s v="Larimer"/>
    <s v="FC"/>
    <s v="FC-092"/>
    <x v="2"/>
    <s v="Gravid"/>
    <s v="Cx"/>
    <x v="1"/>
    <s v="F"/>
    <n v="9"/>
    <m/>
    <n v="9"/>
    <n v="0"/>
    <s v="NEG"/>
  </r>
  <r>
    <n v="2014"/>
    <s v="CSU-5960"/>
    <n v="15566"/>
    <x v="0"/>
    <x v="0"/>
    <s v="Larimer"/>
    <s v="FC"/>
    <s v="FC-040"/>
    <x v="2"/>
    <s v="Gravid"/>
    <s v="Cx"/>
    <x v="1"/>
    <s v="F"/>
    <n v="8"/>
    <m/>
    <n v="8"/>
    <n v="0"/>
    <s v="NEG"/>
  </r>
  <r>
    <n v="2014"/>
    <s v="CSU-5961"/>
    <n v="15567"/>
    <x v="0"/>
    <x v="0"/>
    <s v="Larimer"/>
    <s v="FC"/>
    <s v="FC-066"/>
    <x v="2"/>
    <s v="Gravid"/>
    <s v="Cx"/>
    <x v="0"/>
    <s v="F"/>
    <n v="2"/>
    <m/>
    <n v="2"/>
    <n v="0"/>
    <s v="NEG"/>
  </r>
  <r>
    <n v="2014"/>
    <s v="CSU-5962"/>
    <n v="15568"/>
    <x v="0"/>
    <x v="0"/>
    <s v="Larimer"/>
    <s v="FC"/>
    <s v="FC-066"/>
    <x v="2"/>
    <s v="Gravid"/>
    <s v="Cx"/>
    <x v="1"/>
    <s v="F"/>
    <n v="11"/>
    <m/>
    <n v="11"/>
    <n v="0"/>
    <s v="NEG"/>
  </r>
  <r>
    <n v="2014"/>
    <s v="CSU-5963"/>
    <n v="15569"/>
    <x v="0"/>
    <x v="0"/>
    <s v="Larimer"/>
    <s v="FC"/>
    <s v="FC-066"/>
    <x v="2"/>
    <s v="Light"/>
    <s v="Cx"/>
    <x v="0"/>
    <s v="F"/>
    <m/>
    <n v="50"/>
    <n v="50"/>
    <n v="0"/>
    <s v="NEG"/>
  </r>
  <r>
    <n v="2014"/>
    <s v="CSU-5964"/>
    <n v="15570"/>
    <x v="0"/>
    <x v="0"/>
    <s v="Larimer"/>
    <s v="FC"/>
    <s v="FC-066"/>
    <x v="2"/>
    <s v="Light"/>
    <s v="Cx"/>
    <x v="0"/>
    <s v="F"/>
    <m/>
    <n v="50"/>
    <n v="50"/>
    <n v="0"/>
    <s v="NEG"/>
  </r>
  <r>
    <n v="2014"/>
    <s v="CSU-5965"/>
    <n v="15571"/>
    <x v="0"/>
    <x v="0"/>
    <s v="Larimer"/>
    <s v="FC"/>
    <s v="FC-066"/>
    <x v="2"/>
    <s v="Light"/>
    <s v="Cx"/>
    <x v="0"/>
    <s v="F"/>
    <m/>
    <n v="50"/>
    <n v="50"/>
    <n v="0"/>
    <s v="NEG"/>
  </r>
  <r>
    <n v="2014"/>
    <s v="CSU-5966"/>
    <n v="15572"/>
    <x v="0"/>
    <x v="0"/>
    <s v="Larimer"/>
    <s v="FC"/>
    <s v="FC-066"/>
    <x v="2"/>
    <s v="Light"/>
    <s v="Cx"/>
    <x v="0"/>
    <s v="F"/>
    <m/>
    <n v="23"/>
    <n v="23"/>
    <n v="0"/>
    <s v="NEG"/>
  </r>
  <r>
    <n v="2014"/>
    <s v="CSU-5967"/>
    <n v="15573"/>
    <x v="0"/>
    <x v="0"/>
    <s v="Larimer"/>
    <s v="FC"/>
    <s v="FC-066"/>
    <x v="2"/>
    <s v="Light"/>
    <s v="Cx"/>
    <x v="1"/>
    <s v="F"/>
    <m/>
    <n v="42"/>
    <n v="42"/>
    <n v="0"/>
    <s v="NEG"/>
  </r>
  <r>
    <n v="2014"/>
    <s v="CSU-5968"/>
    <n v="15574"/>
    <x v="0"/>
    <x v="0"/>
    <s v="Larimer"/>
    <s v="FC"/>
    <s v="FC-067"/>
    <x v="2"/>
    <s v="Light"/>
    <s v="Cx"/>
    <x v="0"/>
    <s v="F"/>
    <m/>
    <n v="50"/>
    <n v="50"/>
    <n v="0"/>
    <s v="NEG"/>
  </r>
  <r>
    <n v="2014"/>
    <s v="CSU-5969"/>
    <n v="15575"/>
    <x v="0"/>
    <x v="0"/>
    <s v="Larimer"/>
    <s v="FC"/>
    <s v="FC-067"/>
    <x v="2"/>
    <s v="Light"/>
    <s v="Cx"/>
    <x v="0"/>
    <s v="F"/>
    <m/>
    <n v="50"/>
    <n v="50"/>
    <n v="0"/>
    <s v="NEG"/>
  </r>
  <r>
    <n v="2014"/>
    <s v="CSU-5970"/>
    <n v="15576"/>
    <x v="0"/>
    <x v="0"/>
    <s v="Larimer"/>
    <s v="FC"/>
    <s v="FC-067"/>
    <x v="2"/>
    <s v="Light"/>
    <s v="Cx"/>
    <x v="0"/>
    <s v="F"/>
    <m/>
    <n v="50"/>
    <n v="50"/>
    <n v="0"/>
    <s v="NEG"/>
  </r>
  <r>
    <n v="2014"/>
    <s v="CSU-5971"/>
    <n v="15577"/>
    <x v="0"/>
    <x v="0"/>
    <s v="Larimer"/>
    <s v="FC"/>
    <s v="FC-067"/>
    <x v="2"/>
    <s v="Light"/>
    <s v="Cx"/>
    <x v="0"/>
    <s v="F"/>
    <m/>
    <n v="50"/>
    <n v="50"/>
    <n v="0"/>
    <s v="NEG"/>
  </r>
  <r>
    <n v="2014"/>
    <s v="CSU-5972"/>
    <n v="15578"/>
    <x v="0"/>
    <x v="0"/>
    <s v="Larimer"/>
    <s v="FC"/>
    <s v="FC-067"/>
    <x v="2"/>
    <s v="Light"/>
    <s v="Cx"/>
    <x v="0"/>
    <s v="F"/>
    <m/>
    <n v="50"/>
    <n v="50"/>
    <n v="0"/>
    <s v="NEG"/>
  </r>
  <r>
    <n v="2014"/>
    <s v="CSU-5973"/>
    <n v="15579"/>
    <x v="0"/>
    <x v="0"/>
    <s v="Larimer"/>
    <s v="FC"/>
    <s v="FC-067"/>
    <x v="2"/>
    <s v="Light"/>
    <s v="Cx"/>
    <x v="0"/>
    <s v="F"/>
    <m/>
    <n v="50"/>
    <n v="50"/>
    <n v="0"/>
    <s v="NEG"/>
  </r>
  <r>
    <n v="2014"/>
    <s v="CSU-5974"/>
    <n v="15580"/>
    <x v="0"/>
    <x v="0"/>
    <s v="Larimer"/>
    <s v="FC"/>
    <s v="FC-067"/>
    <x v="2"/>
    <s v="Light"/>
    <s v="Cx"/>
    <x v="0"/>
    <s v="F"/>
    <m/>
    <n v="50"/>
    <n v="50"/>
    <n v="0"/>
    <s v="NEG"/>
  </r>
  <r>
    <n v="2014"/>
    <s v="CSU-5975"/>
    <n v="15581"/>
    <x v="0"/>
    <x v="0"/>
    <s v="Larimer"/>
    <s v="FC"/>
    <s v="FC-067"/>
    <x v="2"/>
    <s v="Light"/>
    <s v="Cx"/>
    <x v="0"/>
    <s v="F"/>
    <m/>
    <n v="50"/>
    <n v="50"/>
    <n v="0"/>
    <s v="NEG"/>
  </r>
  <r>
    <n v="2014"/>
    <s v="CSU-5976"/>
    <n v="15582"/>
    <x v="0"/>
    <x v="0"/>
    <s v="Larimer"/>
    <s v="FC"/>
    <s v="FC-067"/>
    <x v="2"/>
    <s v="Light"/>
    <s v="Cx"/>
    <x v="0"/>
    <s v="F"/>
    <m/>
    <n v="50"/>
    <n v="50"/>
    <n v="0"/>
    <s v="NEG"/>
  </r>
  <r>
    <n v="2014"/>
    <s v="CSU-5977"/>
    <n v="15583"/>
    <x v="0"/>
    <x v="0"/>
    <s v="Larimer"/>
    <s v="FC"/>
    <s v="FC-067"/>
    <x v="2"/>
    <s v="Light"/>
    <s v="Cx"/>
    <x v="0"/>
    <s v="F"/>
    <m/>
    <n v="50"/>
    <n v="50"/>
    <n v="0"/>
    <s v="NEG"/>
  </r>
  <r>
    <n v="2014"/>
    <s v="CSU-5978"/>
    <n v="15584"/>
    <x v="0"/>
    <x v="0"/>
    <s v="Larimer"/>
    <s v="FC"/>
    <s v="FC-067"/>
    <x v="2"/>
    <s v="Light"/>
    <s v="Cx"/>
    <x v="0"/>
    <s v="F"/>
    <m/>
    <n v="50"/>
    <n v="50"/>
    <n v="0"/>
    <s v="NEG"/>
  </r>
  <r>
    <n v="2014"/>
    <s v="CSU-5979"/>
    <n v="15585"/>
    <x v="0"/>
    <x v="0"/>
    <s v="Larimer"/>
    <s v="FC"/>
    <s v="FC-067"/>
    <x v="2"/>
    <s v="Light"/>
    <s v="Cx"/>
    <x v="0"/>
    <s v="F"/>
    <m/>
    <n v="46"/>
    <n v="46"/>
    <n v="0"/>
    <s v="NEG"/>
  </r>
  <r>
    <n v="2014"/>
    <s v="CSU-5980"/>
    <n v="15586"/>
    <x v="0"/>
    <x v="0"/>
    <s v="Larimer"/>
    <s v="FC"/>
    <s v="FC-067"/>
    <x v="2"/>
    <s v="Light"/>
    <s v="Cx"/>
    <x v="1"/>
    <s v="F"/>
    <m/>
    <n v="17"/>
    <n v="17"/>
    <n v="0"/>
    <s v="NEG"/>
  </r>
  <r>
    <n v="2014"/>
    <s v="CSU-5981"/>
    <n v="15587"/>
    <x v="0"/>
    <x v="0"/>
    <s v="Larimer"/>
    <s v="FC"/>
    <s v="FC-019"/>
    <x v="2"/>
    <s v="Light"/>
    <s v="Cx"/>
    <x v="1"/>
    <s v="F"/>
    <m/>
    <n v="18"/>
    <n v="18"/>
    <n v="0"/>
    <s v="NEG"/>
  </r>
  <r>
    <n v="2014"/>
    <s v="CSU-5982"/>
    <n v="15588"/>
    <x v="0"/>
    <x v="0"/>
    <s v="Larimer"/>
    <s v="FC"/>
    <s v="FC-019"/>
    <x v="2"/>
    <s v="Light"/>
    <s v="Cx"/>
    <x v="0"/>
    <s v="F"/>
    <m/>
    <n v="50"/>
    <n v="50"/>
    <n v="0"/>
    <s v="NEG"/>
  </r>
  <r>
    <n v="2014"/>
    <s v="CSU-5983"/>
    <n v="15589"/>
    <x v="0"/>
    <x v="0"/>
    <s v="Larimer"/>
    <s v="FC"/>
    <s v="FC-019"/>
    <x v="2"/>
    <s v="Light"/>
    <s v="Cx"/>
    <x v="0"/>
    <s v="F"/>
    <m/>
    <n v="50"/>
    <n v="50"/>
    <n v="0"/>
    <s v="NEG"/>
  </r>
  <r>
    <n v="2014"/>
    <s v="CSU-5984"/>
    <n v="15590"/>
    <x v="0"/>
    <x v="0"/>
    <s v="Larimer"/>
    <s v="FC"/>
    <s v="FC-019"/>
    <x v="2"/>
    <s v="Light"/>
    <s v="Cx"/>
    <x v="0"/>
    <s v="F"/>
    <m/>
    <n v="20"/>
    <n v="20"/>
    <n v="0"/>
    <s v="NEG"/>
  </r>
  <r>
    <n v="2014"/>
    <s v="CSU-5985"/>
    <n v="15591"/>
    <x v="0"/>
    <x v="0"/>
    <s v="Larimer"/>
    <s v="FC"/>
    <s v="FC-069"/>
    <x v="2"/>
    <s v="Light"/>
    <s v="Cx"/>
    <x v="0"/>
    <s v="F"/>
    <m/>
    <n v="50"/>
    <n v="50"/>
    <n v="0"/>
    <s v="NEG"/>
  </r>
  <r>
    <n v="2014"/>
    <s v="CSU-5986"/>
    <n v="15592"/>
    <x v="0"/>
    <x v="0"/>
    <s v="Larimer"/>
    <s v="FC"/>
    <s v="FC-069"/>
    <x v="2"/>
    <s v="Light"/>
    <s v="Cx"/>
    <x v="0"/>
    <s v="F"/>
    <m/>
    <n v="41"/>
    <n v="41"/>
    <n v="0"/>
    <s v="NEG"/>
  </r>
  <r>
    <n v="2014"/>
    <s v="CSU-5987"/>
    <n v="15593"/>
    <x v="0"/>
    <x v="0"/>
    <s v="Larimer"/>
    <s v="FC"/>
    <s v="FC-069"/>
    <x v="2"/>
    <s v="Light"/>
    <s v="Cx"/>
    <x v="1"/>
    <s v="F"/>
    <m/>
    <n v="3"/>
    <n v="3"/>
    <n v="0"/>
    <s v="NEG"/>
  </r>
  <r>
    <n v="2014"/>
    <s v="CSU-5988"/>
    <n v="15594"/>
    <x v="0"/>
    <x v="0"/>
    <s v="Larimer"/>
    <s v="FC"/>
    <s v="FC-036"/>
    <x v="3"/>
    <s v="Light"/>
    <s v="Cx"/>
    <x v="0"/>
    <s v="F"/>
    <m/>
    <n v="50"/>
    <n v="50"/>
    <n v="0"/>
    <s v="NEG"/>
  </r>
  <r>
    <n v="2014"/>
    <s v="CSU-5989"/>
    <n v="15595"/>
    <x v="0"/>
    <x v="0"/>
    <s v="Larimer"/>
    <s v="FC"/>
    <s v="FC-036"/>
    <x v="3"/>
    <s v="Light"/>
    <s v="Cx"/>
    <x v="0"/>
    <s v="F"/>
    <m/>
    <n v="50"/>
    <n v="50"/>
    <n v="0"/>
    <s v="NEG"/>
  </r>
  <r>
    <n v="2014"/>
    <s v="CSU-5990"/>
    <n v="15596"/>
    <x v="0"/>
    <x v="0"/>
    <s v="Larimer"/>
    <s v="FC"/>
    <s v="FC-036"/>
    <x v="3"/>
    <s v="Light"/>
    <s v="Cx"/>
    <x v="0"/>
    <s v="F"/>
    <m/>
    <n v="50"/>
    <n v="50"/>
    <n v="0"/>
    <s v="NEG"/>
  </r>
  <r>
    <n v="2014"/>
    <s v="CSU-5991"/>
    <n v="15597"/>
    <x v="0"/>
    <x v="0"/>
    <s v="Larimer"/>
    <s v="FC"/>
    <s v="FC-036"/>
    <x v="3"/>
    <s v="Light"/>
    <s v="Cx"/>
    <x v="0"/>
    <s v="F"/>
    <m/>
    <n v="11"/>
    <n v="11"/>
    <n v="0"/>
    <s v="NEG"/>
  </r>
  <r>
    <n v="2014"/>
    <s v="CSU-5992"/>
    <n v="15598"/>
    <x v="0"/>
    <x v="0"/>
    <s v="Larimer"/>
    <s v="FC"/>
    <s v="FC-036"/>
    <x v="3"/>
    <s v="Light"/>
    <s v="Cx"/>
    <x v="1"/>
    <s v="F"/>
    <m/>
    <n v="1"/>
    <n v="1"/>
    <n v="0"/>
    <s v="NEG"/>
  </r>
  <r>
    <n v="2014"/>
    <s v="CSU-5993"/>
    <n v="15599"/>
    <x v="0"/>
    <x v="0"/>
    <s v="Larimer"/>
    <s v="FC"/>
    <s v="FC-036"/>
    <x v="3"/>
    <s v="Light"/>
    <s v="Cx"/>
    <x v="1"/>
    <s v="F"/>
    <m/>
    <n v="3"/>
    <n v="3"/>
    <n v="0"/>
    <s v="NEG"/>
  </r>
  <r>
    <n v="2014"/>
    <s v="CSU-5994"/>
    <n v="15600"/>
    <x v="0"/>
    <x v="0"/>
    <s v="Larimer"/>
    <s v="FC"/>
    <s v="FC-040"/>
    <x v="2"/>
    <s v="Light"/>
    <s v="Cx"/>
    <x v="0"/>
    <s v="F"/>
    <m/>
    <n v="50"/>
    <n v="50"/>
    <n v="0"/>
    <s v="NEG"/>
  </r>
  <r>
    <n v="2014"/>
    <s v="CSU-5995"/>
    <n v="15601"/>
    <x v="0"/>
    <x v="0"/>
    <s v="Larimer"/>
    <s v="FC"/>
    <s v="FC-040"/>
    <x v="2"/>
    <s v="Light"/>
    <s v="Cx"/>
    <x v="0"/>
    <s v="F"/>
    <m/>
    <n v="47"/>
    <n v="47"/>
    <n v="0"/>
    <s v="NEG"/>
  </r>
  <r>
    <n v="2014"/>
    <s v="CSU-5996"/>
    <n v="15602"/>
    <x v="0"/>
    <x v="0"/>
    <s v="Larimer"/>
    <s v="FC"/>
    <s v="FC-040"/>
    <x v="2"/>
    <s v="Light"/>
    <s v="Cx"/>
    <x v="1"/>
    <s v="F"/>
    <m/>
    <n v="6"/>
    <n v="6"/>
    <n v="0"/>
    <s v="NEG"/>
  </r>
  <r>
    <n v="2014"/>
    <s v="CSU-5997"/>
    <n v="15603"/>
    <x v="0"/>
    <x v="0"/>
    <s v="Larimer"/>
    <s v="FC"/>
    <s v="FC-072"/>
    <x v="2"/>
    <s v="Light"/>
    <s v="Cx"/>
    <x v="0"/>
    <s v="F"/>
    <m/>
    <n v="50"/>
    <n v="50"/>
    <n v="0"/>
    <s v="NEG"/>
  </r>
  <r>
    <n v="2014"/>
    <s v="CSU-5998"/>
    <n v="15604"/>
    <x v="0"/>
    <x v="0"/>
    <s v="Larimer"/>
    <s v="FC"/>
    <s v="FC-072"/>
    <x v="2"/>
    <s v="Light"/>
    <s v="Cx"/>
    <x v="0"/>
    <s v="F"/>
    <m/>
    <n v="50"/>
    <n v="50"/>
    <n v="0"/>
    <s v="NEG"/>
  </r>
  <r>
    <n v="2014"/>
    <s v="CSU-5999"/>
    <n v="15605"/>
    <x v="0"/>
    <x v="0"/>
    <s v="Larimer"/>
    <s v="FC"/>
    <s v="FC-072"/>
    <x v="2"/>
    <s v="Light"/>
    <s v="Cx"/>
    <x v="0"/>
    <s v="F"/>
    <m/>
    <n v="50"/>
    <n v="50"/>
    <n v="0"/>
    <s v="NEG"/>
  </r>
  <r>
    <n v="2014"/>
    <s v="CSU-6000"/>
    <n v="15606"/>
    <x v="0"/>
    <x v="0"/>
    <s v="Larimer"/>
    <s v="FC"/>
    <s v="FC-072"/>
    <x v="2"/>
    <s v="Light"/>
    <s v="Cx"/>
    <x v="0"/>
    <s v="F"/>
    <m/>
    <n v="50"/>
    <n v="50"/>
    <n v="0"/>
    <s v="NEG"/>
  </r>
  <r>
    <n v="2014"/>
    <s v="CSU-6001"/>
    <n v="15607"/>
    <x v="0"/>
    <x v="0"/>
    <s v="Larimer"/>
    <s v="FC"/>
    <s v="FC-072"/>
    <x v="2"/>
    <s v="Light"/>
    <s v="Cx"/>
    <x v="0"/>
    <s v="F"/>
    <m/>
    <n v="50"/>
    <n v="50"/>
    <n v="0"/>
    <s v="NEG"/>
  </r>
  <r>
    <n v="2014"/>
    <s v="CSU-6002"/>
    <n v="15608"/>
    <x v="0"/>
    <x v="0"/>
    <s v="Larimer"/>
    <s v="FC"/>
    <s v="FC-072"/>
    <x v="2"/>
    <s v="Light"/>
    <s v="Cx"/>
    <x v="0"/>
    <s v="F"/>
    <m/>
    <n v="50"/>
    <n v="50"/>
    <n v="0"/>
    <s v="NEG"/>
  </r>
  <r>
    <n v="2014"/>
    <s v="CSU-6003"/>
    <n v="15609"/>
    <x v="0"/>
    <x v="0"/>
    <s v="Larimer"/>
    <s v="FC"/>
    <s v="FC-072"/>
    <x v="2"/>
    <s v="Light"/>
    <s v="Cx"/>
    <x v="0"/>
    <s v="F"/>
    <m/>
    <n v="4"/>
    <n v="4"/>
    <n v="0"/>
    <s v="NEG"/>
  </r>
  <r>
    <n v="2014"/>
    <s v="CSU-6004"/>
    <n v="15610"/>
    <x v="0"/>
    <x v="0"/>
    <s v="Larimer"/>
    <s v="FC"/>
    <s v="FC-072"/>
    <x v="2"/>
    <s v="Light"/>
    <s v="Cx"/>
    <x v="1"/>
    <s v="F"/>
    <m/>
    <n v="12"/>
    <n v="12"/>
    <n v="0"/>
    <s v="NEG"/>
  </r>
  <r>
    <n v="2014"/>
    <s v="CSU-6005"/>
    <n v="15611"/>
    <x v="0"/>
    <x v="0"/>
    <s v="Larimer"/>
    <s v="FC"/>
    <s v="FC-006"/>
    <x v="2"/>
    <s v="Light"/>
    <s v="Cx"/>
    <x v="0"/>
    <s v="F"/>
    <m/>
    <n v="50"/>
    <n v="50"/>
    <n v="0"/>
    <s v="NEG"/>
  </r>
  <r>
    <n v="2014"/>
    <s v="CSU-6006"/>
    <n v="15612"/>
    <x v="0"/>
    <x v="0"/>
    <s v="Larimer"/>
    <s v="FC"/>
    <s v="FC-006"/>
    <x v="2"/>
    <s v="Light"/>
    <s v="Cx"/>
    <x v="0"/>
    <s v="F"/>
    <m/>
    <n v="50"/>
    <n v="50"/>
    <n v="0"/>
    <s v="NEG"/>
  </r>
  <r>
    <n v="2014"/>
    <s v="CSU-6007"/>
    <n v="15613"/>
    <x v="0"/>
    <x v="0"/>
    <s v="Larimer"/>
    <s v="FC"/>
    <s v="FC-006"/>
    <x v="2"/>
    <s v="Light"/>
    <s v="Cx"/>
    <x v="0"/>
    <s v="F"/>
    <m/>
    <n v="50"/>
    <n v="50"/>
    <n v="0"/>
    <s v="NEG"/>
  </r>
  <r>
    <n v="2014"/>
    <s v="CSU-6008"/>
    <n v="15614"/>
    <x v="0"/>
    <x v="0"/>
    <s v="Larimer"/>
    <s v="FC"/>
    <s v="FC-006"/>
    <x v="2"/>
    <s v="Light"/>
    <s v="Cx"/>
    <x v="0"/>
    <s v="F"/>
    <m/>
    <n v="50"/>
    <n v="50"/>
    <n v="0"/>
    <s v="NEG"/>
  </r>
  <r>
    <n v="2014"/>
    <s v="CSU-6009"/>
    <n v="15615"/>
    <x v="0"/>
    <x v="0"/>
    <s v="Larimer"/>
    <s v="FC"/>
    <s v="FC-006"/>
    <x v="2"/>
    <s v="Light"/>
    <s v="Cx"/>
    <x v="0"/>
    <s v="F"/>
    <m/>
    <n v="50"/>
    <n v="50"/>
    <n v="0"/>
    <s v="NEG"/>
  </r>
  <r>
    <n v="2014"/>
    <s v="CSU-6010"/>
    <n v="15616"/>
    <x v="0"/>
    <x v="0"/>
    <s v="Larimer"/>
    <s v="FC"/>
    <s v="FC-006"/>
    <x v="2"/>
    <s v="Light"/>
    <s v="Cx"/>
    <x v="0"/>
    <s v="F"/>
    <m/>
    <n v="50"/>
    <n v="50"/>
    <n v="0"/>
    <s v="NEG"/>
  </r>
  <r>
    <n v="2014"/>
    <s v="CSU-6011"/>
    <n v="15617"/>
    <x v="0"/>
    <x v="0"/>
    <s v="Larimer"/>
    <s v="FC"/>
    <s v="FC-006"/>
    <x v="2"/>
    <s v="Light"/>
    <s v="Cx"/>
    <x v="0"/>
    <s v="F"/>
    <m/>
    <n v="38"/>
    <n v="38"/>
    <n v="0"/>
    <s v="NEG"/>
  </r>
  <r>
    <n v="2014"/>
    <s v="CSU-6012"/>
    <n v="15618"/>
    <x v="0"/>
    <x v="0"/>
    <s v="Larimer"/>
    <s v="FC"/>
    <s v="FC-006"/>
    <x v="2"/>
    <s v="Light"/>
    <s v="Cx"/>
    <x v="1"/>
    <s v="F"/>
    <m/>
    <n v="49"/>
    <n v="49"/>
    <n v="0"/>
    <s v="NEG"/>
  </r>
  <r>
    <n v="2014"/>
    <s v="CSU-6013"/>
    <n v="15619"/>
    <x v="0"/>
    <x v="0"/>
    <s v="Larimer"/>
    <s v="FC"/>
    <s v="FC-006"/>
    <x v="2"/>
    <s v="Light"/>
    <s v="Cx"/>
    <x v="1"/>
    <s v="F"/>
    <m/>
    <n v="2"/>
    <n v="2"/>
    <n v="0"/>
    <s v="NEG"/>
  </r>
  <r>
    <n v="2014"/>
    <s v="CSU-6014"/>
    <n v="15620"/>
    <x v="0"/>
    <x v="1"/>
    <s v="Larimer"/>
    <s v="LV"/>
    <s v="LV-089"/>
    <x v="0"/>
    <s v="Light"/>
    <s v="Cx"/>
    <x v="0"/>
    <s v="F"/>
    <m/>
    <n v="4"/>
    <n v="4"/>
    <n v="0"/>
    <s v="NEG"/>
  </r>
  <r>
    <n v="2014"/>
    <s v="CSU-6015"/>
    <n v="15621"/>
    <x v="0"/>
    <x v="1"/>
    <s v="Larimer"/>
    <s v="FC"/>
    <s v="FC-039"/>
    <x v="1"/>
    <s v="Light"/>
    <s v="Cx"/>
    <x v="0"/>
    <s v="F"/>
    <m/>
    <n v="50"/>
    <n v="50"/>
    <n v="0"/>
    <s v="NEG"/>
  </r>
  <r>
    <n v="2014"/>
    <s v="CSU-6016"/>
    <n v="15622"/>
    <x v="0"/>
    <x v="1"/>
    <s v="Larimer"/>
    <s v="FC"/>
    <s v="FC-039"/>
    <x v="1"/>
    <s v="Light"/>
    <s v="Cx"/>
    <x v="0"/>
    <s v="F"/>
    <m/>
    <n v="50"/>
    <n v="50"/>
    <n v="0"/>
    <s v="NEG"/>
  </r>
  <r>
    <n v="2014"/>
    <s v="CSU-6017"/>
    <n v="15623"/>
    <x v="0"/>
    <x v="1"/>
    <s v="Larimer"/>
    <s v="FC"/>
    <s v="FC-039"/>
    <x v="1"/>
    <s v="Light"/>
    <s v="Cx"/>
    <x v="0"/>
    <s v="F"/>
    <m/>
    <n v="43"/>
    <n v="43"/>
    <n v="1"/>
    <s v="POS"/>
  </r>
  <r>
    <n v="2014"/>
    <s v="CSU-6018"/>
    <n v="15624"/>
    <x v="0"/>
    <x v="1"/>
    <s v="Larimer"/>
    <s v="FC"/>
    <s v="FC-014"/>
    <x v="2"/>
    <s v="Light"/>
    <s v="Cx"/>
    <x v="0"/>
    <s v="F"/>
    <m/>
    <n v="50"/>
    <n v="50"/>
    <n v="0"/>
    <s v="NEG"/>
  </r>
  <r>
    <n v="2014"/>
    <s v="CSU-6019"/>
    <n v="15625"/>
    <x v="0"/>
    <x v="1"/>
    <s v="Larimer"/>
    <s v="FC"/>
    <s v="FC-014"/>
    <x v="2"/>
    <s v="Light"/>
    <s v="Cx"/>
    <x v="0"/>
    <s v="F"/>
    <m/>
    <n v="50"/>
    <n v="50"/>
    <n v="0"/>
    <s v="NEG"/>
  </r>
  <r>
    <n v="2014"/>
    <s v="CSU-6020"/>
    <n v="15626"/>
    <x v="0"/>
    <x v="1"/>
    <s v="Larimer"/>
    <s v="FC"/>
    <s v="FC-014"/>
    <x v="2"/>
    <s v="Light"/>
    <s v="Cx"/>
    <x v="0"/>
    <s v="F"/>
    <m/>
    <n v="50"/>
    <n v="50"/>
    <n v="0"/>
    <s v="NEG"/>
  </r>
  <r>
    <n v="2014"/>
    <s v="CSU-6021"/>
    <n v="15627"/>
    <x v="0"/>
    <x v="1"/>
    <s v="Larimer"/>
    <s v="FC"/>
    <s v="FC-014"/>
    <x v="2"/>
    <s v="Light"/>
    <s v="Cx"/>
    <x v="0"/>
    <s v="F"/>
    <m/>
    <n v="43"/>
    <n v="43"/>
    <n v="0"/>
    <s v="NEG"/>
  </r>
  <r>
    <n v="2014"/>
    <s v="CSU-6022"/>
    <n v="15628"/>
    <x v="0"/>
    <x v="1"/>
    <s v="Larimer"/>
    <s v="FC"/>
    <s v="FC-014"/>
    <x v="2"/>
    <s v="Light"/>
    <s v="Cx"/>
    <x v="1"/>
    <s v="F"/>
    <m/>
    <n v="4"/>
    <n v="4"/>
    <n v="0"/>
    <s v="NEG"/>
  </r>
  <r>
    <n v="2014"/>
    <s v="CSU-6023"/>
    <n v="15629"/>
    <x v="0"/>
    <x v="1"/>
    <s v="Larimer"/>
    <s v="FC"/>
    <s v="FC-014"/>
    <x v="2"/>
    <s v="Light"/>
    <s v="Cx"/>
    <x v="1"/>
    <s v="F"/>
    <m/>
    <n v="6"/>
    <n v="6"/>
    <n v="0"/>
    <s v="NEG"/>
  </r>
  <r>
    <n v="2014"/>
    <s v="CSU-6024"/>
    <n v="15630"/>
    <x v="0"/>
    <x v="1"/>
    <s v="Larimer"/>
    <s v="FC"/>
    <s v="FC-031"/>
    <x v="1"/>
    <s v="Light"/>
    <s v="Cx"/>
    <x v="0"/>
    <s v="F"/>
    <m/>
    <n v="50"/>
    <n v="50"/>
    <n v="0"/>
    <s v="NEG"/>
  </r>
  <r>
    <n v="2014"/>
    <s v="CSU-6025"/>
    <n v="15631"/>
    <x v="0"/>
    <x v="1"/>
    <s v="Larimer"/>
    <s v="FC"/>
    <s v="FC-031"/>
    <x v="1"/>
    <s v="Light"/>
    <s v="Cx"/>
    <x v="0"/>
    <s v="F"/>
    <m/>
    <n v="50"/>
    <n v="50"/>
    <n v="0"/>
    <s v="NEG"/>
  </r>
  <r>
    <n v="2014"/>
    <s v="CSU-6026"/>
    <n v="15632"/>
    <x v="0"/>
    <x v="1"/>
    <s v="Larimer"/>
    <s v="FC"/>
    <s v="FC-031"/>
    <x v="1"/>
    <s v="Light"/>
    <s v="Cx"/>
    <x v="0"/>
    <s v="F"/>
    <m/>
    <n v="50"/>
    <n v="50"/>
    <n v="0"/>
    <s v="NEG"/>
  </r>
  <r>
    <n v="2014"/>
    <s v="CSU-6027"/>
    <n v="15633"/>
    <x v="0"/>
    <x v="1"/>
    <s v="Larimer"/>
    <s v="FC"/>
    <s v="FC-031"/>
    <x v="1"/>
    <s v="Light"/>
    <s v="Cx"/>
    <x v="0"/>
    <s v="F"/>
    <m/>
    <n v="50"/>
    <n v="50"/>
    <n v="0"/>
    <s v="NEG"/>
  </r>
  <r>
    <n v="2014"/>
    <s v="CSU-6028"/>
    <n v="15634"/>
    <x v="0"/>
    <x v="1"/>
    <s v="Larimer"/>
    <s v="FC"/>
    <s v="FC-031"/>
    <x v="1"/>
    <s v="Light"/>
    <s v="Cx"/>
    <x v="0"/>
    <s v="F"/>
    <m/>
    <n v="50"/>
    <n v="50"/>
    <n v="0"/>
    <s v="NEG"/>
  </r>
  <r>
    <n v="2014"/>
    <s v="CSU-6029"/>
    <n v="15635"/>
    <x v="0"/>
    <x v="1"/>
    <s v="Larimer"/>
    <s v="FC"/>
    <s v="FC-031"/>
    <x v="1"/>
    <s v="Light"/>
    <s v="Cx"/>
    <x v="0"/>
    <s v="F"/>
    <m/>
    <n v="50"/>
    <n v="50"/>
    <n v="0"/>
    <s v="NEG"/>
  </r>
  <r>
    <n v="2014"/>
    <s v="CSU-6030"/>
    <n v="15636"/>
    <x v="0"/>
    <x v="1"/>
    <s v="Larimer"/>
    <s v="FC"/>
    <s v="FC-031"/>
    <x v="1"/>
    <s v="Light"/>
    <s v="Cx"/>
    <x v="0"/>
    <s v="F"/>
    <m/>
    <n v="28"/>
    <n v="28"/>
    <n v="0"/>
    <s v="NEG"/>
  </r>
  <r>
    <n v="2014"/>
    <s v="CSU-6031"/>
    <n v="15637"/>
    <x v="0"/>
    <x v="1"/>
    <s v="Larimer"/>
    <s v="FC"/>
    <s v="FC-031"/>
    <x v="1"/>
    <s v="Light"/>
    <s v="Cx"/>
    <x v="1"/>
    <s v="F"/>
    <m/>
    <n v="6"/>
    <n v="6"/>
    <n v="0"/>
    <s v="NEG"/>
  </r>
  <r>
    <n v="2014"/>
    <s v="CSU-6032"/>
    <n v="15638"/>
    <x v="0"/>
    <x v="1"/>
    <s v="Larimer"/>
    <s v="LV"/>
    <s v="LV-104"/>
    <x v="0"/>
    <s v="Light"/>
    <s v="Cx"/>
    <x v="1"/>
    <s v="F"/>
    <m/>
    <n v="1"/>
    <n v="1"/>
    <n v="0"/>
    <s v="NEG"/>
  </r>
  <r>
    <n v="2014"/>
    <s v="CSU-6033"/>
    <n v="15639"/>
    <x v="0"/>
    <x v="1"/>
    <s v="Larimer"/>
    <s v="LV"/>
    <s v="LV-104"/>
    <x v="0"/>
    <s v="Light"/>
    <s v="Cx"/>
    <x v="0"/>
    <s v="F"/>
    <m/>
    <n v="50"/>
    <n v="50"/>
    <n v="0"/>
    <s v="NEG"/>
  </r>
  <r>
    <n v="2014"/>
    <s v="CSU-6034"/>
    <n v="15640"/>
    <x v="0"/>
    <x v="1"/>
    <s v="Larimer"/>
    <s v="LV"/>
    <s v="LV-104"/>
    <x v="0"/>
    <s v="Light"/>
    <s v="Cx"/>
    <x v="0"/>
    <s v="F"/>
    <m/>
    <n v="50"/>
    <n v="50"/>
    <n v="1"/>
    <s v="POS"/>
  </r>
  <r>
    <n v="2014"/>
    <s v="CSU-6035"/>
    <n v="15641"/>
    <x v="0"/>
    <x v="1"/>
    <s v="Larimer"/>
    <s v="LV"/>
    <s v="LV-104"/>
    <x v="0"/>
    <s v="Light"/>
    <s v="Cx"/>
    <x v="0"/>
    <s v="F"/>
    <m/>
    <n v="50"/>
    <n v="50"/>
    <n v="0"/>
    <s v="NEG"/>
  </r>
  <r>
    <n v="2014"/>
    <s v="CSU-6036"/>
    <n v="15642"/>
    <x v="0"/>
    <x v="1"/>
    <s v="Larimer"/>
    <s v="LV"/>
    <s v="LV-104"/>
    <x v="0"/>
    <s v="Light"/>
    <s v="Cx"/>
    <x v="0"/>
    <s v="F"/>
    <m/>
    <n v="17"/>
    <n v="17"/>
    <n v="0"/>
    <s v="NEG"/>
  </r>
  <r>
    <n v="2014"/>
    <s v="CSU-6037"/>
    <n v="15643"/>
    <x v="0"/>
    <x v="1"/>
    <s v="Larimer"/>
    <s v="FC"/>
    <s v="FC-047"/>
    <x v="1"/>
    <s v="Light"/>
    <s v="Cx"/>
    <x v="0"/>
    <s v="F"/>
    <m/>
    <n v="45"/>
    <n v="45"/>
    <n v="0"/>
    <s v="NEG"/>
  </r>
  <r>
    <n v="2014"/>
    <s v="CSU-6038"/>
    <n v="15644"/>
    <x v="0"/>
    <x v="1"/>
    <s v="Larimer"/>
    <s v="FC"/>
    <s v="FC-047"/>
    <x v="1"/>
    <s v="Light"/>
    <s v="Cx"/>
    <x v="1"/>
    <s v="F"/>
    <m/>
    <n v="1"/>
    <n v="1"/>
    <n v="0"/>
    <s v="NEG"/>
  </r>
  <r>
    <n v="2014"/>
    <s v="CSU-6039"/>
    <n v="15645"/>
    <x v="0"/>
    <x v="1"/>
    <s v="Larimer"/>
    <s v="FC"/>
    <s v="FC-046"/>
    <x v="1"/>
    <s v="Light"/>
    <s v="Cx"/>
    <x v="0"/>
    <s v="F"/>
    <m/>
    <n v="50"/>
    <n v="50"/>
    <n v="0"/>
    <s v="NEG"/>
  </r>
  <r>
    <n v="2014"/>
    <s v="CSU-6040"/>
    <n v="15646"/>
    <x v="0"/>
    <x v="1"/>
    <s v="Larimer"/>
    <s v="FC"/>
    <s v="FC-046"/>
    <x v="1"/>
    <s v="Light"/>
    <s v="Cx"/>
    <x v="0"/>
    <s v="F"/>
    <m/>
    <n v="50"/>
    <n v="50"/>
    <n v="0"/>
    <s v="NEG"/>
  </r>
  <r>
    <n v="2014"/>
    <s v="CSU-6041"/>
    <n v="15647"/>
    <x v="0"/>
    <x v="1"/>
    <s v="Larimer"/>
    <s v="FC"/>
    <s v="FC-046"/>
    <x v="1"/>
    <s v="Light"/>
    <s v="Cx"/>
    <x v="0"/>
    <s v="F"/>
    <m/>
    <n v="29"/>
    <n v="29"/>
    <n v="0"/>
    <s v="NEG"/>
  </r>
  <r>
    <n v="2014"/>
    <s v="CSU-6042"/>
    <n v="15648"/>
    <x v="0"/>
    <x v="1"/>
    <s v="Larimer"/>
    <s v="FC"/>
    <s v="FC-046"/>
    <x v="1"/>
    <s v="Light"/>
    <s v="Cx"/>
    <x v="1"/>
    <s v="F"/>
    <m/>
    <n v="7"/>
    <n v="7"/>
    <n v="0"/>
    <s v="NEG"/>
  </r>
  <r>
    <n v="2014"/>
    <s v="CSU-6043"/>
    <n v="15649"/>
    <x v="0"/>
    <x v="1"/>
    <s v="Larimer"/>
    <s v="FC"/>
    <s v="FC-088"/>
    <x v="1"/>
    <s v="Gravid"/>
    <s v="Cx"/>
    <x v="1"/>
    <s v="F"/>
    <n v="50"/>
    <m/>
    <n v="50"/>
    <n v="0"/>
    <s v="NEG"/>
  </r>
  <r>
    <n v="2014"/>
    <s v="CSU-6044"/>
    <n v="15650"/>
    <x v="0"/>
    <x v="1"/>
    <s v="Larimer"/>
    <s v="FC"/>
    <s v="FC-088"/>
    <x v="1"/>
    <s v="Gravid"/>
    <s v="Cx"/>
    <x v="1"/>
    <s v="F"/>
    <n v="44"/>
    <m/>
    <n v="44"/>
    <n v="0"/>
    <s v="NEG"/>
  </r>
  <r>
    <n v="2014"/>
    <s v="CSU-6045"/>
    <n v="15651"/>
    <x v="0"/>
    <x v="1"/>
    <s v="Larimer"/>
    <s v="FC"/>
    <s v="FC-088"/>
    <x v="1"/>
    <s v="Gravid"/>
    <s v="Cx"/>
    <x v="0"/>
    <s v="F"/>
    <n v="1"/>
    <m/>
    <n v="1"/>
    <n v="0"/>
    <s v="NEG"/>
  </r>
  <r>
    <n v="2014"/>
    <s v="CSU-6046"/>
    <n v="15652"/>
    <x v="0"/>
    <x v="1"/>
    <s v="Larimer"/>
    <s v="FC"/>
    <s v="FC-075"/>
    <x v="1"/>
    <s v="Gravid"/>
    <s v="Cx"/>
    <x v="0"/>
    <s v="F"/>
    <n v="1"/>
    <m/>
    <n v="1"/>
    <n v="0"/>
    <s v="NEG"/>
  </r>
  <r>
    <n v="2014"/>
    <s v="CSU-6047"/>
    <n v="15653"/>
    <x v="0"/>
    <x v="1"/>
    <s v="Larimer"/>
    <s v="FC"/>
    <s v="FC-075"/>
    <x v="1"/>
    <s v="Gravid"/>
    <s v="Cx"/>
    <x v="1"/>
    <s v="F"/>
    <n v="18"/>
    <m/>
    <n v="18"/>
    <n v="0"/>
    <s v="NEG"/>
  </r>
  <r>
    <n v="2014"/>
    <s v="CSU-6048"/>
    <n v="15654"/>
    <x v="0"/>
    <x v="1"/>
    <s v="Larimer"/>
    <s v="FC"/>
    <s v="FC-050"/>
    <x v="1"/>
    <s v="Light"/>
    <s v="Cx"/>
    <x v="0"/>
    <s v="F"/>
    <m/>
    <n v="50"/>
    <n v="50"/>
    <n v="0"/>
    <s v="NEG"/>
  </r>
  <r>
    <n v="2014"/>
    <s v="CSU-6049"/>
    <n v="15655"/>
    <x v="0"/>
    <x v="1"/>
    <s v="Larimer"/>
    <s v="FC"/>
    <s v="FC-050"/>
    <x v="1"/>
    <s v="Light"/>
    <s v="Cx"/>
    <x v="0"/>
    <s v="F"/>
    <m/>
    <n v="50"/>
    <n v="50"/>
    <n v="0"/>
    <s v="NEG"/>
  </r>
  <r>
    <n v="2014"/>
    <s v="CSU-6050"/>
    <n v="15656"/>
    <x v="0"/>
    <x v="1"/>
    <s v="Larimer"/>
    <s v="FC"/>
    <s v="FC-050"/>
    <x v="1"/>
    <s v="Light"/>
    <s v="Cx"/>
    <x v="0"/>
    <s v="F"/>
    <m/>
    <n v="50"/>
    <n v="50"/>
    <n v="0"/>
    <s v="NEG"/>
  </r>
  <r>
    <n v="2014"/>
    <s v="CSU-6051"/>
    <n v="15657"/>
    <x v="0"/>
    <x v="1"/>
    <s v="Larimer"/>
    <s v="FC"/>
    <s v="FC-050"/>
    <x v="1"/>
    <s v="Light"/>
    <s v="Cx"/>
    <x v="0"/>
    <s v="F"/>
    <m/>
    <n v="50"/>
    <n v="50"/>
    <n v="0"/>
    <s v="NEG"/>
  </r>
  <r>
    <n v="2014"/>
    <s v="CSU-6052"/>
    <n v="15658"/>
    <x v="0"/>
    <x v="1"/>
    <s v="Larimer"/>
    <s v="FC"/>
    <s v="FC-050"/>
    <x v="1"/>
    <s v="Light"/>
    <s v="Cx"/>
    <x v="0"/>
    <s v="F"/>
    <m/>
    <n v="8"/>
    <n v="8"/>
    <n v="0"/>
    <s v="NEG"/>
  </r>
  <r>
    <n v="2014"/>
    <s v="CSU-6053"/>
    <n v="15659"/>
    <x v="0"/>
    <x v="1"/>
    <s v="Larimer"/>
    <s v="FC"/>
    <s v="FC-050"/>
    <x v="1"/>
    <s v="Light"/>
    <s v="Cx"/>
    <x v="1"/>
    <s v="F"/>
    <m/>
    <n v="24"/>
    <n v="24"/>
    <n v="0"/>
    <s v="NEG"/>
  </r>
  <r>
    <n v="2014"/>
    <s v="CSU-6054"/>
    <n v="15660"/>
    <x v="0"/>
    <x v="1"/>
    <s v="Larimer"/>
    <s v="LV"/>
    <s v="LV-123"/>
    <x v="0"/>
    <s v="Light"/>
    <s v="Cx"/>
    <x v="1"/>
    <s v="F"/>
    <m/>
    <n v="36"/>
    <n v="36"/>
    <n v="0"/>
    <s v="NEG"/>
  </r>
  <r>
    <n v="2014"/>
    <s v="CSU-6055"/>
    <n v="15661"/>
    <x v="0"/>
    <x v="1"/>
    <s v="Larimer"/>
    <s v="LV"/>
    <s v="LV-123"/>
    <x v="0"/>
    <s v="Light"/>
    <s v="Cx"/>
    <x v="0"/>
    <s v="F"/>
    <m/>
    <n v="50"/>
    <n v="50"/>
    <n v="0"/>
    <s v="NEG"/>
  </r>
  <r>
    <n v="2014"/>
    <s v="CSU-6056"/>
    <n v="15662"/>
    <x v="0"/>
    <x v="1"/>
    <s v="Larimer"/>
    <s v="LV"/>
    <s v="LV-123"/>
    <x v="0"/>
    <s v="Light"/>
    <s v="Cx"/>
    <x v="0"/>
    <s v="F"/>
    <m/>
    <n v="50"/>
    <n v="50"/>
    <n v="0"/>
    <s v="NEG"/>
  </r>
  <r>
    <n v="2014"/>
    <s v="CSU-6057"/>
    <n v="15663"/>
    <x v="0"/>
    <x v="1"/>
    <s v="Larimer"/>
    <s v="LV"/>
    <s v="LV-123"/>
    <x v="0"/>
    <s v="Light"/>
    <s v="Cx"/>
    <x v="0"/>
    <s v="F"/>
    <m/>
    <n v="50"/>
    <n v="50"/>
    <n v="0"/>
    <s v="NEG"/>
  </r>
  <r>
    <n v="2014"/>
    <s v="CSU-6058"/>
    <n v="15664"/>
    <x v="0"/>
    <x v="1"/>
    <s v="Larimer"/>
    <s v="LV"/>
    <s v="LV-123"/>
    <x v="0"/>
    <s v="Light"/>
    <s v="Cx"/>
    <x v="0"/>
    <s v="F"/>
    <m/>
    <n v="50"/>
    <n v="50"/>
    <n v="1"/>
    <s v="POS"/>
  </r>
  <r>
    <n v="2014"/>
    <s v="CSU-6059"/>
    <n v="15665"/>
    <x v="0"/>
    <x v="1"/>
    <s v="Larimer"/>
    <s v="LV"/>
    <s v="LV-123"/>
    <x v="0"/>
    <s v="Light"/>
    <s v="Cx"/>
    <x v="0"/>
    <s v="F"/>
    <m/>
    <n v="50"/>
    <n v="50"/>
    <n v="0"/>
    <s v="NEG"/>
  </r>
  <r>
    <n v="2014"/>
    <s v="CSU-6060"/>
    <n v="15666"/>
    <x v="0"/>
    <x v="1"/>
    <s v="Larimer"/>
    <s v="LV"/>
    <s v="LV-123"/>
    <x v="0"/>
    <s v="Light"/>
    <s v="Cx"/>
    <x v="0"/>
    <s v="F"/>
    <m/>
    <n v="50"/>
    <n v="50"/>
    <n v="0"/>
    <s v="NEG"/>
  </r>
  <r>
    <n v="2014"/>
    <s v="CSU-6061"/>
    <n v="15667"/>
    <x v="0"/>
    <x v="1"/>
    <s v="Larimer"/>
    <s v="LV"/>
    <s v="LV-123"/>
    <x v="0"/>
    <s v="Light"/>
    <s v="Cx"/>
    <x v="0"/>
    <s v="F"/>
    <m/>
    <n v="50"/>
    <n v="50"/>
    <n v="0"/>
    <s v="NEG"/>
  </r>
  <r>
    <n v="2014"/>
    <s v="CSU-6062"/>
    <n v="15668"/>
    <x v="0"/>
    <x v="1"/>
    <s v="Larimer"/>
    <s v="LV"/>
    <s v="LV-123"/>
    <x v="0"/>
    <s v="Light"/>
    <s v="Cx"/>
    <x v="0"/>
    <s v="F"/>
    <m/>
    <n v="50"/>
    <n v="50"/>
    <n v="0"/>
    <s v="NEG"/>
  </r>
  <r>
    <n v="2014"/>
    <s v="CSU-6063"/>
    <n v="15669"/>
    <x v="0"/>
    <x v="1"/>
    <s v="Larimer"/>
    <s v="LV"/>
    <s v="LV-123"/>
    <x v="0"/>
    <s v="Light"/>
    <s v="Cx"/>
    <x v="0"/>
    <s v="F"/>
    <m/>
    <n v="11"/>
    <n v="11"/>
    <n v="0"/>
    <s v="NEG"/>
  </r>
  <r>
    <n v="2014"/>
    <s v="CSU-6064"/>
    <n v="15670"/>
    <x v="0"/>
    <x v="1"/>
    <s v="Larimer"/>
    <s v="FC"/>
    <s v="FC-075"/>
    <x v="1"/>
    <s v="Light"/>
    <s v="Cx"/>
    <x v="1"/>
    <s v="F"/>
    <m/>
    <n v="5"/>
    <n v="5"/>
    <n v="0"/>
    <s v="NEG"/>
  </r>
  <r>
    <n v="2014"/>
    <s v="CSU-6065"/>
    <n v="15671"/>
    <x v="0"/>
    <x v="1"/>
    <s v="Larimer"/>
    <s v="FC"/>
    <s v="FC-075"/>
    <x v="1"/>
    <s v="Light"/>
    <s v="Cx"/>
    <x v="0"/>
    <s v="F"/>
    <m/>
    <n v="50"/>
    <n v="50"/>
    <n v="0"/>
    <s v="NEG"/>
  </r>
  <r>
    <n v="2014"/>
    <s v="CSU-6066"/>
    <n v="15672"/>
    <x v="0"/>
    <x v="1"/>
    <s v="Larimer"/>
    <s v="FC"/>
    <s v="FC-075"/>
    <x v="1"/>
    <s v="Light"/>
    <s v="Cx"/>
    <x v="0"/>
    <s v="F"/>
    <m/>
    <n v="50"/>
    <n v="50"/>
    <n v="0"/>
    <s v="NEG"/>
  </r>
  <r>
    <n v="2014"/>
    <s v="CSU-6067"/>
    <n v="15673"/>
    <x v="0"/>
    <x v="1"/>
    <s v="Larimer"/>
    <s v="FC"/>
    <s v="FC-075"/>
    <x v="1"/>
    <s v="Light"/>
    <s v="Cx"/>
    <x v="0"/>
    <s v="F"/>
    <m/>
    <n v="50"/>
    <n v="50"/>
    <n v="0"/>
    <s v="NEG"/>
  </r>
  <r>
    <n v="2014"/>
    <s v="CSU-6068"/>
    <n v="15674"/>
    <x v="0"/>
    <x v="1"/>
    <s v="Larimer"/>
    <s v="FC"/>
    <s v="FC-075"/>
    <x v="1"/>
    <s v="Light"/>
    <s v="Cx"/>
    <x v="0"/>
    <s v="F"/>
    <m/>
    <n v="50"/>
    <n v="50"/>
    <n v="0"/>
    <s v="NEG"/>
  </r>
  <r>
    <n v="2014"/>
    <s v="CSU-6069"/>
    <n v="15675"/>
    <x v="0"/>
    <x v="1"/>
    <s v="Larimer"/>
    <s v="FC"/>
    <s v="FC-075"/>
    <x v="1"/>
    <s v="Light"/>
    <s v="Cx"/>
    <x v="0"/>
    <s v="F"/>
    <m/>
    <n v="50"/>
    <n v="50"/>
    <n v="0"/>
    <s v="NEG"/>
  </r>
  <r>
    <n v="2014"/>
    <s v="CSU-6070"/>
    <n v="15676"/>
    <x v="0"/>
    <x v="1"/>
    <s v="Larimer"/>
    <s v="FC"/>
    <s v="FC-075"/>
    <x v="1"/>
    <s v="Light"/>
    <s v="Cx"/>
    <x v="0"/>
    <s v="F"/>
    <m/>
    <n v="50"/>
    <n v="50"/>
    <n v="0"/>
    <s v="NEG"/>
  </r>
  <r>
    <n v="2014"/>
    <s v="CSU-6071"/>
    <n v="15677"/>
    <x v="0"/>
    <x v="1"/>
    <s v="Larimer"/>
    <s v="LV"/>
    <s v="LV-110"/>
    <x v="0"/>
    <s v="Light"/>
    <s v="Cx"/>
    <x v="0"/>
    <s v="F"/>
    <m/>
    <n v="50"/>
    <n v="50"/>
    <n v="0"/>
    <s v="NEG"/>
  </r>
  <r>
    <n v="2014"/>
    <s v="CSU-6072"/>
    <n v="15678"/>
    <x v="0"/>
    <x v="1"/>
    <s v="Larimer"/>
    <s v="LV"/>
    <s v="LV-110"/>
    <x v="0"/>
    <s v="Light"/>
    <s v="Cx"/>
    <x v="0"/>
    <s v="F"/>
    <m/>
    <n v="11"/>
    <n v="11"/>
    <n v="0"/>
    <s v="NEG"/>
  </r>
  <r>
    <n v="2014"/>
    <s v="CSU-6073"/>
    <n v="15679"/>
    <x v="0"/>
    <x v="1"/>
    <s v="Larimer"/>
    <s v="LV"/>
    <s v="LV-110"/>
    <x v="0"/>
    <s v="Light"/>
    <s v="Cx"/>
    <x v="1"/>
    <s v="F"/>
    <m/>
    <n v="1"/>
    <n v="1"/>
    <n v="0"/>
    <s v="NEG"/>
  </r>
  <r>
    <n v="2014"/>
    <s v="CSU-6074"/>
    <n v="15680"/>
    <x v="0"/>
    <x v="1"/>
    <s v="Larimer"/>
    <s v="FC"/>
    <s v="FC-059"/>
    <x v="1"/>
    <s v="Light"/>
    <s v="Cx"/>
    <x v="0"/>
    <s v="F"/>
    <m/>
    <n v="50"/>
    <n v="50"/>
    <n v="0"/>
    <s v="NEG"/>
  </r>
  <r>
    <n v="2014"/>
    <s v="CSU-6075"/>
    <n v="15681"/>
    <x v="0"/>
    <x v="1"/>
    <s v="Larimer"/>
    <s v="FC"/>
    <s v="FC-059"/>
    <x v="1"/>
    <s v="Light"/>
    <s v="Cx"/>
    <x v="0"/>
    <s v="F"/>
    <m/>
    <n v="7"/>
    <n v="7"/>
    <n v="0"/>
    <s v="NEG"/>
  </r>
  <r>
    <n v="2014"/>
    <s v="CSU-6076"/>
    <n v="15682"/>
    <x v="0"/>
    <x v="1"/>
    <s v="Larimer"/>
    <s v="FC"/>
    <s v="FC-059"/>
    <x v="1"/>
    <s v="Light"/>
    <s v="Cx"/>
    <x v="1"/>
    <s v="F"/>
    <m/>
    <n v="1"/>
    <n v="1"/>
    <n v="0"/>
    <s v="NEG"/>
  </r>
  <r>
    <n v="2014"/>
    <s v="CSU-6077"/>
    <n v="15683"/>
    <x v="0"/>
    <x v="1"/>
    <s v="Larimer"/>
    <s v="FC"/>
    <s v="FC-023"/>
    <x v="1"/>
    <s v="Light"/>
    <s v="Cx"/>
    <x v="0"/>
    <s v="F"/>
    <m/>
    <n v="50"/>
    <n v="50"/>
    <n v="0"/>
    <s v="NEG"/>
  </r>
  <r>
    <n v="2014"/>
    <s v="CSU-6078"/>
    <n v="15684"/>
    <x v="0"/>
    <x v="1"/>
    <s v="Larimer"/>
    <s v="FC"/>
    <s v="FC-023"/>
    <x v="1"/>
    <s v="Light"/>
    <s v="Cx"/>
    <x v="0"/>
    <s v="F"/>
    <m/>
    <n v="50"/>
    <n v="50"/>
    <n v="0"/>
    <s v="NEG"/>
  </r>
  <r>
    <n v="2014"/>
    <s v="CSU-6079"/>
    <n v="15685"/>
    <x v="0"/>
    <x v="1"/>
    <s v="Larimer"/>
    <s v="FC"/>
    <s v="FC-023"/>
    <x v="1"/>
    <s v="Light"/>
    <s v="Cx"/>
    <x v="0"/>
    <s v="F"/>
    <m/>
    <n v="50"/>
    <n v="50"/>
    <n v="0"/>
    <s v="NEG"/>
  </r>
  <r>
    <n v="2014"/>
    <s v="CSU-6080"/>
    <n v="15686"/>
    <x v="0"/>
    <x v="1"/>
    <s v="Larimer"/>
    <s v="FC"/>
    <s v="FC-023"/>
    <x v="1"/>
    <s v="Light"/>
    <s v="Cx"/>
    <x v="0"/>
    <s v="F"/>
    <m/>
    <n v="41"/>
    <n v="41"/>
    <n v="0"/>
    <s v="NEG"/>
  </r>
  <r>
    <n v="2014"/>
    <s v="CSU-6081"/>
    <n v="15687"/>
    <x v="0"/>
    <x v="1"/>
    <s v="Larimer"/>
    <s v="FC"/>
    <s v="FC-023"/>
    <x v="1"/>
    <s v="Light"/>
    <s v="Cx"/>
    <x v="1"/>
    <s v="F"/>
    <m/>
    <n v="9"/>
    <n v="9"/>
    <n v="0"/>
    <s v="NEG"/>
  </r>
  <r>
    <n v="2014"/>
    <s v="CSU-6082"/>
    <n v="15688"/>
    <x v="0"/>
    <x v="1"/>
    <s v="Larimer"/>
    <s v="FC"/>
    <s v="FC-074"/>
    <x v="1"/>
    <s v="Light"/>
    <s v="Cx"/>
    <x v="0"/>
    <s v="F"/>
    <m/>
    <n v="50"/>
    <n v="50"/>
    <n v="0"/>
    <s v="NEG"/>
  </r>
  <r>
    <n v="2014"/>
    <s v="CSU-6083"/>
    <n v="15689"/>
    <x v="0"/>
    <x v="1"/>
    <s v="Larimer"/>
    <s v="FC"/>
    <s v="FC-074"/>
    <x v="1"/>
    <s v="Light"/>
    <s v="Cx"/>
    <x v="0"/>
    <s v="F"/>
    <m/>
    <n v="50"/>
    <n v="50"/>
    <n v="0"/>
    <s v="NEG"/>
  </r>
  <r>
    <n v="2014"/>
    <s v="CSU-6084"/>
    <n v="15690"/>
    <x v="0"/>
    <x v="1"/>
    <s v="Larimer"/>
    <s v="FC"/>
    <s v="FC-074"/>
    <x v="1"/>
    <s v="Light"/>
    <s v="Cx"/>
    <x v="0"/>
    <s v="F"/>
    <m/>
    <n v="50"/>
    <n v="50"/>
    <n v="0"/>
    <s v="NEG"/>
  </r>
  <r>
    <n v="2014"/>
    <s v="CSU-6085"/>
    <n v="15691"/>
    <x v="0"/>
    <x v="1"/>
    <s v="Larimer"/>
    <s v="FC"/>
    <s v="FC-074"/>
    <x v="1"/>
    <s v="Light"/>
    <s v="Cx"/>
    <x v="0"/>
    <s v="F"/>
    <m/>
    <n v="50"/>
    <n v="50"/>
    <n v="0"/>
    <s v="NEG"/>
  </r>
  <r>
    <n v="2014"/>
    <s v="CSU-6086"/>
    <n v="15692"/>
    <x v="0"/>
    <x v="1"/>
    <s v="Larimer"/>
    <s v="FC"/>
    <s v="FC-074"/>
    <x v="1"/>
    <s v="Light"/>
    <s v="Cx"/>
    <x v="0"/>
    <s v="F"/>
    <m/>
    <n v="8"/>
    <n v="8"/>
    <n v="0"/>
    <s v="NEG"/>
  </r>
  <r>
    <n v="2014"/>
    <s v="CSU-6087"/>
    <n v="15693"/>
    <x v="0"/>
    <x v="1"/>
    <s v="Larimer"/>
    <s v="FC"/>
    <s v="FC-027"/>
    <x v="1"/>
    <s v="Light"/>
    <s v="Cx"/>
    <x v="0"/>
    <s v="F"/>
    <m/>
    <n v="50"/>
    <n v="50"/>
    <n v="0"/>
    <s v="NEG"/>
  </r>
  <r>
    <n v="2014"/>
    <s v="CSU-6088"/>
    <n v="15694"/>
    <x v="0"/>
    <x v="1"/>
    <s v="Larimer"/>
    <s v="FC"/>
    <s v="FC-027"/>
    <x v="1"/>
    <s v="Light"/>
    <s v="Cx"/>
    <x v="0"/>
    <s v="F"/>
    <m/>
    <n v="50"/>
    <n v="50"/>
    <n v="0"/>
    <s v="NEG"/>
  </r>
  <r>
    <n v="2014"/>
    <s v="CSU-6089"/>
    <n v="15695"/>
    <x v="0"/>
    <x v="1"/>
    <s v="Larimer"/>
    <s v="FC"/>
    <s v="FC-027"/>
    <x v="1"/>
    <s v="Light"/>
    <s v="Cx"/>
    <x v="0"/>
    <s v="F"/>
    <m/>
    <n v="50"/>
    <n v="50"/>
    <n v="0"/>
    <s v="NEG"/>
  </r>
  <r>
    <n v="2014"/>
    <s v="CSU-6090"/>
    <n v="15696"/>
    <x v="0"/>
    <x v="1"/>
    <s v="Larimer"/>
    <s v="FC"/>
    <s v="FC-027"/>
    <x v="1"/>
    <s v="Light"/>
    <s v="Cx"/>
    <x v="0"/>
    <s v="F"/>
    <m/>
    <n v="50"/>
    <n v="50"/>
    <n v="0"/>
    <s v="NEG"/>
  </r>
  <r>
    <n v="2014"/>
    <s v="CSU-6091"/>
    <n v="15697"/>
    <x v="0"/>
    <x v="1"/>
    <s v="Larimer"/>
    <s v="FC"/>
    <s v="FC-027"/>
    <x v="1"/>
    <s v="Light"/>
    <s v="Cx"/>
    <x v="0"/>
    <s v="F"/>
    <m/>
    <n v="50"/>
    <n v="50"/>
    <n v="0"/>
    <s v="NEG"/>
  </r>
  <r>
    <n v="2014"/>
    <s v="CSU-6092"/>
    <n v="15698"/>
    <x v="0"/>
    <x v="1"/>
    <s v="Larimer"/>
    <s v="FC"/>
    <s v="FC-027"/>
    <x v="1"/>
    <s v="Light"/>
    <s v="Cx"/>
    <x v="0"/>
    <s v="F"/>
    <m/>
    <n v="50"/>
    <n v="50"/>
    <n v="0"/>
    <s v="NEG"/>
  </r>
  <r>
    <n v="2014"/>
    <s v="CSU-6093"/>
    <n v="15699"/>
    <x v="0"/>
    <x v="1"/>
    <s v="Larimer"/>
    <s v="FC"/>
    <s v="FC-027"/>
    <x v="1"/>
    <s v="Light"/>
    <s v="Cx"/>
    <x v="0"/>
    <s v="F"/>
    <m/>
    <n v="50"/>
    <n v="50"/>
    <n v="0"/>
    <s v="NEG"/>
  </r>
  <r>
    <n v="2014"/>
    <s v="CSU-6094"/>
    <n v="15700"/>
    <x v="0"/>
    <x v="1"/>
    <s v="Larimer"/>
    <s v="FC"/>
    <s v="FC-027"/>
    <x v="1"/>
    <s v="Light"/>
    <s v="Cx"/>
    <x v="0"/>
    <s v="F"/>
    <m/>
    <n v="50"/>
    <n v="50"/>
    <n v="0"/>
    <s v="NEG"/>
  </r>
  <r>
    <n v="2014"/>
    <s v="CSU-6095"/>
    <n v="15701"/>
    <x v="0"/>
    <x v="1"/>
    <s v="Larimer"/>
    <s v="FC"/>
    <s v="FC-027"/>
    <x v="1"/>
    <s v="Light"/>
    <s v="Cx"/>
    <x v="0"/>
    <s v="F"/>
    <m/>
    <n v="52"/>
    <n v="52"/>
    <n v="0"/>
    <s v="NEG"/>
  </r>
  <r>
    <n v="2014"/>
    <s v="CSU-6096"/>
    <n v="15702"/>
    <x v="0"/>
    <x v="1"/>
    <s v="Larimer"/>
    <s v="FC"/>
    <s v="FC-027"/>
    <x v="1"/>
    <s v="Light"/>
    <s v="Cx"/>
    <x v="1"/>
    <s v="F"/>
    <m/>
    <n v="30"/>
    <n v="30"/>
    <n v="0"/>
    <s v="NEG"/>
  </r>
  <r>
    <n v="2014"/>
    <s v="CSU-6097"/>
    <n v="15703"/>
    <x v="0"/>
    <x v="1"/>
    <s v="Larimer"/>
    <s v="FC"/>
    <s v="FC-064"/>
    <x v="1"/>
    <s v="Light"/>
    <s v="Cx"/>
    <x v="0"/>
    <s v="F"/>
    <m/>
    <n v="50"/>
    <n v="50"/>
    <n v="0"/>
    <s v="NEG"/>
  </r>
  <r>
    <n v="2014"/>
    <s v="CSU-6098"/>
    <n v="15704"/>
    <x v="0"/>
    <x v="1"/>
    <s v="Larimer"/>
    <s v="FC"/>
    <s v="FC-064"/>
    <x v="1"/>
    <s v="Light"/>
    <s v="Cx"/>
    <x v="0"/>
    <s v="F"/>
    <m/>
    <n v="50"/>
    <n v="50"/>
    <n v="0"/>
    <s v="NEG"/>
  </r>
  <r>
    <n v="2014"/>
    <s v="CSU-6099"/>
    <n v="15705"/>
    <x v="0"/>
    <x v="1"/>
    <s v="Larimer"/>
    <s v="FC"/>
    <s v="FC-064"/>
    <x v="1"/>
    <s v="Light"/>
    <s v="Cx"/>
    <x v="0"/>
    <s v="F"/>
    <m/>
    <n v="50"/>
    <n v="50"/>
    <n v="1"/>
    <s v="POS"/>
  </r>
  <r>
    <n v="2014"/>
    <s v="CSU-6100"/>
    <n v="15706"/>
    <x v="0"/>
    <x v="1"/>
    <s v="Larimer"/>
    <s v="FC"/>
    <s v="FC-064"/>
    <x v="1"/>
    <s v="Light"/>
    <s v="Cx"/>
    <x v="0"/>
    <s v="F"/>
    <m/>
    <n v="50"/>
    <n v="50"/>
    <n v="0"/>
    <s v="NEG"/>
  </r>
  <r>
    <n v="2014"/>
    <s v="CSU-6101"/>
    <n v="15707"/>
    <x v="0"/>
    <x v="1"/>
    <s v="Larimer"/>
    <s v="FC"/>
    <s v="FC-064"/>
    <x v="1"/>
    <s v="Light"/>
    <s v="Cx"/>
    <x v="0"/>
    <s v="F"/>
    <m/>
    <n v="50"/>
    <n v="50"/>
    <n v="0"/>
    <s v="NEG"/>
  </r>
  <r>
    <n v="2014"/>
    <s v="CSU-6102"/>
    <n v="15708"/>
    <x v="0"/>
    <x v="1"/>
    <s v="Larimer"/>
    <s v="FC"/>
    <s v="FC-064"/>
    <x v="1"/>
    <s v="Light"/>
    <s v="Cx"/>
    <x v="0"/>
    <s v="F"/>
    <m/>
    <n v="50"/>
    <n v="50"/>
    <n v="0"/>
    <s v="NEG"/>
  </r>
  <r>
    <n v="2014"/>
    <s v="CSU-6103"/>
    <n v="15709"/>
    <x v="0"/>
    <x v="1"/>
    <s v="Larimer"/>
    <s v="FC"/>
    <s v="FC-064"/>
    <x v="1"/>
    <s v="Light"/>
    <s v="Cx"/>
    <x v="0"/>
    <s v="F"/>
    <m/>
    <n v="50"/>
    <n v="50"/>
    <n v="0"/>
    <s v="NEG"/>
  </r>
  <r>
    <n v="2014"/>
    <s v="CSU-6104"/>
    <n v="15710"/>
    <x v="0"/>
    <x v="1"/>
    <s v="Larimer"/>
    <s v="FC"/>
    <s v="FC-064"/>
    <x v="1"/>
    <s v="Light"/>
    <s v="Cx"/>
    <x v="0"/>
    <s v="F"/>
    <m/>
    <n v="50"/>
    <n v="50"/>
    <n v="0"/>
    <s v="NEG"/>
  </r>
  <r>
    <n v="2014"/>
    <s v="CSU-6105"/>
    <n v="15711"/>
    <x v="0"/>
    <x v="1"/>
    <s v="Larimer"/>
    <s v="FC"/>
    <s v="FC-064"/>
    <x v="1"/>
    <s v="Light"/>
    <s v="Cx"/>
    <x v="0"/>
    <s v="F"/>
    <m/>
    <n v="50"/>
    <n v="50"/>
    <n v="0"/>
    <s v="NEG"/>
  </r>
  <r>
    <n v="2014"/>
    <s v="CSU-6106"/>
    <n v="15712"/>
    <x v="0"/>
    <x v="1"/>
    <s v="Larimer"/>
    <s v="FC"/>
    <s v="FC-064"/>
    <x v="1"/>
    <s v="Light"/>
    <s v="Cx"/>
    <x v="0"/>
    <s v="F"/>
    <m/>
    <n v="21"/>
    <n v="21"/>
    <n v="0"/>
    <s v="NEG"/>
  </r>
  <r>
    <n v="2014"/>
    <s v="CSU-6107"/>
    <n v="15713"/>
    <x v="0"/>
    <x v="1"/>
    <s v="Larimer"/>
    <s v="FC"/>
    <s v="FC-064"/>
    <x v="1"/>
    <s v="Light"/>
    <s v="Cx"/>
    <x v="1"/>
    <s v="F"/>
    <m/>
    <n v="10"/>
    <n v="10"/>
    <n v="0"/>
    <s v="NEG"/>
  </r>
  <r>
    <n v="2014"/>
    <s v="CSU-6108"/>
    <n v="15714"/>
    <x v="0"/>
    <x v="2"/>
    <s v="Larimer"/>
    <s v="FC"/>
    <s v="FC-090"/>
    <x v="3"/>
    <s v="Gravid"/>
    <s v="Cx"/>
    <x v="1"/>
    <s v="F"/>
    <n v="50"/>
    <m/>
    <n v="50"/>
    <n v="0"/>
    <s v="NEG"/>
  </r>
  <r>
    <n v="2014"/>
    <s v="CSU-6109"/>
    <n v="15715"/>
    <x v="0"/>
    <x v="2"/>
    <s v="Larimer"/>
    <s v="FC"/>
    <s v="FC-090"/>
    <x v="3"/>
    <s v="Gravid"/>
    <s v="Cx"/>
    <x v="1"/>
    <s v="F"/>
    <n v="17"/>
    <m/>
    <n v="17"/>
    <n v="0"/>
    <s v="NEG"/>
  </r>
  <r>
    <n v="2014"/>
    <s v="CSU-6110"/>
    <n v="15716"/>
    <x v="0"/>
    <x v="2"/>
    <s v="Larimer"/>
    <s v="FC"/>
    <s v="FC-063"/>
    <x v="3"/>
    <s v="Gravid"/>
    <s v="Cx"/>
    <x v="1"/>
    <s v="F"/>
    <n v="20"/>
    <m/>
    <n v="20"/>
    <n v="0"/>
    <s v="NEG"/>
  </r>
  <r>
    <n v="2014"/>
    <s v="CSU-6111"/>
    <n v="15717"/>
    <x v="0"/>
    <x v="2"/>
    <s v="Larimer"/>
    <s v="FC"/>
    <s v="FC-073"/>
    <x v="3"/>
    <s v="Light"/>
    <s v="Cx"/>
    <x v="0"/>
    <s v="F"/>
    <m/>
    <n v="50"/>
    <n v="50"/>
    <n v="0"/>
    <s v="NEG"/>
  </r>
  <r>
    <n v="2014"/>
    <s v="CSU-6112"/>
    <n v="15718"/>
    <x v="0"/>
    <x v="2"/>
    <s v="Larimer"/>
    <s v="FC"/>
    <s v="FC-073"/>
    <x v="3"/>
    <s v="Light"/>
    <s v="Cx"/>
    <x v="0"/>
    <s v="F"/>
    <m/>
    <n v="44"/>
    <n v="44"/>
    <n v="0"/>
    <s v="NEG"/>
  </r>
  <r>
    <n v="2014"/>
    <s v="CSU-6113"/>
    <n v="15719"/>
    <x v="0"/>
    <x v="2"/>
    <s v="Larimer"/>
    <s v="FC"/>
    <s v="FC-073"/>
    <x v="3"/>
    <s v="Light"/>
    <s v="Cx"/>
    <x v="1"/>
    <s v="F"/>
    <m/>
    <n v="9"/>
    <n v="9"/>
    <n v="0"/>
    <s v="NEG"/>
  </r>
  <r>
    <n v="2014"/>
    <s v="CSU-6114"/>
    <n v="15720"/>
    <x v="0"/>
    <x v="3"/>
    <s v="Larimer"/>
    <s v="FC"/>
    <s v="FC-049"/>
    <x v="4"/>
    <s v="Light"/>
    <s v="Cx"/>
    <x v="0"/>
    <s v="F"/>
    <m/>
    <n v="36"/>
    <n v="36"/>
    <n v="0"/>
    <s v="NEG"/>
  </r>
  <r>
    <n v="2014"/>
    <s v="CSU-6115"/>
    <n v="15721"/>
    <x v="0"/>
    <x v="3"/>
    <s v="Larimer"/>
    <s v="FC"/>
    <s v="FC-049"/>
    <x v="4"/>
    <s v="Light"/>
    <s v="Cx"/>
    <x v="1"/>
    <s v="F"/>
    <m/>
    <n v="7"/>
    <n v="7"/>
    <n v="0"/>
    <s v="NEG"/>
  </r>
  <r>
    <n v="2014"/>
    <s v="CSU-6116"/>
    <n v="15722"/>
    <x v="0"/>
    <x v="3"/>
    <s v="Larimer"/>
    <s v="FC"/>
    <s v="FC-058"/>
    <x v="4"/>
    <s v="Light"/>
    <s v="Cx"/>
    <x v="0"/>
    <s v="F"/>
    <m/>
    <n v="14"/>
    <n v="14"/>
    <n v="0"/>
    <s v="NEG"/>
  </r>
  <r>
    <n v="2014"/>
    <s v="CSU-6117"/>
    <n v="15723"/>
    <x v="0"/>
    <x v="3"/>
    <s v="Larimer"/>
    <s v="FC"/>
    <s v="FC-058"/>
    <x v="4"/>
    <s v="Light"/>
    <s v="Cx"/>
    <x v="1"/>
    <s v="F"/>
    <m/>
    <n v="3"/>
    <n v="3"/>
    <n v="0"/>
    <s v="NEG"/>
  </r>
  <r>
    <n v="2014"/>
    <s v="CSU-6118"/>
    <n v="15724"/>
    <x v="0"/>
    <x v="3"/>
    <s v="Larimer"/>
    <s v="LV"/>
    <s v="LV-114"/>
    <x v="0"/>
    <s v="Light"/>
    <s v="Cx"/>
    <x v="0"/>
    <s v="F"/>
    <m/>
    <n v="40"/>
    <n v="40"/>
    <n v="0"/>
    <s v="NEG"/>
  </r>
  <r>
    <n v="2014"/>
    <s v="CSU-6119"/>
    <n v="15725"/>
    <x v="0"/>
    <x v="3"/>
    <s v="Larimer"/>
    <s v="LV"/>
    <s v="LV-020"/>
    <x v="0"/>
    <s v="Light"/>
    <s v="Cx"/>
    <x v="0"/>
    <s v="F"/>
    <m/>
    <n v="50"/>
    <n v="50"/>
    <n v="0"/>
    <s v="NEG"/>
  </r>
  <r>
    <n v="2014"/>
    <s v="CSU-6120"/>
    <n v="15726"/>
    <x v="0"/>
    <x v="3"/>
    <s v="Larimer"/>
    <s v="LV"/>
    <s v="LV-020"/>
    <x v="0"/>
    <s v="Light"/>
    <s v="Cx"/>
    <x v="0"/>
    <s v="F"/>
    <m/>
    <n v="50"/>
    <n v="50"/>
    <n v="0"/>
    <s v="NEG"/>
  </r>
  <r>
    <n v="2014"/>
    <s v="CSU-6121"/>
    <n v="15727"/>
    <x v="0"/>
    <x v="3"/>
    <s v="Larimer"/>
    <s v="LV"/>
    <s v="LV-020"/>
    <x v="0"/>
    <s v="Light"/>
    <s v="Cx"/>
    <x v="0"/>
    <s v="F"/>
    <m/>
    <n v="50"/>
    <n v="50"/>
    <n v="0"/>
    <s v="NEG"/>
  </r>
  <r>
    <n v="2014"/>
    <s v="CSU-6122"/>
    <n v="15728"/>
    <x v="0"/>
    <x v="3"/>
    <s v="Larimer"/>
    <s v="LV"/>
    <s v="LV-020"/>
    <x v="0"/>
    <s v="Light"/>
    <s v="Cx"/>
    <x v="0"/>
    <s v="F"/>
    <m/>
    <n v="29"/>
    <n v="29"/>
    <n v="0"/>
    <s v="NEG"/>
  </r>
  <r>
    <n v="2014"/>
    <s v="CSU-6123"/>
    <n v="15729"/>
    <x v="0"/>
    <x v="3"/>
    <s v="Larimer"/>
    <s v="FC"/>
    <s v="FC-052"/>
    <x v="3"/>
    <s v="Light"/>
    <s v="Cx"/>
    <x v="0"/>
    <s v="F"/>
    <m/>
    <n v="50"/>
    <n v="50"/>
    <n v="0"/>
    <s v="NEG"/>
  </r>
  <r>
    <n v="2014"/>
    <s v="CSU-6124"/>
    <n v="15730"/>
    <x v="0"/>
    <x v="3"/>
    <s v="Larimer"/>
    <s v="FC"/>
    <s v="FC-052"/>
    <x v="3"/>
    <s v="Light"/>
    <s v="Cx"/>
    <x v="0"/>
    <s v="F"/>
    <m/>
    <n v="30"/>
    <n v="30"/>
    <n v="0"/>
    <s v="NEG"/>
  </r>
  <r>
    <n v="2014"/>
    <s v="CSU-6125"/>
    <n v="15731"/>
    <x v="0"/>
    <x v="3"/>
    <s v="Larimer"/>
    <s v="FC"/>
    <s v="FC-052"/>
    <x v="3"/>
    <s v="Light"/>
    <s v="Cx"/>
    <x v="1"/>
    <s v="F"/>
    <m/>
    <n v="2"/>
    <n v="2"/>
    <n v="0"/>
    <s v="NEG"/>
  </r>
  <r>
    <n v="2014"/>
    <s v="CSU-6126"/>
    <n v="15732"/>
    <x v="0"/>
    <x v="3"/>
    <s v="Larimer"/>
    <s v="LV"/>
    <s v="LV-087"/>
    <x v="0"/>
    <s v="Light"/>
    <s v="Cx"/>
    <x v="0"/>
    <s v="F"/>
    <m/>
    <n v="50"/>
    <n v="50"/>
    <n v="0"/>
    <s v="NEG"/>
  </r>
  <r>
    <n v="2014"/>
    <s v="CSU-6127"/>
    <n v="15733"/>
    <x v="0"/>
    <x v="3"/>
    <s v="Larimer"/>
    <s v="LV"/>
    <s v="LV-087"/>
    <x v="0"/>
    <s v="Light"/>
    <s v="Cx"/>
    <x v="0"/>
    <s v="F"/>
    <m/>
    <n v="50"/>
    <n v="50"/>
    <n v="0"/>
    <s v="NEG"/>
  </r>
  <r>
    <n v="2014"/>
    <s v="CSU-6128"/>
    <n v="15734"/>
    <x v="0"/>
    <x v="3"/>
    <s v="Larimer"/>
    <s v="LV"/>
    <s v="LV-087"/>
    <x v="0"/>
    <s v="Light"/>
    <s v="Cx"/>
    <x v="0"/>
    <s v="F"/>
    <m/>
    <n v="50"/>
    <n v="50"/>
    <n v="0"/>
    <s v="NEG"/>
  </r>
  <r>
    <n v="2014"/>
    <s v="CSU-6129"/>
    <n v="15735"/>
    <x v="0"/>
    <x v="3"/>
    <s v="Larimer"/>
    <s v="LV"/>
    <s v="LV-087"/>
    <x v="0"/>
    <s v="Light"/>
    <s v="Cx"/>
    <x v="0"/>
    <s v="F"/>
    <m/>
    <n v="45"/>
    <n v="45"/>
    <n v="0"/>
    <s v="NEG"/>
  </r>
  <r>
    <n v="2014"/>
    <s v="CSU-6130"/>
    <n v="15736"/>
    <x v="0"/>
    <x v="3"/>
    <s v="Larimer"/>
    <s v="LV"/>
    <s v="LV-087"/>
    <x v="0"/>
    <s v="Light"/>
    <s v="Cx"/>
    <x v="1"/>
    <s v="F"/>
    <m/>
    <n v="12"/>
    <n v="12"/>
    <n v="0"/>
    <s v="NEG"/>
  </r>
  <r>
    <n v="2014"/>
    <s v="CSU-6131"/>
    <n v="15737"/>
    <x v="0"/>
    <x v="3"/>
    <s v="Larimer"/>
    <s v="FC"/>
    <s v="FC-015"/>
    <x v="3"/>
    <s v="Light"/>
    <s v="Cx"/>
    <x v="0"/>
    <s v="F"/>
    <m/>
    <n v="19"/>
    <n v="19"/>
    <n v="0"/>
    <s v="NEG"/>
  </r>
  <r>
    <n v="2014"/>
    <s v="CSU-6132"/>
    <n v="15738"/>
    <x v="0"/>
    <x v="3"/>
    <s v="Larimer"/>
    <s v="LV"/>
    <s v="LV-120"/>
    <x v="0"/>
    <s v="Light"/>
    <s v="Cx"/>
    <x v="1"/>
    <s v="F"/>
    <m/>
    <n v="1"/>
    <n v="1"/>
    <n v="0"/>
    <s v="NEG"/>
  </r>
  <r>
    <n v="2014"/>
    <s v="CSU-6133"/>
    <n v="15739"/>
    <x v="0"/>
    <x v="3"/>
    <s v="Larimer"/>
    <s v="LV"/>
    <s v="LV-120"/>
    <x v="0"/>
    <s v="Light"/>
    <s v="Cx"/>
    <x v="0"/>
    <s v="F"/>
    <m/>
    <n v="50"/>
    <n v="50"/>
    <n v="0"/>
    <s v="NEG"/>
  </r>
  <r>
    <n v="2014"/>
    <s v="CSU-6134"/>
    <n v="15740"/>
    <x v="0"/>
    <x v="3"/>
    <s v="Larimer"/>
    <s v="LV"/>
    <s v="LV-120"/>
    <x v="0"/>
    <s v="Light"/>
    <s v="Cx"/>
    <x v="0"/>
    <s v="F"/>
    <m/>
    <n v="47"/>
    <n v="47"/>
    <n v="0"/>
    <s v="NEG"/>
  </r>
  <r>
    <n v="2014"/>
    <s v="CSU-6135"/>
    <n v="15741"/>
    <x v="0"/>
    <x v="3"/>
    <s v="Larimer"/>
    <s v="FC"/>
    <s v="FC-063"/>
    <x v="3"/>
    <s v="Light"/>
    <s v="Cx"/>
    <x v="0"/>
    <s v="F"/>
    <m/>
    <n v="19"/>
    <n v="19"/>
    <n v="0"/>
    <s v="NEG"/>
  </r>
  <r>
    <n v="2014"/>
    <s v="CSU-6136"/>
    <n v="15742"/>
    <x v="0"/>
    <x v="3"/>
    <s v="Larimer"/>
    <s v="FC"/>
    <s v="FC-060"/>
    <x v="3"/>
    <s v="Light"/>
    <s v="Cx"/>
    <x v="0"/>
    <s v="F"/>
    <m/>
    <n v="22"/>
    <n v="22"/>
    <n v="0"/>
    <s v="NEG"/>
  </r>
  <r>
    <n v="2014"/>
    <s v="CSU-6137"/>
    <n v="15743"/>
    <x v="0"/>
    <x v="3"/>
    <s v="Larimer"/>
    <s v="FC"/>
    <s v="FC-011"/>
    <x v="3"/>
    <s v="Light"/>
    <s v="Cx"/>
    <x v="0"/>
    <s v="F"/>
    <m/>
    <n v="7"/>
    <n v="7"/>
    <n v="0"/>
    <s v="NEG"/>
  </r>
  <r>
    <n v="2014"/>
    <s v="CSU-6138"/>
    <n v="15744"/>
    <x v="0"/>
    <x v="3"/>
    <s v="Larimer"/>
    <s v="FC"/>
    <s v="FC-011"/>
    <x v="3"/>
    <s v="Light"/>
    <s v="Cx"/>
    <x v="1"/>
    <s v="F"/>
    <m/>
    <n v="3"/>
    <n v="3"/>
    <n v="0"/>
    <s v="NEG"/>
  </r>
  <r>
    <n v="2014"/>
    <s v="CSU-6139"/>
    <n v="15745"/>
    <x v="0"/>
    <x v="3"/>
    <s v="Larimer"/>
    <s v="FC"/>
    <s v="FC-061"/>
    <x v="3"/>
    <s v="Light"/>
    <s v="Cx"/>
    <x v="0"/>
    <s v="F"/>
    <m/>
    <n v="50"/>
    <n v="50"/>
    <n v="0"/>
    <s v="NEG"/>
  </r>
  <r>
    <n v="2014"/>
    <s v="CSU-6140"/>
    <n v="15746"/>
    <x v="0"/>
    <x v="3"/>
    <s v="Larimer"/>
    <s v="FC"/>
    <s v="FC-061"/>
    <x v="3"/>
    <s v="Light"/>
    <s v="Cx"/>
    <x v="0"/>
    <s v="F"/>
    <m/>
    <n v="50"/>
    <n v="50"/>
    <n v="0"/>
    <s v="NEG"/>
  </r>
  <r>
    <n v="2014"/>
    <s v="CSU-6141"/>
    <n v="15747"/>
    <x v="0"/>
    <x v="3"/>
    <s v="Larimer"/>
    <s v="FC"/>
    <s v="FC-061"/>
    <x v="3"/>
    <s v="Light"/>
    <s v="Cx"/>
    <x v="0"/>
    <s v="F"/>
    <m/>
    <n v="3"/>
    <n v="3"/>
    <n v="0"/>
    <s v="NEG"/>
  </r>
  <r>
    <n v="2014"/>
    <s v="CSU-6142"/>
    <n v="15748"/>
    <x v="0"/>
    <x v="3"/>
    <s v="Larimer"/>
    <s v="FC"/>
    <s v="FC-061"/>
    <x v="3"/>
    <s v="Light"/>
    <s v="Cx"/>
    <x v="1"/>
    <s v="F"/>
    <m/>
    <n v="3"/>
    <n v="3"/>
    <n v="0"/>
    <s v="NEG"/>
  </r>
  <r>
    <n v="2014"/>
    <s v="CSU-6143"/>
    <n v="15749"/>
    <x v="0"/>
    <x v="3"/>
    <s v="Larimer"/>
    <s v="FC"/>
    <s v="FC-041"/>
    <x v="3"/>
    <s v="Light"/>
    <s v="Cx"/>
    <x v="0"/>
    <s v="F"/>
    <m/>
    <n v="50"/>
    <n v="50"/>
    <n v="0"/>
    <s v="NEG"/>
  </r>
  <r>
    <n v="2014"/>
    <s v="CSU-6144"/>
    <n v="15750"/>
    <x v="0"/>
    <x v="3"/>
    <s v="Larimer"/>
    <s v="FC"/>
    <s v="FC-041"/>
    <x v="3"/>
    <s v="Light"/>
    <s v="Cx"/>
    <x v="0"/>
    <s v="F"/>
    <m/>
    <n v="50"/>
    <n v="50"/>
    <n v="0"/>
    <s v="NEG"/>
  </r>
  <r>
    <n v="2014"/>
    <s v="CSU-6145"/>
    <n v="15751"/>
    <x v="0"/>
    <x v="3"/>
    <s v="Larimer"/>
    <s v="FC"/>
    <s v="FC-041"/>
    <x v="3"/>
    <s v="Light"/>
    <s v="Cx"/>
    <x v="0"/>
    <s v="F"/>
    <m/>
    <n v="50"/>
    <n v="50"/>
    <n v="0"/>
    <s v="NEG"/>
  </r>
  <r>
    <n v="2014"/>
    <s v="CSU-6146"/>
    <n v="15752"/>
    <x v="0"/>
    <x v="3"/>
    <s v="Larimer"/>
    <s v="FC"/>
    <s v="FC-041"/>
    <x v="3"/>
    <s v="Light"/>
    <s v="Cx"/>
    <x v="0"/>
    <s v="F"/>
    <m/>
    <n v="50"/>
    <n v="50"/>
    <n v="0"/>
    <s v="NEG"/>
  </r>
  <r>
    <n v="2014"/>
    <s v="CSU-6147"/>
    <n v="15753"/>
    <x v="0"/>
    <x v="3"/>
    <s v="Larimer"/>
    <s v="FC"/>
    <s v="FC-041"/>
    <x v="3"/>
    <s v="Light"/>
    <s v="Cx"/>
    <x v="0"/>
    <s v="F"/>
    <m/>
    <n v="50"/>
    <n v="50"/>
    <n v="0"/>
    <s v="NEG"/>
  </r>
  <r>
    <n v="2014"/>
    <s v="CSU-6148"/>
    <n v="15754"/>
    <x v="0"/>
    <x v="3"/>
    <s v="Larimer"/>
    <s v="FC"/>
    <s v="FC-041"/>
    <x v="3"/>
    <s v="Light"/>
    <s v="Cx"/>
    <x v="0"/>
    <s v="F"/>
    <m/>
    <n v="50"/>
    <n v="50"/>
    <n v="0"/>
    <s v="NEG"/>
  </r>
  <r>
    <n v="2014"/>
    <s v="CSU-6149"/>
    <n v="15755"/>
    <x v="0"/>
    <x v="3"/>
    <s v="Larimer"/>
    <s v="FC"/>
    <s v="FC-041"/>
    <x v="3"/>
    <s v="Light"/>
    <s v="Cx"/>
    <x v="0"/>
    <s v="F"/>
    <m/>
    <n v="5"/>
    <n v="5"/>
    <n v="0"/>
    <s v="NEG"/>
  </r>
  <r>
    <n v="2014"/>
    <s v="CSU-6150"/>
    <n v="15756"/>
    <x v="0"/>
    <x v="3"/>
    <s v="Larimer"/>
    <s v="FC"/>
    <s v="FC-041"/>
    <x v="3"/>
    <s v="Light"/>
    <s v="Cx"/>
    <x v="1"/>
    <s v="F"/>
    <m/>
    <n v="16"/>
    <n v="16"/>
    <n v="0"/>
    <s v="NEG"/>
  </r>
  <r>
    <n v="2014"/>
    <s v="CSU-6151"/>
    <n v="15757"/>
    <x v="0"/>
    <x v="4"/>
    <s v="Larimer"/>
    <s v="FC"/>
    <s v="FC-001"/>
    <x v="4"/>
    <s v="Light"/>
    <s v="Cx"/>
    <x v="0"/>
    <s v="F"/>
    <m/>
    <n v="50"/>
    <n v="50"/>
    <n v="0"/>
    <s v="NEG"/>
  </r>
  <r>
    <n v="2014"/>
    <s v="CSU-6152"/>
    <n v="15758"/>
    <x v="0"/>
    <x v="4"/>
    <s v="Larimer"/>
    <s v="FC"/>
    <s v="FC-001"/>
    <x v="4"/>
    <s v="Light"/>
    <s v="Cx"/>
    <x v="0"/>
    <s v="F"/>
    <m/>
    <n v="5"/>
    <n v="5"/>
    <n v="0"/>
    <s v="NEG"/>
  </r>
  <r>
    <n v="2014"/>
    <s v="CSU-6153"/>
    <n v="15759"/>
    <x v="0"/>
    <x v="4"/>
    <s v="Larimer"/>
    <s v="FC"/>
    <s v="FC-001"/>
    <x v="4"/>
    <s v="Light"/>
    <s v="Cx"/>
    <x v="1"/>
    <s v="F"/>
    <m/>
    <n v="1"/>
    <n v="1"/>
    <n v="0"/>
    <s v="NEG"/>
  </r>
  <r>
    <n v="2014"/>
    <s v="CSU-6154"/>
    <n v="15760"/>
    <x v="0"/>
    <x v="4"/>
    <s v="Larimer"/>
    <s v="FC"/>
    <s v="FC-037"/>
    <x v="4"/>
    <s v="Light"/>
    <s v="Cx"/>
    <x v="0"/>
    <s v="F"/>
    <m/>
    <n v="50"/>
    <n v="50"/>
    <n v="0"/>
    <s v="NEG"/>
  </r>
  <r>
    <n v="2014"/>
    <s v="CSU-6155"/>
    <n v="15761"/>
    <x v="0"/>
    <x v="4"/>
    <s v="Larimer"/>
    <s v="FC"/>
    <s v="FC-037"/>
    <x v="4"/>
    <s v="Light"/>
    <s v="Cx"/>
    <x v="0"/>
    <s v="F"/>
    <m/>
    <n v="52"/>
    <n v="52"/>
    <n v="0"/>
    <s v="NEG"/>
  </r>
  <r>
    <n v="2014"/>
    <s v="CSU-6156"/>
    <n v="15762"/>
    <x v="0"/>
    <x v="4"/>
    <s v="Larimer"/>
    <s v="FC"/>
    <s v="FC-037"/>
    <x v="4"/>
    <s v="Light"/>
    <s v="Cx"/>
    <x v="1"/>
    <s v="F"/>
    <m/>
    <n v="7"/>
    <n v="7"/>
    <n v="0"/>
    <s v="NEG"/>
  </r>
  <r>
    <n v="2014"/>
    <s v="CSU-6157"/>
    <n v="15763"/>
    <x v="0"/>
    <x v="4"/>
    <s v="Larimer"/>
    <s v="FC"/>
    <s v="FC-068"/>
    <x v="4"/>
    <s v="Light"/>
    <s v="Cx"/>
    <x v="0"/>
    <s v="F"/>
    <m/>
    <n v="41"/>
    <n v="41"/>
    <n v="0"/>
    <s v="NEG"/>
  </r>
  <r>
    <n v="2014"/>
    <s v="CSU-6158"/>
    <n v="15764"/>
    <x v="0"/>
    <x v="4"/>
    <s v="Larimer"/>
    <s v="FC"/>
    <s v="FC-068"/>
    <x v="4"/>
    <s v="Light"/>
    <s v="Cx"/>
    <x v="1"/>
    <s v="F"/>
    <m/>
    <n v="6"/>
    <n v="6"/>
    <n v="0"/>
    <s v="NEG"/>
  </r>
  <r>
    <n v="2014"/>
    <s v="CSU-6159"/>
    <n v="15765"/>
    <x v="0"/>
    <x v="4"/>
    <s v="Larimer"/>
    <s v="FC"/>
    <s v="FC-057"/>
    <x v="4"/>
    <s v="Light"/>
    <s v="Cx"/>
    <x v="0"/>
    <s v="F"/>
    <m/>
    <n v="26"/>
    <n v="26"/>
    <n v="0"/>
    <s v="NEG"/>
  </r>
  <r>
    <n v="2014"/>
    <s v="CSU-6160"/>
    <n v="15766"/>
    <x v="0"/>
    <x v="4"/>
    <s v="Larimer"/>
    <s v="FC"/>
    <s v="FC-071"/>
    <x v="4"/>
    <s v="Light"/>
    <s v="Cx"/>
    <x v="0"/>
    <s v="F"/>
    <m/>
    <n v="5"/>
    <n v="5"/>
    <n v="0"/>
    <s v="NEG"/>
  </r>
  <r>
    <n v="2014"/>
    <s v="CSU-6161"/>
    <n v="15767"/>
    <x v="0"/>
    <x v="4"/>
    <s v="Larimer"/>
    <s v="FC"/>
    <s v="FC-029"/>
    <x v="1"/>
    <s v="Gravid"/>
    <s v="Cx"/>
    <x v="1"/>
    <s v="F"/>
    <n v="50"/>
    <m/>
    <n v="50"/>
    <n v="0"/>
    <s v="NEG"/>
  </r>
  <r>
    <n v="2014"/>
    <s v="CSU-6162"/>
    <n v="15768"/>
    <x v="0"/>
    <x v="4"/>
    <s v="Larimer"/>
    <s v="FC"/>
    <s v="FC-029"/>
    <x v="1"/>
    <s v="Gravid"/>
    <s v="Cx"/>
    <x v="1"/>
    <s v="F"/>
    <n v="50"/>
    <m/>
    <n v="50"/>
    <n v="0"/>
    <s v="NEG"/>
  </r>
  <r>
    <n v="2014"/>
    <s v="CSU-6163"/>
    <n v="15769"/>
    <x v="0"/>
    <x v="4"/>
    <s v="Larimer"/>
    <s v="FC"/>
    <s v="FC-029"/>
    <x v="1"/>
    <s v="Gravid"/>
    <s v="Cx"/>
    <x v="1"/>
    <s v="F"/>
    <n v="39"/>
    <m/>
    <n v="39"/>
    <n v="0"/>
    <s v="NEG"/>
  </r>
  <r>
    <n v="2014"/>
    <s v="CSU-6164"/>
    <n v="15770"/>
    <x v="0"/>
    <x v="4"/>
    <s v="Larimer"/>
    <s v="FC"/>
    <s v="FC-029"/>
    <x v="1"/>
    <s v="Gravid"/>
    <s v="Cx"/>
    <x v="0"/>
    <s v="F"/>
    <n v="1"/>
    <m/>
    <n v="1"/>
    <n v="0"/>
    <s v="NEG"/>
  </r>
  <r>
    <n v="2014"/>
    <s v="CSU-6165"/>
    <n v="15771"/>
    <x v="0"/>
    <x v="4"/>
    <s v="Larimer"/>
    <s v="FC"/>
    <s v="FC-089"/>
    <x v="4"/>
    <s v="Gravid"/>
    <s v="Cx"/>
    <x v="1"/>
    <s v="F"/>
    <n v="50"/>
    <m/>
    <n v="50"/>
    <n v="0"/>
    <s v="NEG"/>
  </r>
  <r>
    <n v="2014"/>
    <s v="CSU-6166"/>
    <n v="15772"/>
    <x v="0"/>
    <x v="4"/>
    <s v="Larimer"/>
    <s v="FC"/>
    <s v="FC-089"/>
    <x v="4"/>
    <s v="Gravid"/>
    <s v="Cx"/>
    <x v="1"/>
    <s v="F"/>
    <n v="51"/>
    <m/>
    <n v="51"/>
    <n v="0"/>
    <s v="NEG"/>
  </r>
  <r>
    <n v="2014"/>
    <s v="CSU-6167"/>
    <n v="15773"/>
    <x v="0"/>
    <x v="4"/>
    <s v="Larimer"/>
    <s v="FC"/>
    <s v="FC-089"/>
    <x v="4"/>
    <s v="Gravid"/>
    <s v="Cx"/>
    <x v="0"/>
    <s v="F"/>
    <n v="1"/>
    <m/>
    <n v="1"/>
    <n v="0"/>
    <s v="NEG"/>
  </r>
  <r>
    <n v="2014"/>
    <s v="CSU-6168"/>
    <n v="15774"/>
    <x v="0"/>
    <x v="4"/>
    <s v="Larimer"/>
    <s v="FC"/>
    <s v="FC-054"/>
    <x v="1"/>
    <s v="Light"/>
    <s v="Cx"/>
    <x v="0"/>
    <s v="F"/>
    <m/>
    <n v="20"/>
    <n v="20"/>
    <n v="0"/>
    <s v="NEG"/>
  </r>
  <r>
    <n v="2014"/>
    <s v="CSU-6169"/>
    <n v="15775"/>
    <x v="0"/>
    <x v="4"/>
    <s v="Larimer"/>
    <s v="FC"/>
    <s v="FC-062"/>
    <x v="4"/>
    <s v="Light"/>
    <s v="Cx"/>
    <x v="0"/>
    <s v="F"/>
    <m/>
    <n v="15"/>
    <n v="15"/>
    <n v="0"/>
    <s v="NEG"/>
  </r>
  <r>
    <n v="2014"/>
    <s v="CSU-6170"/>
    <n v="15776"/>
    <x v="0"/>
    <x v="4"/>
    <s v="Larimer"/>
    <s v="FC"/>
    <s v="FC-062"/>
    <x v="4"/>
    <s v="Light"/>
    <s v="Cx"/>
    <x v="1"/>
    <s v="F"/>
    <m/>
    <n v="1"/>
    <n v="1"/>
    <n v="0"/>
    <s v="NEG"/>
  </r>
  <r>
    <n v="2014"/>
    <s v="CSU-6171"/>
    <n v="15777"/>
    <x v="0"/>
    <x v="4"/>
    <s v="Larimer"/>
    <s v="FC"/>
    <s v="FC-029"/>
    <x v="1"/>
    <s v="Light"/>
    <s v="Cx"/>
    <x v="0"/>
    <s v="F"/>
    <m/>
    <n v="50"/>
    <n v="50"/>
    <n v="0"/>
    <s v="NEG"/>
  </r>
  <r>
    <n v="2014"/>
    <s v="CSU-6172"/>
    <n v="15778"/>
    <x v="0"/>
    <x v="4"/>
    <s v="Larimer"/>
    <s v="FC"/>
    <s v="FC-029"/>
    <x v="1"/>
    <s v="Light"/>
    <s v="Cx"/>
    <x v="0"/>
    <s v="F"/>
    <m/>
    <n v="21"/>
    <n v="21"/>
    <n v="0"/>
    <s v="NEG"/>
  </r>
  <r>
    <n v="2014"/>
    <s v="CSU-6173"/>
    <n v="15779"/>
    <x v="0"/>
    <x v="4"/>
    <s v="Larimer"/>
    <s v="FC"/>
    <s v="FC-029"/>
    <x v="1"/>
    <s v="Light"/>
    <s v="Cx"/>
    <x v="1"/>
    <s v="F"/>
    <m/>
    <n v="4"/>
    <n v="4"/>
    <n v="0"/>
    <s v="NEG"/>
  </r>
  <r>
    <n v="2014"/>
    <s v="CSU-6174"/>
    <n v="15780"/>
    <x v="0"/>
    <x v="4"/>
    <s v="Larimer"/>
    <s v="FC"/>
    <s v="FC-093"/>
    <x v="4"/>
    <s v="Light"/>
    <s v="Cx"/>
    <x v="0"/>
    <s v="F"/>
    <m/>
    <n v="50"/>
    <n v="50"/>
    <n v="0"/>
    <s v="NEG"/>
  </r>
  <r>
    <n v="2014"/>
    <s v="CSU-6175"/>
    <n v="15781"/>
    <x v="0"/>
    <x v="4"/>
    <s v="Larimer"/>
    <s v="FC"/>
    <s v="FC-093"/>
    <x v="4"/>
    <s v="Light"/>
    <s v="Cx"/>
    <x v="0"/>
    <s v="F"/>
    <m/>
    <n v="50"/>
    <n v="50"/>
    <n v="0"/>
    <s v="NEG"/>
  </r>
  <r>
    <n v="2014"/>
    <s v="CSU-6176"/>
    <n v="15782"/>
    <x v="0"/>
    <x v="4"/>
    <s v="Larimer"/>
    <s v="FC"/>
    <s v="FC-093"/>
    <x v="4"/>
    <s v="Light"/>
    <s v="Cx"/>
    <x v="0"/>
    <s v="F"/>
    <m/>
    <n v="51"/>
    <n v="51"/>
    <n v="0"/>
    <s v="NEG"/>
  </r>
  <r>
    <n v="2014"/>
    <s v="CSU-6177"/>
    <n v="15783"/>
    <x v="0"/>
    <x v="4"/>
    <s v="Larimer"/>
    <s v="FC"/>
    <s v="FC-093"/>
    <x v="4"/>
    <s v="Light"/>
    <s v="Cx"/>
    <x v="1"/>
    <s v="F"/>
    <m/>
    <n v="6"/>
    <n v="6"/>
    <n v="0"/>
    <s v="NEG"/>
  </r>
</pivotCacheRecords>
</file>

<file path=xl/pivotCache/pivotCacheRecords2.xml><?xml version="1.0" encoding="utf-8"?>
<pivotCacheRecords xmlns="http://schemas.openxmlformats.org/spreadsheetml/2006/main" xmlns:r="http://schemas.openxmlformats.org/officeDocument/2006/relationships" count="93">
  <r>
    <x v="0"/>
    <s v="06/18/2015"/>
    <s v="FC-001"/>
    <x v="0"/>
    <s v="Magic Carpet"/>
    <s v="LIGHT"/>
    <s v="NO"/>
    <n v="4"/>
    <n v="1"/>
    <n v="5"/>
    <n v="23"/>
  </r>
  <r>
    <x v="0"/>
    <s v="06/15/2015"/>
    <s v="FC-004"/>
    <x v="1"/>
    <s v="Bighorn Drive"/>
    <s v="LIGHT"/>
    <s v="NO"/>
    <n v="6"/>
    <n v="0"/>
    <n v="6"/>
    <n v="95"/>
  </r>
  <r>
    <x v="0"/>
    <s v="06/15/2015"/>
    <s v="FC-006"/>
    <x v="2"/>
    <s v="North Linden"/>
    <s v="LIGHT"/>
    <s v="NO"/>
    <n v="4"/>
    <n v="0"/>
    <n v="4"/>
    <n v="308"/>
  </r>
  <r>
    <x v="0"/>
    <s v="06/17/2015"/>
    <s v="FC-011"/>
    <x v="3"/>
    <s v="Golden Currant"/>
    <s v="LIGHT"/>
    <s v="NO"/>
    <n v="0"/>
    <n v="2"/>
    <n v="2"/>
    <n v="10"/>
  </r>
  <r>
    <x v="0"/>
    <s v="06/15/2015"/>
    <s v="FC-014"/>
    <x v="2"/>
    <s v="Fort Collins Vistors Center"/>
    <s v="LIGHT"/>
    <s v="NO"/>
    <n v="8"/>
    <n v="0"/>
    <n v="8"/>
    <n v="232"/>
  </r>
  <r>
    <x v="0"/>
    <s v="06/17/2015"/>
    <s v="FC-015"/>
    <x v="3"/>
    <s v="Stuart and Dorset"/>
    <s v="LIGHT"/>
    <s v="NO"/>
    <n v="2"/>
    <n v="0"/>
    <n v="2"/>
    <n v="51"/>
  </r>
  <r>
    <x v="0"/>
    <s v="06/15/2015"/>
    <s v="FC-019"/>
    <x v="2"/>
    <s v="Edora Park"/>
    <s v="LIGHT"/>
    <s v="NO"/>
    <n v="6"/>
    <n v="2"/>
    <n v="8"/>
    <n v="225"/>
  </r>
  <r>
    <x v="0"/>
    <s v="06/16/2015"/>
    <s v="FC-023"/>
    <x v="1"/>
    <s v="Boltz"/>
    <s v="LIGHT"/>
    <s v="NO"/>
    <n v="0"/>
    <n v="0"/>
    <n v="0"/>
    <n v="33"/>
  </r>
  <r>
    <x v="0"/>
    <s v="06/17/2015"/>
    <s v="FC-027"/>
    <x v="1"/>
    <s v="San Luis"/>
    <s v="LIGHT"/>
    <s v="NO"/>
    <n v="3"/>
    <n v="0"/>
    <n v="3"/>
    <n v="64"/>
  </r>
  <r>
    <x v="0"/>
    <s v="06/18/2015"/>
    <s v="FC-029"/>
    <x v="1"/>
    <s v="Bens Park"/>
    <s v="LIGHT"/>
    <s v="NO"/>
    <n v="4"/>
    <n v="0"/>
    <n v="4"/>
    <n v="45"/>
  </r>
  <r>
    <x v="0"/>
    <s v="06/17/2015"/>
    <s v="FC-031"/>
    <x v="1"/>
    <s v="Willow Springs"/>
    <s v="LIGHT"/>
    <s v="NO"/>
    <n v="3"/>
    <n v="0"/>
    <n v="3"/>
    <n v="65"/>
  </r>
  <r>
    <x v="0"/>
    <s v="06/15/2015"/>
    <s v="FC-034"/>
    <x v="2"/>
    <s v="Country Club"/>
    <s v="LIGHT"/>
    <s v="NO"/>
    <n v="2"/>
    <n v="0"/>
    <n v="2"/>
    <n v="26"/>
  </r>
  <r>
    <x v="0"/>
    <s v="06/15/2015"/>
    <s v="FC-036"/>
    <x v="3"/>
    <s v="Hemlock"/>
    <s v="LIGHT"/>
    <s v="NO"/>
    <n v="1"/>
    <n v="0"/>
    <n v="1"/>
    <n v="901"/>
  </r>
  <r>
    <x v="0"/>
    <s v="06/18/2015"/>
    <s v="FC-037"/>
    <x v="0"/>
    <s v="Chelsea Ridge"/>
    <s v="LIGHT"/>
    <s v="NO"/>
    <n v="9"/>
    <n v="0"/>
    <n v="9"/>
    <n v="20"/>
  </r>
  <r>
    <x v="0"/>
    <s v="06/15/2015"/>
    <s v="FC-038"/>
    <x v="2"/>
    <s v="Lochside Lane"/>
    <s v="LIGHT"/>
    <s v="NO"/>
    <n v="0"/>
    <n v="0"/>
    <n v="0"/>
    <n v="51"/>
  </r>
  <r>
    <x v="0"/>
    <s v="06/16/2015"/>
    <s v="FC-039"/>
    <x v="1"/>
    <s v="Fossil Creek South (Greenstone)"/>
    <s v="LIGHT"/>
    <s v="NO"/>
    <n v="20"/>
    <n v="0"/>
    <n v="20"/>
    <n v="91"/>
  </r>
  <r>
    <x v="0"/>
    <s v="06/15/2015"/>
    <s v="FC-040"/>
    <x v="2"/>
    <s v="Redwood"/>
    <s v="LIGHT"/>
    <s v="NO"/>
    <n v="0"/>
    <n v="0"/>
    <n v="0"/>
    <n v="112"/>
  </r>
  <r>
    <x v="0"/>
    <s v="06/17/2015"/>
    <s v="FC-041"/>
    <x v="3"/>
    <s v="Fishback"/>
    <s v="LIGHT"/>
    <s v="NO"/>
    <n v="13"/>
    <n v="3"/>
    <n v="16"/>
    <n v="78"/>
  </r>
  <r>
    <x v="0"/>
    <s v="06/16/2015"/>
    <s v="FC-046"/>
    <x v="1"/>
    <s v="725 Westshore Court"/>
    <s v="LIGHT"/>
    <s v="NO"/>
    <n v="1"/>
    <n v="2"/>
    <n v="3"/>
    <n v="67"/>
  </r>
  <r>
    <x v="0"/>
    <s v="06/16/2015"/>
    <s v="FC-047"/>
    <x v="1"/>
    <s v="Keenland &amp; Twin Oak"/>
    <s v="LIGHT"/>
    <s v="NO"/>
    <n v="0"/>
    <n v="0"/>
    <n v="0"/>
    <n v="5"/>
  </r>
  <r>
    <x v="0"/>
    <s v="06/17/2015"/>
    <s v="FC-049"/>
    <x v="0"/>
    <s v="Casa Grande and Downing"/>
    <s v="LIGHT"/>
    <s v="NO"/>
    <n v="0"/>
    <n v="3"/>
    <n v="3"/>
    <n v="15"/>
  </r>
  <r>
    <x v="0"/>
    <s v="06/16/2015"/>
    <s v="FC-050"/>
    <x v="1"/>
    <s v="Golden Meadows Ditch"/>
    <s v="LIGHT"/>
    <s v="NO"/>
    <n v="2"/>
    <n v="1"/>
    <n v="3"/>
    <n v="37"/>
  </r>
  <r>
    <x v="0"/>
    <s v="06/17/2015"/>
    <s v="FC-052"/>
    <x v="3"/>
    <s v="603 Gilgalad Way"/>
    <s v="LIGHT"/>
    <s v="NO"/>
    <n v="1"/>
    <n v="0"/>
    <n v="1"/>
    <n v="159"/>
  </r>
  <r>
    <x v="0"/>
    <s v="06/15/2015"/>
    <s v="FC-053"/>
    <x v="1"/>
    <s v="Egret and Rookery"/>
    <s v="LIGHT"/>
    <s v="NO"/>
    <n v="24"/>
    <n v="1"/>
    <n v="25"/>
    <n v="192"/>
  </r>
  <r>
    <x v="0"/>
    <s v="06/18/2015"/>
    <s v="FC-054"/>
    <x v="1"/>
    <s v="737 Parliament Court"/>
    <s v="LIGHT"/>
    <s v="NO"/>
    <n v="0"/>
    <n v="0"/>
    <n v="0"/>
    <n v="98"/>
  </r>
  <r>
    <x v="0"/>
    <s v="06/18/2015"/>
    <s v="FC-057"/>
    <x v="0"/>
    <s v="Registry Ridge- End of Ranger Dr"/>
    <s v="LIGHT"/>
    <s v="NO"/>
    <n v="11"/>
    <n v="1"/>
    <n v="12"/>
    <n v="32"/>
  </r>
  <r>
    <x v="0"/>
    <s v="06/17/2015"/>
    <s v="FC-058"/>
    <x v="0"/>
    <s v="Spring Creek Trail @ Michener Dr"/>
    <s v="LIGHT"/>
    <s v="NO"/>
    <n v="1"/>
    <n v="0"/>
    <n v="1"/>
    <n v="102"/>
  </r>
  <r>
    <x v="0"/>
    <s v="06/16/2015"/>
    <s v="FC-059"/>
    <x v="1"/>
    <s v="Springwood and Lockwood"/>
    <s v="LIGHT"/>
    <s v="NO"/>
    <n v="2"/>
    <n v="1"/>
    <n v="3"/>
    <n v="148"/>
  </r>
  <r>
    <x v="0"/>
    <s v="06/17/2015"/>
    <s v="FC-060"/>
    <x v="3"/>
    <s v="808 Pondersosa"/>
    <s v="LIGHT"/>
    <s v="NO"/>
    <n v="3"/>
    <n v="1"/>
    <n v="4"/>
    <n v="51"/>
  </r>
  <r>
    <x v="0"/>
    <s v="06/17/2015"/>
    <s v="FC-061"/>
    <x v="3"/>
    <s v="Holley Environ. Plant Research Ctr"/>
    <s v="LIGHT"/>
    <s v="NO"/>
    <n v="1"/>
    <n v="0"/>
    <n v="1"/>
    <n v="58"/>
  </r>
  <r>
    <x v="0"/>
    <s v="06/18/2015"/>
    <s v="FC-062"/>
    <x v="0"/>
    <s v="Waters Edge at Blue Mesa"/>
    <s v="LIGHT"/>
    <s v="NO"/>
    <n v="0"/>
    <n v="0"/>
    <n v="0"/>
    <n v="74"/>
  </r>
  <r>
    <x v="0"/>
    <s v="06/17/2015"/>
    <s v="FC-063"/>
    <x v="3"/>
    <s v="Red Fox Meadows FCNA"/>
    <s v="LIGHT"/>
    <s v="NO"/>
    <n v="1"/>
    <n v="0"/>
    <n v="1"/>
    <n v="371"/>
  </r>
  <r>
    <x v="0"/>
    <s v="06/18/2015"/>
    <s v="FC-064"/>
    <x v="1"/>
    <s v="West Chase @ Kechter Farm"/>
    <s v="LIGHT"/>
    <s v="NO"/>
    <n v="8"/>
    <n v="0"/>
    <n v="8"/>
    <n v="16"/>
  </r>
  <r>
    <x v="0"/>
    <s v="06/17/2015"/>
    <s v="FC-066"/>
    <x v="2"/>
    <s v="Prospect Ponds @ Drake Water"/>
    <s v="LIGHT"/>
    <s v="NO"/>
    <n v="75"/>
    <n v="1"/>
    <n v="76"/>
    <n v="1863"/>
  </r>
  <r>
    <x v="0"/>
    <s v="06/15/2015"/>
    <s v="FC-067"/>
    <x v="2"/>
    <s v="Poudre River Drive at bike trail"/>
    <s v="LIGHT"/>
    <s v="NO"/>
    <n v="21"/>
    <n v="4"/>
    <n v="25"/>
    <n v="3050"/>
  </r>
  <r>
    <x v="0"/>
    <s v="06/18/2015"/>
    <s v="FC-068"/>
    <x v="0"/>
    <s v="502 Crest Drive"/>
    <s v="LIGHT"/>
    <s v="NO"/>
    <n v="0"/>
    <n v="0"/>
    <n v="0"/>
    <n v="11"/>
  </r>
  <r>
    <x v="0"/>
    <s v="06/15/2015"/>
    <s v="FC-069"/>
    <x v="2"/>
    <s v="Linden Lake Rd"/>
    <s v="LIGHT"/>
    <s v="NO"/>
    <n v="0"/>
    <n v="0"/>
    <n v="0"/>
    <n v="96"/>
  </r>
  <r>
    <x v="0"/>
    <s v="06/18/2015"/>
    <s v="FC-071"/>
    <x v="0"/>
    <s v="Silvergate Road"/>
    <s v="LIGHT"/>
    <s v="NO"/>
    <n v="4"/>
    <n v="0"/>
    <n v="4"/>
    <n v="13"/>
  </r>
  <r>
    <x v="0"/>
    <s v="06/15/2015"/>
    <s v="FC-072"/>
    <x v="2"/>
    <s v="422 Lake Drive Alley"/>
    <s v="LIGHT"/>
    <s v="NO"/>
    <n v="5"/>
    <n v="3"/>
    <n v="8"/>
    <n v="149"/>
  </r>
  <r>
    <x v="0"/>
    <s v="06/15/2015"/>
    <s v="FC-073"/>
    <x v="3"/>
    <s v="118 Grant"/>
    <s v="LIGHT"/>
    <s v="NO"/>
    <n v="0"/>
    <n v="0"/>
    <n v="0"/>
    <n v="70"/>
  </r>
  <r>
    <x v="0"/>
    <s v="06/16/2015"/>
    <s v="FC-074"/>
    <x v="1"/>
    <s v="Rockcreek"/>
    <s v="LIGHT"/>
    <s v="NO"/>
    <n v="1"/>
    <n v="0"/>
    <n v="1"/>
    <n v="14"/>
  </r>
  <r>
    <x v="0"/>
    <s v="06/16/2015"/>
    <s v="FC-075"/>
    <x v="1"/>
    <s v="North Sage Creek"/>
    <s v="LIGHT"/>
    <s v="NO"/>
    <n v="4"/>
    <n v="0"/>
    <n v="4"/>
    <n v="179"/>
  </r>
  <r>
    <x v="0"/>
    <s v="06/18/2015"/>
    <s v="FC-093"/>
    <x v="0"/>
    <s v="Lopez Elementary School"/>
    <s v="LIGHT"/>
    <s v="NO"/>
    <n v="6"/>
    <n v="9"/>
    <n v="15"/>
    <n v="104"/>
  </r>
  <r>
    <x v="0"/>
    <s v="06/18/2015"/>
    <s v="LC-001"/>
    <x v="4"/>
    <s v="Berthoud"/>
    <s v="LIGHT"/>
    <s v="NO"/>
    <n v="24"/>
    <n v="1"/>
    <n v="27"/>
    <n v="36"/>
  </r>
  <r>
    <x v="0"/>
    <s v="06/16/2015"/>
    <s v="LC-010"/>
    <x v="4"/>
    <s v="Timnath-Downtown"/>
    <s v="LIGHT"/>
    <s v="NO"/>
    <n v="5"/>
    <n v="0"/>
    <n v="5"/>
    <n v="444"/>
  </r>
  <r>
    <x v="0"/>
    <s v="06/17/2015"/>
    <s v="LC-017"/>
    <x v="4"/>
    <s v="Bonnell West 2"/>
    <s v="LIGHT"/>
    <s v="NO"/>
    <n v="6"/>
    <n v="0"/>
    <n v="6"/>
    <n v="51"/>
  </r>
  <r>
    <x v="0"/>
    <s v="06/16/2015"/>
    <s v="LC-022"/>
    <x v="4"/>
    <s v="Timnath-Golf Course"/>
    <s v="LIGHT"/>
    <s v="NO"/>
    <n v="2"/>
    <n v="0"/>
    <n v="2"/>
    <n v="38"/>
  </r>
  <r>
    <x v="0"/>
    <s v="06/16/2015"/>
    <s v="LC-032"/>
    <x v="4"/>
    <s v="River Lakes Estates/Paradise Acres"/>
    <s v="LIGHT"/>
    <s v="NO"/>
    <n v="0"/>
    <n v="0"/>
    <n v="0"/>
    <n v="146"/>
  </r>
  <r>
    <x v="0"/>
    <s v="06/15/2015"/>
    <s v="LC-038"/>
    <x v="4"/>
    <s v="Turman Bruns HOA"/>
    <s v="LIGHT"/>
    <s v="NO"/>
    <n v="4"/>
    <n v="0"/>
    <n v="4"/>
    <n v="53"/>
  </r>
  <r>
    <x v="0"/>
    <s v="06/15/2015"/>
    <s v="LC-046"/>
    <x v="4"/>
    <s v="Eagle Ranch Estates"/>
    <s v="LIGHT"/>
    <s v="NO"/>
    <n v="1"/>
    <n v="0"/>
    <n v="1"/>
    <n v="48"/>
  </r>
  <r>
    <x v="0"/>
    <s v="06/16/2015"/>
    <s v="LC-048"/>
    <x v="4"/>
    <s v="Timnath-Summerfields"/>
    <s v="LIGHT"/>
    <s v="NO"/>
    <n v="0"/>
    <n v="0"/>
    <n v="1"/>
    <n v="35"/>
  </r>
  <r>
    <x v="0"/>
    <s v="06/17/2015"/>
    <s v="LC-049"/>
    <x v="4"/>
    <s v="Berthoud North of Bunyan"/>
    <s v="LIGHT"/>
    <s v="NO"/>
    <n v="10"/>
    <n v="1"/>
    <n v="11"/>
    <n v="144"/>
  </r>
  <r>
    <x v="0"/>
    <s v="06/16/2015"/>
    <s v="LC-050"/>
    <x v="4"/>
    <s v="Timnath-Wildwing"/>
    <s v="LIGHT"/>
    <s v="NO"/>
    <n v="13"/>
    <n v="0"/>
    <n v="14"/>
    <n v="299"/>
  </r>
  <r>
    <x v="0"/>
    <s v="06/16/2015"/>
    <s v="LC-051"/>
    <x v="4"/>
    <s v="Timnath-Saratoga Falls"/>
    <s v="LIGHT"/>
    <s v="NO"/>
    <n v="2"/>
    <n v="0"/>
    <n v="2"/>
    <n v="116"/>
  </r>
  <r>
    <x v="0"/>
    <s v="06/16/2015"/>
    <s v="LC-052"/>
    <x v="4"/>
    <s v="Walmart East at Poudre River"/>
    <s v="LIGHT"/>
    <s v="NO"/>
    <n v="7"/>
    <n v="0"/>
    <n v="7"/>
    <n v="472"/>
  </r>
  <r>
    <x v="0"/>
    <s v="06/15/2015"/>
    <s v="LV-004"/>
    <x v="4"/>
    <s v="29th and Madison"/>
    <s v="LIGHT"/>
    <s v="NO"/>
    <n v="2"/>
    <n v="0"/>
    <n v="2"/>
    <n v="103"/>
  </r>
  <r>
    <x v="0"/>
    <s v="06/18/2015"/>
    <s v="LV-014"/>
    <x v="4"/>
    <s v="Estrella Park"/>
    <s v="LIGHT"/>
    <s v="NO"/>
    <n v="4"/>
    <n v="1"/>
    <n v="5"/>
    <n v="8"/>
  </r>
  <r>
    <x v="0"/>
    <s v="06/17/2015"/>
    <s v="LV-019"/>
    <x v="4"/>
    <s v="Jocelyn and Eagle"/>
    <s v="LIGHT"/>
    <s v="NO"/>
    <n v="3"/>
    <n v="0"/>
    <n v="3"/>
    <n v="66"/>
  </r>
  <r>
    <x v="0"/>
    <s v="06/18/2015"/>
    <s v="LV-020"/>
    <x v="4"/>
    <s v="Cattail Pond"/>
    <s v="LIGHT"/>
    <s v="NO"/>
    <n v="9"/>
    <n v="0"/>
    <n v="9"/>
    <n v="73"/>
  </r>
  <r>
    <x v="0"/>
    <s v="06/17/2015"/>
    <s v="LV-021"/>
    <x v="4"/>
    <s v="Linda and 26th Street SW"/>
    <s v="LIGHT"/>
    <s v="NO"/>
    <n v="5"/>
    <n v="0"/>
    <n v="5"/>
    <n v="80"/>
  </r>
  <r>
    <x v="0"/>
    <s v="06/17/2015"/>
    <s v="LV-042"/>
    <x v="4"/>
    <s v="2001 South Douglas"/>
    <s v="LIGHT"/>
    <s v="NO"/>
    <n v="1"/>
    <n v="0"/>
    <n v="1"/>
    <n v="11"/>
  </r>
  <r>
    <x v="0"/>
    <s v="06/15/2015"/>
    <s v="LV-066"/>
    <x v="4"/>
    <s v="Outlet Mall Apartments"/>
    <s v="LIGHT"/>
    <s v="NO"/>
    <n v="24"/>
    <n v="0"/>
    <n v="24"/>
    <n v="224"/>
  </r>
  <r>
    <x v="0"/>
    <s v="06/17/2015"/>
    <s v="LV-067"/>
    <x v="4"/>
    <s v="Del Norte Private Park"/>
    <s v="LIGHT"/>
    <s v="NO"/>
    <n v="5"/>
    <n v="1"/>
    <n v="6"/>
    <n v="24"/>
  </r>
  <r>
    <x v="0"/>
    <s v="06/15/2015"/>
    <s v="LV-069"/>
    <x v="4"/>
    <s v="Horseshoe Peninsula"/>
    <s v="LIGHT"/>
    <s v="NO"/>
    <n v="2"/>
    <n v="0"/>
    <n v="2"/>
    <n v="15"/>
  </r>
  <r>
    <x v="0"/>
    <s v="06/16/2015"/>
    <s v="LV-074"/>
    <x v="4"/>
    <s v="Jefferson and 11th"/>
    <s v="LIGHT"/>
    <s v="NO"/>
    <n v="0"/>
    <n v="3"/>
    <n v="3"/>
    <n v="14"/>
  </r>
  <r>
    <x v="0"/>
    <s v="06/16/2015"/>
    <s v="LV-077"/>
    <x v="4"/>
    <s v="1105 East First Street"/>
    <s v="LIGHT"/>
    <s v="NO"/>
    <n v="0"/>
    <n v="0"/>
    <n v="0"/>
    <n v="16"/>
  </r>
  <r>
    <x v="0"/>
    <s v="06/15/2015"/>
    <s v="LV-078"/>
    <x v="4"/>
    <s v="Seven Lakes Park"/>
    <s v="LIGHT"/>
    <s v="NO"/>
    <n v="22"/>
    <n v="1"/>
    <n v="23"/>
    <n v="399"/>
  </r>
  <r>
    <x v="0"/>
    <s v="06/15/2015"/>
    <s v="LV-080"/>
    <x v="4"/>
    <s v="Harding and Reagan North"/>
    <s v="LIGHT"/>
    <s v="NO"/>
    <n v="8"/>
    <n v="1"/>
    <n v="9"/>
    <n v="53"/>
  </r>
  <r>
    <x v="0"/>
    <s v="06/17/2015"/>
    <s v="LV-087"/>
    <x v="4"/>
    <s v="2444 Derby Hill Road"/>
    <s v="LIGHT"/>
    <s v="NO"/>
    <n v="10"/>
    <n v="0"/>
    <n v="10"/>
    <n v="35"/>
  </r>
  <r>
    <x v="0"/>
    <s v="06/15/2015"/>
    <s v="LV-088"/>
    <x v="4"/>
    <s v="2229 Arikaree Court"/>
    <s v="LIGHT"/>
    <s v="NO"/>
    <n v="3"/>
    <n v="0"/>
    <n v="3"/>
    <n v="66"/>
  </r>
  <r>
    <x v="0"/>
    <s v="06/16/2015"/>
    <s v="LV-089"/>
    <x v="4"/>
    <s v="9th and Des Moines"/>
    <s v="LIGHT"/>
    <s v="NO"/>
    <n v="1"/>
    <n v="0"/>
    <n v="1"/>
    <n v="149"/>
  </r>
  <r>
    <x v="0"/>
    <s v="06/15/2015"/>
    <s v="LV-093"/>
    <x v="4"/>
    <s v="Pond at Silver Lake"/>
    <s v="LIGHT"/>
    <s v="NO"/>
    <n v="11"/>
    <n v="2"/>
    <n v="13"/>
    <n v="65"/>
  </r>
  <r>
    <x v="0"/>
    <s v="06/15/2015"/>
    <s v="LV-095"/>
    <x v="4"/>
    <s v="Waterfront at Boyd Lake"/>
    <s v="LIGHT"/>
    <s v="NO"/>
    <n v="42"/>
    <n v="0"/>
    <n v="42"/>
    <n v="1015"/>
  </r>
  <r>
    <x v="0"/>
    <s v="06/18/2015"/>
    <s v="LV-097"/>
    <x v="4"/>
    <s v="Farisita at Rist Benson Drainage"/>
    <s v="LIGHT"/>
    <s v="NO"/>
    <n v="0"/>
    <n v="0"/>
    <n v="0"/>
    <n v="6"/>
  </r>
  <r>
    <x v="0"/>
    <s v="06/18/2015"/>
    <s v="LV-098"/>
    <x v="4"/>
    <s v="Benson Park"/>
    <s v="LIGHT"/>
    <s v="NO"/>
    <n v="4"/>
    <n v="0"/>
    <n v="4"/>
    <n v="16"/>
  </r>
  <r>
    <x v="0"/>
    <s v="06/18/2015"/>
    <s v="LV-099"/>
    <x v="4"/>
    <s v="Cattails Golf Course"/>
    <s v="LIGHT"/>
    <s v="NO"/>
    <n v="2"/>
    <n v="0"/>
    <n v="3"/>
    <n v="13"/>
  </r>
  <r>
    <x v="0"/>
    <s v="06/16/2015"/>
    <s v="LV-100"/>
    <x v="4"/>
    <s v="Lynx Runoff @ Blue Tree Real Estate"/>
    <s v="LIGHT"/>
    <s v="NO"/>
    <n v="0"/>
    <n v="0"/>
    <n v="0"/>
    <n v="1"/>
  </r>
  <r>
    <x v="0"/>
    <s v="06/18/2015"/>
    <s v="LV-102"/>
    <x v="4"/>
    <s v="Glen Isle Ditch and Pond"/>
    <s v="LIGHT"/>
    <s v="NO"/>
    <n v="12"/>
    <n v="0"/>
    <n v="12"/>
    <n v="62"/>
  </r>
  <r>
    <x v="0"/>
    <s v="06/16/2015"/>
    <s v="LV-104"/>
    <x v="4"/>
    <s v="County Road 20C and County Road 9"/>
    <s v="LIGHT"/>
    <s v="NO"/>
    <n v="7"/>
    <n v="0"/>
    <n v="7"/>
    <n v="51"/>
  </r>
  <r>
    <x v="0"/>
    <s v="06/18/2015"/>
    <s v="LV-105"/>
    <x v="4"/>
    <s v="West 43rd RR"/>
    <s v="LIGHT"/>
    <s v="NO"/>
    <n v="0"/>
    <n v="1"/>
    <n v="1"/>
    <n v="15"/>
  </r>
  <r>
    <x v="0"/>
    <s v="06/16/2015"/>
    <s v="LV-110"/>
    <x v="4"/>
    <s v="Big Thompson Natural Area"/>
    <s v="LIGHT"/>
    <s v="NO"/>
    <n v="7"/>
    <n v="0"/>
    <n v="7"/>
    <n v="354"/>
  </r>
  <r>
    <x v="0"/>
    <s v="06/16/2015"/>
    <s v="LV-112"/>
    <x v="4"/>
    <s v="915 South Boise"/>
    <s v="LIGHT"/>
    <s v="NO"/>
    <n v="4"/>
    <n v="5"/>
    <n v="9"/>
    <n v="70"/>
  </r>
  <r>
    <x v="0"/>
    <s v="06/16/2015"/>
    <s v="LV-113"/>
    <x v="4"/>
    <s v="The Springs at Marianna"/>
    <s v="LIGHT"/>
    <s v="NO"/>
    <n v="1"/>
    <n v="0"/>
    <n v="1"/>
    <n v="28"/>
  </r>
  <r>
    <x v="0"/>
    <s v="06/17/2015"/>
    <s v="LV-114"/>
    <x v="4"/>
    <s v="The Ponds at Jill Drive"/>
    <s v="LIGHT"/>
    <s v="NO"/>
    <n v="7"/>
    <n v="0"/>
    <n v="7"/>
    <n v="152"/>
  </r>
  <r>
    <x v="0"/>
    <s v="06/15/2015"/>
    <s v="LV-116"/>
    <x v="4"/>
    <s v="Sundisk and 13E"/>
    <s v="LIGHT"/>
    <s v="NO"/>
    <n v="0"/>
    <n v="0"/>
    <n v="0"/>
    <n v="50"/>
  </r>
  <r>
    <x v="0"/>
    <s v="06/15/2015"/>
    <s v="LV-117"/>
    <x v="4"/>
    <s v="Centerra"/>
    <s v="LIGHT"/>
    <s v="NO"/>
    <n v="20"/>
    <n v="1"/>
    <n v="21"/>
    <n v="149"/>
  </r>
  <r>
    <x v="0"/>
    <s v="06/16/2015"/>
    <s v="LV-118"/>
    <x v="4"/>
    <s v="Golf Vista at Golf Course Pond"/>
    <s v="LIGHT"/>
    <s v="NO"/>
    <n v="3"/>
    <n v="0"/>
    <n v="3"/>
    <n v="34"/>
  </r>
  <r>
    <x v="0"/>
    <s v="06/17/2015"/>
    <s v="LV-120"/>
    <x v="4"/>
    <s v="End of City Limits North"/>
    <s v="LIGHT"/>
    <s v="NO"/>
    <n v="13"/>
    <n v="0"/>
    <n v="13"/>
    <n v="46"/>
  </r>
  <r>
    <x v="0"/>
    <s v="06/18/2015"/>
    <s v="LV-121"/>
    <x v="4"/>
    <s v="Bayfield and Windsor"/>
    <s v="LIGHT"/>
    <s v="NO"/>
    <n v="0"/>
    <n v="0"/>
    <n v="0"/>
    <n v="0"/>
  </r>
  <r>
    <x v="0"/>
    <s v="06/18/2015"/>
    <s v="LV-122"/>
    <x v="4"/>
    <s v="Fallgold"/>
    <s v="LIGHT"/>
    <s v="NO"/>
    <n v="5"/>
    <n v="0"/>
    <n v="5"/>
    <n v="11"/>
  </r>
  <r>
    <x v="0"/>
    <s v="06/16/2015"/>
    <s v="LV-124"/>
    <x v="4"/>
    <s v="Storage Yards 2nd St. South West"/>
    <s v="LIGHT"/>
    <s v="NO"/>
    <n v="0"/>
    <n v="0"/>
    <n v="0"/>
    <n v="5"/>
  </r>
  <r>
    <x v="0"/>
    <s v="06/16/2015"/>
    <s v="LV-125"/>
    <x v="4"/>
    <s v="8th St. No Name"/>
    <s v="LIGHT"/>
    <s v="NO"/>
    <n v="0"/>
    <n v="0"/>
    <n v="0"/>
    <n v="20"/>
  </r>
  <r>
    <x v="0"/>
    <s v="06/17/2015"/>
    <s v="LV-FLOAT"/>
    <x v="4"/>
    <s v="Loveland Floater Trap"/>
    <s v="LIGHT"/>
    <s v="NO"/>
    <n v="5"/>
    <n v="0"/>
    <n v="5"/>
    <n v="42"/>
  </r>
</pivotCacheRecords>
</file>

<file path=xl/pivotCache/pivotCacheRecords3.xml><?xml version="1.0" encoding="utf-8"?>
<pivotCacheRecords xmlns="http://schemas.openxmlformats.org/spreadsheetml/2006/main" xmlns:r="http://schemas.openxmlformats.org/officeDocument/2006/relationships" count="69">
  <r>
    <n v="2015"/>
    <s v="CSU-7085"/>
    <n v="16691"/>
    <x v="0"/>
    <d v="2015-06-15T00:00:00"/>
    <s v="LC"/>
    <s v="FC"/>
    <s v="FC-004"/>
    <x v="0"/>
    <s v="LIGHT"/>
    <s v="Cx."/>
    <x v="0"/>
    <s v="F"/>
    <n v="0"/>
    <n v="6"/>
    <n v="6"/>
    <n v="0"/>
    <s v="Negative"/>
    <m/>
    <s v="FC-tars"/>
    <m/>
  </r>
  <r>
    <n v="2015"/>
    <s v="CSU-7086"/>
    <n v="16692"/>
    <x v="0"/>
    <d v="2015-06-15T00:00:00"/>
    <s v="LC"/>
    <s v="FC"/>
    <s v="FC-014"/>
    <x v="1"/>
    <s v="LIGHT"/>
    <s v="Cx."/>
    <x v="0"/>
    <s v="F"/>
    <n v="0"/>
    <n v="8"/>
    <n v="8"/>
    <n v="0"/>
    <s v="Negative"/>
    <m/>
    <s v="FC-tars"/>
    <m/>
  </r>
  <r>
    <n v="2015"/>
    <s v="CSU-7087"/>
    <n v="16693"/>
    <x v="0"/>
    <d v="2015-06-15T00:00:00"/>
    <s v="LC"/>
    <s v="FC"/>
    <s v="FC-053"/>
    <x v="0"/>
    <s v="LIGHT"/>
    <s v="Cx."/>
    <x v="0"/>
    <s v="F"/>
    <n v="0"/>
    <n v="24"/>
    <n v="24"/>
    <n v="0"/>
    <s v="Negative"/>
    <m/>
    <s v="FC-tars"/>
    <m/>
  </r>
  <r>
    <n v="2015"/>
    <s v="CSU-7088"/>
    <n v="16694"/>
    <x v="0"/>
    <d v="2015-06-15T00:00:00"/>
    <s v="LC"/>
    <s v="FC"/>
    <s v="FC-053"/>
    <x v="0"/>
    <s v="LIGHT"/>
    <s v="Cx."/>
    <x v="1"/>
    <s v="F"/>
    <n v="0"/>
    <n v="1"/>
    <n v="1"/>
    <n v="0"/>
    <s v="Negative"/>
    <m/>
    <s v="FC-pipi"/>
    <m/>
  </r>
  <r>
    <n v="2015"/>
    <s v="CSU-7089"/>
    <n v="16695"/>
    <x v="0"/>
    <d v="2015-06-15T00:00:00"/>
    <s v="LC"/>
    <s v="FC"/>
    <s v="FC-034"/>
    <x v="1"/>
    <s v="LIGHT"/>
    <s v="Cx."/>
    <x v="0"/>
    <s v="F"/>
    <n v="0"/>
    <n v="2"/>
    <n v="2"/>
    <n v="0"/>
    <s v="Negative"/>
    <m/>
    <s v="FC-tars"/>
    <m/>
  </r>
  <r>
    <n v="2015"/>
    <s v="CSU-7090"/>
    <n v="16696"/>
    <x v="0"/>
    <d v="2015-06-15T00:00:00"/>
    <s v="LC"/>
    <s v="LV"/>
    <s v="LV-095"/>
    <x v="2"/>
    <s v="LIGHT"/>
    <s v="Cx."/>
    <x v="0"/>
    <s v="F"/>
    <n v="0"/>
    <n v="42"/>
    <n v="42"/>
    <n v="0"/>
    <s v="Negative"/>
    <m/>
    <s v="LV-tars"/>
    <m/>
  </r>
  <r>
    <n v="2015"/>
    <s v="CSU-7091"/>
    <n v="16697"/>
    <x v="0"/>
    <d v="2015-06-15T00:00:00"/>
    <s v="LC"/>
    <s v="FC"/>
    <s v="FC-040gr"/>
    <x v="1"/>
    <s v="GRAVID"/>
    <s v="Cx."/>
    <x v="1"/>
    <s v="F"/>
    <n v="5"/>
    <n v="0"/>
    <n v="5"/>
    <n v="0"/>
    <s v="Negative"/>
    <m/>
    <s v="FC-pipi"/>
    <m/>
  </r>
  <r>
    <n v="2015"/>
    <s v="CSU-7092"/>
    <n v="16698"/>
    <x v="0"/>
    <d v="2015-06-15T00:00:00"/>
    <s v="LC"/>
    <s v="LV"/>
    <s v="LV-069"/>
    <x v="3"/>
    <s v="LIGHT"/>
    <s v="Cx."/>
    <x v="0"/>
    <s v="F"/>
    <n v="0"/>
    <n v="2"/>
    <n v="2"/>
    <n v="0"/>
    <s v="Negative"/>
    <m/>
    <s v="LV-tars"/>
    <m/>
  </r>
  <r>
    <n v="2015"/>
    <s v="CSU-7093"/>
    <n v="16699"/>
    <x v="0"/>
    <d v="2015-06-15T00:00:00"/>
    <s v="LC"/>
    <s v="FC"/>
    <s v="FC-067"/>
    <x v="1"/>
    <s v="LIGHT"/>
    <s v="Cx."/>
    <x v="0"/>
    <s v="F"/>
    <n v="0"/>
    <n v="21"/>
    <n v="21"/>
    <n v="0"/>
    <s v="Negative"/>
    <m/>
    <s v="FC-tars"/>
    <m/>
  </r>
  <r>
    <n v="2015"/>
    <s v="CSU-7094"/>
    <n v="16700"/>
    <x v="0"/>
    <d v="2015-06-15T00:00:00"/>
    <s v="LC"/>
    <s v="FC"/>
    <s v="FC-067"/>
    <x v="1"/>
    <s v="LIGHT"/>
    <s v="Cx."/>
    <x v="1"/>
    <s v="F"/>
    <n v="0"/>
    <n v="2"/>
    <n v="2"/>
    <n v="0"/>
    <s v="Negative"/>
    <m/>
    <s v="FC-pipi"/>
    <m/>
  </r>
  <r>
    <n v="2015"/>
    <s v="CSU-7095"/>
    <n v="16701"/>
    <x v="0"/>
    <d v="2015-06-15T00:00:00"/>
    <s v="LC"/>
    <s v="FC"/>
    <s v="FC-067"/>
    <x v="1"/>
    <s v="LIGHT"/>
    <s v="Cx."/>
    <x v="1"/>
    <s v="F"/>
    <n v="0"/>
    <n v="2"/>
    <n v="2"/>
    <n v="0"/>
    <s v="Negative"/>
    <m/>
    <s v="FC-pipi"/>
    <m/>
  </r>
  <r>
    <n v="2015"/>
    <s v="CSU-7096"/>
    <n v="16702"/>
    <x v="0"/>
    <d v="2015-06-15T00:00:00"/>
    <s v="LC"/>
    <s v="FC"/>
    <s v="FC-092gr"/>
    <x v="1"/>
    <s v="GRAVID"/>
    <s v="Cx."/>
    <x v="1"/>
    <s v="F"/>
    <n v="5"/>
    <n v="0"/>
    <n v="5"/>
    <n v="0"/>
    <s v="Negative"/>
    <m/>
    <s v="FC-pipi"/>
    <m/>
  </r>
  <r>
    <n v="2015"/>
    <s v="CSU-7097"/>
    <n v="16703"/>
    <x v="0"/>
    <d v="2015-06-15T00:00:00"/>
    <s v="LC"/>
    <s v="FC"/>
    <s v="FC-006"/>
    <x v="1"/>
    <s v="LIGHT"/>
    <s v="Cx."/>
    <x v="0"/>
    <s v="F"/>
    <n v="0"/>
    <n v="4"/>
    <n v="4"/>
    <n v="0"/>
    <s v="Negative"/>
    <m/>
    <s v="FC-tars"/>
    <m/>
  </r>
  <r>
    <n v="2015"/>
    <s v="CSU-7098"/>
    <n v="16704"/>
    <x v="0"/>
    <d v="2015-06-15T00:00:00"/>
    <s v="LC"/>
    <s v="FC"/>
    <s v="FC-091gr"/>
    <x v="1"/>
    <s v="GRAVID"/>
    <s v="Cx."/>
    <x v="1"/>
    <s v="F"/>
    <n v="2"/>
    <n v="0"/>
    <n v="2"/>
    <n v="0"/>
    <s v="Negative"/>
    <m/>
    <s v="FC-pipi"/>
    <m/>
  </r>
  <r>
    <n v="2015"/>
    <s v="CSU-7099"/>
    <n v="16705"/>
    <x v="0"/>
    <d v="2015-06-15T00:00:00"/>
    <s v="LC"/>
    <s v="FC"/>
    <s v="FC-019"/>
    <x v="1"/>
    <s v="LIGHT"/>
    <s v="Cx."/>
    <x v="0"/>
    <s v="F"/>
    <n v="0"/>
    <n v="6"/>
    <n v="6"/>
    <n v="0"/>
    <s v="Negative"/>
    <m/>
    <s v="FC-tars"/>
    <m/>
  </r>
  <r>
    <n v="2015"/>
    <s v="CSU-7100"/>
    <n v="16706"/>
    <x v="0"/>
    <d v="2015-06-15T00:00:00"/>
    <s v="LC"/>
    <s v="FC"/>
    <s v="FC-019"/>
    <x v="1"/>
    <s v="LIGHT"/>
    <s v="Cx."/>
    <x v="1"/>
    <s v="F"/>
    <n v="0"/>
    <n v="2"/>
    <n v="2"/>
    <n v="0"/>
    <s v="Negative"/>
    <m/>
    <s v="FC-pipi"/>
    <m/>
  </r>
  <r>
    <n v="2015"/>
    <s v="CSU-7101"/>
    <n v="16707"/>
    <x v="0"/>
    <d v="2015-06-15T00:00:00"/>
    <s v="LC"/>
    <s v="FC"/>
    <s v="FC-036"/>
    <x v="4"/>
    <s v="LIGHT"/>
    <s v="Cx."/>
    <x v="0"/>
    <s v="F"/>
    <n v="0"/>
    <n v="1"/>
    <n v="1"/>
    <n v="0"/>
    <s v="Negative"/>
    <m/>
    <s v="FC-tars"/>
    <m/>
  </r>
  <r>
    <n v="2015"/>
    <s v="CSU-7102"/>
    <n v="16708"/>
    <x v="0"/>
    <d v="2015-06-15T00:00:00"/>
    <s v="LC"/>
    <s v="FC"/>
    <s v="FC-072"/>
    <x v="1"/>
    <s v="LIGHT"/>
    <s v="Cx."/>
    <x v="0"/>
    <s v="F"/>
    <n v="0"/>
    <n v="5"/>
    <n v="5"/>
    <n v="0"/>
    <s v="Negative"/>
    <m/>
    <s v="FC-tars"/>
    <m/>
  </r>
  <r>
    <n v="2015"/>
    <s v="CSU-7103"/>
    <n v="16709"/>
    <x v="0"/>
    <d v="2015-06-15T00:00:00"/>
    <s v="LC"/>
    <s v="FC"/>
    <s v="FC-072"/>
    <x v="1"/>
    <s v="LIGHT"/>
    <s v="Cx."/>
    <x v="1"/>
    <s v="F"/>
    <n v="0"/>
    <n v="1"/>
    <n v="1"/>
    <n v="0"/>
    <s v="Negative"/>
    <m/>
    <s v="FC-pipi"/>
    <m/>
  </r>
  <r>
    <n v="2015"/>
    <s v="CSU-7104"/>
    <n v="16710"/>
    <x v="0"/>
    <d v="2015-06-15T00:00:00"/>
    <s v="LC"/>
    <s v="FC"/>
    <s v="FC-072"/>
    <x v="1"/>
    <s v="LIGHT"/>
    <s v="Cx."/>
    <x v="1"/>
    <s v="F"/>
    <n v="0"/>
    <n v="2"/>
    <n v="2"/>
    <n v="0"/>
    <s v="Negative"/>
    <m/>
    <s v="FC-pipi"/>
    <m/>
  </r>
  <r>
    <n v="2015"/>
    <s v="CSU-7105"/>
    <n v="16711"/>
    <x v="0"/>
    <d v="2015-06-16T00:00:00"/>
    <s v="LC"/>
    <s v="FC"/>
    <s v="FC-075"/>
    <x v="0"/>
    <s v="LIGHT"/>
    <s v="Cx."/>
    <x v="0"/>
    <s v="F"/>
    <n v="0"/>
    <n v="4"/>
    <n v="4"/>
    <n v="0"/>
    <s v="Negative"/>
    <m/>
    <s v="FC-tars"/>
    <m/>
  </r>
  <r>
    <n v="2015"/>
    <s v="CSU-7106"/>
    <n v="16712"/>
    <x v="0"/>
    <d v="2015-06-16T00:00:00"/>
    <s v="LC"/>
    <s v="FC"/>
    <s v="FC-039"/>
    <x v="0"/>
    <s v="LIGHT"/>
    <s v="Cx."/>
    <x v="0"/>
    <s v="F"/>
    <n v="0"/>
    <n v="20"/>
    <n v="20"/>
    <n v="0"/>
    <s v="Negative"/>
    <m/>
    <s v="FC-tars"/>
    <m/>
  </r>
  <r>
    <n v="2015"/>
    <s v="CSU-7107"/>
    <n v="16713"/>
    <x v="0"/>
    <d v="2015-06-16T00:00:00"/>
    <s v="LC"/>
    <s v="FC"/>
    <s v="FC-075gr"/>
    <x v="0"/>
    <s v="GRAVID"/>
    <s v="Cx."/>
    <x v="1"/>
    <s v="F"/>
    <n v="22"/>
    <n v="0"/>
    <n v="22"/>
    <n v="0"/>
    <s v="Negative"/>
    <m/>
    <s v="FC-pipi"/>
    <m/>
  </r>
  <r>
    <n v="2015"/>
    <s v="CSU-7108"/>
    <n v="16714"/>
    <x v="0"/>
    <d v="2015-06-16T00:00:00"/>
    <s v="LC"/>
    <s v="LV"/>
    <s v="LV-089"/>
    <x v="5"/>
    <s v="LIGHT"/>
    <s v="Cx."/>
    <x v="0"/>
    <s v="F"/>
    <n v="0"/>
    <n v="1"/>
    <n v="1"/>
    <n v="0"/>
    <s v="Negative"/>
    <m/>
    <s v="LV-tars"/>
    <m/>
  </r>
  <r>
    <n v="2015"/>
    <s v="CSU-7109"/>
    <n v="16715"/>
    <x v="0"/>
    <d v="2015-06-16T00:00:00"/>
    <s v="LC"/>
    <s v="LV"/>
    <s v="LV-104"/>
    <x v="6"/>
    <s v="LIGHT"/>
    <s v="Cx."/>
    <x v="0"/>
    <s v="F"/>
    <n v="0"/>
    <n v="7"/>
    <n v="7"/>
    <n v="0"/>
    <s v="Negative"/>
    <m/>
    <s v="LV-tars"/>
    <m/>
  </r>
  <r>
    <n v="2015"/>
    <s v="CSU-7110"/>
    <n v="16716"/>
    <x v="0"/>
    <d v="2015-06-16T00:00:00"/>
    <s v="LC"/>
    <s v="LV"/>
    <s v="LV-110"/>
    <x v="7"/>
    <s v="LIGHT"/>
    <s v="Cx."/>
    <x v="0"/>
    <s v="F"/>
    <n v="0"/>
    <n v="7"/>
    <n v="7"/>
    <n v="0"/>
    <s v="Negative"/>
    <m/>
    <s v="LV-tars"/>
    <m/>
  </r>
  <r>
    <n v="2015"/>
    <s v="CSU-7111"/>
    <n v="16717"/>
    <x v="0"/>
    <d v="2015-06-16T00:00:00"/>
    <s v="LC"/>
    <s v="FC"/>
    <s v="FC-074"/>
    <x v="0"/>
    <s v="LIGHT"/>
    <s v="Cx."/>
    <x v="0"/>
    <s v="F"/>
    <n v="0"/>
    <n v="1"/>
    <n v="1"/>
    <n v="0"/>
    <s v="Negative"/>
    <m/>
    <s v="FC-tars"/>
    <m/>
  </r>
  <r>
    <n v="2015"/>
    <s v="CSU-7112"/>
    <n v="16718"/>
    <x v="0"/>
    <d v="2015-06-16T00:00:00"/>
    <s v="LC"/>
    <s v="FC"/>
    <s v="FC-088gr"/>
    <x v="0"/>
    <s v="GRAVID"/>
    <s v="Cx."/>
    <x v="1"/>
    <s v="F"/>
    <n v="23"/>
    <n v="0"/>
    <n v="23"/>
    <n v="0"/>
    <s v="Negative"/>
    <m/>
    <s v="FC-pipi"/>
    <m/>
  </r>
  <r>
    <n v="2015"/>
    <s v="CSU-7113"/>
    <n v="16719"/>
    <x v="0"/>
    <d v="2015-06-16T00:00:00"/>
    <s v="LC"/>
    <s v="FC"/>
    <s v="FC-088gr"/>
    <x v="0"/>
    <s v="GRAVID"/>
    <s v="Cx."/>
    <x v="1"/>
    <s v="F"/>
    <n v="7"/>
    <n v="0"/>
    <n v="7"/>
    <n v="0"/>
    <s v="Negative"/>
    <m/>
    <s v="FC-pipi"/>
    <m/>
  </r>
  <r>
    <n v="2015"/>
    <s v="CSU-7114"/>
    <n v="16720"/>
    <x v="0"/>
    <d v="2015-06-16T00:00:00"/>
    <s v="LC"/>
    <s v="FC"/>
    <s v="FC-059"/>
    <x v="0"/>
    <s v="LIGHT"/>
    <s v="Cx."/>
    <x v="0"/>
    <s v="F"/>
    <n v="0"/>
    <n v="2"/>
    <n v="2"/>
    <n v="0"/>
    <s v="Negative"/>
    <m/>
    <s v="FC-tars"/>
    <m/>
  </r>
  <r>
    <n v="2015"/>
    <s v="CSU-7115"/>
    <n v="16721"/>
    <x v="0"/>
    <d v="2015-06-16T00:00:00"/>
    <s v="LC"/>
    <s v="FC"/>
    <s v="FC-059"/>
    <x v="0"/>
    <s v="LIGHT"/>
    <s v="Cx."/>
    <x v="1"/>
    <s v="F"/>
    <n v="0"/>
    <n v="1"/>
    <n v="1"/>
    <n v="0"/>
    <s v="Negative"/>
    <m/>
    <s v="FC-pipi"/>
    <m/>
  </r>
  <r>
    <n v="2015"/>
    <s v="CSU-7116"/>
    <n v="16722"/>
    <x v="0"/>
    <d v="2015-06-16T00:00:00"/>
    <s v="LC"/>
    <s v="FC"/>
    <s v="FC-050"/>
    <x v="0"/>
    <s v="LIGHT"/>
    <s v="Cx."/>
    <x v="0"/>
    <s v="F"/>
    <n v="0"/>
    <n v="2"/>
    <n v="2"/>
    <n v="0"/>
    <s v="Negative"/>
    <m/>
    <s v="FC-tars"/>
    <m/>
  </r>
  <r>
    <n v="2015"/>
    <s v="CSU-7117"/>
    <n v="16723"/>
    <x v="0"/>
    <d v="2015-06-16T00:00:00"/>
    <s v="LC"/>
    <s v="FC"/>
    <s v="FC-050"/>
    <x v="0"/>
    <s v="LIGHT"/>
    <s v="Cx."/>
    <x v="1"/>
    <s v="F"/>
    <n v="0"/>
    <n v="1"/>
    <n v="1"/>
    <n v="0"/>
    <s v="Negative"/>
    <m/>
    <s v="FC-pipi"/>
    <m/>
  </r>
  <r>
    <n v="2015"/>
    <s v="CSU-7118"/>
    <n v="16724"/>
    <x v="0"/>
    <d v="2015-06-16T00:00:00"/>
    <s v="LC"/>
    <s v="FC"/>
    <s v="FC-046"/>
    <x v="0"/>
    <s v="LIGHT"/>
    <s v="Cx."/>
    <x v="0"/>
    <s v="F"/>
    <n v="0"/>
    <n v="1"/>
    <n v="1"/>
    <n v="0"/>
    <s v="Negative"/>
    <m/>
    <s v="FC-tars"/>
    <m/>
  </r>
  <r>
    <n v="2015"/>
    <s v="CSU-7119"/>
    <n v="16725"/>
    <x v="0"/>
    <d v="2015-06-16T00:00:00"/>
    <s v="LC"/>
    <s v="FC"/>
    <s v="FC-046"/>
    <x v="0"/>
    <s v="LIGHT"/>
    <s v="Cx."/>
    <x v="1"/>
    <s v="F"/>
    <n v="0"/>
    <n v="2"/>
    <n v="2"/>
    <n v="0"/>
    <s v="Negative"/>
    <m/>
    <s v="FC-pipi"/>
    <m/>
  </r>
  <r>
    <n v="2015"/>
    <s v="CSU-7120"/>
    <n v="16726"/>
    <x v="0"/>
    <d v="2015-06-17T00:00:00"/>
    <s v="LC"/>
    <s v="FC"/>
    <s v="FC-066gr"/>
    <x v="1"/>
    <s v="GRAVID"/>
    <s v="Cx."/>
    <x v="1"/>
    <s v="F"/>
    <n v="4"/>
    <n v="0"/>
    <n v="4"/>
    <n v="0"/>
    <s v="Negative"/>
    <m/>
    <s v="FC-pipi"/>
    <m/>
  </r>
  <r>
    <n v="2015"/>
    <s v="CSU-7121"/>
    <n v="16727"/>
    <x v="0"/>
    <d v="2015-06-17T00:00:00"/>
    <s v="LC"/>
    <s v="FC"/>
    <s v="FC-066"/>
    <x v="1"/>
    <s v="LIGHT"/>
    <s v="Cx."/>
    <x v="0"/>
    <s v="F"/>
    <n v="0"/>
    <n v="50"/>
    <n v="50"/>
    <n v="0"/>
    <s v="Negative"/>
    <m/>
    <s v="FC-tars"/>
    <m/>
  </r>
  <r>
    <n v="2015"/>
    <s v="CSU-7122"/>
    <n v="16728"/>
    <x v="0"/>
    <d v="2015-06-17T00:00:00"/>
    <s v="LC"/>
    <s v="FC"/>
    <s v="FC-066"/>
    <x v="1"/>
    <s v="LIGHT"/>
    <s v="Cx."/>
    <x v="0"/>
    <s v="F"/>
    <n v="0"/>
    <n v="25"/>
    <n v="25"/>
    <n v="0"/>
    <s v="Negative"/>
    <m/>
    <s v="FC-tars"/>
    <m/>
  </r>
  <r>
    <n v="2015"/>
    <s v="CSU-7123"/>
    <n v="16729"/>
    <x v="0"/>
    <d v="2015-06-17T00:00:00"/>
    <s v="LC"/>
    <s v="FC"/>
    <s v="FC-066"/>
    <x v="1"/>
    <s v="LIGHT"/>
    <s v="Cx."/>
    <x v="1"/>
    <s v="F"/>
    <n v="0"/>
    <n v="1"/>
    <n v="1"/>
    <n v="0"/>
    <s v="Negative"/>
    <m/>
    <s v="FC-pipi"/>
    <m/>
  </r>
  <r>
    <n v="2015"/>
    <s v="CSU-7124"/>
    <n v="16730"/>
    <x v="0"/>
    <d v="2015-06-17T00:00:00"/>
    <s v="LC"/>
    <s v="FC"/>
    <s v="FC-060"/>
    <x v="4"/>
    <s v="LIGHT"/>
    <s v="Cx."/>
    <x v="0"/>
    <s v="F"/>
    <n v="0"/>
    <n v="3"/>
    <n v="3"/>
    <n v="0"/>
    <s v="Negative"/>
    <m/>
    <s v="FC-tars"/>
    <m/>
  </r>
  <r>
    <n v="2015"/>
    <s v="CSU-7125"/>
    <n v="16731"/>
    <x v="0"/>
    <d v="2015-06-17T00:00:00"/>
    <s v="LC"/>
    <s v="FC"/>
    <s v="FC-060"/>
    <x v="4"/>
    <s v="LIGHT"/>
    <s v="Cx."/>
    <x v="1"/>
    <s v="F"/>
    <n v="0"/>
    <n v="1"/>
    <n v="1"/>
    <n v="0"/>
    <s v="Negative"/>
    <m/>
    <s v="FC-pipi"/>
    <m/>
  </r>
  <r>
    <n v="2015"/>
    <s v="CSU-7126"/>
    <n v="16732"/>
    <x v="0"/>
    <d v="2015-06-17T00:00:00"/>
    <s v="LC"/>
    <s v="FC"/>
    <s v="FC-052"/>
    <x v="4"/>
    <s v="LIGHT"/>
    <s v="Cx."/>
    <x v="0"/>
    <s v="F"/>
    <n v="0"/>
    <n v="1"/>
    <n v="1"/>
    <n v="0"/>
    <s v="Negative"/>
    <m/>
    <s v="FC-tars"/>
    <m/>
  </r>
  <r>
    <n v="2015"/>
    <s v="CSU-7127"/>
    <n v="16733"/>
    <x v="0"/>
    <d v="2015-06-17T00:00:00"/>
    <s v="LC"/>
    <s v="FC"/>
    <s v="FC-027"/>
    <x v="0"/>
    <s v="LIGHT"/>
    <s v="Cx."/>
    <x v="0"/>
    <s v="F"/>
    <n v="0"/>
    <n v="3"/>
    <n v="3"/>
    <n v="0"/>
    <s v="Negative"/>
    <m/>
    <s v="FC-tars"/>
    <m/>
  </r>
  <r>
    <n v="2015"/>
    <s v="CSU-7128"/>
    <n v="16734"/>
    <x v="0"/>
    <d v="2015-06-17T00:00:00"/>
    <s v="LC"/>
    <s v="FC"/>
    <s v="FC-058"/>
    <x v="8"/>
    <s v="LIGHT"/>
    <s v="Cx."/>
    <x v="0"/>
    <s v="F"/>
    <n v="0"/>
    <n v="1"/>
    <n v="1"/>
    <n v="0"/>
    <s v="Negative"/>
    <m/>
    <s v="FC-tars"/>
    <m/>
  </r>
  <r>
    <n v="2015"/>
    <s v="CSU-7129"/>
    <n v="16735"/>
    <x v="0"/>
    <d v="2015-06-17T00:00:00"/>
    <s v="LC"/>
    <s v="FC"/>
    <s v="FC-061"/>
    <x v="4"/>
    <s v="LIGHT"/>
    <s v="Cx."/>
    <x v="0"/>
    <s v="F"/>
    <n v="0"/>
    <n v="1"/>
    <n v="1"/>
    <n v="0"/>
    <s v="Negative"/>
    <m/>
    <s v="FC-tars"/>
    <m/>
  </r>
  <r>
    <n v="2015"/>
    <s v="CSU-7130"/>
    <n v="16736"/>
    <x v="0"/>
    <d v="2015-06-17T00:00:00"/>
    <s v="LC"/>
    <s v="FC"/>
    <s v="FC-049"/>
    <x v="8"/>
    <s v="LIGHT"/>
    <s v="Cx."/>
    <x v="1"/>
    <s v="F"/>
    <n v="0"/>
    <n v="3"/>
    <n v="3"/>
    <n v="0"/>
    <s v="Negative"/>
    <m/>
    <s v="FC-pipi"/>
    <m/>
  </r>
  <r>
    <n v="2015"/>
    <s v="CSU-7131"/>
    <n v="16737"/>
    <x v="0"/>
    <d v="2015-06-17T00:00:00"/>
    <s v="LC"/>
    <s v="FC"/>
    <s v="FC-090gr"/>
    <x v="4"/>
    <s v="GRAVID"/>
    <s v="Cx."/>
    <x v="1"/>
    <s v="F"/>
    <n v="3"/>
    <n v="0"/>
    <n v="3"/>
    <n v="0"/>
    <s v="Negative"/>
    <m/>
    <s v="FC-pipi"/>
    <m/>
  </r>
  <r>
    <n v="2015"/>
    <s v="CSU-7132"/>
    <n v="16738"/>
    <x v="0"/>
    <d v="2015-06-17T00:00:00"/>
    <s v="LC"/>
    <s v="FC"/>
    <s v="FC-011"/>
    <x v="4"/>
    <s v="LIGHT"/>
    <s v="Cx."/>
    <x v="1"/>
    <s v="F"/>
    <n v="0"/>
    <n v="2"/>
    <n v="2"/>
    <n v="0"/>
    <s v="Negative"/>
    <m/>
    <s v="FC-pipi"/>
    <m/>
  </r>
  <r>
    <n v="2015"/>
    <s v="CSU-7133"/>
    <n v="16739"/>
    <x v="0"/>
    <d v="2015-06-17T00:00:00"/>
    <s v="LC"/>
    <s v="FC"/>
    <s v="FC-063gr"/>
    <x v="4"/>
    <s v="GRAVID"/>
    <s v="Cx."/>
    <x v="1"/>
    <s v="F"/>
    <n v="1"/>
    <n v="0"/>
    <n v="1"/>
    <n v="0"/>
    <s v="Negative"/>
    <m/>
    <s v="FC-pipi"/>
    <m/>
  </r>
  <r>
    <n v="2015"/>
    <s v="CSU-7134"/>
    <n v="16740"/>
    <x v="0"/>
    <d v="2015-06-17T00:00:00"/>
    <s v="LC"/>
    <s v="FC"/>
    <s v="FC-015"/>
    <x v="4"/>
    <s v="LIGHT"/>
    <s v="Cx."/>
    <x v="0"/>
    <s v="F"/>
    <n v="0"/>
    <n v="2"/>
    <n v="2"/>
    <n v="0"/>
    <s v="Negative"/>
    <m/>
    <s v="FC-tars"/>
    <m/>
  </r>
  <r>
    <n v="2015"/>
    <s v="CSU-7135"/>
    <n v="16741"/>
    <x v="0"/>
    <d v="2015-06-17T00:00:00"/>
    <s v="LC"/>
    <s v="FC"/>
    <s v="FC-031"/>
    <x v="0"/>
    <s v="LIGHT"/>
    <s v="Cx."/>
    <x v="0"/>
    <s v="F"/>
    <n v="0"/>
    <n v="3"/>
    <n v="3"/>
    <n v="0"/>
    <s v="Negative"/>
    <m/>
    <s v="FC-tars"/>
    <m/>
  </r>
  <r>
    <n v="2015"/>
    <s v="CSU-7136"/>
    <n v="16742"/>
    <x v="0"/>
    <d v="2015-06-17T00:00:00"/>
    <s v="LC"/>
    <s v="FC"/>
    <s v="FC-063"/>
    <x v="4"/>
    <s v="LIGHT"/>
    <s v="Cx."/>
    <x v="0"/>
    <s v="F"/>
    <n v="0"/>
    <n v="1"/>
    <n v="1"/>
    <n v="0"/>
    <s v="Negative"/>
    <m/>
    <s v="FC-tars"/>
    <m/>
  </r>
  <r>
    <n v="2015"/>
    <s v="CSU-7137"/>
    <n v="16743"/>
    <x v="0"/>
    <d v="2015-06-17T00:00:00"/>
    <s v="LC"/>
    <s v="FC"/>
    <s v="FC-041"/>
    <x v="4"/>
    <s v="LIGHT"/>
    <s v="Cx."/>
    <x v="0"/>
    <s v="F"/>
    <n v="0"/>
    <n v="13"/>
    <n v="13"/>
    <n v="0"/>
    <s v="Negative"/>
    <m/>
    <s v="FC-tars"/>
    <m/>
  </r>
  <r>
    <n v="2015"/>
    <s v="CSU-7138"/>
    <n v="16744"/>
    <x v="0"/>
    <d v="2015-06-17T00:00:00"/>
    <s v="LC"/>
    <s v="FC"/>
    <s v="FC-041"/>
    <x v="4"/>
    <s v="LIGHT"/>
    <s v="Cx."/>
    <x v="1"/>
    <s v="F"/>
    <n v="0"/>
    <n v="3"/>
    <n v="3"/>
    <n v="0"/>
    <s v="Negative"/>
    <m/>
    <s v="FC-pipi"/>
    <m/>
  </r>
  <r>
    <n v="2015"/>
    <s v="CSU-7139"/>
    <n v="16745"/>
    <x v="0"/>
    <d v="2015-06-18T00:00:00"/>
    <s v="LC"/>
    <s v="LV"/>
    <s v="LV-020"/>
    <x v="9"/>
    <s v="LIGHT"/>
    <s v="Cx."/>
    <x v="0"/>
    <s v="F"/>
    <n v="0"/>
    <n v="9"/>
    <n v="9"/>
    <n v="0"/>
    <s v="Negative"/>
    <m/>
    <s v="LV-tars"/>
    <m/>
  </r>
  <r>
    <n v="2015"/>
    <s v="CSU-7140"/>
    <n v="16746"/>
    <x v="0"/>
    <d v="2015-06-18T00:00:00"/>
    <s v="LC"/>
    <s v="FC"/>
    <s v="FC-029gr"/>
    <x v="0"/>
    <s v="GRAVID"/>
    <s v="Cx."/>
    <x v="1"/>
    <s v="F"/>
    <n v="50"/>
    <n v="0"/>
    <n v="50"/>
    <n v="0"/>
    <s v="Negative"/>
    <m/>
    <s v="FC-pipi"/>
    <m/>
  </r>
  <r>
    <n v="2015"/>
    <s v="CSU-7141"/>
    <n v="16747"/>
    <x v="0"/>
    <d v="2015-06-18T00:00:00"/>
    <s v="LC"/>
    <s v="FC"/>
    <s v="FC-029gr"/>
    <x v="0"/>
    <s v="GRAVID"/>
    <s v="Cx."/>
    <x v="1"/>
    <s v="F"/>
    <n v="11"/>
    <n v="0"/>
    <n v="11"/>
    <n v="0"/>
    <s v="Negative"/>
    <m/>
    <s v="FC-pipi"/>
    <m/>
  </r>
  <r>
    <n v="2015"/>
    <s v="CSU-7142"/>
    <n v="16748"/>
    <x v="0"/>
    <d v="2015-06-18T00:00:00"/>
    <s v="LC"/>
    <s v="FC"/>
    <s v="FC-089gr"/>
    <x v="8"/>
    <s v="GRAVID"/>
    <s v="Cx."/>
    <x v="1"/>
    <s v="F"/>
    <n v="8"/>
    <n v="0"/>
    <n v="8"/>
    <n v="0"/>
    <s v="Negative"/>
    <m/>
    <s v="FC-pipi"/>
    <m/>
  </r>
  <r>
    <n v="2015"/>
    <s v="CSU-7143"/>
    <n v="16749"/>
    <x v="0"/>
    <d v="2015-06-18T00:00:00"/>
    <s v="LC"/>
    <s v="FC"/>
    <s v="FC-071"/>
    <x v="8"/>
    <s v="LIGHT"/>
    <s v="Cx."/>
    <x v="0"/>
    <s v="F"/>
    <n v="0"/>
    <n v="4"/>
    <n v="4"/>
    <n v="0"/>
    <s v="Negative"/>
    <m/>
    <s v="FC-tars"/>
    <m/>
  </r>
  <r>
    <n v="2015"/>
    <s v="CSU-7144"/>
    <n v="16750"/>
    <x v="0"/>
    <d v="2015-06-18T00:00:00"/>
    <s v="LC"/>
    <s v="FC"/>
    <s v="FC-064"/>
    <x v="0"/>
    <s v="LIGHT"/>
    <s v="Cx."/>
    <x v="0"/>
    <s v="F"/>
    <n v="0"/>
    <n v="8"/>
    <n v="8"/>
    <n v="0"/>
    <s v="Negative"/>
    <m/>
    <s v="FC-tars"/>
    <m/>
  </r>
  <r>
    <n v="2015"/>
    <s v="CSU-7145"/>
    <n v="16751"/>
    <x v="0"/>
    <d v="2015-06-18T00:00:00"/>
    <s v="LC"/>
    <s v="FC"/>
    <s v="FC-037"/>
    <x v="8"/>
    <s v="LIGHT"/>
    <s v="Cx."/>
    <x v="0"/>
    <s v="F"/>
    <n v="0"/>
    <n v="9"/>
    <n v="9"/>
    <n v="0"/>
    <s v="Negative"/>
    <m/>
    <s v="FC-tars"/>
    <m/>
  </r>
  <r>
    <n v="2015"/>
    <s v="CSU-7146"/>
    <n v="16752"/>
    <x v="0"/>
    <d v="2015-06-18T00:00:00"/>
    <s v="LC"/>
    <s v="FC"/>
    <s v="FC-029"/>
    <x v="0"/>
    <s v="LIGHT"/>
    <s v="Cx."/>
    <x v="0"/>
    <s v="F"/>
    <n v="0"/>
    <n v="4"/>
    <n v="4"/>
    <n v="0"/>
    <s v="Negative"/>
    <m/>
    <s v="FC-tars"/>
    <m/>
  </r>
  <r>
    <n v="2015"/>
    <s v="CSU-7147"/>
    <n v="16753"/>
    <x v="0"/>
    <d v="2015-06-18T00:00:00"/>
    <s v="LC"/>
    <s v="FC"/>
    <s v="FC-001"/>
    <x v="8"/>
    <s v="LIGHT"/>
    <s v="Cx."/>
    <x v="0"/>
    <s v="F"/>
    <n v="0"/>
    <n v="4"/>
    <n v="4"/>
    <n v="0"/>
    <s v="Negative"/>
    <m/>
    <s v="FC-tars"/>
    <m/>
  </r>
  <r>
    <n v="2015"/>
    <s v="CSU-7148"/>
    <n v="16754"/>
    <x v="0"/>
    <d v="2015-06-18T00:00:00"/>
    <s v="LC"/>
    <s v="FC"/>
    <s v="FC-001"/>
    <x v="8"/>
    <s v="LIGHT"/>
    <s v="Cx."/>
    <x v="1"/>
    <s v="F"/>
    <n v="0"/>
    <n v="1"/>
    <n v="1"/>
    <n v="0"/>
    <s v="Negative"/>
    <m/>
    <s v="FC-pipi"/>
    <m/>
  </r>
  <r>
    <n v="2015"/>
    <s v="CSU-7149"/>
    <n v="16755"/>
    <x v="0"/>
    <d v="2015-06-18T00:00:00"/>
    <s v="LC"/>
    <s v="FC"/>
    <s v="FC-093"/>
    <x v="8"/>
    <s v="LIGHT"/>
    <s v="Cx."/>
    <x v="0"/>
    <s v="F"/>
    <n v="0"/>
    <n v="3"/>
    <n v="3"/>
    <n v="0"/>
    <s v="Negative"/>
    <m/>
    <s v="FC-tars"/>
    <m/>
  </r>
  <r>
    <n v="2015"/>
    <s v="CSU-7150"/>
    <n v="16756"/>
    <x v="0"/>
    <d v="2015-06-18T00:00:00"/>
    <s v="LC"/>
    <s v="FC"/>
    <s v="FC-093"/>
    <x v="8"/>
    <s v="LIGHT"/>
    <s v="Cx."/>
    <x v="1"/>
    <s v="F"/>
    <n v="0"/>
    <n v="6"/>
    <n v="6"/>
    <n v="0"/>
    <s v="Negative"/>
    <m/>
    <s v="FC-pipi"/>
    <m/>
  </r>
  <r>
    <n v="2015"/>
    <s v="CSU-7151"/>
    <n v="16757"/>
    <x v="0"/>
    <d v="2015-06-18T00:00:00"/>
    <s v="LC"/>
    <s v="FC"/>
    <s v="FC-093"/>
    <x v="8"/>
    <s v="LIGHT"/>
    <s v="Cx."/>
    <x v="1"/>
    <s v="F"/>
    <n v="0"/>
    <n v="3"/>
    <n v="3"/>
    <n v="0"/>
    <s v="Negative"/>
    <m/>
    <s v="FC-pipi"/>
    <m/>
  </r>
  <r>
    <n v="2015"/>
    <s v="CSU-7152"/>
    <n v="16758"/>
    <x v="0"/>
    <d v="2015-06-18T00:00:00"/>
    <s v="LC"/>
    <s v="FC"/>
    <s v="FC-057"/>
    <x v="8"/>
    <s v="LIGHT"/>
    <s v="Cx."/>
    <x v="0"/>
    <s v="F"/>
    <n v="0"/>
    <n v="11"/>
    <n v="11"/>
    <n v="0"/>
    <s v="Negative"/>
    <m/>
    <s v="FC-tars"/>
    <m/>
  </r>
  <r>
    <n v="2015"/>
    <s v="CSU-7153"/>
    <n v="16759"/>
    <x v="0"/>
    <d v="2015-06-18T00:00:00"/>
    <s v="LC"/>
    <s v="FC"/>
    <s v="FC-057"/>
    <x v="8"/>
    <s v="LIGHT"/>
    <s v="Cx."/>
    <x v="1"/>
    <s v="F"/>
    <n v="0"/>
    <n v="1"/>
    <n v="1"/>
    <n v="0"/>
    <s v="Negative"/>
    <m/>
    <s v="FC-pip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0" firstDataRow="1" firstDataCol="1" rowPageCount="1" colPageCount="1"/>
  <pivotFields count="11">
    <pivotField axis="axisPage" showAll="0">
      <items count="2">
        <item x="0"/>
        <item t="default"/>
      </items>
    </pivotField>
    <pivotField showAll="0"/>
    <pivotField showAll="0"/>
    <pivotField axis="axisRow" showAll="0">
      <items count="6">
        <item x="4"/>
        <item x="2"/>
        <item x="3"/>
        <item x="1"/>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6" firstHeaderRow="1" firstDataRow="2" firstDataCol="1" rowPageCount="1" colPageCount="1"/>
  <pivotFields count="21">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1">
        <item x="1"/>
        <item x="4"/>
        <item x="0"/>
        <item x="8"/>
        <item x="2"/>
        <item x="3"/>
        <item x="5"/>
        <item x="6"/>
        <item x="7"/>
        <item x="9"/>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8"/>
  </rowFields>
  <rowItems count="11">
    <i>
      <x/>
    </i>
    <i>
      <x v="1"/>
    </i>
    <i>
      <x v="2"/>
    </i>
    <i>
      <x v="3"/>
    </i>
    <i>
      <x v="4"/>
    </i>
    <i>
      <x v="5"/>
    </i>
    <i>
      <x v="6"/>
    </i>
    <i>
      <x v="7"/>
    </i>
    <i>
      <x v="8"/>
    </i>
    <i>
      <x v="9"/>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6" firstHeaderRow="1" firstDataRow="2" firstDataCol="1" rowPageCount="1" colPageCount="1"/>
  <pivotFields count="21">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1">
        <item x="1"/>
        <item x="4"/>
        <item x="0"/>
        <item x="8"/>
        <item x="2"/>
        <item x="3"/>
        <item x="5"/>
        <item x="6"/>
        <item x="7"/>
        <item x="9"/>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defaultSubtotal="0"/>
    <pivotField showAll="0" defaultSubtotal="0"/>
    <pivotField showAll="0" defaultSubtotal="0"/>
  </pivotFields>
  <rowFields count="1">
    <field x="8"/>
  </rowFields>
  <rowItems count="11">
    <i>
      <x/>
    </i>
    <i>
      <x v="1"/>
    </i>
    <i>
      <x v="2"/>
    </i>
    <i>
      <x v="3"/>
    </i>
    <i>
      <x v="4"/>
    </i>
    <i>
      <x v="5"/>
    </i>
    <i>
      <x v="6"/>
    </i>
    <i>
      <x v="7"/>
    </i>
    <i>
      <x v="8"/>
    </i>
    <i>
      <x v="9"/>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F12" sqref="F12"/>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0.98973111330222019</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1.6279930780065018E-3</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9.8973111330222024E-4</v>
      </c>
    </row>
    <row r="20" spans="1:2" x14ac:dyDescent="0.25">
      <c r="A20" t="s">
        <v>113</v>
      </c>
      <c r="B20" s="33">
        <v>0</v>
      </c>
    </row>
    <row r="21" spans="1:2" x14ac:dyDescent="0.25">
      <c r="A21" t="s">
        <v>112</v>
      </c>
      <c r="B21" s="3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zoomScale="80" zoomScaleNormal="80" workbookViewId="0">
      <selection activeCell="T16" sqref="T1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4" t="s">
        <v>11</v>
      </c>
      <c r="D1" s="55"/>
      <c r="E1" s="54" t="s">
        <v>12</v>
      </c>
      <c r="F1" s="55"/>
      <c r="G1" s="62"/>
      <c r="H1" s="63"/>
      <c r="I1" s="64"/>
    </row>
    <row r="2" spans="1:13" ht="27" customHeight="1" x14ac:dyDescent="0.25">
      <c r="B2" s="5"/>
      <c r="C2" s="56"/>
      <c r="D2" s="57"/>
      <c r="E2" s="56" t="s">
        <v>13</v>
      </c>
      <c r="F2" s="57"/>
      <c r="G2" s="65" t="s">
        <v>14</v>
      </c>
      <c r="H2" s="66"/>
      <c r="I2" s="67"/>
    </row>
    <row r="3" spans="1:13" ht="15.75" thickBot="1" x14ac:dyDescent="0.3">
      <c r="B3" s="5"/>
      <c r="C3" s="58"/>
      <c r="D3" s="59"/>
      <c r="E3" s="60"/>
      <c r="F3" s="61"/>
      <c r="G3" s="60"/>
      <c r="H3" s="68"/>
      <c r="I3" s="61"/>
    </row>
    <row r="4" spans="1:13" ht="15.75" customHeight="1" x14ac:dyDescent="0.25">
      <c r="B4" s="5" t="s">
        <v>10</v>
      </c>
      <c r="C4" s="50" t="s">
        <v>15</v>
      </c>
      <c r="D4" s="50" t="s">
        <v>16</v>
      </c>
      <c r="E4" s="7" t="s">
        <v>17</v>
      </c>
      <c r="F4" s="7" t="s">
        <v>17</v>
      </c>
      <c r="G4" s="52" t="s">
        <v>18</v>
      </c>
      <c r="H4" s="52" t="s">
        <v>19</v>
      </c>
      <c r="I4" s="9" t="s">
        <v>20</v>
      </c>
    </row>
    <row r="5" spans="1:13" ht="15.75" thickBot="1" x14ac:dyDescent="0.3">
      <c r="B5" s="6"/>
      <c r="C5" s="51"/>
      <c r="D5" s="51"/>
      <c r="E5" s="8" t="s">
        <v>5</v>
      </c>
      <c r="F5" s="8" t="s">
        <v>6</v>
      </c>
      <c r="G5" s="53"/>
      <c r="H5" s="53"/>
      <c r="I5" s="10" t="s">
        <v>21</v>
      </c>
    </row>
    <row r="6" spans="1:13" ht="26.25" thickBot="1" x14ac:dyDescent="0.3">
      <c r="B6" s="11" t="s">
        <v>56</v>
      </c>
      <c r="C6" s="27">
        <f>G38</f>
        <v>0.66666666666666663</v>
      </c>
      <c r="D6" s="27">
        <f>H38</f>
        <v>2.4444444444444446</v>
      </c>
      <c r="E6" s="27">
        <f>L69/1000</f>
        <v>0</v>
      </c>
      <c r="F6" s="27">
        <f>M69/1000</f>
        <v>0</v>
      </c>
      <c r="G6" s="32">
        <f>C6*E6</f>
        <v>0</v>
      </c>
      <c r="H6" s="32">
        <f>D6*F6</f>
        <v>0</v>
      </c>
      <c r="I6" s="32">
        <f>G6+H6</f>
        <v>0</v>
      </c>
    </row>
    <row r="7" spans="1:13" ht="26.25" thickBot="1" x14ac:dyDescent="0.3">
      <c r="B7" s="11" t="s">
        <v>57</v>
      </c>
      <c r="C7" s="27">
        <f t="shared" ref="C7:C10" si="0">G39</f>
        <v>1</v>
      </c>
      <c r="D7" s="27">
        <f t="shared" ref="D7:D10" si="1">H39</f>
        <v>12.1</v>
      </c>
      <c r="E7" s="27">
        <f t="shared" ref="E7:E10" si="2">L70/1000</f>
        <v>0</v>
      </c>
      <c r="F7" s="27">
        <f t="shared" ref="F7:F10" si="3">M70/1000</f>
        <v>0</v>
      </c>
      <c r="G7" s="32">
        <f t="shared" ref="G7:G9" si="4">C7*E7</f>
        <v>0</v>
      </c>
      <c r="H7" s="32">
        <f t="shared" ref="H7:H9" si="5">D7*F7</f>
        <v>0</v>
      </c>
      <c r="I7" s="32">
        <f t="shared" ref="I7:I10" si="6">G7+H7</f>
        <v>0</v>
      </c>
    </row>
    <row r="8" spans="1:13" ht="26.25" thickBot="1" x14ac:dyDescent="0.3">
      <c r="B8" s="11" t="s">
        <v>59</v>
      </c>
      <c r="C8" s="27">
        <f t="shared" si="0"/>
        <v>0.33333333333333331</v>
      </c>
      <c r="D8" s="27">
        <f t="shared" si="1"/>
        <v>5.2</v>
      </c>
      <c r="E8" s="27">
        <f t="shared" si="2"/>
        <v>0</v>
      </c>
      <c r="F8" s="27">
        <f t="shared" si="3"/>
        <v>9.8973111330222024E-4</v>
      </c>
      <c r="G8" s="32">
        <f t="shared" si="4"/>
        <v>0</v>
      </c>
      <c r="H8" s="32">
        <f t="shared" si="5"/>
        <v>5.1466017891715456E-3</v>
      </c>
      <c r="I8" s="32">
        <f t="shared" si="6"/>
        <v>5.1466017891715456E-3</v>
      </c>
    </row>
    <row r="9" spans="1:13" ht="26.25" thickBot="1" x14ac:dyDescent="0.3">
      <c r="B9" s="11" t="s">
        <v>58</v>
      </c>
      <c r="C9" s="27">
        <f t="shared" si="0"/>
        <v>1.5555555555555556</v>
      </c>
      <c r="D9" s="27">
        <f t="shared" si="1"/>
        <v>3.8888888888888888</v>
      </c>
      <c r="E9" s="27">
        <f t="shared" si="2"/>
        <v>0</v>
      </c>
      <c r="F9" s="27">
        <f t="shared" si="3"/>
        <v>0</v>
      </c>
      <c r="G9" s="32">
        <f t="shared" si="4"/>
        <v>0</v>
      </c>
      <c r="H9" s="32">
        <f t="shared" si="5"/>
        <v>0</v>
      </c>
      <c r="I9" s="32">
        <f t="shared" si="6"/>
        <v>0</v>
      </c>
    </row>
    <row r="10" spans="1:13" ht="26.25" thickBot="1" x14ac:dyDescent="0.3">
      <c r="B10" s="11" t="s">
        <v>22</v>
      </c>
      <c r="C10" s="27">
        <f t="shared" si="0"/>
        <v>0.81395348837209303</v>
      </c>
      <c r="D10" s="27">
        <f t="shared" si="1"/>
        <v>5.9534883720930232</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0.5</v>
      </c>
      <c r="D12" s="30">
        <f>H44</f>
        <v>8.7777777777777786</v>
      </c>
      <c r="E12" s="12">
        <f>L75/1000</f>
        <v>0</v>
      </c>
      <c r="F12" s="27">
        <f>M75/1000</f>
        <v>0</v>
      </c>
      <c r="G12" s="13">
        <f>C12*E12</f>
        <v>0</v>
      </c>
      <c r="H12" s="34">
        <f>D12*F12</f>
        <v>0</v>
      </c>
      <c r="I12" s="34">
        <f>G12+H12</f>
        <v>0</v>
      </c>
    </row>
    <row r="13" spans="1:13" ht="15.75" thickBot="1" x14ac:dyDescent="0.3"/>
    <row r="14" spans="1:13" ht="15" customHeight="1" x14ac:dyDescent="0.25">
      <c r="A14" t="s">
        <v>54</v>
      </c>
      <c r="B14" s="17"/>
      <c r="C14" s="69" t="s">
        <v>56</v>
      </c>
      <c r="D14" s="70"/>
      <c r="E14" s="69" t="s">
        <v>57</v>
      </c>
      <c r="F14" s="70"/>
      <c r="G14" s="69" t="s">
        <v>59</v>
      </c>
      <c r="H14" s="70"/>
      <c r="I14" s="69" t="s">
        <v>58</v>
      </c>
      <c r="J14" s="70"/>
      <c r="K14" s="69" t="s">
        <v>22</v>
      </c>
      <c r="L14" s="70"/>
      <c r="M14" s="20"/>
    </row>
    <row r="15" spans="1:13" ht="15.75" thickBot="1" x14ac:dyDescent="0.3">
      <c r="B15" s="18"/>
      <c r="C15" s="71"/>
      <c r="D15" s="72"/>
      <c r="E15" s="71"/>
      <c r="F15" s="72"/>
      <c r="G15" s="71"/>
      <c r="H15" s="72"/>
      <c r="I15" s="71"/>
      <c r="J15" s="72"/>
      <c r="K15" s="71"/>
      <c r="L15" s="72"/>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54" t="s">
        <v>25</v>
      </c>
      <c r="D33" s="73"/>
      <c r="E33" s="55"/>
      <c r="F33" s="16"/>
      <c r="G33" s="54" t="s">
        <v>28</v>
      </c>
      <c r="H33" s="73"/>
      <c r="I33" s="55"/>
    </row>
    <row r="34" spans="1:13" ht="38.25" x14ac:dyDescent="0.25">
      <c r="B34" s="5"/>
      <c r="C34" s="56" t="s">
        <v>26</v>
      </c>
      <c r="D34" s="74"/>
      <c r="E34" s="57"/>
      <c r="F34" s="15" t="s">
        <v>27</v>
      </c>
      <c r="G34" s="56"/>
      <c r="H34" s="75"/>
      <c r="I34" s="57"/>
    </row>
    <row r="35" spans="1:13" ht="15.75" thickBot="1" x14ac:dyDescent="0.3">
      <c r="B35" s="5"/>
      <c r="C35" s="60"/>
      <c r="D35" s="68"/>
      <c r="E35" s="61"/>
      <c r="F35" s="23"/>
      <c r="G35" s="58"/>
      <c r="H35" s="76"/>
      <c r="I35" s="59"/>
    </row>
    <row r="36" spans="1:13" x14ac:dyDescent="0.25">
      <c r="B36" s="5" t="s">
        <v>10</v>
      </c>
      <c r="C36" s="50" t="s">
        <v>15</v>
      </c>
      <c r="D36" s="50" t="s">
        <v>16</v>
      </c>
      <c r="E36" s="77" t="s">
        <v>29</v>
      </c>
      <c r="F36" s="23"/>
      <c r="G36" s="79" t="s">
        <v>30</v>
      </c>
      <c r="H36" s="79" t="s">
        <v>31</v>
      </c>
      <c r="I36" s="28" t="s">
        <v>20</v>
      </c>
    </row>
    <row r="37" spans="1:13" ht="15.75" thickBot="1" x14ac:dyDescent="0.3">
      <c r="B37" s="6"/>
      <c r="C37" s="51"/>
      <c r="D37" s="51"/>
      <c r="E37" s="78"/>
      <c r="F37" s="14"/>
      <c r="G37" s="80"/>
      <c r="H37" s="80"/>
      <c r="I37" s="29" t="s">
        <v>32</v>
      </c>
    </row>
    <row r="38" spans="1:13" ht="26.25" thickBot="1" x14ac:dyDescent="0.3">
      <c r="B38" s="11" t="s">
        <v>56</v>
      </c>
      <c r="C38" s="27">
        <f>'Total Number Of Ind'!H7</f>
        <v>6</v>
      </c>
      <c r="D38" s="27">
        <f>'Total Number Of Ind'!I7</f>
        <v>22</v>
      </c>
      <c r="E38" s="27">
        <f>C38+D38</f>
        <v>28</v>
      </c>
      <c r="F38" s="27">
        <v>9</v>
      </c>
      <c r="G38" s="27">
        <f>C38/F38</f>
        <v>0.66666666666666663</v>
      </c>
      <c r="H38" s="27">
        <f>D38/F38</f>
        <v>2.4444444444444446</v>
      </c>
      <c r="I38" s="27">
        <f>E38/F38</f>
        <v>3.1111111111111112</v>
      </c>
    </row>
    <row r="39" spans="1:13" ht="26.25" thickBot="1" x14ac:dyDescent="0.3">
      <c r="B39" s="11" t="s">
        <v>57</v>
      </c>
      <c r="C39" s="27">
        <f>'Total Number Of Ind'!H6</f>
        <v>10</v>
      </c>
      <c r="D39" s="27">
        <f>'Total Number Of Ind'!I6</f>
        <v>121</v>
      </c>
      <c r="E39" s="27">
        <f t="shared" ref="E39:E41" si="7">C39+D39</f>
        <v>131</v>
      </c>
      <c r="F39" s="27">
        <v>10</v>
      </c>
      <c r="G39" s="27">
        <f t="shared" ref="G39:G44" si="8">C39/F39</f>
        <v>1</v>
      </c>
      <c r="H39" s="27">
        <f t="shared" ref="H39:H42" si="9">D39/F39</f>
        <v>12.1</v>
      </c>
      <c r="I39" s="27">
        <f t="shared" ref="I39:I44" si="10">E39/F39</f>
        <v>13.1</v>
      </c>
    </row>
    <row r="40" spans="1:13" ht="26.25" thickBot="1" x14ac:dyDescent="0.3">
      <c r="B40" s="11" t="s">
        <v>59</v>
      </c>
      <c r="C40" s="27">
        <f>'Total Number Of Ind'!H8</f>
        <v>5</v>
      </c>
      <c r="D40" s="27">
        <f>'Total Number Of Ind'!I8</f>
        <v>78</v>
      </c>
      <c r="E40" s="27">
        <f t="shared" si="7"/>
        <v>83</v>
      </c>
      <c r="F40" s="27">
        <v>15</v>
      </c>
      <c r="G40" s="27">
        <f t="shared" si="8"/>
        <v>0.33333333333333331</v>
      </c>
      <c r="H40" s="27">
        <f>D40/F40</f>
        <v>5.2</v>
      </c>
      <c r="I40" s="27">
        <f t="shared" si="10"/>
        <v>5.5333333333333332</v>
      </c>
    </row>
    <row r="41" spans="1:13" ht="26.25" thickBot="1" x14ac:dyDescent="0.3">
      <c r="B41" s="11" t="s">
        <v>58</v>
      </c>
      <c r="C41" s="27">
        <f>'Total Number Of Ind'!H9</f>
        <v>14</v>
      </c>
      <c r="D41" s="27">
        <f>'Total Number Of Ind'!I9</f>
        <v>35</v>
      </c>
      <c r="E41" s="27">
        <f t="shared" si="7"/>
        <v>49</v>
      </c>
      <c r="F41" s="27">
        <v>9</v>
      </c>
      <c r="G41" s="27">
        <f t="shared" si="8"/>
        <v>1.5555555555555556</v>
      </c>
      <c r="H41" s="27">
        <f t="shared" si="9"/>
        <v>3.8888888888888888</v>
      </c>
      <c r="I41" s="27">
        <f t="shared" si="10"/>
        <v>5.4444444444444446</v>
      </c>
    </row>
    <row r="42" spans="1:13" ht="26.25" thickBot="1" x14ac:dyDescent="0.3">
      <c r="B42" s="11" t="s">
        <v>22</v>
      </c>
      <c r="C42" s="27">
        <f>SUM(C38:C41)</f>
        <v>35</v>
      </c>
      <c r="D42" s="27">
        <f>SUM(D38:D41)</f>
        <v>256</v>
      </c>
      <c r="E42" s="27">
        <f>SUM(E38:E41)</f>
        <v>291</v>
      </c>
      <c r="F42" s="27">
        <v>43</v>
      </c>
      <c r="G42" s="27">
        <f t="shared" si="8"/>
        <v>0.81395348837209303</v>
      </c>
      <c r="H42" s="27">
        <f t="shared" si="9"/>
        <v>5.9534883720930232</v>
      </c>
      <c r="I42" s="27">
        <f>E42/F42</f>
        <v>6.7674418604651159</v>
      </c>
    </row>
    <row r="43" spans="1:13" ht="15.75" thickBot="1" x14ac:dyDescent="0.3">
      <c r="B43" s="11"/>
      <c r="C43" s="27"/>
      <c r="D43" s="27"/>
      <c r="E43" s="27"/>
      <c r="F43" s="27"/>
      <c r="G43" s="27"/>
      <c r="H43" s="27"/>
      <c r="I43" s="27"/>
    </row>
    <row r="44" spans="1:13" ht="15.75" thickBot="1" x14ac:dyDescent="0.3">
      <c r="B44" s="11" t="s">
        <v>9</v>
      </c>
      <c r="C44" s="27">
        <f>'Total Number Of Ind'!H5</f>
        <v>18</v>
      </c>
      <c r="D44" s="27">
        <f>'Total Number Of Ind'!I5</f>
        <v>316</v>
      </c>
      <c r="E44" s="27">
        <f>C44+D44</f>
        <v>334</v>
      </c>
      <c r="F44" s="27">
        <v>36</v>
      </c>
      <c r="G44" s="27">
        <f t="shared" si="8"/>
        <v>0.5</v>
      </c>
      <c r="H44" s="27">
        <f>D44/F44</f>
        <v>8.7777777777777786</v>
      </c>
      <c r="I44" s="27">
        <f t="shared" si="10"/>
        <v>9.2777777777777786</v>
      </c>
    </row>
    <row r="45" spans="1:13" ht="15.75" thickBot="1" x14ac:dyDescent="0.3"/>
    <row r="46" spans="1:13" x14ac:dyDescent="0.25">
      <c r="A46" t="s">
        <v>51</v>
      </c>
      <c r="B46" s="17"/>
      <c r="C46" s="69" t="s">
        <v>56</v>
      </c>
      <c r="D46" s="70"/>
      <c r="E46" s="69" t="s">
        <v>57</v>
      </c>
      <c r="F46" s="70"/>
      <c r="G46" s="69" t="s">
        <v>59</v>
      </c>
      <c r="H46" s="70"/>
      <c r="I46" s="69" t="s">
        <v>58</v>
      </c>
      <c r="J46" s="70"/>
      <c r="K46" s="69" t="s">
        <v>22</v>
      </c>
      <c r="L46" s="70"/>
      <c r="M46" s="20"/>
    </row>
    <row r="47" spans="1:13" ht="15.75" thickBot="1" x14ac:dyDescent="0.3">
      <c r="B47" s="18"/>
      <c r="C47" s="71"/>
      <c r="D47" s="72"/>
      <c r="E47" s="71"/>
      <c r="F47" s="72"/>
      <c r="G47" s="71"/>
      <c r="H47" s="72"/>
      <c r="I47" s="71"/>
      <c r="J47" s="72"/>
      <c r="K47" s="71"/>
      <c r="L47" s="72"/>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4" x14ac:dyDescent="0.25">
      <c r="A65" t="s">
        <v>52</v>
      </c>
      <c r="B65" s="17"/>
      <c r="C65" s="69" t="s">
        <v>34</v>
      </c>
      <c r="D65" s="81"/>
      <c r="E65" s="70"/>
      <c r="F65" s="69" t="s">
        <v>35</v>
      </c>
      <c r="G65" s="81"/>
      <c r="H65" s="70"/>
      <c r="I65" s="69" t="s">
        <v>33</v>
      </c>
      <c r="J65" s="81"/>
      <c r="K65" s="70"/>
      <c r="L65" s="69" t="s">
        <v>37</v>
      </c>
      <c r="M65" s="81"/>
      <c r="N65" s="70"/>
    </row>
    <row r="66" spans="1:14" x14ac:dyDescent="0.25">
      <c r="B66" s="18"/>
      <c r="C66" s="82"/>
      <c r="D66" s="83"/>
      <c r="E66" s="84"/>
      <c r="F66" s="82"/>
      <c r="G66" s="83"/>
      <c r="H66" s="84"/>
      <c r="I66" s="82" t="s">
        <v>36</v>
      </c>
      <c r="J66" s="86"/>
      <c r="K66" s="84"/>
      <c r="L66" s="82"/>
      <c r="M66" s="83"/>
      <c r="N66" s="84"/>
    </row>
    <row r="67" spans="1:14" ht="15.75" thickBot="1" x14ac:dyDescent="0.3">
      <c r="B67" s="18"/>
      <c r="C67" s="71"/>
      <c r="D67" s="85"/>
      <c r="E67" s="72"/>
      <c r="F67" s="71"/>
      <c r="G67" s="85"/>
      <c r="H67" s="72"/>
      <c r="I67" s="60"/>
      <c r="J67" s="68"/>
      <c r="K67" s="61"/>
      <c r="L67" s="71"/>
      <c r="M67" s="85"/>
      <c r="N67" s="72"/>
    </row>
    <row r="68" spans="1:14"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row>
    <row r="69" spans="1:14" ht="24.75" thickBot="1" x14ac:dyDescent="0.3">
      <c r="B69" s="19" t="s">
        <v>56</v>
      </c>
      <c r="C69" s="27">
        <f>'Total Number Ind Examined '!I8</f>
        <v>10</v>
      </c>
      <c r="D69" s="27">
        <f>'Total Number Ind Examined '!J8</f>
        <v>22</v>
      </c>
      <c r="E69" s="27">
        <f>C69+D69</f>
        <v>32</v>
      </c>
      <c r="F69" s="31">
        <f>'Total Number of Pools Examined'!H8</f>
        <v>5</v>
      </c>
      <c r="G69" s="31">
        <f>'Total Number of Pools Examined'!I8</f>
        <v>7</v>
      </c>
      <c r="H69" s="31">
        <f>F69+G69</f>
        <v>12</v>
      </c>
      <c r="I69" s="31">
        <f>'Total Number of WNV + Pools'!G7</f>
        <v>0</v>
      </c>
      <c r="J69" s="31">
        <f>'Total Number of WNV + Pools'!H7</f>
        <v>0</v>
      </c>
      <c r="K69" s="31">
        <f>'Total Number of WNV + Pools'!I7</f>
        <v>0</v>
      </c>
      <c r="L69" s="31">
        <f>ZONEINFRATE!C2</f>
        <v>0</v>
      </c>
      <c r="M69" s="31">
        <f>ZONEINFRATE!C3</f>
        <v>0</v>
      </c>
      <c r="N69" s="22"/>
    </row>
    <row r="70" spans="1:14" ht="24.75" thickBot="1" x14ac:dyDescent="0.3">
      <c r="B70" s="19" t="s">
        <v>57</v>
      </c>
      <c r="C70" s="27">
        <f>'Total Number Ind Examined '!I7</f>
        <v>26</v>
      </c>
      <c r="D70" s="27">
        <f>'Total Number Ind Examined '!J7</f>
        <v>121</v>
      </c>
      <c r="E70" s="27">
        <f t="shared" ref="E70:E73" si="11">C70+D70</f>
        <v>147</v>
      </c>
      <c r="F70" s="31">
        <f>'Total Number of Pools Examined'!H7</f>
        <v>10</v>
      </c>
      <c r="G70" s="31">
        <f>'Total Number of Pools Examined'!I7</f>
        <v>8</v>
      </c>
      <c r="H70" s="31">
        <f t="shared" ref="H70:H73" si="12">F70+G70</f>
        <v>18</v>
      </c>
      <c r="I70" s="31">
        <f>'Total Number of WNV + Pools'!G8</f>
        <v>0</v>
      </c>
      <c r="J70" s="31">
        <f>'Total Number of WNV + Pools'!H8</f>
        <v>0</v>
      </c>
      <c r="K70" s="31">
        <f>'Total Number of WNV + Pools'!I8</f>
        <v>0</v>
      </c>
      <c r="L70" s="31">
        <f>ZONEINFRATE!C4</f>
        <v>0</v>
      </c>
      <c r="M70" s="31">
        <f>ZONEINFRATE!C5</f>
        <v>0</v>
      </c>
      <c r="N70" s="22"/>
    </row>
    <row r="71" spans="1:14" ht="24.75" thickBot="1" x14ac:dyDescent="0.3">
      <c r="B71" s="19" t="s">
        <v>59</v>
      </c>
      <c r="C71" s="27">
        <f>'Total Number Ind Examined '!I9</f>
        <v>118</v>
      </c>
      <c r="D71" s="27">
        <f>'Total Number Ind Examined '!J9</f>
        <v>78</v>
      </c>
      <c r="E71" s="27">
        <f t="shared" si="11"/>
        <v>196</v>
      </c>
      <c r="F71" s="31">
        <f>'Total Number of Pools Examined'!H9</f>
        <v>9</v>
      </c>
      <c r="G71" s="31">
        <f>'Total Number of Pools Examined'!I9</f>
        <v>12</v>
      </c>
      <c r="H71" s="31">
        <f t="shared" si="12"/>
        <v>21</v>
      </c>
      <c r="I71" s="31">
        <f>'Total Number of WNV + Pools'!G9</f>
        <v>0</v>
      </c>
      <c r="J71" s="31">
        <f>'Total Number of WNV + Pools'!H9</f>
        <v>3</v>
      </c>
      <c r="K71" s="31">
        <f>'Total Number of WNV + Pools'!I9</f>
        <v>3</v>
      </c>
      <c r="L71" s="31">
        <f>ZONEINFRATE!C6</f>
        <v>0</v>
      </c>
      <c r="M71" s="31">
        <f>ZONEINFRATE!C7</f>
        <v>0.98973111330222019</v>
      </c>
      <c r="N71" s="22"/>
    </row>
    <row r="72" spans="1:14" ht="24.75" thickBot="1" x14ac:dyDescent="0.3">
      <c r="B72" s="19" t="s">
        <v>58</v>
      </c>
      <c r="C72" s="27">
        <f>'Total Number Ind Examined '!I10</f>
        <v>22</v>
      </c>
      <c r="D72" s="27">
        <f>'Total Number Ind Examined '!J10</f>
        <v>32</v>
      </c>
      <c r="E72" s="27">
        <f t="shared" si="11"/>
        <v>54</v>
      </c>
      <c r="F72" s="31">
        <f>'Total Number of Pools Examined'!H10</f>
        <v>6</v>
      </c>
      <c r="G72" s="31">
        <f>'Total Number of Pools Examined'!I10</f>
        <v>6</v>
      </c>
      <c r="H72" s="31">
        <f t="shared" si="12"/>
        <v>12</v>
      </c>
      <c r="I72" s="31">
        <f>'Total Number of WNV + Pools'!G10</f>
        <v>0</v>
      </c>
      <c r="J72" s="31">
        <f>'Total Number of WNV + Pools'!H10</f>
        <v>0</v>
      </c>
      <c r="K72" s="31">
        <f>'Total Number of WNV + Pools'!I10</f>
        <v>0</v>
      </c>
      <c r="L72" s="31">
        <f>ZONEINFRATE!C8</f>
        <v>0</v>
      </c>
      <c r="M72" s="31">
        <f>ZONEINFRATE!C9</f>
        <v>0</v>
      </c>
      <c r="N72" s="22"/>
    </row>
    <row r="73" spans="1:14" ht="24.75" thickBot="1" x14ac:dyDescent="0.3">
      <c r="B73" s="19" t="s">
        <v>22</v>
      </c>
      <c r="C73" s="27">
        <f>SUM(C69:C72)</f>
        <v>176</v>
      </c>
      <c r="D73" s="27">
        <f>SUM(D69:D72)</f>
        <v>253</v>
      </c>
      <c r="E73" s="27">
        <f t="shared" si="11"/>
        <v>429</v>
      </c>
      <c r="F73" s="31">
        <f t="shared" ref="F73:K73" si="13">SUM(F69:F72)</f>
        <v>30</v>
      </c>
      <c r="G73" s="31">
        <f t="shared" si="13"/>
        <v>33</v>
      </c>
      <c r="H73" s="31">
        <f t="shared" si="12"/>
        <v>63</v>
      </c>
      <c r="I73" s="31">
        <f t="shared" si="13"/>
        <v>0</v>
      </c>
      <c r="J73" s="31">
        <f t="shared" si="13"/>
        <v>3</v>
      </c>
      <c r="K73" s="31">
        <f t="shared" si="13"/>
        <v>3</v>
      </c>
      <c r="L73" s="31">
        <f>CITYINFRATE!C2</f>
        <v>0</v>
      </c>
      <c r="M73" s="31">
        <f>CITYINFRATE!C3</f>
        <v>0</v>
      </c>
      <c r="N73" s="22"/>
    </row>
    <row r="74" spans="1:14" ht="15.75" thickBot="1" x14ac:dyDescent="0.3">
      <c r="B74" s="19"/>
      <c r="C74" s="31"/>
      <c r="D74" s="31"/>
      <c r="E74" s="31"/>
      <c r="F74" s="31"/>
      <c r="G74" s="31"/>
      <c r="H74" s="31"/>
      <c r="I74" s="31"/>
      <c r="J74" s="31"/>
      <c r="K74" s="31"/>
      <c r="L74" s="31"/>
      <c r="M74" s="31"/>
      <c r="N74" s="22"/>
    </row>
    <row r="75" spans="1:14" ht="15.75" thickBot="1" x14ac:dyDescent="0.3">
      <c r="B75" s="19" t="s">
        <v>9</v>
      </c>
      <c r="C75" s="31" t="e">
        <f>'Total Number Ind Examined '!I6</f>
        <v>#REF!</v>
      </c>
      <c r="D75" s="31" t="e">
        <f>'Total Number Ind Examined '!J6</f>
        <v>#REF!</v>
      </c>
      <c r="E75" s="31" t="e">
        <f>C75+D75</f>
        <v>#REF!</v>
      </c>
      <c r="F75" s="31" t="e">
        <f>'Total Number of Pools Examined'!H6</f>
        <v>#REF!</v>
      </c>
      <c r="G75" s="31" t="e">
        <f>'Total Number of Pools Examined'!I6</f>
        <v>#REF!</v>
      </c>
      <c r="H75" s="31" t="e">
        <f>F75+G75</f>
        <v>#REF!</v>
      </c>
      <c r="I75" s="31">
        <f>'Total Number of WNV + Pools'!G11</f>
        <v>0</v>
      </c>
      <c r="J75" s="31">
        <f>'Total Number of WNV + Pools'!H11</f>
        <v>2</v>
      </c>
      <c r="K75" s="31">
        <f>I75+J75</f>
        <v>2</v>
      </c>
      <c r="L75" s="31">
        <f>CITYINFRATE!C4</f>
        <v>0</v>
      </c>
      <c r="M75" s="31">
        <f>CITYINFRATE!C5</f>
        <v>0</v>
      </c>
      <c r="N75" s="22"/>
    </row>
    <row r="76" spans="1:14" ht="15.75" thickBot="1" x14ac:dyDescent="0.3"/>
    <row r="77" spans="1:14" x14ac:dyDescent="0.25">
      <c r="A77" t="s">
        <v>53</v>
      </c>
      <c r="B77" s="17"/>
      <c r="C77" s="69" t="s">
        <v>56</v>
      </c>
      <c r="D77" s="70"/>
      <c r="E77" s="69" t="s">
        <v>57</v>
      </c>
      <c r="F77" s="70"/>
      <c r="G77" s="69" t="s">
        <v>59</v>
      </c>
      <c r="H77" s="70"/>
      <c r="I77" s="69" t="s">
        <v>58</v>
      </c>
      <c r="J77" s="70"/>
      <c r="K77" s="69" t="s">
        <v>22</v>
      </c>
      <c r="L77" s="70"/>
      <c r="M77" s="20"/>
    </row>
    <row r="78" spans="1:14" ht="15.75" thickBot="1" x14ac:dyDescent="0.3">
      <c r="B78" s="18"/>
      <c r="C78" s="71"/>
      <c r="D78" s="72"/>
      <c r="E78" s="71"/>
      <c r="F78" s="72"/>
      <c r="G78" s="71"/>
      <c r="H78" s="72"/>
      <c r="I78" s="71"/>
      <c r="J78" s="72"/>
      <c r="K78" s="71"/>
      <c r="L78" s="72"/>
      <c r="M78" s="21"/>
    </row>
    <row r="79" spans="1:14"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4"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13" workbookViewId="0">
      <selection activeCell="I48" sqref="I48"/>
    </sheetView>
  </sheetViews>
  <sheetFormatPr defaultRowHeight="11.25" x14ac:dyDescent="0.25"/>
  <cols>
    <col min="1" max="1" width="4.5703125" style="41" bestFit="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2"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2" x14ac:dyDescent="0.25">
      <c r="A2" s="41">
        <v>2015</v>
      </c>
      <c r="B2" s="39" t="s">
        <v>114</v>
      </c>
      <c r="C2" s="39">
        <v>16691</v>
      </c>
      <c r="D2" s="39">
        <v>24</v>
      </c>
      <c r="E2" s="40">
        <v>42170</v>
      </c>
      <c r="F2" s="39" t="s">
        <v>115</v>
      </c>
      <c r="G2" s="39" t="s">
        <v>47</v>
      </c>
      <c r="H2" s="39" t="s">
        <v>116</v>
      </c>
      <c r="I2" s="39" t="s">
        <v>62</v>
      </c>
      <c r="J2" s="39" t="s">
        <v>117</v>
      </c>
      <c r="K2" s="39" t="s">
        <v>118</v>
      </c>
      <c r="L2" s="39" t="s">
        <v>6</v>
      </c>
      <c r="M2" s="39" t="s">
        <v>119</v>
      </c>
      <c r="N2" s="39">
        <v>0</v>
      </c>
      <c r="O2" s="39">
        <v>6</v>
      </c>
      <c r="P2" s="39">
        <v>6</v>
      </c>
      <c r="Q2" s="39">
        <v>0</v>
      </c>
      <c r="R2" s="39" t="s">
        <v>120</v>
      </c>
      <c r="T2" s="39" t="s">
        <v>392</v>
      </c>
      <c r="V2" s="39" t="str">
        <f>LEFT(G2, 2)&amp;"-"&amp;LEFT(L2, 4)</f>
        <v>FC-tars</v>
      </c>
    </row>
    <row r="3" spans="1:22" x14ac:dyDescent="0.25">
      <c r="A3" s="41">
        <v>2015</v>
      </c>
      <c r="B3" s="39" t="s">
        <v>121</v>
      </c>
      <c r="C3" s="39">
        <v>16692</v>
      </c>
      <c r="D3" s="39">
        <v>24</v>
      </c>
      <c r="E3" s="40">
        <v>42170</v>
      </c>
      <c r="F3" s="39" t="s">
        <v>115</v>
      </c>
      <c r="G3" s="39" t="s">
        <v>47</v>
      </c>
      <c r="H3" s="39" t="s">
        <v>122</v>
      </c>
      <c r="I3" s="39" t="s">
        <v>61</v>
      </c>
      <c r="J3" s="39" t="s">
        <v>117</v>
      </c>
      <c r="K3" s="39" t="s">
        <v>118</v>
      </c>
      <c r="L3" s="39" t="s">
        <v>6</v>
      </c>
      <c r="M3" s="39" t="s">
        <v>119</v>
      </c>
      <c r="N3" s="39">
        <v>0</v>
      </c>
      <c r="O3" s="39">
        <v>8</v>
      </c>
      <c r="P3" s="39">
        <v>8</v>
      </c>
      <c r="Q3" s="39">
        <v>0</v>
      </c>
      <c r="R3" s="39" t="s">
        <v>120</v>
      </c>
      <c r="T3" s="39" t="s">
        <v>392</v>
      </c>
      <c r="V3" s="39" t="str">
        <f t="shared" ref="T3:V66" si="0">LEFT(G3, 2)&amp;"-"&amp;LEFT(L3, 4)</f>
        <v>FC-tars</v>
      </c>
    </row>
    <row r="4" spans="1:22" x14ac:dyDescent="0.25">
      <c r="A4" s="41">
        <v>2015</v>
      </c>
      <c r="B4" s="39" t="s">
        <v>123</v>
      </c>
      <c r="C4" s="39">
        <v>16693</v>
      </c>
      <c r="D4" s="39">
        <v>24</v>
      </c>
      <c r="E4" s="40">
        <v>42170</v>
      </c>
      <c r="F4" s="39" t="s">
        <v>115</v>
      </c>
      <c r="G4" s="39" t="s">
        <v>47</v>
      </c>
      <c r="H4" s="39" t="s">
        <v>124</v>
      </c>
      <c r="I4" s="39" t="s">
        <v>62</v>
      </c>
      <c r="J4" s="39" t="s">
        <v>117</v>
      </c>
      <c r="K4" s="39" t="s">
        <v>118</v>
      </c>
      <c r="L4" s="39" t="s">
        <v>6</v>
      </c>
      <c r="M4" s="39" t="s">
        <v>119</v>
      </c>
      <c r="N4" s="39">
        <v>0</v>
      </c>
      <c r="O4" s="39">
        <v>24</v>
      </c>
      <c r="P4" s="39">
        <v>24</v>
      </c>
      <c r="Q4" s="39">
        <v>0</v>
      </c>
      <c r="R4" s="39" t="s">
        <v>120</v>
      </c>
      <c r="T4" s="39" t="s">
        <v>392</v>
      </c>
      <c r="V4" s="39" t="str">
        <f t="shared" si="0"/>
        <v>FC-tars</v>
      </c>
    </row>
    <row r="5" spans="1:22" x14ac:dyDescent="0.25">
      <c r="A5" s="41">
        <v>2015</v>
      </c>
      <c r="B5" s="39" t="s">
        <v>125</v>
      </c>
      <c r="C5" s="39">
        <v>16694</v>
      </c>
      <c r="D5" s="39">
        <v>24</v>
      </c>
      <c r="E5" s="40">
        <v>42170</v>
      </c>
      <c r="F5" s="39" t="s">
        <v>115</v>
      </c>
      <c r="G5" s="39" t="s">
        <v>47</v>
      </c>
      <c r="H5" s="39" t="s">
        <v>124</v>
      </c>
      <c r="I5" s="39" t="s">
        <v>62</v>
      </c>
      <c r="J5" s="39" t="s">
        <v>117</v>
      </c>
      <c r="K5" s="39" t="s">
        <v>118</v>
      </c>
      <c r="L5" s="39" t="s">
        <v>5</v>
      </c>
      <c r="M5" s="39" t="s">
        <v>119</v>
      </c>
      <c r="N5" s="39">
        <v>0</v>
      </c>
      <c r="O5" s="39">
        <v>1</v>
      </c>
      <c r="P5" s="39">
        <v>1</v>
      </c>
      <c r="Q5" s="39">
        <v>0</v>
      </c>
      <c r="R5" s="39" t="s">
        <v>120</v>
      </c>
      <c r="T5" s="39" t="s">
        <v>393</v>
      </c>
      <c r="V5" s="39" t="str">
        <f t="shared" si="0"/>
        <v>FC-pipi</v>
      </c>
    </row>
    <row r="6" spans="1:22" x14ac:dyDescent="0.25">
      <c r="A6" s="41">
        <v>2015</v>
      </c>
      <c r="B6" s="39" t="s">
        <v>126</v>
      </c>
      <c r="C6" s="39">
        <v>16695</v>
      </c>
      <c r="D6" s="39">
        <v>24</v>
      </c>
      <c r="E6" s="40">
        <v>42170</v>
      </c>
      <c r="F6" s="39" t="s">
        <v>115</v>
      </c>
      <c r="G6" s="39" t="s">
        <v>47</v>
      </c>
      <c r="H6" s="39" t="s">
        <v>127</v>
      </c>
      <c r="I6" s="39" t="s">
        <v>61</v>
      </c>
      <c r="J6" s="39" t="s">
        <v>117</v>
      </c>
      <c r="K6" s="39" t="s">
        <v>118</v>
      </c>
      <c r="L6" s="39" t="s">
        <v>6</v>
      </c>
      <c r="M6" s="39" t="s">
        <v>119</v>
      </c>
      <c r="N6" s="39">
        <v>0</v>
      </c>
      <c r="O6" s="39">
        <v>2</v>
      </c>
      <c r="P6" s="39">
        <v>2</v>
      </c>
      <c r="Q6" s="39">
        <v>0</v>
      </c>
      <c r="R6" s="39" t="s">
        <v>120</v>
      </c>
      <c r="T6" s="39" t="s">
        <v>392</v>
      </c>
      <c r="V6" s="39" t="str">
        <f t="shared" si="0"/>
        <v>FC-tars</v>
      </c>
    </row>
    <row r="7" spans="1:22" x14ac:dyDescent="0.25">
      <c r="A7" s="41">
        <v>2015</v>
      </c>
      <c r="B7" s="39" t="s">
        <v>128</v>
      </c>
      <c r="C7" s="39">
        <v>16696</v>
      </c>
      <c r="D7" s="39">
        <v>24</v>
      </c>
      <c r="E7" s="40">
        <v>42170</v>
      </c>
      <c r="F7" s="39" t="s">
        <v>115</v>
      </c>
      <c r="G7" s="39" t="s">
        <v>9</v>
      </c>
      <c r="H7" s="39" t="s">
        <v>129</v>
      </c>
      <c r="I7" s="39" t="s">
        <v>9</v>
      </c>
      <c r="J7" s="39" t="s">
        <v>117</v>
      </c>
      <c r="K7" s="39" t="s">
        <v>118</v>
      </c>
      <c r="L7" s="39" t="s">
        <v>6</v>
      </c>
      <c r="M7" s="39" t="s">
        <v>119</v>
      </c>
      <c r="N7" s="39">
        <v>0</v>
      </c>
      <c r="O7" s="39">
        <v>42</v>
      </c>
      <c r="P7" s="39">
        <v>42</v>
      </c>
      <c r="Q7" s="39">
        <v>0</v>
      </c>
      <c r="R7" s="39" t="s">
        <v>120</v>
      </c>
      <c r="T7" s="39" t="s">
        <v>104</v>
      </c>
      <c r="V7" s="39" t="str">
        <f t="shared" si="0"/>
        <v>LV-tars</v>
      </c>
    </row>
    <row r="8" spans="1:22" x14ac:dyDescent="0.25">
      <c r="A8" s="41">
        <v>2015</v>
      </c>
      <c r="B8" s="39" t="s">
        <v>130</v>
      </c>
      <c r="C8" s="39">
        <v>16697</v>
      </c>
      <c r="D8" s="39">
        <v>24</v>
      </c>
      <c r="E8" s="40">
        <v>42170</v>
      </c>
      <c r="F8" s="39" t="s">
        <v>115</v>
      </c>
      <c r="G8" s="39" t="s">
        <v>47</v>
      </c>
      <c r="H8" s="39" t="s">
        <v>131</v>
      </c>
      <c r="I8" s="39" t="s">
        <v>61</v>
      </c>
      <c r="J8" s="39" t="s">
        <v>132</v>
      </c>
      <c r="K8" s="39" t="s">
        <v>118</v>
      </c>
      <c r="L8" s="39" t="s">
        <v>5</v>
      </c>
      <c r="M8" s="39" t="s">
        <v>119</v>
      </c>
      <c r="N8" s="39">
        <v>5</v>
      </c>
      <c r="O8" s="39">
        <v>0</v>
      </c>
      <c r="P8" s="39">
        <v>5</v>
      </c>
      <c r="Q8" s="39">
        <v>0</v>
      </c>
      <c r="R8" s="39" t="s">
        <v>120</v>
      </c>
      <c r="T8" s="39" t="s">
        <v>393</v>
      </c>
      <c r="V8" s="39" t="str">
        <f t="shared" si="0"/>
        <v>FC-pipi</v>
      </c>
    </row>
    <row r="9" spans="1:22" x14ac:dyDescent="0.25">
      <c r="A9" s="41">
        <v>2015</v>
      </c>
      <c r="B9" s="39" t="s">
        <v>133</v>
      </c>
      <c r="C9" s="39">
        <v>16698</v>
      </c>
      <c r="D9" s="39">
        <v>24</v>
      </c>
      <c r="E9" s="40">
        <v>42170</v>
      </c>
      <c r="F9" s="39" t="s">
        <v>115</v>
      </c>
      <c r="G9" s="39" t="s">
        <v>9</v>
      </c>
      <c r="H9" s="39" t="s">
        <v>134</v>
      </c>
      <c r="I9" s="39" t="s">
        <v>9</v>
      </c>
      <c r="J9" s="39" t="s">
        <v>117</v>
      </c>
      <c r="K9" s="39" t="s">
        <v>118</v>
      </c>
      <c r="L9" s="39" t="s">
        <v>6</v>
      </c>
      <c r="M9" s="39" t="s">
        <v>119</v>
      </c>
      <c r="N9" s="39">
        <v>0</v>
      </c>
      <c r="O9" s="39">
        <v>2</v>
      </c>
      <c r="P9" s="39">
        <v>2</v>
      </c>
      <c r="Q9" s="39">
        <v>0</v>
      </c>
      <c r="R9" s="39" t="s">
        <v>120</v>
      </c>
      <c r="T9" s="39" t="s">
        <v>104</v>
      </c>
      <c r="V9" s="39" t="str">
        <f t="shared" si="0"/>
        <v>LV-tars</v>
      </c>
    </row>
    <row r="10" spans="1:22" x14ac:dyDescent="0.25">
      <c r="A10" s="41">
        <v>2015</v>
      </c>
      <c r="B10" s="39" t="s">
        <v>135</v>
      </c>
      <c r="C10" s="39">
        <v>16699</v>
      </c>
      <c r="D10" s="39">
        <v>24</v>
      </c>
      <c r="E10" s="40">
        <v>42170</v>
      </c>
      <c r="F10" s="39" t="s">
        <v>115</v>
      </c>
      <c r="G10" s="39" t="s">
        <v>47</v>
      </c>
      <c r="H10" s="39" t="s">
        <v>136</v>
      </c>
      <c r="I10" s="39" t="s">
        <v>61</v>
      </c>
      <c r="J10" s="39" t="s">
        <v>117</v>
      </c>
      <c r="K10" s="39" t="s">
        <v>118</v>
      </c>
      <c r="L10" s="39" t="s">
        <v>6</v>
      </c>
      <c r="M10" s="39" t="s">
        <v>119</v>
      </c>
      <c r="N10" s="39">
        <v>0</v>
      </c>
      <c r="O10" s="39">
        <v>21</v>
      </c>
      <c r="P10" s="39">
        <v>21</v>
      </c>
      <c r="Q10" s="39">
        <v>0</v>
      </c>
      <c r="R10" s="39" t="s">
        <v>120</v>
      </c>
      <c r="T10" s="39" t="s">
        <v>392</v>
      </c>
      <c r="V10" s="39" t="str">
        <f t="shared" si="0"/>
        <v>FC-tars</v>
      </c>
    </row>
    <row r="11" spans="1:22" x14ac:dyDescent="0.25">
      <c r="A11" s="41">
        <v>2015</v>
      </c>
      <c r="B11" s="39" t="s">
        <v>137</v>
      </c>
      <c r="C11" s="39">
        <v>16700</v>
      </c>
      <c r="D11" s="39">
        <v>24</v>
      </c>
      <c r="E11" s="40">
        <v>42170</v>
      </c>
      <c r="F11" s="39" t="s">
        <v>115</v>
      </c>
      <c r="G11" s="39" t="s">
        <v>47</v>
      </c>
      <c r="H11" s="39" t="s">
        <v>136</v>
      </c>
      <c r="I11" s="39" t="s">
        <v>61</v>
      </c>
      <c r="J11" s="39" t="s">
        <v>117</v>
      </c>
      <c r="K11" s="39" t="s">
        <v>118</v>
      </c>
      <c r="L11" s="39" t="s">
        <v>5</v>
      </c>
      <c r="M11" s="39" t="s">
        <v>119</v>
      </c>
      <c r="N11" s="39">
        <v>0</v>
      </c>
      <c r="O11" s="39">
        <v>2</v>
      </c>
      <c r="P11" s="39">
        <v>2</v>
      </c>
      <c r="Q11" s="39">
        <v>0</v>
      </c>
      <c r="R11" s="39" t="s">
        <v>120</v>
      </c>
      <c r="T11" s="39" t="s">
        <v>393</v>
      </c>
      <c r="V11" s="39" t="str">
        <f t="shared" si="0"/>
        <v>FC-pipi</v>
      </c>
    </row>
    <row r="12" spans="1:22" x14ac:dyDescent="0.25">
      <c r="A12" s="41">
        <v>2015</v>
      </c>
      <c r="B12" s="39" t="s">
        <v>138</v>
      </c>
      <c r="C12" s="39">
        <v>16701</v>
      </c>
      <c r="D12" s="39">
        <v>24</v>
      </c>
      <c r="E12" s="40">
        <v>42170</v>
      </c>
      <c r="F12" s="39" t="s">
        <v>115</v>
      </c>
      <c r="G12" s="39" t="s">
        <v>47</v>
      </c>
      <c r="H12" s="39" t="s">
        <v>136</v>
      </c>
      <c r="I12" s="39" t="s">
        <v>61</v>
      </c>
      <c r="J12" s="39" t="s">
        <v>117</v>
      </c>
      <c r="K12" s="39" t="s">
        <v>118</v>
      </c>
      <c r="L12" s="39" t="s">
        <v>5</v>
      </c>
      <c r="M12" s="39" t="s">
        <v>119</v>
      </c>
      <c r="N12" s="39">
        <v>0</v>
      </c>
      <c r="O12" s="39">
        <v>2</v>
      </c>
      <c r="P12" s="39">
        <v>2</v>
      </c>
      <c r="Q12" s="39">
        <v>0</v>
      </c>
      <c r="R12" s="39" t="s">
        <v>120</v>
      </c>
      <c r="T12" s="39" t="s">
        <v>393</v>
      </c>
      <c r="V12" s="39" t="str">
        <f t="shared" si="0"/>
        <v>FC-pipi</v>
      </c>
    </row>
    <row r="13" spans="1:22" x14ac:dyDescent="0.25">
      <c r="A13" s="41">
        <v>2015</v>
      </c>
      <c r="B13" s="39" t="s">
        <v>139</v>
      </c>
      <c r="C13" s="39">
        <v>16702</v>
      </c>
      <c r="D13" s="39">
        <v>24</v>
      </c>
      <c r="E13" s="40">
        <v>42170</v>
      </c>
      <c r="F13" s="39" t="s">
        <v>115</v>
      </c>
      <c r="G13" s="39" t="s">
        <v>47</v>
      </c>
      <c r="H13" s="39" t="s">
        <v>140</v>
      </c>
      <c r="I13" s="39" t="s">
        <v>61</v>
      </c>
      <c r="J13" s="39" t="s">
        <v>132</v>
      </c>
      <c r="K13" s="39" t="s">
        <v>118</v>
      </c>
      <c r="L13" s="39" t="s">
        <v>5</v>
      </c>
      <c r="M13" s="39" t="s">
        <v>119</v>
      </c>
      <c r="N13" s="39">
        <v>5</v>
      </c>
      <c r="O13" s="39">
        <v>0</v>
      </c>
      <c r="P13" s="39">
        <v>5</v>
      </c>
      <c r="Q13" s="39">
        <v>0</v>
      </c>
      <c r="R13" s="39" t="s">
        <v>120</v>
      </c>
      <c r="T13" s="39" t="s">
        <v>393</v>
      </c>
      <c r="V13" s="39" t="str">
        <f t="shared" si="0"/>
        <v>FC-pipi</v>
      </c>
    </row>
    <row r="14" spans="1:22" x14ac:dyDescent="0.25">
      <c r="A14" s="41">
        <v>2015</v>
      </c>
      <c r="B14" s="39" t="s">
        <v>141</v>
      </c>
      <c r="C14" s="39">
        <v>16703</v>
      </c>
      <c r="D14" s="39">
        <v>24</v>
      </c>
      <c r="E14" s="40">
        <v>42170</v>
      </c>
      <c r="F14" s="39" t="s">
        <v>115</v>
      </c>
      <c r="G14" s="39" t="s">
        <v>47</v>
      </c>
      <c r="H14" s="39" t="s">
        <v>142</v>
      </c>
      <c r="I14" s="39" t="s">
        <v>61</v>
      </c>
      <c r="J14" s="39" t="s">
        <v>117</v>
      </c>
      <c r="K14" s="39" t="s">
        <v>118</v>
      </c>
      <c r="L14" s="39" t="s">
        <v>6</v>
      </c>
      <c r="M14" s="39" t="s">
        <v>119</v>
      </c>
      <c r="N14" s="39">
        <v>0</v>
      </c>
      <c r="O14" s="39">
        <v>4</v>
      </c>
      <c r="P14" s="39">
        <v>4</v>
      </c>
      <c r="Q14" s="39">
        <v>0</v>
      </c>
      <c r="R14" s="39" t="s">
        <v>120</v>
      </c>
      <c r="T14" s="39" t="s">
        <v>392</v>
      </c>
      <c r="V14" s="39" t="str">
        <f t="shared" si="0"/>
        <v>FC-tars</v>
      </c>
    </row>
    <row r="15" spans="1:22" x14ac:dyDescent="0.25">
      <c r="A15" s="41">
        <v>2015</v>
      </c>
      <c r="B15" s="39" t="s">
        <v>143</v>
      </c>
      <c r="C15" s="39">
        <v>16704</v>
      </c>
      <c r="D15" s="39">
        <v>24</v>
      </c>
      <c r="E15" s="40">
        <v>42170</v>
      </c>
      <c r="F15" s="39" t="s">
        <v>115</v>
      </c>
      <c r="G15" s="39" t="s">
        <v>47</v>
      </c>
      <c r="H15" s="39" t="s">
        <v>144</v>
      </c>
      <c r="I15" s="39" t="s">
        <v>61</v>
      </c>
      <c r="J15" s="39" t="s">
        <v>132</v>
      </c>
      <c r="K15" s="39" t="s">
        <v>118</v>
      </c>
      <c r="L15" s="39" t="s">
        <v>5</v>
      </c>
      <c r="M15" s="39" t="s">
        <v>119</v>
      </c>
      <c r="N15" s="39">
        <v>2</v>
      </c>
      <c r="O15" s="39">
        <v>0</v>
      </c>
      <c r="P15" s="39">
        <v>2</v>
      </c>
      <c r="Q15" s="39">
        <v>0</v>
      </c>
      <c r="R15" s="39" t="s">
        <v>120</v>
      </c>
      <c r="T15" s="39" t="s">
        <v>393</v>
      </c>
      <c r="V15" s="39" t="str">
        <f t="shared" si="0"/>
        <v>FC-pipi</v>
      </c>
    </row>
    <row r="16" spans="1:22" x14ac:dyDescent="0.25">
      <c r="A16" s="41">
        <v>2015</v>
      </c>
      <c r="B16" s="39" t="s">
        <v>145</v>
      </c>
      <c r="C16" s="39">
        <v>16705</v>
      </c>
      <c r="D16" s="39">
        <v>24</v>
      </c>
      <c r="E16" s="40">
        <v>42170</v>
      </c>
      <c r="F16" s="39" t="s">
        <v>115</v>
      </c>
      <c r="G16" s="39" t="s">
        <v>47</v>
      </c>
      <c r="H16" s="39" t="s">
        <v>146</v>
      </c>
      <c r="I16" s="39" t="s">
        <v>61</v>
      </c>
      <c r="J16" s="39" t="s">
        <v>117</v>
      </c>
      <c r="K16" s="39" t="s">
        <v>118</v>
      </c>
      <c r="L16" s="39" t="s">
        <v>6</v>
      </c>
      <c r="M16" s="39" t="s">
        <v>119</v>
      </c>
      <c r="N16" s="39">
        <v>0</v>
      </c>
      <c r="O16" s="39">
        <v>6</v>
      </c>
      <c r="P16" s="39">
        <v>6</v>
      </c>
      <c r="Q16" s="39">
        <v>0</v>
      </c>
      <c r="R16" s="39" t="s">
        <v>120</v>
      </c>
      <c r="T16" s="39" t="s">
        <v>392</v>
      </c>
      <c r="V16" s="39" t="str">
        <f t="shared" si="0"/>
        <v>FC-tars</v>
      </c>
    </row>
    <row r="17" spans="1:22" x14ac:dyDescent="0.25">
      <c r="A17" s="41">
        <v>2015</v>
      </c>
      <c r="B17" s="39" t="s">
        <v>147</v>
      </c>
      <c r="C17" s="39">
        <v>16706</v>
      </c>
      <c r="D17" s="39">
        <v>24</v>
      </c>
      <c r="E17" s="40">
        <v>42170</v>
      </c>
      <c r="F17" s="39" t="s">
        <v>115</v>
      </c>
      <c r="G17" s="39" t="s">
        <v>47</v>
      </c>
      <c r="H17" s="39" t="s">
        <v>146</v>
      </c>
      <c r="I17" s="39" t="s">
        <v>61</v>
      </c>
      <c r="J17" s="39" t="s">
        <v>117</v>
      </c>
      <c r="K17" s="39" t="s">
        <v>118</v>
      </c>
      <c r="L17" s="39" t="s">
        <v>5</v>
      </c>
      <c r="M17" s="39" t="s">
        <v>119</v>
      </c>
      <c r="N17" s="39">
        <v>0</v>
      </c>
      <c r="O17" s="39">
        <v>2</v>
      </c>
      <c r="P17" s="39">
        <v>2</v>
      </c>
      <c r="Q17" s="39">
        <v>0</v>
      </c>
      <c r="R17" s="39" t="s">
        <v>120</v>
      </c>
      <c r="T17" s="39" t="s">
        <v>393</v>
      </c>
      <c r="V17" s="39" t="str">
        <f t="shared" si="0"/>
        <v>FC-pipi</v>
      </c>
    </row>
    <row r="18" spans="1:22" x14ac:dyDescent="0.25">
      <c r="A18" s="41">
        <v>2015</v>
      </c>
      <c r="B18" s="39" t="s">
        <v>148</v>
      </c>
      <c r="C18" s="39">
        <v>16707</v>
      </c>
      <c r="D18" s="39">
        <v>24</v>
      </c>
      <c r="E18" s="40">
        <v>42170</v>
      </c>
      <c r="F18" s="39" t="s">
        <v>115</v>
      </c>
      <c r="G18" s="39" t="s">
        <v>47</v>
      </c>
      <c r="H18" s="39" t="s">
        <v>149</v>
      </c>
      <c r="I18" s="39" t="s">
        <v>60</v>
      </c>
      <c r="J18" s="39" t="s">
        <v>117</v>
      </c>
      <c r="K18" s="39" t="s">
        <v>118</v>
      </c>
      <c r="L18" s="39" t="s">
        <v>6</v>
      </c>
      <c r="M18" s="39" t="s">
        <v>119</v>
      </c>
      <c r="N18" s="39">
        <v>0</v>
      </c>
      <c r="O18" s="39">
        <v>1</v>
      </c>
      <c r="P18" s="39">
        <v>1</v>
      </c>
      <c r="Q18" s="39">
        <v>0</v>
      </c>
      <c r="R18" s="39" t="s">
        <v>120</v>
      </c>
      <c r="T18" s="39" t="s">
        <v>392</v>
      </c>
      <c r="V18" s="39" t="str">
        <f t="shared" si="0"/>
        <v>FC-tars</v>
      </c>
    </row>
    <row r="19" spans="1:22" x14ac:dyDescent="0.25">
      <c r="A19" s="41">
        <v>2015</v>
      </c>
      <c r="B19" s="39" t="s">
        <v>150</v>
      </c>
      <c r="C19" s="39">
        <v>16708</v>
      </c>
      <c r="D19" s="39">
        <v>24</v>
      </c>
      <c r="E19" s="40">
        <v>42170</v>
      </c>
      <c r="F19" s="39" t="s">
        <v>115</v>
      </c>
      <c r="G19" s="39" t="s">
        <v>47</v>
      </c>
      <c r="H19" s="39" t="s">
        <v>151</v>
      </c>
      <c r="I19" s="39" t="s">
        <v>61</v>
      </c>
      <c r="J19" s="39" t="s">
        <v>117</v>
      </c>
      <c r="K19" s="39" t="s">
        <v>118</v>
      </c>
      <c r="L19" s="39" t="s">
        <v>6</v>
      </c>
      <c r="M19" s="39" t="s">
        <v>119</v>
      </c>
      <c r="N19" s="39">
        <v>0</v>
      </c>
      <c r="O19" s="39">
        <v>5</v>
      </c>
      <c r="P19" s="39">
        <v>5</v>
      </c>
      <c r="Q19" s="39">
        <v>0</v>
      </c>
      <c r="R19" s="39" t="s">
        <v>120</v>
      </c>
      <c r="T19" s="39" t="s">
        <v>392</v>
      </c>
      <c r="V19" s="39" t="str">
        <f t="shared" si="0"/>
        <v>FC-tars</v>
      </c>
    </row>
    <row r="20" spans="1:22" x14ac:dyDescent="0.25">
      <c r="A20" s="41">
        <v>2015</v>
      </c>
      <c r="B20" s="39" t="s">
        <v>152</v>
      </c>
      <c r="C20" s="39">
        <v>16709</v>
      </c>
      <c r="D20" s="39">
        <v>24</v>
      </c>
      <c r="E20" s="40">
        <v>42170</v>
      </c>
      <c r="F20" s="39" t="s">
        <v>115</v>
      </c>
      <c r="G20" s="39" t="s">
        <v>47</v>
      </c>
      <c r="H20" s="39" t="s">
        <v>151</v>
      </c>
      <c r="I20" s="39" t="s">
        <v>61</v>
      </c>
      <c r="J20" s="39" t="s">
        <v>117</v>
      </c>
      <c r="K20" s="39" t="s">
        <v>118</v>
      </c>
      <c r="L20" s="39" t="s">
        <v>5</v>
      </c>
      <c r="M20" s="39" t="s">
        <v>119</v>
      </c>
      <c r="N20" s="39">
        <v>0</v>
      </c>
      <c r="O20" s="39">
        <v>1</v>
      </c>
      <c r="P20" s="39">
        <v>1</v>
      </c>
      <c r="Q20" s="39">
        <v>0</v>
      </c>
      <c r="R20" s="39" t="s">
        <v>120</v>
      </c>
      <c r="T20" s="39" t="s">
        <v>393</v>
      </c>
      <c r="V20" s="39" t="str">
        <f t="shared" si="0"/>
        <v>FC-pipi</v>
      </c>
    </row>
    <row r="21" spans="1:22" x14ac:dyDescent="0.25">
      <c r="A21" s="41">
        <v>2015</v>
      </c>
      <c r="B21" s="39" t="s">
        <v>153</v>
      </c>
      <c r="C21" s="39">
        <v>16710</v>
      </c>
      <c r="D21" s="39">
        <v>24</v>
      </c>
      <c r="E21" s="40">
        <v>42170</v>
      </c>
      <c r="F21" s="39" t="s">
        <v>115</v>
      </c>
      <c r="G21" s="39" t="s">
        <v>47</v>
      </c>
      <c r="H21" s="39" t="s">
        <v>151</v>
      </c>
      <c r="I21" s="39" t="s">
        <v>61</v>
      </c>
      <c r="J21" s="39" t="s">
        <v>117</v>
      </c>
      <c r="K21" s="39" t="s">
        <v>118</v>
      </c>
      <c r="L21" s="39" t="s">
        <v>5</v>
      </c>
      <c r="M21" s="39" t="s">
        <v>119</v>
      </c>
      <c r="N21" s="39">
        <v>0</v>
      </c>
      <c r="O21" s="39">
        <v>2</v>
      </c>
      <c r="P21" s="39">
        <v>2</v>
      </c>
      <c r="Q21" s="39">
        <v>0</v>
      </c>
      <c r="R21" s="39" t="s">
        <v>120</v>
      </c>
      <c r="T21" s="39" t="s">
        <v>393</v>
      </c>
      <c r="V21" s="39" t="str">
        <f t="shared" si="0"/>
        <v>FC-pipi</v>
      </c>
    </row>
    <row r="22" spans="1:22" x14ac:dyDescent="0.25">
      <c r="A22" s="41">
        <v>2015</v>
      </c>
      <c r="B22" s="39" t="s">
        <v>154</v>
      </c>
      <c r="C22" s="39">
        <v>16711</v>
      </c>
      <c r="D22" s="39">
        <v>24</v>
      </c>
      <c r="E22" s="40">
        <v>42171</v>
      </c>
      <c r="F22" s="39" t="s">
        <v>115</v>
      </c>
      <c r="G22" s="39" t="s">
        <v>47</v>
      </c>
      <c r="H22" s="39" t="s">
        <v>155</v>
      </c>
      <c r="I22" s="39" t="s">
        <v>62</v>
      </c>
      <c r="J22" s="39" t="s">
        <v>117</v>
      </c>
      <c r="K22" s="39" t="s">
        <v>118</v>
      </c>
      <c r="L22" s="39" t="s">
        <v>6</v>
      </c>
      <c r="M22" s="39" t="s">
        <v>119</v>
      </c>
      <c r="N22" s="39">
        <v>0</v>
      </c>
      <c r="O22" s="39">
        <v>4</v>
      </c>
      <c r="P22" s="39">
        <v>4</v>
      </c>
      <c r="Q22" s="39">
        <v>0</v>
      </c>
      <c r="R22" s="39" t="s">
        <v>120</v>
      </c>
      <c r="T22" s="39" t="s">
        <v>392</v>
      </c>
      <c r="V22" s="39" t="str">
        <f t="shared" si="0"/>
        <v>FC-tars</v>
      </c>
    </row>
    <row r="23" spans="1:22" x14ac:dyDescent="0.25">
      <c r="A23" s="41">
        <v>2015</v>
      </c>
      <c r="B23" s="39" t="s">
        <v>156</v>
      </c>
      <c r="C23" s="39">
        <v>16712</v>
      </c>
      <c r="D23" s="39">
        <v>24</v>
      </c>
      <c r="E23" s="40">
        <v>42171</v>
      </c>
      <c r="F23" s="39" t="s">
        <v>115</v>
      </c>
      <c r="G23" s="39" t="s">
        <v>47</v>
      </c>
      <c r="H23" s="39" t="s">
        <v>157</v>
      </c>
      <c r="I23" s="39" t="s">
        <v>62</v>
      </c>
      <c r="J23" s="39" t="s">
        <v>117</v>
      </c>
      <c r="K23" s="39" t="s">
        <v>118</v>
      </c>
      <c r="L23" s="39" t="s">
        <v>6</v>
      </c>
      <c r="M23" s="39" t="s">
        <v>119</v>
      </c>
      <c r="N23" s="39">
        <v>0</v>
      </c>
      <c r="O23" s="39">
        <v>20</v>
      </c>
      <c r="P23" s="39">
        <v>20</v>
      </c>
      <c r="Q23" s="39">
        <v>0</v>
      </c>
      <c r="R23" s="39" t="s">
        <v>120</v>
      </c>
      <c r="T23" s="39" t="s">
        <v>392</v>
      </c>
      <c r="V23" s="39" t="str">
        <f t="shared" si="0"/>
        <v>FC-tars</v>
      </c>
    </row>
    <row r="24" spans="1:22" x14ac:dyDescent="0.25">
      <c r="A24" s="41">
        <v>2015</v>
      </c>
      <c r="B24" s="39" t="s">
        <v>158</v>
      </c>
      <c r="C24" s="39">
        <v>16713</v>
      </c>
      <c r="D24" s="39">
        <v>24</v>
      </c>
      <c r="E24" s="40">
        <v>42171</v>
      </c>
      <c r="F24" s="39" t="s">
        <v>115</v>
      </c>
      <c r="G24" s="39" t="s">
        <v>47</v>
      </c>
      <c r="H24" s="39" t="s">
        <v>159</v>
      </c>
      <c r="I24" s="39" t="s">
        <v>62</v>
      </c>
      <c r="J24" s="39" t="s">
        <v>132</v>
      </c>
      <c r="K24" s="39" t="s">
        <v>118</v>
      </c>
      <c r="L24" s="39" t="s">
        <v>5</v>
      </c>
      <c r="M24" s="39" t="s">
        <v>119</v>
      </c>
      <c r="N24" s="39">
        <v>22</v>
      </c>
      <c r="O24" s="39">
        <v>0</v>
      </c>
      <c r="P24" s="39">
        <v>22</v>
      </c>
      <c r="Q24" s="39">
        <v>0</v>
      </c>
      <c r="R24" s="39" t="s">
        <v>120</v>
      </c>
      <c r="T24" s="39" t="s">
        <v>393</v>
      </c>
      <c r="V24" s="39" t="str">
        <f t="shared" si="0"/>
        <v>FC-pipi</v>
      </c>
    </row>
    <row r="25" spans="1:22" x14ac:dyDescent="0.25">
      <c r="A25" s="41">
        <v>2015</v>
      </c>
      <c r="B25" s="39" t="s">
        <v>160</v>
      </c>
      <c r="C25" s="39">
        <v>16714</v>
      </c>
      <c r="D25" s="39">
        <v>24</v>
      </c>
      <c r="E25" s="40">
        <v>42171</v>
      </c>
      <c r="F25" s="39" t="s">
        <v>115</v>
      </c>
      <c r="G25" s="39" t="s">
        <v>9</v>
      </c>
      <c r="H25" s="39" t="s">
        <v>161</v>
      </c>
      <c r="I25" s="39" t="s">
        <v>9</v>
      </c>
      <c r="J25" s="39" t="s">
        <v>117</v>
      </c>
      <c r="K25" s="39" t="s">
        <v>118</v>
      </c>
      <c r="L25" s="39" t="s">
        <v>6</v>
      </c>
      <c r="M25" s="39" t="s">
        <v>119</v>
      </c>
      <c r="N25" s="39">
        <v>0</v>
      </c>
      <c r="O25" s="39">
        <v>1</v>
      </c>
      <c r="P25" s="39">
        <v>1</v>
      </c>
      <c r="Q25" s="39">
        <v>0</v>
      </c>
      <c r="R25" s="39" t="s">
        <v>120</v>
      </c>
      <c r="T25" s="39" t="s">
        <v>104</v>
      </c>
      <c r="V25" s="39" t="str">
        <f t="shared" si="0"/>
        <v>LV-tars</v>
      </c>
    </row>
    <row r="26" spans="1:22" x14ac:dyDescent="0.25">
      <c r="A26" s="41">
        <v>2015</v>
      </c>
      <c r="B26" s="39" t="s">
        <v>163</v>
      </c>
      <c r="C26" s="39">
        <v>16715</v>
      </c>
      <c r="D26" s="39">
        <v>24</v>
      </c>
      <c r="E26" s="40">
        <v>42171</v>
      </c>
      <c r="F26" s="39" t="s">
        <v>115</v>
      </c>
      <c r="G26" s="39" t="s">
        <v>9</v>
      </c>
      <c r="H26" s="39" t="s">
        <v>164</v>
      </c>
      <c r="I26" s="39" t="s">
        <v>9</v>
      </c>
      <c r="J26" s="39" t="s">
        <v>117</v>
      </c>
      <c r="K26" s="39" t="s">
        <v>118</v>
      </c>
      <c r="L26" s="39" t="s">
        <v>6</v>
      </c>
      <c r="M26" s="39" t="s">
        <v>119</v>
      </c>
      <c r="N26" s="39">
        <v>0</v>
      </c>
      <c r="O26" s="39">
        <v>7</v>
      </c>
      <c r="P26" s="39">
        <v>7</v>
      </c>
      <c r="Q26" s="39">
        <v>0</v>
      </c>
      <c r="R26" s="39" t="s">
        <v>120</v>
      </c>
      <c r="T26" s="39" t="s">
        <v>104</v>
      </c>
      <c r="V26" s="39" t="str">
        <f t="shared" si="0"/>
        <v>LV-tars</v>
      </c>
    </row>
    <row r="27" spans="1:22" x14ac:dyDescent="0.25">
      <c r="A27" s="41">
        <v>2015</v>
      </c>
      <c r="B27" s="39" t="s">
        <v>165</v>
      </c>
      <c r="C27" s="39">
        <v>16716</v>
      </c>
      <c r="D27" s="39">
        <v>24</v>
      </c>
      <c r="E27" s="40">
        <v>42171</v>
      </c>
      <c r="F27" s="39" t="s">
        <v>115</v>
      </c>
      <c r="G27" s="39" t="s">
        <v>9</v>
      </c>
      <c r="H27" s="39" t="s">
        <v>166</v>
      </c>
      <c r="I27" s="39" t="s">
        <v>9</v>
      </c>
      <c r="J27" s="39" t="s">
        <v>117</v>
      </c>
      <c r="K27" s="39" t="s">
        <v>118</v>
      </c>
      <c r="L27" s="39" t="s">
        <v>6</v>
      </c>
      <c r="M27" s="39" t="s">
        <v>119</v>
      </c>
      <c r="N27" s="39">
        <v>0</v>
      </c>
      <c r="O27" s="39">
        <v>7</v>
      </c>
      <c r="P27" s="39">
        <v>7</v>
      </c>
      <c r="Q27" s="39">
        <v>0</v>
      </c>
      <c r="R27" s="39" t="s">
        <v>120</v>
      </c>
      <c r="T27" s="39" t="s">
        <v>104</v>
      </c>
      <c r="V27" s="39" t="str">
        <f t="shared" si="0"/>
        <v>LV-tars</v>
      </c>
    </row>
    <row r="28" spans="1:22" x14ac:dyDescent="0.25">
      <c r="A28" s="41">
        <v>2015</v>
      </c>
      <c r="B28" s="39" t="s">
        <v>167</v>
      </c>
      <c r="C28" s="39">
        <v>16717</v>
      </c>
      <c r="D28" s="39">
        <v>24</v>
      </c>
      <c r="E28" s="40">
        <v>42171</v>
      </c>
      <c r="F28" s="39" t="s">
        <v>115</v>
      </c>
      <c r="G28" s="39" t="s">
        <v>47</v>
      </c>
      <c r="H28" s="39" t="s">
        <v>168</v>
      </c>
      <c r="I28" s="39" t="s">
        <v>62</v>
      </c>
      <c r="J28" s="39" t="s">
        <v>117</v>
      </c>
      <c r="K28" s="39" t="s">
        <v>118</v>
      </c>
      <c r="L28" s="39" t="s">
        <v>6</v>
      </c>
      <c r="M28" s="39" t="s">
        <v>119</v>
      </c>
      <c r="N28" s="39">
        <v>0</v>
      </c>
      <c r="O28" s="39">
        <v>1</v>
      </c>
      <c r="P28" s="39">
        <v>1</v>
      </c>
      <c r="Q28" s="39">
        <v>0</v>
      </c>
      <c r="R28" s="39" t="s">
        <v>120</v>
      </c>
      <c r="T28" s="39" t="s">
        <v>392</v>
      </c>
      <c r="V28" s="39" t="str">
        <f t="shared" si="0"/>
        <v>FC-tars</v>
      </c>
    </row>
    <row r="29" spans="1:22" x14ac:dyDescent="0.25">
      <c r="A29" s="41">
        <v>2015</v>
      </c>
      <c r="B29" s="39" t="s">
        <v>169</v>
      </c>
      <c r="C29" s="39">
        <v>16718</v>
      </c>
      <c r="D29" s="39">
        <v>24</v>
      </c>
      <c r="E29" s="40">
        <v>42171</v>
      </c>
      <c r="F29" s="39" t="s">
        <v>115</v>
      </c>
      <c r="G29" s="39" t="s">
        <v>47</v>
      </c>
      <c r="H29" s="39" t="s">
        <v>170</v>
      </c>
      <c r="I29" s="39" t="s">
        <v>62</v>
      </c>
      <c r="J29" s="39" t="s">
        <v>132</v>
      </c>
      <c r="K29" s="39" t="s">
        <v>118</v>
      </c>
      <c r="L29" s="39" t="s">
        <v>5</v>
      </c>
      <c r="M29" s="39" t="s">
        <v>119</v>
      </c>
      <c r="N29" s="39">
        <v>23</v>
      </c>
      <c r="O29" s="39">
        <v>0</v>
      </c>
      <c r="P29" s="39">
        <v>23</v>
      </c>
      <c r="Q29" s="39">
        <v>0</v>
      </c>
      <c r="R29" s="39" t="s">
        <v>120</v>
      </c>
      <c r="T29" s="39" t="s">
        <v>393</v>
      </c>
      <c r="V29" s="39" t="str">
        <f t="shared" si="0"/>
        <v>FC-pipi</v>
      </c>
    </row>
    <row r="30" spans="1:22" x14ac:dyDescent="0.25">
      <c r="A30" s="41">
        <v>2015</v>
      </c>
      <c r="B30" s="39" t="s">
        <v>171</v>
      </c>
      <c r="C30" s="39">
        <v>16719</v>
      </c>
      <c r="D30" s="39">
        <v>24</v>
      </c>
      <c r="E30" s="40">
        <v>42171</v>
      </c>
      <c r="F30" s="39" t="s">
        <v>115</v>
      </c>
      <c r="G30" s="39" t="s">
        <v>47</v>
      </c>
      <c r="H30" s="39" t="s">
        <v>170</v>
      </c>
      <c r="I30" s="39" t="s">
        <v>62</v>
      </c>
      <c r="J30" s="39" t="s">
        <v>132</v>
      </c>
      <c r="K30" s="39" t="s">
        <v>118</v>
      </c>
      <c r="L30" s="39" t="s">
        <v>5</v>
      </c>
      <c r="M30" s="39" t="s">
        <v>119</v>
      </c>
      <c r="N30" s="39">
        <v>7</v>
      </c>
      <c r="O30" s="39">
        <v>0</v>
      </c>
      <c r="P30" s="39">
        <v>7</v>
      </c>
      <c r="Q30" s="39">
        <v>0</v>
      </c>
      <c r="R30" s="39" t="s">
        <v>120</v>
      </c>
      <c r="T30" s="39" t="s">
        <v>393</v>
      </c>
      <c r="V30" s="39" t="str">
        <f t="shared" si="0"/>
        <v>FC-pipi</v>
      </c>
    </row>
    <row r="31" spans="1:22" x14ac:dyDescent="0.25">
      <c r="A31" s="41">
        <v>2015</v>
      </c>
      <c r="B31" s="39" t="s">
        <v>172</v>
      </c>
      <c r="C31" s="39">
        <v>16720</v>
      </c>
      <c r="D31" s="39">
        <v>24</v>
      </c>
      <c r="E31" s="40">
        <v>42171</v>
      </c>
      <c r="F31" s="39" t="s">
        <v>115</v>
      </c>
      <c r="G31" s="39" t="s">
        <v>47</v>
      </c>
      <c r="H31" s="39" t="s">
        <v>173</v>
      </c>
      <c r="I31" s="39" t="s">
        <v>62</v>
      </c>
      <c r="J31" s="39" t="s">
        <v>117</v>
      </c>
      <c r="K31" s="39" t="s">
        <v>118</v>
      </c>
      <c r="L31" s="39" t="s">
        <v>6</v>
      </c>
      <c r="M31" s="39" t="s">
        <v>119</v>
      </c>
      <c r="N31" s="39">
        <v>0</v>
      </c>
      <c r="O31" s="39">
        <v>2</v>
      </c>
      <c r="P31" s="39">
        <v>2</v>
      </c>
      <c r="Q31" s="39">
        <v>0</v>
      </c>
      <c r="R31" s="39" t="s">
        <v>120</v>
      </c>
      <c r="T31" s="39" t="s">
        <v>392</v>
      </c>
      <c r="V31" s="39" t="str">
        <f t="shared" si="0"/>
        <v>FC-tars</v>
      </c>
    </row>
    <row r="32" spans="1:22" x14ac:dyDescent="0.25">
      <c r="A32" s="41">
        <v>2015</v>
      </c>
      <c r="B32" s="39" t="s">
        <v>174</v>
      </c>
      <c r="C32" s="39">
        <v>16721</v>
      </c>
      <c r="D32" s="39">
        <v>24</v>
      </c>
      <c r="E32" s="40">
        <v>42171</v>
      </c>
      <c r="F32" s="39" t="s">
        <v>115</v>
      </c>
      <c r="G32" s="39" t="s">
        <v>47</v>
      </c>
      <c r="H32" s="39" t="s">
        <v>173</v>
      </c>
      <c r="I32" s="39" t="s">
        <v>62</v>
      </c>
      <c r="J32" s="39" t="s">
        <v>117</v>
      </c>
      <c r="K32" s="39" t="s">
        <v>118</v>
      </c>
      <c r="L32" s="39" t="s">
        <v>5</v>
      </c>
      <c r="M32" s="39" t="s">
        <v>119</v>
      </c>
      <c r="N32" s="39">
        <v>0</v>
      </c>
      <c r="O32" s="39">
        <v>1</v>
      </c>
      <c r="P32" s="39">
        <v>1</v>
      </c>
      <c r="Q32" s="39">
        <v>0</v>
      </c>
      <c r="R32" s="39" t="s">
        <v>120</v>
      </c>
      <c r="T32" s="39" t="s">
        <v>393</v>
      </c>
      <c r="V32" s="39" t="str">
        <f t="shared" si="0"/>
        <v>FC-pipi</v>
      </c>
    </row>
    <row r="33" spans="1:22" x14ac:dyDescent="0.25">
      <c r="A33" s="41">
        <v>2015</v>
      </c>
      <c r="B33" s="39" t="s">
        <v>175</v>
      </c>
      <c r="C33" s="39">
        <v>16722</v>
      </c>
      <c r="D33" s="39">
        <v>24</v>
      </c>
      <c r="E33" s="40">
        <v>42171</v>
      </c>
      <c r="F33" s="39" t="s">
        <v>115</v>
      </c>
      <c r="G33" s="39" t="s">
        <v>47</v>
      </c>
      <c r="H33" s="39" t="s">
        <v>176</v>
      </c>
      <c r="I33" s="39" t="s">
        <v>62</v>
      </c>
      <c r="J33" s="39" t="s">
        <v>117</v>
      </c>
      <c r="K33" s="39" t="s">
        <v>118</v>
      </c>
      <c r="L33" s="39" t="s">
        <v>6</v>
      </c>
      <c r="M33" s="39" t="s">
        <v>119</v>
      </c>
      <c r="N33" s="39">
        <v>0</v>
      </c>
      <c r="O33" s="39">
        <v>2</v>
      </c>
      <c r="P33" s="39">
        <v>2</v>
      </c>
      <c r="Q33" s="39">
        <v>0</v>
      </c>
      <c r="R33" s="39" t="s">
        <v>120</v>
      </c>
      <c r="T33" s="39" t="s">
        <v>392</v>
      </c>
      <c r="V33" s="39" t="str">
        <f t="shared" si="0"/>
        <v>FC-tars</v>
      </c>
    </row>
    <row r="34" spans="1:22" x14ac:dyDescent="0.25">
      <c r="A34" s="41">
        <v>2015</v>
      </c>
      <c r="B34" s="39" t="s">
        <v>177</v>
      </c>
      <c r="C34" s="39">
        <v>16723</v>
      </c>
      <c r="D34" s="39">
        <v>24</v>
      </c>
      <c r="E34" s="40">
        <v>42171</v>
      </c>
      <c r="F34" s="39" t="s">
        <v>115</v>
      </c>
      <c r="G34" s="39" t="s">
        <v>47</v>
      </c>
      <c r="H34" s="39" t="s">
        <v>176</v>
      </c>
      <c r="I34" s="39" t="s">
        <v>62</v>
      </c>
      <c r="J34" s="39" t="s">
        <v>117</v>
      </c>
      <c r="K34" s="39" t="s">
        <v>118</v>
      </c>
      <c r="L34" s="39" t="s">
        <v>5</v>
      </c>
      <c r="M34" s="39" t="s">
        <v>119</v>
      </c>
      <c r="N34" s="39">
        <v>0</v>
      </c>
      <c r="O34" s="39">
        <v>1</v>
      </c>
      <c r="P34" s="39">
        <v>1</v>
      </c>
      <c r="Q34" s="39">
        <v>0</v>
      </c>
      <c r="R34" s="39" t="s">
        <v>120</v>
      </c>
      <c r="T34" s="39" t="s">
        <v>393</v>
      </c>
      <c r="V34" s="39" t="str">
        <f t="shared" si="0"/>
        <v>FC-pipi</v>
      </c>
    </row>
    <row r="35" spans="1:22" x14ac:dyDescent="0.25">
      <c r="A35" s="41">
        <v>2015</v>
      </c>
      <c r="B35" s="39" t="s">
        <v>178</v>
      </c>
      <c r="C35" s="39">
        <v>16724</v>
      </c>
      <c r="D35" s="39">
        <v>24</v>
      </c>
      <c r="E35" s="40">
        <v>42171</v>
      </c>
      <c r="F35" s="39" t="s">
        <v>115</v>
      </c>
      <c r="G35" s="39" t="s">
        <v>47</v>
      </c>
      <c r="H35" s="39" t="s">
        <v>179</v>
      </c>
      <c r="I35" s="39" t="s">
        <v>62</v>
      </c>
      <c r="J35" s="39" t="s">
        <v>117</v>
      </c>
      <c r="K35" s="39" t="s">
        <v>118</v>
      </c>
      <c r="L35" s="39" t="s">
        <v>6</v>
      </c>
      <c r="M35" s="39" t="s">
        <v>119</v>
      </c>
      <c r="N35" s="39">
        <v>0</v>
      </c>
      <c r="O35" s="39">
        <v>1</v>
      </c>
      <c r="P35" s="39">
        <v>1</v>
      </c>
      <c r="Q35" s="39">
        <v>0</v>
      </c>
      <c r="R35" s="39" t="s">
        <v>120</v>
      </c>
      <c r="T35" s="39" t="s">
        <v>392</v>
      </c>
      <c r="V35" s="39" t="str">
        <f t="shared" si="0"/>
        <v>FC-tars</v>
      </c>
    </row>
    <row r="36" spans="1:22" x14ac:dyDescent="0.25">
      <c r="A36" s="41">
        <v>2015</v>
      </c>
      <c r="B36" s="39" t="s">
        <v>180</v>
      </c>
      <c r="C36" s="39">
        <v>16725</v>
      </c>
      <c r="D36" s="39">
        <v>24</v>
      </c>
      <c r="E36" s="40">
        <v>42171</v>
      </c>
      <c r="F36" s="39" t="s">
        <v>115</v>
      </c>
      <c r="G36" s="39" t="s">
        <v>47</v>
      </c>
      <c r="H36" s="39" t="s">
        <v>179</v>
      </c>
      <c r="I36" s="39" t="s">
        <v>62</v>
      </c>
      <c r="J36" s="39" t="s">
        <v>117</v>
      </c>
      <c r="K36" s="39" t="s">
        <v>118</v>
      </c>
      <c r="L36" s="39" t="s">
        <v>5</v>
      </c>
      <c r="M36" s="39" t="s">
        <v>119</v>
      </c>
      <c r="N36" s="39">
        <v>0</v>
      </c>
      <c r="O36" s="39">
        <v>2</v>
      </c>
      <c r="P36" s="39">
        <v>2</v>
      </c>
      <c r="Q36" s="39">
        <v>0</v>
      </c>
      <c r="R36" s="39" t="s">
        <v>120</v>
      </c>
      <c r="T36" s="39" t="s">
        <v>393</v>
      </c>
      <c r="V36" s="39" t="str">
        <f t="shared" si="0"/>
        <v>FC-pipi</v>
      </c>
    </row>
    <row r="37" spans="1:22" x14ac:dyDescent="0.25">
      <c r="A37" s="41">
        <v>2015</v>
      </c>
      <c r="B37" s="39" t="s">
        <v>181</v>
      </c>
      <c r="C37" s="39">
        <v>16726</v>
      </c>
      <c r="D37" s="39">
        <v>24</v>
      </c>
      <c r="E37" s="40">
        <v>42172</v>
      </c>
      <c r="F37" s="39" t="s">
        <v>115</v>
      </c>
      <c r="G37" s="39" t="s">
        <v>47</v>
      </c>
      <c r="H37" s="39" t="s">
        <v>182</v>
      </c>
      <c r="I37" s="39" t="s">
        <v>61</v>
      </c>
      <c r="J37" s="39" t="s">
        <v>132</v>
      </c>
      <c r="K37" s="39" t="s">
        <v>118</v>
      </c>
      <c r="L37" s="39" t="s">
        <v>5</v>
      </c>
      <c r="M37" s="39" t="s">
        <v>119</v>
      </c>
      <c r="N37" s="39">
        <v>4</v>
      </c>
      <c r="O37" s="39">
        <v>0</v>
      </c>
      <c r="P37" s="39">
        <v>4</v>
      </c>
      <c r="Q37" s="39">
        <v>0</v>
      </c>
      <c r="R37" s="39" t="s">
        <v>120</v>
      </c>
      <c r="T37" s="39" t="s">
        <v>393</v>
      </c>
      <c r="V37" s="39" t="str">
        <f t="shared" si="0"/>
        <v>FC-pipi</v>
      </c>
    </row>
    <row r="38" spans="1:22" x14ac:dyDescent="0.25">
      <c r="A38" s="41">
        <v>2015</v>
      </c>
      <c r="B38" s="39" t="s">
        <v>183</v>
      </c>
      <c r="C38" s="39">
        <v>16727</v>
      </c>
      <c r="D38" s="39">
        <v>24</v>
      </c>
      <c r="E38" s="40">
        <v>42172</v>
      </c>
      <c r="F38" s="39" t="s">
        <v>115</v>
      </c>
      <c r="G38" s="39" t="s">
        <v>47</v>
      </c>
      <c r="H38" s="39" t="s">
        <v>184</v>
      </c>
      <c r="I38" s="39" t="s">
        <v>61</v>
      </c>
      <c r="J38" s="39" t="s">
        <v>117</v>
      </c>
      <c r="K38" s="39" t="s">
        <v>118</v>
      </c>
      <c r="L38" s="39" t="s">
        <v>6</v>
      </c>
      <c r="M38" s="39" t="s">
        <v>119</v>
      </c>
      <c r="N38" s="39">
        <v>0</v>
      </c>
      <c r="O38" s="39">
        <v>50</v>
      </c>
      <c r="P38" s="39">
        <v>50</v>
      </c>
      <c r="Q38" s="39">
        <v>0</v>
      </c>
      <c r="R38" s="39" t="s">
        <v>120</v>
      </c>
      <c r="T38" s="39" t="s">
        <v>392</v>
      </c>
      <c r="V38" s="39" t="str">
        <f t="shared" si="0"/>
        <v>FC-tars</v>
      </c>
    </row>
    <row r="39" spans="1:22" x14ac:dyDescent="0.25">
      <c r="A39" s="41">
        <v>2015</v>
      </c>
      <c r="B39" s="39" t="s">
        <v>185</v>
      </c>
      <c r="C39" s="39">
        <v>16728</v>
      </c>
      <c r="D39" s="39">
        <v>24</v>
      </c>
      <c r="E39" s="40">
        <v>42172</v>
      </c>
      <c r="F39" s="39" t="s">
        <v>115</v>
      </c>
      <c r="G39" s="39" t="s">
        <v>47</v>
      </c>
      <c r="H39" s="39" t="s">
        <v>184</v>
      </c>
      <c r="I39" s="39" t="s">
        <v>61</v>
      </c>
      <c r="J39" s="39" t="s">
        <v>117</v>
      </c>
      <c r="K39" s="39" t="s">
        <v>118</v>
      </c>
      <c r="L39" s="39" t="s">
        <v>6</v>
      </c>
      <c r="M39" s="39" t="s">
        <v>119</v>
      </c>
      <c r="N39" s="39">
        <v>0</v>
      </c>
      <c r="O39" s="39">
        <v>25</v>
      </c>
      <c r="P39" s="39">
        <v>25</v>
      </c>
      <c r="Q39" s="39">
        <v>0</v>
      </c>
      <c r="R39" s="39" t="s">
        <v>120</v>
      </c>
      <c r="T39" s="39" t="s">
        <v>392</v>
      </c>
      <c r="V39" s="39" t="str">
        <f t="shared" si="0"/>
        <v>FC-tars</v>
      </c>
    </row>
    <row r="40" spans="1:22" x14ac:dyDescent="0.25">
      <c r="A40" s="41">
        <v>2015</v>
      </c>
      <c r="B40" s="39" t="s">
        <v>186</v>
      </c>
      <c r="C40" s="39">
        <v>16729</v>
      </c>
      <c r="D40" s="39">
        <v>24</v>
      </c>
      <c r="E40" s="40">
        <v>42172</v>
      </c>
      <c r="F40" s="39" t="s">
        <v>115</v>
      </c>
      <c r="G40" s="39" t="s">
        <v>47</v>
      </c>
      <c r="H40" s="39" t="s">
        <v>184</v>
      </c>
      <c r="I40" s="39" t="s">
        <v>61</v>
      </c>
      <c r="J40" s="39" t="s">
        <v>117</v>
      </c>
      <c r="K40" s="39" t="s">
        <v>118</v>
      </c>
      <c r="L40" s="39" t="s">
        <v>5</v>
      </c>
      <c r="M40" s="39" t="s">
        <v>119</v>
      </c>
      <c r="N40" s="39">
        <v>0</v>
      </c>
      <c r="O40" s="39">
        <v>1</v>
      </c>
      <c r="P40" s="39">
        <v>1</v>
      </c>
      <c r="Q40" s="39">
        <v>0</v>
      </c>
      <c r="R40" s="39" t="s">
        <v>120</v>
      </c>
      <c r="T40" s="39" t="s">
        <v>393</v>
      </c>
      <c r="V40" s="39" t="str">
        <f t="shared" si="0"/>
        <v>FC-pipi</v>
      </c>
    </row>
    <row r="41" spans="1:22" x14ac:dyDescent="0.25">
      <c r="A41" s="41">
        <v>2015</v>
      </c>
      <c r="B41" s="39" t="s">
        <v>187</v>
      </c>
      <c r="C41" s="39">
        <v>16730</v>
      </c>
      <c r="D41" s="39">
        <v>24</v>
      </c>
      <c r="E41" s="40">
        <v>42172</v>
      </c>
      <c r="F41" s="39" t="s">
        <v>115</v>
      </c>
      <c r="G41" s="39" t="s">
        <v>47</v>
      </c>
      <c r="H41" s="39" t="s">
        <v>188</v>
      </c>
      <c r="I41" s="39" t="s">
        <v>60</v>
      </c>
      <c r="J41" s="39" t="s">
        <v>117</v>
      </c>
      <c r="K41" s="39" t="s">
        <v>118</v>
      </c>
      <c r="L41" s="39" t="s">
        <v>6</v>
      </c>
      <c r="M41" s="39" t="s">
        <v>119</v>
      </c>
      <c r="N41" s="39">
        <v>0</v>
      </c>
      <c r="O41" s="39">
        <v>3</v>
      </c>
      <c r="P41" s="39">
        <v>3</v>
      </c>
      <c r="Q41" s="39">
        <v>0</v>
      </c>
      <c r="R41" s="39" t="s">
        <v>120</v>
      </c>
      <c r="T41" s="39" t="s">
        <v>392</v>
      </c>
      <c r="V41" s="39" t="str">
        <f t="shared" si="0"/>
        <v>FC-tars</v>
      </c>
    </row>
    <row r="42" spans="1:22" x14ac:dyDescent="0.25">
      <c r="A42" s="41">
        <v>2015</v>
      </c>
      <c r="B42" s="39" t="s">
        <v>189</v>
      </c>
      <c r="C42" s="39">
        <v>16731</v>
      </c>
      <c r="D42" s="39">
        <v>24</v>
      </c>
      <c r="E42" s="40">
        <v>42172</v>
      </c>
      <c r="F42" s="39" t="s">
        <v>115</v>
      </c>
      <c r="G42" s="39" t="s">
        <v>47</v>
      </c>
      <c r="H42" s="39" t="s">
        <v>188</v>
      </c>
      <c r="I42" s="39" t="s">
        <v>60</v>
      </c>
      <c r="J42" s="39" t="s">
        <v>117</v>
      </c>
      <c r="K42" s="39" t="s">
        <v>118</v>
      </c>
      <c r="L42" s="39" t="s">
        <v>5</v>
      </c>
      <c r="M42" s="39" t="s">
        <v>119</v>
      </c>
      <c r="N42" s="39">
        <v>0</v>
      </c>
      <c r="O42" s="39">
        <v>1</v>
      </c>
      <c r="P42" s="39">
        <v>1</v>
      </c>
      <c r="Q42" s="39">
        <v>0</v>
      </c>
      <c r="R42" s="39" t="s">
        <v>120</v>
      </c>
      <c r="T42" s="39" t="s">
        <v>393</v>
      </c>
      <c r="V42" s="39" t="str">
        <f t="shared" si="0"/>
        <v>FC-pipi</v>
      </c>
    </row>
    <row r="43" spans="1:22" x14ac:dyDescent="0.25">
      <c r="A43" s="41">
        <v>2015</v>
      </c>
      <c r="B43" s="39" t="s">
        <v>190</v>
      </c>
      <c r="C43" s="39">
        <v>16732</v>
      </c>
      <c r="D43" s="39">
        <v>24</v>
      </c>
      <c r="E43" s="40">
        <v>42172</v>
      </c>
      <c r="F43" s="39" t="s">
        <v>115</v>
      </c>
      <c r="G43" s="39" t="s">
        <v>47</v>
      </c>
      <c r="H43" s="39" t="s">
        <v>191</v>
      </c>
      <c r="I43" s="39" t="s">
        <v>60</v>
      </c>
      <c r="J43" s="39" t="s">
        <v>117</v>
      </c>
      <c r="K43" s="39" t="s">
        <v>118</v>
      </c>
      <c r="L43" s="39" t="s">
        <v>6</v>
      </c>
      <c r="M43" s="39" t="s">
        <v>119</v>
      </c>
      <c r="N43" s="39">
        <v>0</v>
      </c>
      <c r="O43" s="39">
        <v>1</v>
      </c>
      <c r="P43" s="39">
        <v>1</v>
      </c>
      <c r="Q43" s="39">
        <v>0</v>
      </c>
      <c r="R43" s="39" t="s">
        <v>120</v>
      </c>
      <c r="T43" s="39" t="s">
        <v>392</v>
      </c>
      <c r="V43" s="39" t="str">
        <f t="shared" si="0"/>
        <v>FC-tars</v>
      </c>
    </row>
    <row r="44" spans="1:22" x14ac:dyDescent="0.25">
      <c r="A44" s="41">
        <v>2015</v>
      </c>
      <c r="B44" s="39" t="s">
        <v>192</v>
      </c>
      <c r="C44" s="39">
        <v>16733</v>
      </c>
      <c r="D44" s="39">
        <v>24</v>
      </c>
      <c r="E44" s="40">
        <v>42172</v>
      </c>
      <c r="F44" s="39" t="s">
        <v>115</v>
      </c>
      <c r="G44" s="39" t="s">
        <v>47</v>
      </c>
      <c r="H44" s="39" t="s">
        <v>193</v>
      </c>
      <c r="I44" s="39" t="s">
        <v>62</v>
      </c>
      <c r="J44" s="39" t="s">
        <v>117</v>
      </c>
      <c r="K44" s="39" t="s">
        <v>118</v>
      </c>
      <c r="L44" s="39" t="s">
        <v>6</v>
      </c>
      <c r="M44" s="39" t="s">
        <v>119</v>
      </c>
      <c r="N44" s="39">
        <v>0</v>
      </c>
      <c r="O44" s="39">
        <v>3</v>
      </c>
      <c r="P44" s="39">
        <v>3</v>
      </c>
      <c r="Q44" s="39">
        <v>0</v>
      </c>
      <c r="R44" s="39" t="s">
        <v>120</v>
      </c>
      <c r="T44" s="39" t="s">
        <v>392</v>
      </c>
      <c r="V44" s="39" t="str">
        <f t="shared" si="0"/>
        <v>FC-tars</v>
      </c>
    </row>
    <row r="45" spans="1:22" x14ac:dyDescent="0.25">
      <c r="A45" s="41">
        <v>2015</v>
      </c>
      <c r="B45" s="39" t="s">
        <v>194</v>
      </c>
      <c r="C45" s="39">
        <v>16734</v>
      </c>
      <c r="D45" s="39">
        <v>24</v>
      </c>
      <c r="E45" s="40">
        <v>42172</v>
      </c>
      <c r="F45" s="39" t="s">
        <v>115</v>
      </c>
      <c r="G45" s="39" t="s">
        <v>47</v>
      </c>
      <c r="H45" s="39" t="s">
        <v>195</v>
      </c>
      <c r="I45" s="39" t="s">
        <v>63</v>
      </c>
      <c r="J45" s="39" t="s">
        <v>117</v>
      </c>
      <c r="K45" s="39" t="s">
        <v>118</v>
      </c>
      <c r="L45" s="39" t="s">
        <v>6</v>
      </c>
      <c r="M45" s="39" t="s">
        <v>119</v>
      </c>
      <c r="N45" s="39">
        <v>0</v>
      </c>
      <c r="O45" s="39">
        <v>1</v>
      </c>
      <c r="P45" s="39">
        <v>1</v>
      </c>
      <c r="Q45" s="39">
        <v>0</v>
      </c>
      <c r="R45" s="39" t="s">
        <v>120</v>
      </c>
      <c r="T45" s="39" t="s">
        <v>392</v>
      </c>
      <c r="V45" s="39" t="str">
        <f t="shared" si="0"/>
        <v>FC-tars</v>
      </c>
    </row>
    <row r="46" spans="1:22" x14ac:dyDescent="0.25">
      <c r="A46" s="41">
        <v>2015</v>
      </c>
      <c r="B46" s="39" t="s">
        <v>196</v>
      </c>
      <c r="C46" s="39">
        <v>16735</v>
      </c>
      <c r="D46" s="39">
        <v>24</v>
      </c>
      <c r="E46" s="40">
        <v>42172</v>
      </c>
      <c r="F46" s="39" t="s">
        <v>115</v>
      </c>
      <c r="G46" s="39" t="s">
        <v>47</v>
      </c>
      <c r="H46" s="39" t="s">
        <v>197</v>
      </c>
      <c r="I46" s="39" t="s">
        <v>60</v>
      </c>
      <c r="J46" s="39" t="s">
        <v>117</v>
      </c>
      <c r="K46" s="39" t="s">
        <v>118</v>
      </c>
      <c r="L46" s="39" t="s">
        <v>6</v>
      </c>
      <c r="M46" s="39" t="s">
        <v>119</v>
      </c>
      <c r="N46" s="39">
        <v>0</v>
      </c>
      <c r="O46" s="39">
        <v>1</v>
      </c>
      <c r="P46" s="39">
        <v>1</v>
      </c>
      <c r="Q46" s="39">
        <v>0</v>
      </c>
      <c r="R46" s="39" t="s">
        <v>120</v>
      </c>
      <c r="T46" s="39" t="s">
        <v>392</v>
      </c>
      <c r="V46" s="39" t="str">
        <f t="shared" si="0"/>
        <v>FC-tars</v>
      </c>
    </row>
    <row r="47" spans="1:22" x14ac:dyDescent="0.25">
      <c r="A47" s="41">
        <v>2015</v>
      </c>
      <c r="B47" s="39" t="s">
        <v>198</v>
      </c>
      <c r="C47" s="39">
        <v>16736</v>
      </c>
      <c r="D47" s="39">
        <v>24</v>
      </c>
      <c r="E47" s="40">
        <v>42172</v>
      </c>
      <c r="F47" s="39" t="s">
        <v>115</v>
      </c>
      <c r="G47" s="39" t="s">
        <v>47</v>
      </c>
      <c r="H47" s="39" t="s">
        <v>199</v>
      </c>
      <c r="I47" s="39" t="s">
        <v>63</v>
      </c>
      <c r="J47" s="39" t="s">
        <v>117</v>
      </c>
      <c r="K47" s="39" t="s">
        <v>118</v>
      </c>
      <c r="L47" s="39" t="s">
        <v>5</v>
      </c>
      <c r="M47" s="39" t="s">
        <v>119</v>
      </c>
      <c r="N47" s="39">
        <v>0</v>
      </c>
      <c r="O47" s="39">
        <v>3</v>
      </c>
      <c r="P47" s="39">
        <v>3</v>
      </c>
      <c r="Q47" s="39">
        <v>0</v>
      </c>
      <c r="R47" s="39" t="s">
        <v>120</v>
      </c>
      <c r="T47" s="39" t="s">
        <v>393</v>
      </c>
      <c r="V47" s="39" t="str">
        <f t="shared" si="0"/>
        <v>FC-pipi</v>
      </c>
    </row>
    <row r="48" spans="1:22" x14ac:dyDescent="0.25">
      <c r="A48" s="41">
        <v>2015</v>
      </c>
      <c r="B48" s="39" t="s">
        <v>200</v>
      </c>
      <c r="C48" s="39">
        <v>16737</v>
      </c>
      <c r="D48" s="39">
        <v>24</v>
      </c>
      <c r="E48" s="40">
        <v>42172</v>
      </c>
      <c r="F48" s="39" t="s">
        <v>115</v>
      </c>
      <c r="G48" s="39" t="s">
        <v>47</v>
      </c>
      <c r="H48" s="39" t="s">
        <v>201</v>
      </c>
      <c r="I48" s="39" t="s">
        <v>60</v>
      </c>
      <c r="J48" s="39" t="s">
        <v>132</v>
      </c>
      <c r="K48" s="39" t="s">
        <v>118</v>
      </c>
      <c r="L48" s="39" t="s">
        <v>5</v>
      </c>
      <c r="M48" s="39" t="s">
        <v>119</v>
      </c>
      <c r="N48" s="39">
        <v>3</v>
      </c>
      <c r="O48" s="39">
        <v>0</v>
      </c>
      <c r="P48" s="39">
        <v>3</v>
      </c>
      <c r="Q48" s="39">
        <v>0</v>
      </c>
      <c r="R48" s="39" t="s">
        <v>120</v>
      </c>
      <c r="T48" s="39" t="s">
        <v>393</v>
      </c>
      <c r="V48" s="39" t="str">
        <f t="shared" si="0"/>
        <v>FC-pipi</v>
      </c>
    </row>
    <row r="49" spans="1:22" x14ac:dyDescent="0.25">
      <c r="A49" s="41">
        <v>2015</v>
      </c>
      <c r="B49" s="39" t="s">
        <v>202</v>
      </c>
      <c r="C49" s="39">
        <v>16738</v>
      </c>
      <c r="D49" s="39">
        <v>24</v>
      </c>
      <c r="E49" s="40">
        <v>42172</v>
      </c>
      <c r="F49" s="39" t="s">
        <v>115</v>
      </c>
      <c r="G49" s="39" t="s">
        <v>47</v>
      </c>
      <c r="H49" s="39" t="s">
        <v>203</v>
      </c>
      <c r="I49" s="39" t="s">
        <v>60</v>
      </c>
      <c r="J49" s="39" t="s">
        <v>117</v>
      </c>
      <c r="K49" s="39" t="s">
        <v>118</v>
      </c>
      <c r="L49" s="39" t="s">
        <v>5</v>
      </c>
      <c r="M49" s="39" t="s">
        <v>119</v>
      </c>
      <c r="N49" s="39">
        <v>0</v>
      </c>
      <c r="O49" s="39">
        <v>2</v>
      </c>
      <c r="P49" s="39">
        <v>2</v>
      </c>
      <c r="Q49" s="39">
        <v>0</v>
      </c>
      <c r="R49" s="39" t="s">
        <v>120</v>
      </c>
      <c r="T49" s="39" t="s">
        <v>393</v>
      </c>
      <c r="V49" s="39" t="str">
        <f t="shared" si="0"/>
        <v>FC-pipi</v>
      </c>
    </row>
    <row r="50" spans="1:22" x14ac:dyDescent="0.25">
      <c r="A50" s="41">
        <v>2015</v>
      </c>
      <c r="B50" s="39" t="s">
        <v>204</v>
      </c>
      <c r="C50" s="39">
        <v>16739</v>
      </c>
      <c r="D50" s="39">
        <v>24</v>
      </c>
      <c r="E50" s="40">
        <v>42172</v>
      </c>
      <c r="F50" s="39" t="s">
        <v>115</v>
      </c>
      <c r="G50" s="39" t="s">
        <v>47</v>
      </c>
      <c r="H50" s="39" t="s">
        <v>205</v>
      </c>
      <c r="I50" s="39" t="s">
        <v>60</v>
      </c>
      <c r="J50" s="39" t="s">
        <v>132</v>
      </c>
      <c r="K50" s="39" t="s">
        <v>118</v>
      </c>
      <c r="L50" s="39" t="s">
        <v>5</v>
      </c>
      <c r="M50" s="39" t="s">
        <v>119</v>
      </c>
      <c r="N50" s="39">
        <v>1</v>
      </c>
      <c r="O50" s="39">
        <v>0</v>
      </c>
      <c r="P50" s="39">
        <v>1</v>
      </c>
      <c r="Q50" s="39">
        <v>0</v>
      </c>
      <c r="R50" s="39" t="s">
        <v>120</v>
      </c>
      <c r="T50" s="39" t="s">
        <v>393</v>
      </c>
      <c r="V50" s="39" t="str">
        <f t="shared" si="0"/>
        <v>FC-pipi</v>
      </c>
    </row>
    <row r="51" spans="1:22" x14ac:dyDescent="0.25">
      <c r="A51" s="41">
        <v>2015</v>
      </c>
      <c r="B51" s="39" t="s">
        <v>206</v>
      </c>
      <c r="C51" s="39">
        <v>16740</v>
      </c>
      <c r="D51" s="39">
        <v>24</v>
      </c>
      <c r="E51" s="40">
        <v>42172</v>
      </c>
      <c r="F51" s="39" t="s">
        <v>115</v>
      </c>
      <c r="G51" s="39" t="s">
        <v>47</v>
      </c>
      <c r="H51" s="39" t="s">
        <v>207</v>
      </c>
      <c r="I51" s="39" t="s">
        <v>60</v>
      </c>
      <c r="J51" s="39" t="s">
        <v>117</v>
      </c>
      <c r="K51" s="39" t="s">
        <v>118</v>
      </c>
      <c r="L51" s="39" t="s">
        <v>6</v>
      </c>
      <c r="M51" s="39" t="s">
        <v>119</v>
      </c>
      <c r="N51" s="39">
        <v>0</v>
      </c>
      <c r="O51" s="39">
        <v>2</v>
      </c>
      <c r="P51" s="39">
        <v>2</v>
      </c>
      <c r="Q51" s="39">
        <v>0</v>
      </c>
      <c r="R51" s="39" t="s">
        <v>120</v>
      </c>
      <c r="T51" s="39" t="s">
        <v>392</v>
      </c>
      <c r="V51" s="39" t="str">
        <f t="shared" si="0"/>
        <v>FC-tars</v>
      </c>
    </row>
    <row r="52" spans="1:22" x14ac:dyDescent="0.25">
      <c r="A52" s="41">
        <v>2015</v>
      </c>
      <c r="B52" s="39" t="s">
        <v>208</v>
      </c>
      <c r="C52" s="39">
        <v>16741</v>
      </c>
      <c r="D52" s="39">
        <v>24</v>
      </c>
      <c r="E52" s="40">
        <v>42172</v>
      </c>
      <c r="F52" s="39" t="s">
        <v>115</v>
      </c>
      <c r="G52" s="39" t="s">
        <v>47</v>
      </c>
      <c r="H52" s="39" t="s">
        <v>209</v>
      </c>
      <c r="I52" s="39" t="s">
        <v>62</v>
      </c>
      <c r="J52" s="39" t="s">
        <v>117</v>
      </c>
      <c r="K52" s="39" t="s">
        <v>118</v>
      </c>
      <c r="L52" s="39" t="s">
        <v>6</v>
      </c>
      <c r="M52" s="39" t="s">
        <v>119</v>
      </c>
      <c r="N52" s="39">
        <v>0</v>
      </c>
      <c r="O52" s="39">
        <v>3</v>
      </c>
      <c r="P52" s="39">
        <v>3</v>
      </c>
      <c r="Q52" s="39">
        <v>0</v>
      </c>
      <c r="R52" s="39" t="s">
        <v>120</v>
      </c>
      <c r="T52" s="39" t="s">
        <v>392</v>
      </c>
      <c r="V52" s="39" t="str">
        <f t="shared" si="0"/>
        <v>FC-tars</v>
      </c>
    </row>
    <row r="53" spans="1:22" x14ac:dyDescent="0.25">
      <c r="A53" s="41">
        <v>2015</v>
      </c>
      <c r="B53" s="39" t="s">
        <v>210</v>
      </c>
      <c r="C53" s="39">
        <v>16742</v>
      </c>
      <c r="D53" s="39">
        <v>24</v>
      </c>
      <c r="E53" s="40">
        <v>42172</v>
      </c>
      <c r="F53" s="39" t="s">
        <v>115</v>
      </c>
      <c r="G53" s="39" t="s">
        <v>47</v>
      </c>
      <c r="H53" s="39" t="s">
        <v>211</v>
      </c>
      <c r="I53" s="39" t="s">
        <v>60</v>
      </c>
      <c r="J53" s="39" t="s">
        <v>117</v>
      </c>
      <c r="K53" s="39" t="s">
        <v>118</v>
      </c>
      <c r="L53" s="39" t="s">
        <v>6</v>
      </c>
      <c r="M53" s="39" t="s">
        <v>119</v>
      </c>
      <c r="N53" s="39">
        <v>0</v>
      </c>
      <c r="O53" s="39">
        <v>1</v>
      </c>
      <c r="P53" s="39">
        <v>1</v>
      </c>
      <c r="Q53" s="39">
        <v>0</v>
      </c>
      <c r="R53" s="39" t="s">
        <v>120</v>
      </c>
      <c r="T53" s="39" t="s">
        <v>392</v>
      </c>
      <c r="V53" s="39" t="str">
        <f t="shared" si="0"/>
        <v>FC-tars</v>
      </c>
    </row>
    <row r="54" spans="1:22" x14ac:dyDescent="0.25">
      <c r="A54" s="41">
        <v>2015</v>
      </c>
      <c r="B54" s="39" t="s">
        <v>212</v>
      </c>
      <c r="C54" s="39">
        <v>16743</v>
      </c>
      <c r="D54" s="39">
        <v>24</v>
      </c>
      <c r="E54" s="40">
        <v>42172</v>
      </c>
      <c r="F54" s="39" t="s">
        <v>115</v>
      </c>
      <c r="G54" s="39" t="s">
        <v>47</v>
      </c>
      <c r="H54" s="39" t="s">
        <v>213</v>
      </c>
      <c r="I54" s="39" t="s">
        <v>60</v>
      </c>
      <c r="J54" s="39" t="s">
        <v>117</v>
      </c>
      <c r="K54" s="39" t="s">
        <v>118</v>
      </c>
      <c r="L54" s="39" t="s">
        <v>6</v>
      </c>
      <c r="M54" s="39" t="s">
        <v>119</v>
      </c>
      <c r="N54" s="39">
        <v>0</v>
      </c>
      <c r="O54" s="39">
        <v>13</v>
      </c>
      <c r="P54" s="39">
        <v>13</v>
      </c>
      <c r="Q54" s="39">
        <v>0</v>
      </c>
      <c r="R54" s="39" t="s">
        <v>120</v>
      </c>
      <c r="T54" s="39" t="s">
        <v>392</v>
      </c>
      <c r="V54" s="39" t="str">
        <f t="shared" si="0"/>
        <v>FC-tars</v>
      </c>
    </row>
    <row r="55" spans="1:22" x14ac:dyDescent="0.25">
      <c r="A55" s="41">
        <v>2015</v>
      </c>
      <c r="B55" s="39" t="s">
        <v>214</v>
      </c>
      <c r="C55" s="39">
        <v>16744</v>
      </c>
      <c r="D55" s="39">
        <v>24</v>
      </c>
      <c r="E55" s="40">
        <v>42172</v>
      </c>
      <c r="F55" s="39" t="s">
        <v>115</v>
      </c>
      <c r="G55" s="39" t="s">
        <v>47</v>
      </c>
      <c r="H55" s="39" t="s">
        <v>213</v>
      </c>
      <c r="I55" s="39" t="s">
        <v>60</v>
      </c>
      <c r="J55" s="39" t="s">
        <v>117</v>
      </c>
      <c r="K55" s="39" t="s">
        <v>118</v>
      </c>
      <c r="L55" s="39" t="s">
        <v>5</v>
      </c>
      <c r="M55" s="39" t="s">
        <v>119</v>
      </c>
      <c r="N55" s="39">
        <v>0</v>
      </c>
      <c r="O55" s="39">
        <v>3</v>
      </c>
      <c r="P55" s="39">
        <v>3</v>
      </c>
      <c r="Q55" s="39">
        <v>0</v>
      </c>
      <c r="R55" s="39" t="s">
        <v>120</v>
      </c>
      <c r="T55" s="39" t="s">
        <v>393</v>
      </c>
      <c r="V55" s="39" t="str">
        <f t="shared" si="0"/>
        <v>FC-pipi</v>
      </c>
    </row>
    <row r="56" spans="1:22" x14ac:dyDescent="0.25">
      <c r="A56" s="41">
        <v>2015</v>
      </c>
      <c r="B56" s="39" t="s">
        <v>215</v>
      </c>
      <c r="C56" s="39">
        <v>16745</v>
      </c>
      <c r="D56" s="39">
        <v>24</v>
      </c>
      <c r="E56" s="40">
        <v>42173</v>
      </c>
      <c r="F56" s="39" t="s">
        <v>115</v>
      </c>
      <c r="G56" s="39" t="s">
        <v>9</v>
      </c>
      <c r="H56" s="39" t="s">
        <v>216</v>
      </c>
      <c r="I56" s="39" t="s">
        <v>9</v>
      </c>
      <c r="J56" s="39" t="s">
        <v>117</v>
      </c>
      <c r="K56" s="39" t="s">
        <v>118</v>
      </c>
      <c r="L56" s="39" t="s">
        <v>6</v>
      </c>
      <c r="M56" s="39" t="s">
        <v>119</v>
      </c>
      <c r="N56" s="39">
        <v>0</v>
      </c>
      <c r="O56" s="39">
        <v>9</v>
      </c>
      <c r="P56" s="39">
        <v>9</v>
      </c>
      <c r="Q56" s="39">
        <v>0</v>
      </c>
      <c r="R56" s="39" t="s">
        <v>120</v>
      </c>
      <c r="T56" s="39" t="s">
        <v>104</v>
      </c>
      <c r="V56" s="39" t="str">
        <f t="shared" si="0"/>
        <v>LV-tars</v>
      </c>
    </row>
    <row r="57" spans="1:22" x14ac:dyDescent="0.25">
      <c r="A57" s="41">
        <v>2015</v>
      </c>
      <c r="B57" s="39" t="s">
        <v>218</v>
      </c>
      <c r="C57" s="39">
        <v>16746</v>
      </c>
      <c r="D57" s="39">
        <v>24</v>
      </c>
      <c r="E57" s="40">
        <v>42173</v>
      </c>
      <c r="F57" s="39" t="s">
        <v>115</v>
      </c>
      <c r="G57" s="39" t="s">
        <v>47</v>
      </c>
      <c r="H57" s="39" t="s">
        <v>219</v>
      </c>
      <c r="I57" s="39" t="s">
        <v>62</v>
      </c>
      <c r="J57" s="39" t="s">
        <v>132</v>
      </c>
      <c r="K57" s="39" t="s">
        <v>118</v>
      </c>
      <c r="L57" s="39" t="s">
        <v>5</v>
      </c>
      <c r="M57" s="39" t="s">
        <v>119</v>
      </c>
      <c r="N57" s="39">
        <v>50</v>
      </c>
      <c r="O57" s="39">
        <v>0</v>
      </c>
      <c r="P57" s="39">
        <v>50</v>
      </c>
      <c r="Q57" s="39">
        <v>0</v>
      </c>
      <c r="R57" s="39" t="s">
        <v>120</v>
      </c>
      <c r="T57" s="39" t="s">
        <v>393</v>
      </c>
      <c r="V57" s="39" t="str">
        <f t="shared" si="0"/>
        <v>FC-pipi</v>
      </c>
    </row>
    <row r="58" spans="1:22" x14ac:dyDescent="0.25">
      <c r="A58" s="41">
        <v>2015</v>
      </c>
      <c r="B58" s="39" t="s">
        <v>220</v>
      </c>
      <c r="C58" s="39">
        <v>16747</v>
      </c>
      <c r="D58" s="39">
        <v>24</v>
      </c>
      <c r="E58" s="40">
        <v>42173</v>
      </c>
      <c r="F58" s="39" t="s">
        <v>115</v>
      </c>
      <c r="G58" s="39" t="s">
        <v>47</v>
      </c>
      <c r="H58" s="39" t="s">
        <v>219</v>
      </c>
      <c r="I58" s="39" t="s">
        <v>62</v>
      </c>
      <c r="J58" s="39" t="s">
        <v>132</v>
      </c>
      <c r="K58" s="39" t="s">
        <v>118</v>
      </c>
      <c r="L58" s="39" t="s">
        <v>5</v>
      </c>
      <c r="M58" s="39" t="s">
        <v>119</v>
      </c>
      <c r="N58" s="39">
        <v>11</v>
      </c>
      <c r="O58" s="39">
        <v>0</v>
      </c>
      <c r="P58" s="39">
        <v>11</v>
      </c>
      <c r="Q58" s="39">
        <v>0</v>
      </c>
      <c r="R58" s="39" t="s">
        <v>120</v>
      </c>
      <c r="T58" s="39" t="s">
        <v>393</v>
      </c>
      <c r="V58" s="39" t="str">
        <f t="shared" si="0"/>
        <v>FC-pipi</v>
      </c>
    </row>
    <row r="59" spans="1:22" x14ac:dyDescent="0.25">
      <c r="A59" s="41">
        <v>2015</v>
      </c>
      <c r="B59" s="39" t="s">
        <v>221</v>
      </c>
      <c r="C59" s="39">
        <v>16748</v>
      </c>
      <c r="D59" s="39">
        <v>24</v>
      </c>
      <c r="E59" s="40">
        <v>42173</v>
      </c>
      <c r="F59" s="39" t="s">
        <v>115</v>
      </c>
      <c r="G59" s="39" t="s">
        <v>47</v>
      </c>
      <c r="H59" s="39" t="s">
        <v>222</v>
      </c>
      <c r="I59" s="39" t="s">
        <v>63</v>
      </c>
      <c r="J59" s="39" t="s">
        <v>132</v>
      </c>
      <c r="K59" s="39" t="s">
        <v>118</v>
      </c>
      <c r="L59" s="39" t="s">
        <v>5</v>
      </c>
      <c r="M59" s="39" t="s">
        <v>119</v>
      </c>
      <c r="N59" s="39">
        <v>8</v>
      </c>
      <c r="O59" s="39">
        <v>0</v>
      </c>
      <c r="P59" s="39">
        <v>8</v>
      </c>
      <c r="Q59" s="39">
        <v>0</v>
      </c>
      <c r="R59" s="39" t="s">
        <v>120</v>
      </c>
      <c r="T59" s="39" t="s">
        <v>393</v>
      </c>
      <c r="V59" s="39" t="str">
        <f t="shared" si="0"/>
        <v>FC-pipi</v>
      </c>
    </row>
    <row r="60" spans="1:22" x14ac:dyDescent="0.25">
      <c r="A60" s="41">
        <v>2015</v>
      </c>
      <c r="B60" s="39" t="s">
        <v>223</v>
      </c>
      <c r="C60" s="39">
        <v>16749</v>
      </c>
      <c r="D60" s="39">
        <v>24</v>
      </c>
      <c r="E60" s="40">
        <v>42173</v>
      </c>
      <c r="F60" s="39" t="s">
        <v>115</v>
      </c>
      <c r="G60" s="39" t="s">
        <v>47</v>
      </c>
      <c r="H60" s="39" t="s">
        <v>224</v>
      </c>
      <c r="I60" s="39" t="s">
        <v>63</v>
      </c>
      <c r="J60" s="39" t="s">
        <v>117</v>
      </c>
      <c r="K60" s="39" t="s">
        <v>118</v>
      </c>
      <c r="L60" s="39" t="s">
        <v>6</v>
      </c>
      <c r="M60" s="39" t="s">
        <v>119</v>
      </c>
      <c r="N60" s="39">
        <v>0</v>
      </c>
      <c r="O60" s="39">
        <v>4</v>
      </c>
      <c r="P60" s="39">
        <v>4</v>
      </c>
      <c r="Q60" s="39">
        <v>0</v>
      </c>
      <c r="R60" s="39" t="s">
        <v>120</v>
      </c>
      <c r="T60" s="39" t="s">
        <v>392</v>
      </c>
      <c r="V60" s="39" t="str">
        <f t="shared" si="0"/>
        <v>FC-tars</v>
      </c>
    </row>
    <row r="61" spans="1:22" x14ac:dyDescent="0.25">
      <c r="A61" s="41">
        <v>2015</v>
      </c>
      <c r="B61" s="39" t="s">
        <v>225</v>
      </c>
      <c r="C61" s="39">
        <v>16750</v>
      </c>
      <c r="D61" s="39">
        <v>24</v>
      </c>
      <c r="E61" s="40">
        <v>42173</v>
      </c>
      <c r="F61" s="39" t="s">
        <v>115</v>
      </c>
      <c r="G61" s="39" t="s">
        <v>47</v>
      </c>
      <c r="H61" s="39" t="s">
        <v>226</v>
      </c>
      <c r="I61" s="39" t="s">
        <v>62</v>
      </c>
      <c r="J61" s="39" t="s">
        <v>117</v>
      </c>
      <c r="K61" s="39" t="s">
        <v>118</v>
      </c>
      <c r="L61" s="39" t="s">
        <v>6</v>
      </c>
      <c r="M61" s="39" t="s">
        <v>119</v>
      </c>
      <c r="N61" s="39">
        <v>0</v>
      </c>
      <c r="O61" s="39">
        <v>8</v>
      </c>
      <c r="P61" s="39">
        <v>8</v>
      </c>
      <c r="Q61" s="39">
        <v>0</v>
      </c>
      <c r="R61" s="39" t="s">
        <v>120</v>
      </c>
      <c r="T61" s="39" t="s">
        <v>392</v>
      </c>
      <c r="V61" s="39" t="str">
        <f t="shared" si="0"/>
        <v>FC-tars</v>
      </c>
    </row>
    <row r="62" spans="1:22" x14ac:dyDescent="0.25">
      <c r="A62" s="41">
        <v>2015</v>
      </c>
      <c r="B62" s="39" t="s">
        <v>227</v>
      </c>
      <c r="C62" s="39">
        <v>16751</v>
      </c>
      <c r="D62" s="39">
        <v>24</v>
      </c>
      <c r="E62" s="40">
        <v>42173</v>
      </c>
      <c r="F62" s="39" t="s">
        <v>115</v>
      </c>
      <c r="G62" s="39" t="s">
        <v>47</v>
      </c>
      <c r="H62" s="39" t="s">
        <v>228</v>
      </c>
      <c r="I62" s="39" t="s">
        <v>63</v>
      </c>
      <c r="J62" s="39" t="s">
        <v>117</v>
      </c>
      <c r="K62" s="39" t="s">
        <v>118</v>
      </c>
      <c r="L62" s="39" t="s">
        <v>6</v>
      </c>
      <c r="M62" s="39" t="s">
        <v>119</v>
      </c>
      <c r="N62" s="39">
        <v>0</v>
      </c>
      <c r="O62" s="39">
        <v>9</v>
      </c>
      <c r="P62" s="39">
        <v>9</v>
      </c>
      <c r="Q62" s="39">
        <v>0</v>
      </c>
      <c r="R62" s="39" t="s">
        <v>120</v>
      </c>
      <c r="T62" s="39" t="s">
        <v>392</v>
      </c>
      <c r="V62" s="39" t="str">
        <f t="shared" si="0"/>
        <v>FC-tars</v>
      </c>
    </row>
    <row r="63" spans="1:22" x14ac:dyDescent="0.25">
      <c r="A63" s="41">
        <v>2015</v>
      </c>
      <c r="B63" s="39" t="s">
        <v>229</v>
      </c>
      <c r="C63" s="39">
        <v>16752</v>
      </c>
      <c r="D63" s="39">
        <v>24</v>
      </c>
      <c r="E63" s="40">
        <v>42173</v>
      </c>
      <c r="F63" s="39" t="s">
        <v>115</v>
      </c>
      <c r="G63" s="39" t="s">
        <v>47</v>
      </c>
      <c r="H63" s="39" t="s">
        <v>230</v>
      </c>
      <c r="I63" s="39" t="s">
        <v>62</v>
      </c>
      <c r="J63" s="39" t="s">
        <v>117</v>
      </c>
      <c r="K63" s="39" t="s">
        <v>118</v>
      </c>
      <c r="L63" s="39" t="s">
        <v>6</v>
      </c>
      <c r="M63" s="39" t="s">
        <v>119</v>
      </c>
      <c r="N63" s="39">
        <v>0</v>
      </c>
      <c r="O63" s="39">
        <v>4</v>
      </c>
      <c r="P63" s="39">
        <v>4</v>
      </c>
      <c r="Q63" s="39">
        <v>0</v>
      </c>
      <c r="R63" s="39" t="s">
        <v>120</v>
      </c>
      <c r="T63" s="39" t="s">
        <v>392</v>
      </c>
      <c r="V63" s="39" t="str">
        <f t="shared" si="0"/>
        <v>FC-tars</v>
      </c>
    </row>
    <row r="64" spans="1:22" x14ac:dyDescent="0.25">
      <c r="A64" s="41">
        <v>2015</v>
      </c>
      <c r="B64" s="39" t="s">
        <v>231</v>
      </c>
      <c r="C64" s="39">
        <v>16753</v>
      </c>
      <c r="D64" s="39">
        <v>24</v>
      </c>
      <c r="E64" s="40">
        <v>42173</v>
      </c>
      <c r="F64" s="39" t="s">
        <v>115</v>
      </c>
      <c r="G64" s="39" t="s">
        <v>47</v>
      </c>
      <c r="H64" s="39" t="s">
        <v>232</v>
      </c>
      <c r="I64" s="39" t="s">
        <v>63</v>
      </c>
      <c r="J64" s="39" t="s">
        <v>117</v>
      </c>
      <c r="K64" s="39" t="s">
        <v>118</v>
      </c>
      <c r="L64" s="39" t="s">
        <v>6</v>
      </c>
      <c r="M64" s="39" t="s">
        <v>119</v>
      </c>
      <c r="N64" s="39">
        <v>0</v>
      </c>
      <c r="O64" s="39">
        <v>4</v>
      </c>
      <c r="P64" s="39">
        <v>4</v>
      </c>
      <c r="Q64" s="39">
        <v>0</v>
      </c>
      <c r="R64" s="39" t="s">
        <v>120</v>
      </c>
      <c r="T64" s="39" t="s">
        <v>392</v>
      </c>
      <c r="V64" s="39" t="str">
        <f t="shared" si="0"/>
        <v>FC-tars</v>
      </c>
    </row>
    <row r="65" spans="1:22" x14ac:dyDescent="0.25">
      <c r="A65" s="41">
        <v>2015</v>
      </c>
      <c r="B65" s="39" t="s">
        <v>233</v>
      </c>
      <c r="C65" s="39">
        <v>16754</v>
      </c>
      <c r="D65" s="39">
        <v>24</v>
      </c>
      <c r="E65" s="40">
        <v>42173</v>
      </c>
      <c r="F65" s="39" t="s">
        <v>115</v>
      </c>
      <c r="G65" s="39" t="s">
        <v>47</v>
      </c>
      <c r="H65" s="39" t="s">
        <v>232</v>
      </c>
      <c r="I65" s="39" t="s">
        <v>63</v>
      </c>
      <c r="J65" s="39" t="s">
        <v>117</v>
      </c>
      <c r="K65" s="39" t="s">
        <v>118</v>
      </c>
      <c r="L65" s="39" t="s">
        <v>5</v>
      </c>
      <c r="M65" s="39" t="s">
        <v>119</v>
      </c>
      <c r="N65" s="39">
        <v>0</v>
      </c>
      <c r="O65" s="39">
        <v>1</v>
      </c>
      <c r="P65" s="39">
        <v>1</v>
      </c>
      <c r="Q65" s="39">
        <v>0</v>
      </c>
      <c r="R65" s="39" t="s">
        <v>120</v>
      </c>
      <c r="T65" s="39" t="s">
        <v>393</v>
      </c>
      <c r="V65" s="39" t="str">
        <f t="shared" si="0"/>
        <v>FC-pipi</v>
      </c>
    </row>
    <row r="66" spans="1:22" x14ac:dyDescent="0.25">
      <c r="A66" s="41">
        <v>2015</v>
      </c>
      <c r="B66" s="39" t="s">
        <v>234</v>
      </c>
      <c r="C66" s="39">
        <v>16755</v>
      </c>
      <c r="D66" s="39">
        <v>24</v>
      </c>
      <c r="E66" s="40">
        <v>42173</v>
      </c>
      <c r="F66" s="39" t="s">
        <v>115</v>
      </c>
      <c r="G66" s="39" t="s">
        <v>47</v>
      </c>
      <c r="H66" s="39" t="s">
        <v>235</v>
      </c>
      <c r="I66" s="39" t="s">
        <v>63</v>
      </c>
      <c r="J66" s="39" t="s">
        <v>117</v>
      </c>
      <c r="K66" s="39" t="s">
        <v>118</v>
      </c>
      <c r="L66" s="39" t="s">
        <v>6</v>
      </c>
      <c r="M66" s="39" t="s">
        <v>119</v>
      </c>
      <c r="N66" s="39">
        <v>0</v>
      </c>
      <c r="O66" s="39">
        <v>3</v>
      </c>
      <c r="P66" s="39">
        <v>3</v>
      </c>
      <c r="Q66" s="39">
        <v>0</v>
      </c>
      <c r="R66" s="39" t="s">
        <v>120</v>
      </c>
      <c r="T66" s="39" t="s">
        <v>392</v>
      </c>
      <c r="V66" s="39" t="str">
        <f t="shared" si="0"/>
        <v>FC-tars</v>
      </c>
    </row>
    <row r="67" spans="1:22" x14ac:dyDescent="0.25">
      <c r="A67" s="41">
        <v>2015</v>
      </c>
      <c r="B67" s="39" t="s">
        <v>236</v>
      </c>
      <c r="C67" s="39">
        <v>16756</v>
      </c>
      <c r="D67" s="39">
        <v>24</v>
      </c>
      <c r="E67" s="40">
        <v>42173</v>
      </c>
      <c r="F67" s="39" t="s">
        <v>115</v>
      </c>
      <c r="G67" s="39" t="s">
        <v>47</v>
      </c>
      <c r="H67" s="39" t="s">
        <v>235</v>
      </c>
      <c r="I67" s="39" t="s">
        <v>63</v>
      </c>
      <c r="J67" s="39" t="s">
        <v>117</v>
      </c>
      <c r="K67" s="39" t="s">
        <v>118</v>
      </c>
      <c r="L67" s="39" t="s">
        <v>5</v>
      </c>
      <c r="M67" s="39" t="s">
        <v>119</v>
      </c>
      <c r="N67" s="39">
        <v>0</v>
      </c>
      <c r="O67" s="39">
        <v>6</v>
      </c>
      <c r="P67" s="39">
        <v>6</v>
      </c>
      <c r="Q67" s="39">
        <v>0</v>
      </c>
      <c r="R67" s="39" t="s">
        <v>120</v>
      </c>
      <c r="T67" s="39" t="s">
        <v>393</v>
      </c>
      <c r="V67" s="39" t="str">
        <f t="shared" ref="T67:V70" si="1">LEFT(G67, 2)&amp;"-"&amp;LEFT(L67, 4)</f>
        <v>FC-pipi</v>
      </c>
    </row>
    <row r="68" spans="1:22" x14ac:dyDescent="0.25">
      <c r="A68" s="41">
        <v>2015</v>
      </c>
      <c r="B68" s="39" t="s">
        <v>237</v>
      </c>
      <c r="C68" s="39">
        <v>16757</v>
      </c>
      <c r="D68" s="39">
        <v>24</v>
      </c>
      <c r="E68" s="40">
        <v>42173</v>
      </c>
      <c r="F68" s="39" t="s">
        <v>115</v>
      </c>
      <c r="G68" s="39" t="s">
        <v>47</v>
      </c>
      <c r="H68" s="39" t="s">
        <v>235</v>
      </c>
      <c r="I68" s="39" t="s">
        <v>63</v>
      </c>
      <c r="J68" s="39" t="s">
        <v>117</v>
      </c>
      <c r="K68" s="39" t="s">
        <v>118</v>
      </c>
      <c r="L68" s="39" t="s">
        <v>5</v>
      </c>
      <c r="M68" s="39" t="s">
        <v>119</v>
      </c>
      <c r="N68" s="39">
        <v>0</v>
      </c>
      <c r="O68" s="39">
        <v>3</v>
      </c>
      <c r="P68" s="39">
        <v>3</v>
      </c>
      <c r="Q68" s="39">
        <v>0</v>
      </c>
      <c r="R68" s="39" t="s">
        <v>120</v>
      </c>
      <c r="T68" s="39" t="s">
        <v>393</v>
      </c>
      <c r="V68" s="39" t="str">
        <f t="shared" si="1"/>
        <v>FC-pipi</v>
      </c>
    </row>
    <row r="69" spans="1:22" x14ac:dyDescent="0.25">
      <c r="A69" s="41">
        <v>2015</v>
      </c>
      <c r="B69" s="39" t="s">
        <v>238</v>
      </c>
      <c r="C69" s="39">
        <v>16758</v>
      </c>
      <c r="D69" s="39">
        <v>24</v>
      </c>
      <c r="E69" s="40">
        <v>42173</v>
      </c>
      <c r="F69" s="39" t="s">
        <v>115</v>
      </c>
      <c r="G69" s="39" t="s">
        <v>47</v>
      </c>
      <c r="H69" s="39" t="s">
        <v>239</v>
      </c>
      <c r="I69" s="39" t="s">
        <v>63</v>
      </c>
      <c r="J69" s="39" t="s">
        <v>117</v>
      </c>
      <c r="K69" s="39" t="s">
        <v>118</v>
      </c>
      <c r="L69" s="39" t="s">
        <v>6</v>
      </c>
      <c r="M69" s="39" t="s">
        <v>119</v>
      </c>
      <c r="N69" s="39">
        <v>0</v>
      </c>
      <c r="O69" s="39">
        <v>11</v>
      </c>
      <c r="P69" s="39">
        <v>11</v>
      </c>
      <c r="Q69" s="39">
        <v>0</v>
      </c>
      <c r="R69" s="39" t="s">
        <v>120</v>
      </c>
      <c r="T69" s="39" t="s">
        <v>392</v>
      </c>
      <c r="V69" s="39" t="str">
        <f t="shared" si="1"/>
        <v>FC-tars</v>
      </c>
    </row>
    <row r="70" spans="1:22" x14ac:dyDescent="0.25">
      <c r="A70" s="41">
        <v>2015</v>
      </c>
      <c r="B70" s="39" t="s">
        <v>240</v>
      </c>
      <c r="C70" s="39">
        <v>16759</v>
      </c>
      <c r="D70" s="39">
        <v>24</v>
      </c>
      <c r="E70" s="40">
        <v>42173</v>
      </c>
      <c r="F70" s="39" t="s">
        <v>115</v>
      </c>
      <c r="G70" s="39" t="s">
        <v>47</v>
      </c>
      <c r="H70" s="39" t="s">
        <v>239</v>
      </c>
      <c r="I70" s="39" t="s">
        <v>63</v>
      </c>
      <c r="J70" s="39" t="s">
        <v>117</v>
      </c>
      <c r="K70" s="39" t="s">
        <v>118</v>
      </c>
      <c r="L70" s="39" t="s">
        <v>5</v>
      </c>
      <c r="M70" s="39" t="s">
        <v>119</v>
      </c>
      <c r="N70" s="39">
        <v>0</v>
      </c>
      <c r="O70" s="39">
        <v>1</v>
      </c>
      <c r="P70" s="39">
        <v>1</v>
      </c>
      <c r="Q70" s="39">
        <v>0</v>
      </c>
      <c r="R70" s="39" t="s">
        <v>120</v>
      </c>
      <c r="T70" s="39" t="s">
        <v>393</v>
      </c>
      <c r="V70" s="39" t="str">
        <f t="shared" si="1"/>
        <v>FC-pipi</v>
      </c>
    </row>
    <row r="71" spans="1:22" x14ac:dyDescent="0.25">
      <c r="A71" s="39"/>
      <c r="E71" s="39"/>
    </row>
    <row r="72" spans="1:22" x14ac:dyDescent="0.25">
      <c r="A72" s="39"/>
      <c r="E72" s="39"/>
    </row>
    <row r="73" spans="1:22" x14ac:dyDescent="0.25">
      <c r="A73" s="39"/>
      <c r="E73" s="39"/>
    </row>
    <row r="74" spans="1:22" x14ac:dyDescent="0.25">
      <c r="A74" s="39"/>
      <c r="E74" s="39"/>
    </row>
    <row r="75" spans="1:22" x14ac:dyDescent="0.25">
      <c r="A75" s="39"/>
      <c r="E75" s="39"/>
    </row>
    <row r="76" spans="1:22" x14ac:dyDescent="0.25">
      <c r="A76" s="39"/>
      <c r="E76" s="39"/>
    </row>
    <row r="77" spans="1:22" x14ac:dyDescent="0.25">
      <c r="A77" s="39"/>
      <c r="E77" s="39"/>
    </row>
    <row r="78" spans="1:22" x14ac:dyDescent="0.25">
      <c r="A78" s="39"/>
      <c r="E78" s="39"/>
    </row>
    <row r="79" spans="1:22" x14ac:dyDescent="0.25">
      <c r="A79" s="39"/>
      <c r="E79" s="39"/>
    </row>
    <row r="80" spans="1:22" x14ac:dyDescent="0.25">
      <c r="A80" s="39"/>
      <c r="E80" s="39"/>
    </row>
    <row r="81" spans="1:5" x14ac:dyDescent="0.25">
      <c r="A81" s="39"/>
      <c r="E81" s="39"/>
    </row>
    <row r="82" spans="1:5" x14ac:dyDescent="0.25">
      <c r="A82" s="39"/>
      <c r="E82" s="39"/>
    </row>
    <row r="83" spans="1:5" x14ac:dyDescent="0.25">
      <c r="A83" s="39"/>
      <c r="E83" s="39"/>
    </row>
    <row r="84" spans="1:5" x14ac:dyDescent="0.25">
      <c r="A84" s="39"/>
      <c r="E84" s="39"/>
    </row>
    <row r="85" spans="1:5" x14ac:dyDescent="0.25">
      <c r="A85" s="39"/>
      <c r="E85" s="39"/>
    </row>
    <row r="86" spans="1:5" x14ac:dyDescent="0.25">
      <c r="A86" s="39"/>
      <c r="E86" s="39"/>
    </row>
    <row r="87" spans="1:5" x14ac:dyDescent="0.25">
      <c r="A87" s="39"/>
      <c r="E87" s="39"/>
    </row>
    <row r="88" spans="1:5" x14ac:dyDescent="0.25">
      <c r="A88" s="39"/>
      <c r="E88" s="39"/>
    </row>
    <row r="89" spans="1:5" x14ac:dyDescent="0.25">
      <c r="A89" s="39"/>
      <c r="E89" s="39"/>
    </row>
    <row r="90" spans="1:5" x14ac:dyDescent="0.25">
      <c r="A90" s="39"/>
      <c r="E90" s="39"/>
    </row>
    <row r="91" spans="1:5" x14ac:dyDescent="0.25">
      <c r="A91" s="39"/>
      <c r="E91" s="39"/>
    </row>
    <row r="92" spans="1:5" x14ac:dyDescent="0.25">
      <c r="A92" s="39"/>
      <c r="E92" s="39"/>
    </row>
    <row r="93" spans="1:5" x14ac:dyDescent="0.25">
      <c r="A93" s="39"/>
      <c r="E93" s="39"/>
    </row>
    <row r="94" spans="1:5" x14ac:dyDescent="0.25">
      <c r="A94" s="39"/>
      <c r="E94" s="39"/>
    </row>
    <row r="95" spans="1:5" x14ac:dyDescent="0.25">
      <c r="A95" s="39"/>
      <c r="E95" s="39"/>
    </row>
    <row r="96" spans="1:5" x14ac:dyDescent="0.25">
      <c r="A96" s="39"/>
      <c r="E96" s="39"/>
    </row>
    <row r="97" spans="1:5" x14ac:dyDescent="0.25">
      <c r="A97" s="39"/>
      <c r="E97" s="39"/>
    </row>
    <row r="98" spans="1:5" x14ac:dyDescent="0.25">
      <c r="A98" s="39"/>
      <c r="E98" s="39"/>
    </row>
    <row r="99" spans="1:5" x14ac:dyDescent="0.25">
      <c r="A99" s="39"/>
      <c r="E99" s="39"/>
    </row>
    <row r="100" spans="1:5" x14ac:dyDescent="0.25">
      <c r="A100" s="39"/>
      <c r="E100" s="39"/>
    </row>
    <row r="101" spans="1:5" x14ac:dyDescent="0.25">
      <c r="A101" s="39"/>
      <c r="E101" s="39"/>
    </row>
    <row r="102" spans="1:5" x14ac:dyDescent="0.25">
      <c r="A102" s="39"/>
      <c r="E102" s="39"/>
    </row>
    <row r="103" spans="1:5" x14ac:dyDescent="0.25">
      <c r="A103" s="39"/>
      <c r="E103" s="39"/>
    </row>
    <row r="104" spans="1:5" x14ac:dyDescent="0.25">
      <c r="A104" s="39"/>
      <c r="E104" s="39"/>
    </row>
    <row r="105" spans="1:5" x14ac:dyDescent="0.25">
      <c r="A105" s="39"/>
      <c r="E105" s="39"/>
    </row>
    <row r="106" spans="1:5" x14ac:dyDescent="0.25">
      <c r="A106" s="39"/>
      <c r="E106" s="39"/>
    </row>
    <row r="107" spans="1:5" x14ac:dyDescent="0.25">
      <c r="A107" s="39"/>
      <c r="E107" s="39"/>
    </row>
    <row r="108" spans="1:5" x14ac:dyDescent="0.25">
      <c r="A108" s="39"/>
      <c r="E108" s="39"/>
    </row>
    <row r="109" spans="1:5" x14ac:dyDescent="0.25">
      <c r="A109" s="39"/>
      <c r="E109" s="39"/>
    </row>
    <row r="110" spans="1:5" x14ac:dyDescent="0.25">
      <c r="A110" s="39"/>
      <c r="E110" s="39"/>
    </row>
    <row r="111" spans="1:5" x14ac:dyDescent="0.25">
      <c r="A111" s="39"/>
      <c r="E111" s="39"/>
    </row>
    <row r="112" spans="1:5" x14ac:dyDescent="0.25">
      <c r="A112" s="39"/>
      <c r="E112" s="39"/>
    </row>
    <row r="113" spans="1:5" x14ac:dyDescent="0.25">
      <c r="A113" s="39"/>
      <c r="E113" s="39"/>
    </row>
    <row r="114" spans="1:5" x14ac:dyDescent="0.25">
      <c r="A114" s="39"/>
      <c r="E114" s="39"/>
    </row>
    <row r="115" spans="1:5" x14ac:dyDescent="0.25">
      <c r="A115" s="39"/>
      <c r="E115" s="39"/>
    </row>
    <row r="116" spans="1:5" x14ac:dyDescent="0.25">
      <c r="A116" s="39"/>
      <c r="E116" s="39"/>
    </row>
    <row r="117" spans="1:5" x14ac:dyDescent="0.25">
      <c r="A117" s="39"/>
      <c r="E117" s="39"/>
    </row>
    <row r="118" spans="1:5" x14ac:dyDescent="0.25">
      <c r="A118" s="39"/>
      <c r="E118" s="39"/>
    </row>
    <row r="119" spans="1:5" x14ac:dyDescent="0.25">
      <c r="A119" s="39"/>
      <c r="E119" s="39"/>
    </row>
    <row r="120" spans="1:5" x14ac:dyDescent="0.25">
      <c r="A120" s="39"/>
      <c r="E120" s="39"/>
    </row>
    <row r="121" spans="1:5" x14ac:dyDescent="0.25">
      <c r="A121" s="39"/>
      <c r="E121" s="39"/>
    </row>
    <row r="122" spans="1:5" x14ac:dyDescent="0.25">
      <c r="A122" s="39"/>
      <c r="E122" s="39"/>
    </row>
    <row r="123" spans="1:5" x14ac:dyDescent="0.25">
      <c r="A123" s="39"/>
      <c r="E123" s="39"/>
    </row>
    <row r="124" spans="1:5" x14ac:dyDescent="0.25">
      <c r="A124" s="39"/>
      <c r="E124" s="39"/>
    </row>
    <row r="125" spans="1:5" x14ac:dyDescent="0.25">
      <c r="A125" s="39"/>
      <c r="E125" s="39"/>
    </row>
    <row r="126" spans="1:5" x14ac:dyDescent="0.25">
      <c r="A126" s="39"/>
      <c r="E126" s="39"/>
    </row>
    <row r="127" spans="1:5" x14ac:dyDescent="0.25">
      <c r="A127" s="39"/>
      <c r="E127" s="39"/>
    </row>
    <row r="128" spans="1:5" x14ac:dyDescent="0.25">
      <c r="A128" s="39"/>
      <c r="E128" s="39"/>
    </row>
    <row r="129" spans="1:5" x14ac:dyDescent="0.25">
      <c r="A129" s="39"/>
      <c r="E129" s="39"/>
    </row>
    <row r="130" spans="1:5" x14ac:dyDescent="0.25">
      <c r="A130" s="39"/>
      <c r="E130" s="39"/>
    </row>
    <row r="131" spans="1:5" x14ac:dyDescent="0.25">
      <c r="A131" s="39"/>
      <c r="E131" s="39"/>
    </row>
    <row r="132" spans="1:5" x14ac:dyDescent="0.25">
      <c r="A132" s="39"/>
      <c r="E132" s="39"/>
    </row>
    <row r="133" spans="1:5" x14ac:dyDescent="0.25">
      <c r="A133" s="39"/>
      <c r="E133" s="39"/>
    </row>
    <row r="134" spans="1:5" x14ac:dyDescent="0.25">
      <c r="A134" s="39"/>
      <c r="E134" s="39"/>
    </row>
    <row r="135" spans="1:5" x14ac:dyDescent="0.25">
      <c r="A135" s="39"/>
      <c r="E135" s="39"/>
    </row>
    <row r="136" spans="1:5" x14ac:dyDescent="0.25">
      <c r="A136" s="39"/>
      <c r="E136" s="39"/>
    </row>
    <row r="137" spans="1:5" x14ac:dyDescent="0.25">
      <c r="A137" s="39"/>
      <c r="E137" s="39"/>
    </row>
    <row r="138" spans="1:5" x14ac:dyDescent="0.25">
      <c r="A138" s="39"/>
      <c r="E138" s="39"/>
    </row>
    <row r="139" spans="1:5" x14ac:dyDescent="0.25">
      <c r="A139" s="39"/>
      <c r="E139" s="39"/>
    </row>
    <row r="140" spans="1:5" x14ac:dyDescent="0.25">
      <c r="A140" s="39"/>
      <c r="E140" s="39"/>
    </row>
    <row r="141" spans="1:5" x14ac:dyDescent="0.25">
      <c r="A141" s="39"/>
      <c r="E141" s="39"/>
    </row>
    <row r="142" spans="1:5" x14ac:dyDescent="0.25">
      <c r="A142" s="39"/>
      <c r="E142" s="39"/>
    </row>
    <row r="143" spans="1:5" x14ac:dyDescent="0.25">
      <c r="A143" s="39"/>
      <c r="E143" s="39"/>
    </row>
    <row r="144" spans="1:5"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89" t="s">
        <v>93</v>
      </c>
      <c r="B1" s="89" t="s">
        <v>394</v>
      </c>
      <c r="C1" s="89" t="s">
        <v>395</v>
      </c>
      <c r="D1" s="89" t="s">
        <v>396</v>
      </c>
      <c r="E1" s="89" t="s">
        <v>397</v>
      </c>
      <c r="F1" s="89" t="s">
        <v>398</v>
      </c>
      <c r="G1" s="89" t="s">
        <v>399</v>
      </c>
      <c r="H1" s="89" t="s">
        <v>400</v>
      </c>
      <c r="I1" s="89" t="s">
        <v>401</v>
      </c>
      <c r="J1" s="89" t="s">
        <v>402</v>
      </c>
    </row>
    <row r="2" spans="1:10" x14ac:dyDescent="0.25">
      <c r="A2" t="s">
        <v>393</v>
      </c>
      <c r="B2" s="33">
        <v>0</v>
      </c>
      <c r="C2" s="33">
        <v>0</v>
      </c>
      <c r="D2" s="33">
        <v>17.795894392788387</v>
      </c>
      <c r="E2" s="87">
        <v>1000</v>
      </c>
      <c r="F2" s="88" t="s">
        <v>64</v>
      </c>
      <c r="G2" s="88" t="s">
        <v>403</v>
      </c>
      <c r="H2">
        <v>30</v>
      </c>
      <c r="I2">
        <v>0</v>
      </c>
      <c r="J2">
        <v>176</v>
      </c>
    </row>
    <row r="3" spans="1:10" x14ac:dyDescent="0.25">
      <c r="A3" t="s">
        <v>392</v>
      </c>
      <c r="B3" s="33">
        <v>0</v>
      </c>
      <c r="C3" s="33">
        <v>0</v>
      </c>
      <c r="D3" s="33">
        <v>13.154748077137494</v>
      </c>
      <c r="E3" s="87">
        <v>1000</v>
      </c>
      <c r="F3" s="88" t="s">
        <v>64</v>
      </c>
      <c r="G3" s="88" t="s">
        <v>403</v>
      </c>
      <c r="H3">
        <v>33</v>
      </c>
      <c r="I3">
        <v>0</v>
      </c>
      <c r="J3">
        <v>253</v>
      </c>
    </row>
    <row r="4" spans="1:10" x14ac:dyDescent="0.25">
      <c r="A4" t="s">
        <v>104</v>
      </c>
      <c r="B4" s="33">
        <v>0</v>
      </c>
      <c r="C4" s="33">
        <v>0</v>
      </c>
      <c r="D4" s="33">
        <v>33.973713415217745</v>
      </c>
      <c r="E4" s="87">
        <v>1000</v>
      </c>
      <c r="F4" s="88" t="s">
        <v>64</v>
      </c>
      <c r="G4" s="88" t="s">
        <v>403</v>
      </c>
      <c r="H4">
        <v>6</v>
      </c>
      <c r="I4">
        <v>0</v>
      </c>
      <c r="J4">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7" t="s">
        <v>8</v>
      </c>
      <c r="B1" s="47" t="s">
        <v>0</v>
      </c>
      <c r="C1" s="47" t="s">
        <v>68</v>
      </c>
      <c r="D1" s="47" t="s">
        <v>46</v>
      </c>
      <c r="E1" s="47" t="s">
        <v>69</v>
      </c>
      <c r="F1" s="47" t="s">
        <v>70</v>
      </c>
      <c r="G1" s="47" t="s">
        <v>71</v>
      </c>
      <c r="H1" s="47" t="s">
        <v>72</v>
      </c>
      <c r="I1" s="47" t="s">
        <v>73</v>
      </c>
      <c r="J1" s="47" t="s">
        <v>74</v>
      </c>
      <c r="K1" s="47" t="s">
        <v>75</v>
      </c>
      <c r="L1" s="47" t="s">
        <v>45</v>
      </c>
    </row>
    <row r="2" spans="1:12" x14ac:dyDescent="0.25">
      <c r="A2" s="48">
        <v>24</v>
      </c>
      <c r="B2" s="48" t="s">
        <v>241</v>
      </c>
      <c r="C2" s="48" t="s">
        <v>232</v>
      </c>
      <c r="D2" s="48" t="s">
        <v>63</v>
      </c>
      <c r="E2" s="48" t="s">
        <v>242</v>
      </c>
      <c r="F2" s="48" t="s">
        <v>117</v>
      </c>
      <c r="G2" s="48" t="s">
        <v>243</v>
      </c>
      <c r="H2" s="48">
        <v>4</v>
      </c>
      <c r="I2" s="48">
        <v>1</v>
      </c>
      <c r="J2" s="48">
        <v>5</v>
      </c>
      <c r="K2" s="48">
        <v>23</v>
      </c>
    </row>
    <row r="3" spans="1:12" x14ac:dyDescent="0.25">
      <c r="A3" s="48">
        <v>24</v>
      </c>
      <c r="B3" s="48" t="s">
        <v>244</v>
      </c>
      <c r="C3" s="48" t="s">
        <v>116</v>
      </c>
      <c r="D3" s="48" t="s">
        <v>62</v>
      </c>
      <c r="E3" s="48" t="s">
        <v>245</v>
      </c>
      <c r="F3" s="48" t="s">
        <v>117</v>
      </c>
      <c r="G3" s="48" t="s">
        <v>243</v>
      </c>
      <c r="H3" s="48">
        <v>6</v>
      </c>
      <c r="I3" s="48">
        <v>0</v>
      </c>
      <c r="J3" s="48">
        <v>6</v>
      </c>
      <c r="K3" s="48">
        <v>95</v>
      </c>
    </row>
    <row r="4" spans="1:12" x14ac:dyDescent="0.25">
      <c r="A4" s="48">
        <v>24</v>
      </c>
      <c r="B4" s="48" t="s">
        <v>244</v>
      </c>
      <c r="C4" s="48" t="s">
        <v>142</v>
      </c>
      <c r="D4" s="48" t="s">
        <v>61</v>
      </c>
      <c r="E4" s="48" t="s">
        <v>246</v>
      </c>
      <c r="F4" s="48" t="s">
        <v>117</v>
      </c>
      <c r="G4" s="48" t="s">
        <v>243</v>
      </c>
      <c r="H4" s="48">
        <v>4</v>
      </c>
      <c r="I4" s="48">
        <v>0</v>
      </c>
      <c r="J4" s="48">
        <v>4</v>
      </c>
      <c r="K4" s="48">
        <v>308</v>
      </c>
    </row>
    <row r="5" spans="1:12" x14ac:dyDescent="0.25">
      <c r="A5" s="48">
        <v>24</v>
      </c>
      <c r="B5" s="48" t="s">
        <v>247</v>
      </c>
      <c r="C5" s="48" t="s">
        <v>203</v>
      </c>
      <c r="D5" s="48" t="s">
        <v>60</v>
      </c>
      <c r="E5" s="48" t="s">
        <v>248</v>
      </c>
      <c r="F5" s="48" t="s">
        <v>117</v>
      </c>
      <c r="G5" s="48" t="s">
        <v>243</v>
      </c>
      <c r="H5" s="48">
        <v>0</v>
      </c>
      <c r="I5" s="48">
        <v>2</v>
      </c>
      <c r="J5" s="48">
        <v>2</v>
      </c>
      <c r="K5" s="48">
        <v>10</v>
      </c>
    </row>
    <row r="6" spans="1:12" x14ac:dyDescent="0.25">
      <c r="A6" s="48">
        <v>24</v>
      </c>
      <c r="B6" s="48" t="s">
        <v>244</v>
      </c>
      <c r="C6" s="48" t="s">
        <v>122</v>
      </c>
      <c r="D6" s="48" t="s">
        <v>61</v>
      </c>
      <c r="E6" s="48" t="s">
        <v>249</v>
      </c>
      <c r="F6" s="48" t="s">
        <v>117</v>
      </c>
      <c r="G6" s="48" t="s">
        <v>243</v>
      </c>
      <c r="H6" s="48">
        <v>8</v>
      </c>
      <c r="I6" s="48">
        <v>0</v>
      </c>
      <c r="J6" s="48">
        <v>8</v>
      </c>
      <c r="K6" s="48">
        <v>232</v>
      </c>
    </row>
    <row r="7" spans="1:12" x14ac:dyDescent="0.25">
      <c r="A7" s="48">
        <v>24</v>
      </c>
      <c r="B7" s="48" t="s">
        <v>247</v>
      </c>
      <c r="C7" s="48" t="s">
        <v>207</v>
      </c>
      <c r="D7" s="48" t="s">
        <v>60</v>
      </c>
      <c r="E7" s="48" t="s">
        <v>250</v>
      </c>
      <c r="F7" s="48" t="s">
        <v>117</v>
      </c>
      <c r="G7" s="48" t="s">
        <v>243</v>
      </c>
      <c r="H7" s="48">
        <v>2</v>
      </c>
      <c r="I7" s="48">
        <v>0</v>
      </c>
      <c r="J7" s="48">
        <v>2</v>
      </c>
      <c r="K7" s="48">
        <v>51</v>
      </c>
    </row>
    <row r="8" spans="1:12" x14ac:dyDescent="0.25">
      <c r="A8" s="48">
        <v>24</v>
      </c>
      <c r="B8" s="48" t="s">
        <v>244</v>
      </c>
      <c r="C8" s="48" t="s">
        <v>146</v>
      </c>
      <c r="D8" s="48" t="s">
        <v>61</v>
      </c>
      <c r="E8" s="48" t="s">
        <v>251</v>
      </c>
      <c r="F8" s="48" t="s">
        <v>117</v>
      </c>
      <c r="G8" s="48" t="s">
        <v>243</v>
      </c>
      <c r="H8" s="48">
        <v>6</v>
      </c>
      <c r="I8" s="48">
        <v>2</v>
      </c>
      <c r="J8" s="48">
        <v>8</v>
      </c>
      <c r="K8" s="48">
        <v>225</v>
      </c>
    </row>
    <row r="9" spans="1:12" x14ac:dyDescent="0.25">
      <c r="A9" s="48">
        <v>24</v>
      </c>
      <c r="B9" s="48" t="s">
        <v>252</v>
      </c>
      <c r="C9" s="48" t="s">
        <v>253</v>
      </c>
      <c r="D9" s="48" t="s">
        <v>62</v>
      </c>
      <c r="E9" s="48" t="s">
        <v>254</v>
      </c>
      <c r="F9" s="48" t="s">
        <v>117</v>
      </c>
      <c r="G9" s="48" t="s">
        <v>243</v>
      </c>
      <c r="H9" s="48">
        <v>0</v>
      </c>
      <c r="I9" s="48">
        <v>0</v>
      </c>
      <c r="J9" s="48">
        <v>0</v>
      </c>
      <c r="K9" s="48">
        <v>33</v>
      </c>
    </row>
    <row r="10" spans="1:12" x14ac:dyDescent="0.25">
      <c r="A10" s="48">
        <v>24</v>
      </c>
      <c r="B10" s="48" t="s">
        <v>247</v>
      </c>
      <c r="C10" s="48" t="s">
        <v>193</v>
      </c>
      <c r="D10" s="48" t="s">
        <v>62</v>
      </c>
      <c r="E10" s="48" t="s">
        <v>255</v>
      </c>
      <c r="F10" s="48" t="s">
        <v>117</v>
      </c>
      <c r="G10" s="48" t="s">
        <v>243</v>
      </c>
      <c r="H10" s="48">
        <v>3</v>
      </c>
      <c r="I10" s="48">
        <v>0</v>
      </c>
      <c r="J10" s="48">
        <v>3</v>
      </c>
      <c r="K10" s="48">
        <v>64</v>
      </c>
    </row>
    <row r="11" spans="1:12" x14ac:dyDescent="0.25">
      <c r="A11" s="48">
        <v>24</v>
      </c>
      <c r="B11" s="48" t="s">
        <v>241</v>
      </c>
      <c r="C11" s="48" t="s">
        <v>230</v>
      </c>
      <c r="D11" s="48" t="s">
        <v>62</v>
      </c>
      <c r="E11" s="48" t="s">
        <v>256</v>
      </c>
      <c r="F11" s="48" t="s">
        <v>117</v>
      </c>
      <c r="G11" s="48" t="s">
        <v>243</v>
      </c>
      <c r="H11" s="48">
        <v>4</v>
      </c>
      <c r="I11" s="48">
        <v>0</v>
      </c>
      <c r="J11" s="48">
        <v>4</v>
      </c>
      <c r="K11" s="48">
        <v>45</v>
      </c>
    </row>
    <row r="12" spans="1:12" x14ac:dyDescent="0.25">
      <c r="A12" s="48">
        <v>24</v>
      </c>
      <c r="B12" s="48" t="s">
        <v>247</v>
      </c>
      <c r="C12" s="48" t="s">
        <v>209</v>
      </c>
      <c r="D12" s="48" t="s">
        <v>62</v>
      </c>
      <c r="E12" s="48" t="s">
        <v>257</v>
      </c>
      <c r="F12" s="48" t="s">
        <v>117</v>
      </c>
      <c r="G12" s="48" t="s">
        <v>243</v>
      </c>
      <c r="H12" s="48">
        <v>3</v>
      </c>
      <c r="I12" s="48">
        <v>0</v>
      </c>
      <c r="J12" s="48">
        <v>3</v>
      </c>
      <c r="K12" s="48">
        <v>65</v>
      </c>
    </row>
    <row r="13" spans="1:12" x14ac:dyDescent="0.25">
      <c r="A13" s="48">
        <v>24</v>
      </c>
      <c r="B13" s="48" t="s">
        <v>244</v>
      </c>
      <c r="C13" s="48" t="s">
        <v>127</v>
      </c>
      <c r="D13" s="48" t="s">
        <v>61</v>
      </c>
      <c r="E13" s="48" t="s">
        <v>258</v>
      </c>
      <c r="F13" s="48" t="s">
        <v>117</v>
      </c>
      <c r="G13" s="48" t="s">
        <v>243</v>
      </c>
      <c r="H13" s="48">
        <v>2</v>
      </c>
      <c r="I13" s="48">
        <v>0</v>
      </c>
      <c r="J13" s="48">
        <v>2</v>
      </c>
      <c r="K13" s="48">
        <v>26</v>
      </c>
    </row>
    <row r="14" spans="1:12" x14ac:dyDescent="0.25">
      <c r="A14" s="48">
        <v>24</v>
      </c>
      <c r="B14" s="48" t="s">
        <v>244</v>
      </c>
      <c r="C14" s="48" t="s">
        <v>149</v>
      </c>
      <c r="D14" s="48" t="s">
        <v>60</v>
      </c>
      <c r="E14" s="48" t="s">
        <v>259</v>
      </c>
      <c r="F14" s="48" t="s">
        <v>117</v>
      </c>
      <c r="G14" s="48" t="s">
        <v>243</v>
      </c>
      <c r="H14" s="48">
        <v>1</v>
      </c>
      <c r="I14" s="48">
        <v>0</v>
      </c>
      <c r="J14" s="48">
        <v>1</v>
      </c>
      <c r="K14" s="48">
        <v>901</v>
      </c>
    </row>
    <row r="15" spans="1:12" x14ac:dyDescent="0.25">
      <c r="A15" s="48">
        <v>24</v>
      </c>
      <c r="B15" s="48" t="s">
        <v>241</v>
      </c>
      <c r="C15" s="48" t="s">
        <v>228</v>
      </c>
      <c r="D15" s="48" t="s">
        <v>63</v>
      </c>
      <c r="E15" s="48" t="s">
        <v>260</v>
      </c>
      <c r="F15" s="48" t="s">
        <v>117</v>
      </c>
      <c r="G15" s="48" t="s">
        <v>243</v>
      </c>
      <c r="H15" s="48">
        <v>9</v>
      </c>
      <c r="I15" s="48">
        <v>0</v>
      </c>
      <c r="J15" s="48">
        <v>9</v>
      </c>
      <c r="K15" s="48">
        <v>20</v>
      </c>
    </row>
    <row r="16" spans="1:12" x14ac:dyDescent="0.25">
      <c r="A16" s="48">
        <v>24</v>
      </c>
      <c r="B16" s="48" t="s">
        <v>244</v>
      </c>
      <c r="C16" s="48" t="s">
        <v>261</v>
      </c>
      <c r="D16" s="48" t="s">
        <v>61</v>
      </c>
      <c r="E16" s="48" t="s">
        <v>262</v>
      </c>
      <c r="F16" s="48" t="s">
        <v>117</v>
      </c>
      <c r="G16" s="48" t="s">
        <v>243</v>
      </c>
      <c r="H16" s="48">
        <v>0</v>
      </c>
      <c r="I16" s="48">
        <v>0</v>
      </c>
      <c r="J16" s="48">
        <v>0</v>
      </c>
      <c r="K16" s="48">
        <v>51</v>
      </c>
    </row>
    <row r="17" spans="1:11" x14ac:dyDescent="0.25">
      <c r="A17" s="48">
        <v>24</v>
      </c>
      <c r="B17" s="48" t="s">
        <v>252</v>
      </c>
      <c r="C17" s="48" t="s">
        <v>157</v>
      </c>
      <c r="D17" s="48" t="s">
        <v>62</v>
      </c>
      <c r="E17" s="48" t="s">
        <v>263</v>
      </c>
      <c r="F17" s="48" t="s">
        <v>117</v>
      </c>
      <c r="G17" s="48" t="s">
        <v>243</v>
      </c>
      <c r="H17" s="48">
        <v>20</v>
      </c>
      <c r="I17" s="48">
        <v>0</v>
      </c>
      <c r="J17" s="48">
        <v>20</v>
      </c>
      <c r="K17" s="48">
        <v>91</v>
      </c>
    </row>
    <row r="18" spans="1:11" x14ac:dyDescent="0.25">
      <c r="A18" s="48">
        <v>24</v>
      </c>
      <c r="B18" s="48" t="s">
        <v>244</v>
      </c>
      <c r="C18" s="48" t="s">
        <v>264</v>
      </c>
      <c r="D18" s="48" t="s">
        <v>61</v>
      </c>
      <c r="E18" s="48" t="s">
        <v>265</v>
      </c>
      <c r="F18" s="48" t="s">
        <v>117</v>
      </c>
      <c r="G18" s="48" t="s">
        <v>243</v>
      </c>
      <c r="H18" s="48">
        <v>0</v>
      </c>
      <c r="I18" s="48">
        <v>0</v>
      </c>
      <c r="J18" s="48">
        <v>0</v>
      </c>
      <c r="K18" s="48">
        <v>112</v>
      </c>
    </row>
    <row r="19" spans="1:11" x14ac:dyDescent="0.25">
      <c r="A19" s="48">
        <v>24</v>
      </c>
      <c r="B19" s="48" t="s">
        <v>247</v>
      </c>
      <c r="C19" s="48" t="s">
        <v>213</v>
      </c>
      <c r="D19" s="48" t="s">
        <v>60</v>
      </c>
      <c r="E19" s="48" t="s">
        <v>266</v>
      </c>
      <c r="F19" s="48" t="s">
        <v>117</v>
      </c>
      <c r="G19" s="48" t="s">
        <v>243</v>
      </c>
      <c r="H19" s="48">
        <v>13</v>
      </c>
      <c r="I19" s="48">
        <v>3</v>
      </c>
      <c r="J19" s="48">
        <v>16</v>
      </c>
      <c r="K19" s="48">
        <v>78</v>
      </c>
    </row>
    <row r="20" spans="1:11" x14ac:dyDescent="0.25">
      <c r="A20" s="48">
        <v>24</v>
      </c>
      <c r="B20" s="48" t="s">
        <v>252</v>
      </c>
      <c r="C20" s="48" t="s">
        <v>179</v>
      </c>
      <c r="D20" s="48" t="s">
        <v>62</v>
      </c>
      <c r="E20" s="48" t="s">
        <v>267</v>
      </c>
      <c r="F20" s="48" t="s">
        <v>117</v>
      </c>
      <c r="G20" s="48" t="s">
        <v>243</v>
      </c>
      <c r="H20" s="48">
        <v>1</v>
      </c>
      <c r="I20" s="48">
        <v>2</v>
      </c>
      <c r="J20" s="48">
        <v>3</v>
      </c>
      <c r="K20" s="48">
        <v>67</v>
      </c>
    </row>
    <row r="21" spans="1:11" x14ac:dyDescent="0.25">
      <c r="A21" s="48">
        <v>24</v>
      </c>
      <c r="B21" s="48" t="s">
        <v>252</v>
      </c>
      <c r="C21" s="48" t="s">
        <v>268</v>
      </c>
      <c r="D21" s="48" t="s">
        <v>62</v>
      </c>
      <c r="E21" s="48" t="s">
        <v>269</v>
      </c>
      <c r="F21" s="48" t="s">
        <v>117</v>
      </c>
      <c r="G21" s="48" t="s">
        <v>243</v>
      </c>
      <c r="H21" s="48">
        <v>0</v>
      </c>
      <c r="I21" s="48">
        <v>0</v>
      </c>
      <c r="J21" s="48">
        <v>0</v>
      </c>
      <c r="K21" s="48">
        <v>5</v>
      </c>
    </row>
    <row r="22" spans="1:11" x14ac:dyDescent="0.25">
      <c r="A22" s="48">
        <v>24</v>
      </c>
      <c r="B22" s="48" t="s">
        <v>247</v>
      </c>
      <c r="C22" s="48" t="s">
        <v>199</v>
      </c>
      <c r="D22" s="48" t="s">
        <v>63</v>
      </c>
      <c r="E22" s="48" t="s">
        <v>270</v>
      </c>
      <c r="F22" s="48" t="s">
        <v>117</v>
      </c>
      <c r="G22" s="48" t="s">
        <v>243</v>
      </c>
      <c r="H22" s="48">
        <v>0</v>
      </c>
      <c r="I22" s="48">
        <v>3</v>
      </c>
      <c r="J22" s="48">
        <v>3</v>
      </c>
      <c r="K22" s="48">
        <v>15</v>
      </c>
    </row>
    <row r="23" spans="1:11" x14ac:dyDescent="0.25">
      <c r="A23" s="48">
        <v>24</v>
      </c>
      <c r="B23" s="48" t="s">
        <v>252</v>
      </c>
      <c r="C23" s="48" t="s">
        <v>176</v>
      </c>
      <c r="D23" s="48" t="s">
        <v>62</v>
      </c>
      <c r="E23" s="48" t="s">
        <v>271</v>
      </c>
      <c r="F23" s="48" t="s">
        <v>117</v>
      </c>
      <c r="G23" s="48" t="s">
        <v>243</v>
      </c>
      <c r="H23" s="48">
        <v>2</v>
      </c>
      <c r="I23" s="48">
        <v>1</v>
      </c>
      <c r="J23" s="48">
        <v>3</v>
      </c>
      <c r="K23" s="48">
        <v>37</v>
      </c>
    </row>
    <row r="24" spans="1:11" x14ac:dyDescent="0.25">
      <c r="A24" s="48">
        <v>24</v>
      </c>
      <c r="B24" s="48" t="s">
        <v>247</v>
      </c>
      <c r="C24" s="48" t="s">
        <v>191</v>
      </c>
      <c r="D24" s="48" t="s">
        <v>60</v>
      </c>
      <c r="E24" s="48" t="s">
        <v>272</v>
      </c>
      <c r="F24" s="48" t="s">
        <v>117</v>
      </c>
      <c r="G24" s="48" t="s">
        <v>243</v>
      </c>
      <c r="H24" s="48">
        <v>1</v>
      </c>
      <c r="I24" s="48">
        <v>0</v>
      </c>
      <c r="J24" s="48">
        <v>1</v>
      </c>
      <c r="K24" s="48">
        <v>159</v>
      </c>
    </row>
    <row r="25" spans="1:11" x14ac:dyDescent="0.25">
      <c r="A25" s="48">
        <v>24</v>
      </c>
      <c r="B25" s="48" t="s">
        <v>244</v>
      </c>
      <c r="C25" s="48" t="s">
        <v>124</v>
      </c>
      <c r="D25" s="48" t="s">
        <v>62</v>
      </c>
      <c r="E25" s="48" t="s">
        <v>273</v>
      </c>
      <c r="F25" s="48" t="s">
        <v>117</v>
      </c>
      <c r="G25" s="48" t="s">
        <v>243</v>
      </c>
      <c r="H25" s="48">
        <v>24</v>
      </c>
      <c r="I25" s="48">
        <v>1</v>
      </c>
      <c r="J25" s="48">
        <v>25</v>
      </c>
      <c r="K25" s="48">
        <v>192</v>
      </c>
    </row>
    <row r="26" spans="1:11" x14ac:dyDescent="0.25">
      <c r="A26" s="48">
        <v>24</v>
      </c>
      <c r="B26" s="48" t="s">
        <v>241</v>
      </c>
      <c r="C26" s="48" t="s">
        <v>274</v>
      </c>
      <c r="D26" s="48" t="s">
        <v>62</v>
      </c>
      <c r="E26" s="48" t="s">
        <v>275</v>
      </c>
      <c r="F26" s="48" t="s">
        <v>117</v>
      </c>
      <c r="G26" s="48" t="s">
        <v>243</v>
      </c>
      <c r="H26" s="48">
        <v>0</v>
      </c>
      <c r="I26" s="48">
        <v>0</v>
      </c>
      <c r="J26" s="48">
        <v>0</v>
      </c>
      <c r="K26" s="48">
        <v>98</v>
      </c>
    </row>
    <row r="27" spans="1:11" x14ac:dyDescent="0.25">
      <c r="A27" s="48">
        <v>24</v>
      </c>
      <c r="B27" s="48" t="s">
        <v>241</v>
      </c>
      <c r="C27" s="48" t="s">
        <v>239</v>
      </c>
      <c r="D27" s="48" t="s">
        <v>63</v>
      </c>
      <c r="E27" s="48" t="s">
        <v>276</v>
      </c>
      <c r="F27" s="48" t="s">
        <v>117</v>
      </c>
      <c r="G27" s="48" t="s">
        <v>243</v>
      </c>
      <c r="H27" s="48">
        <v>11</v>
      </c>
      <c r="I27" s="48">
        <v>1</v>
      </c>
      <c r="J27" s="48">
        <v>12</v>
      </c>
      <c r="K27" s="48">
        <v>32</v>
      </c>
    </row>
    <row r="28" spans="1:11" x14ac:dyDescent="0.25">
      <c r="A28" s="48">
        <v>24</v>
      </c>
      <c r="B28" s="48" t="s">
        <v>247</v>
      </c>
      <c r="C28" s="48" t="s">
        <v>195</v>
      </c>
      <c r="D28" s="48" t="s">
        <v>63</v>
      </c>
      <c r="E28" s="48" t="s">
        <v>277</v>
      </c>
      <c r="F28" s="48" t="s">
        <v>117</v>
      </c>
      <c r="G28" s="48" t="s">
        <v>243</v>
      </c>
      <c r="H28" s="48">
        <v>1</v>
      </c>
      <c r="I28" s="48">
        <v>0</v>
      </c>
      <c r="J28" s="48">
        <v>1</v>
      </c>
      <c r="K28" s="48">
        <v>102</v>
      </c>
    </row>
    <row r="29" spans="1:11" x14ac:dyDescent="0.25">
      <c r="A29" s="48">
        <v>24</v>
      </c>
      <c r="B29" s="48" t="s">
        <v>252</v>
      </c>
      <c r="C29" s="48" t="s">
        <v>173</v>
      </c>
      <c r="D29" s="48" t="s">
        <v>62</v>
      </c>
      <c r="E29" s="48" t="s">
        <v>278</v>
      </c>
      <c r="F29" s="48" t="s">
        <v>117</v>
      </c>
      <c r="G29" s="48" t="s">
        <v>243</v>
      </c>
      <c r="H29" s="48">
        <v>2</v>
      </c>
      <c r="I29" s="48">
        <v>1</v>
      </c>
      <c r="J29" s="48">
        <v>3</v>
      </c>
      <c r="K29" s="48">
        <v>148</v>
      </c>
    </row>
    <row r="30" spans="1:11" x14ac:dyDescent="0.25">
      <c r="A30" s="48">
        <v>24</v>
      </c>
      <c r="B30" s="48" t="s">
        <v>247</v>
      </c>
      <c r="C30" s="48" t="s">
        <v>188</v>
      </c>
      <c r="D30" s="48" t="s">
        <v>60</v>
      </c>
      <c r="E30" s="48" t="s">
        <v>279</v>
      </c>
      <c r="F30" s="48" t="s">
        <v>117</v>
      </c>
      <c r="G30" s="48" t="s">
        <v>243</v>
      </c>
      <c r="H30" s="48">
        <v>3</v>
      </c>
      <c r="I30" s="48">
        <v>1</v>
      </c>
      <c r="J30" s="48">
        <v>4</v>
      </c>
      <c r="K30" s="48">
        <v>51</v>
      </c>
    </row>
    <row r="31" spans="1:11" x14ac:dyDescent="0.25">
      <c r="A31" s="48">
        <v>24</v>
      </c>
      <c r="B31" s="48" t="s">
        <v>247</v>
      </c>
      <c r="C31" s="48" t="s">
        <v>197</v>
      </c>
      <c r="D31" s="48" t="s">
        <v>60</v>
      </c>
      <c r="E31" s="48" t="s">
        <v>280</v>
      </c>
      <c r="F31" s="48" t="s">
        <v>117</v>
      </c>
      <c r="G31" s="48" t="s">
        <v>243</v>
      </c>
      <c r="H31" s="48">
        <v>1</v>
      </c>
      <c r="I31" s="48">
        <v>0</v>
      </c>
      <c r="J31" s="48">
        <v>1</v>
      </c>
      <c r="K31" s="48">
        <v>58</v>
      </c>
    </row>
    <row r="32" spans="1:11" x14ac:dyDescent="0.25">
      <c r="A32" s="48">
        <v>24</v>
      </c>
      <c r="B32" s="48" t="s">
        <v>241</v>
      </c>
      <c r="C32" s="48" t="s">
        <v>281</v>
      </c>
      <c r="D32" s="48" t="s">
        <v>63</v>
      </c>
      <c r="E32" s="48" t="s">
        <v>282</v>
      </c>
      <c r="F32" s="48" t="s">
        <v>117</v>
      </c>
      <c r="G32" s="48" t="s">
        <v>243</v>
      </c>
      <c r="H32" s="48">
        <v>0</v>
      </c>
      <c r="I32" s="48">
        <v>0</v>
      </c>
      <c r="J32" s="48">
        <v>0</v>
      </c>
      <c r="K32" s="48">
        <v>74</v>
      </c>
    </row>
    <row r="33" spans="1:11" x14ac:dyDescent="0.25">
      <c r="A33" s="48">
        <v>24</v>
      </c>
      <c r="B33" s="48" t="s">
        <v>247</v>
      </c>
      <c r="C33" s="48" t="s">
        <v>211</v>
      </c>
      <c r="D33" s="48" t="s">
        <v>60</v>
      </c>
      <c r="E33" s="48" t="s">
        <v>283</v>
      </c>
      <c r="F33" s="48" t="s">
        <v>117</v>
      </c>
      <c r="G33" s="48" t="s">
        <v>243</v>
      </c>
      <c r="H33" s="48">
        <v>1</v>
      </c>
      <c r="I33" s="48">
        <v>0</v>
      </c>
      <c r="J33" s="48">
        <v>1</v>
      </c>
      <c r="K33" s="48">
        <v>371</v>
      </c>
    </row>
    <row r="34" spans="1:11" x14ac:dyDescent="0.25">
      <c r="A34" s="48">
        <v>24</v>
      </c>
      <c r="B34" s="48" t="s">
        <v>241</v>
      </c>
      <c r="C34" s="48" t="s">
        <v>226</v>
      </c>
      <c r="D34" s="48" t="s">
        <v>62</v>
      </c>
      <c r="E34" s="48" t="s">
        <v>284</v>
      </c>
      <c r="F34" s="48" t="s">
        <v>117</v>
      </c>
      <c r="G34" s="48" t="s">
        <v>243</v>
      </c>
      <c r="H34" s="48">
        <v>8</v>
      </c>
      <c r="I34" s="48">
        <v>0</v>
      </c>
      <c r="J34" s="48">
        <v>8</v>
      </c>
      <c r="K34" s="48">
        <v>16</v>
      </c>
    </row>
    <row r="35" spans="1:11" x14ac:dyDescent="0.25">
      <c r="A35" s="48">
        <v>24</v>
      </c>
      <c r="B35" s="48" t="s">
        <v>247</v>
      </c>
      <c r="C35" s="48" t="s">
        <v>184</v>
      </c>
      <c r="D35" s="48" t="s">
        <v>61</v>
      </c>
      <c r="E35" s="48" t="s">
        <v>285</v>
      </c>
      <c r="F35" s="48" t="s">
        <v>117</v>
      </c>
      <c r="G35" s="48" t="s">
        <v>243</v>
      </c>
      <c r="H35" s="48">
        <v>75</v>
      </c>
      <c r="I35" s="48">
        <v>1</v>
      </c>
      <c r="J35" s="48">
        <v>76</v>
      </c>
      <c r="K35" s="48">
        <v>1863</v>
      </c>
    </row>
    <row r="36" spans="1:11" x14ac:dyDescent="0.25">
      <c r="A36" s="48">
        <v>24</v>
      </c>
      <c r="B36" s="48" t="s">
        <v>244</v>
      </c>
      <c r="C36" s="48" t="s">
        <v>136</v>
      </c>
      <c r="D36" s="48" t="s">
        <v>61</v>
      </c>
      <c r="E36" s="48" t="s">
        <v>286</v>
      </c>
      <c r="F36" s="48" t="s">
        <v>117</v>
      </c>
      <c r="G36" s="48" t="s">
        <v>243</v>
      </c>
      <c r="H36" s="48">
        <v>21</v>
      </c>
      <c r="I36" s="48">
        <v>4</v>
      </c>
      <c r="J36" s="48">
        <v>25</v>
      </c>
      <c r="K36" s="48">
        <v>3050</v>
      </c>
    </row>
    <row r="37" spans="1:11" x14ac:dyDescent="0.25">
      <c r="A37" s="48">
        <v>24</v>
      </c>
      <c r="B37" s="48" t="s">
        <v>241</v>
      </c>
      <c r="C37" s="48" t="s">
        <v>287</v>
      </c>
      <c r="D37" s="48" t="s">
        <v>63</v>
      </c>
      <c r="E37" s="48" t="s">
        <v>288</v>
      </c>
      <c r="F37" s="48" t="s">
        <v>117</v>
      </c>
      <c r="G37" s="48" t="s">
        <v>243</v>
      </c>
      <c r="H37" s="48">
        <v>0</v>
      </c>
      <c r="I37" s="48">
        <v>0</v>
      </c>
      <c r="J37" s="48">
        <v>0</v>
      </c>
      <c r="K37" s="48">
        <v>11</v>
      </c>
    </row>
    <row r="38" spans="1:11" x14ac:dyDescent="0.25">
      <c r="A38" s="48">
        <v>24</v>
      </c>
      <c r="B38" s="48" t="s">
        <v>244</v>
      </c>
      <c r="C38" s="48" t="s">
        <v>289</v>
      </c>
      <c r="D38" s="48" t="s">
        <v>61</v>
      </c>
      <c r="E38" s="48" t="s">
        <v>290</v>
      </c>
      <c r="F38" s="48" t="s">
        <v>117</v>
      </c>
      <c r="G38" s="48" t="s">
        <v>243</v>
      </c>
      <c r="H38" s="48">
        <v>0</v>
      </c>
      <c r="I38" s="48">
        <v>0</v>
      </c>
      <c r="J38" s="48">
        <v>0</v>
      </c>
      <c r="K38" s="48">
        <v>96</v>
      </c>
    </row>
    <row r="39" spans="1:11" x14ac:dyDescent="0.25">
      <c r="A39" s="48">
        <v>24</v>
      </c>
      <c r="B39" s="48" t="s">
        <v>241</v>
      </c>
      <c r="C39" s="48" t="s">
        <v>224</v>
      </c>
      <c r="D39" s="48" t="s">
        <v>63</v>
      </c>
      <c r="E39" s="48" t="s">
        <v>291</v>
      </c>
      <c r="F39" s="48" t="s">
        <v>117</v>
      </c>
      <c r="G39" s="48" t="s">
        <v>243</v>
      </c>
      <c r="H39" s="48">
        <v>4</v>
      </c>
      <c r="I39" s="48">
        <v>0</v>
      </c>
      <c r="J39" s="48">
        <v>4</v>
      </c>
      <c r="K39" s="48">
        <v>13</v>
      </c>
    </row>
    <row r="40" spans="1:11" x14ac:dyDescent="0.25">
      <c r="A40" s="48">
        <v>24</v>
      </c>
      <c r="B40" s="48" t="s">
        <v>244</v>
      </c>
      <c r="C40" s="48" t="s">
        <v>151</v>
      </c>
      <c r="D40" s="48" t="s">
        <v>61</v>
      </c>
      <c r="E40" s="48" t="s">
        <v>292</v>
      </c>
      <c r="F40" s="48" t="s">
        <v>117</v>
      </c>
      <c r="G40" s="48" t="s">
        <v>243</v>
      </c>
      <c r="H40" s="48">
        <v>5</v>
      </c>
      <c r="I40" s="48">
        <v>3</v>
      </c>
      <c r="J40" s="48">
        <v>8</v>
      </c>
      <c r="K40" s="48">
        <v>149</v>
      </c>
    </row>
    <row r="41" spans="1:11" x14ac:dyDescent="0.25">
      <c r="A41" s="48">
        <v>24</v>
      </c>
      <c r="B41" s="48" t="s">
        <v>244</v>
      </c>
      <c r="C41" s="48" t="s">
        <v>293</v>
      </c>
      <c r="D41" s="48" t="s">
        <v>60</v>
      </c>
      <c r="E41" s="48" t="s">
        <v>294</v>
      </c>
      <c r="F41" s="48" t="s">
        <v>117</v>
      </c>
      <c r="G41" s="48" t="s">
        <v>243</v>
      </c>
      <c r="H41" s="48">
        <v>0</v>
      </c>
      <c r="I41" s="48">
        <v>0</v>
      </c>
      <c r="J41" s="48">
        <v>0</v>
      </c>
      <c r="K41" s="48">
        <v>70</v>
      </c>
    </row>
    <row r="42" spans="1:11" x14ac:dyDescent="0.25">
      <c r="A42" s="48">
        <v>24</v>
      </c>
      <c r="B42" s="48" t="s">
        <v>252</v>
      </c>
      <c r="C42" s="48" t="s">
        <v>168</v>
      </c>
      <c r="D42" s="48" t="s">
        <v>62</v>
      </c>
      <c r="E42" s="48" t="s">
        <v>295</v>
      </c>
      <c r="F42" s="48" t="s">
        <v>117</v>
      </c>
      <c r="G42" s="48" t="s">
        <v>243</v>
      </c>
      <c r="H42" s="48">
        <v>1</v>
      </c>
      <c r="I42" s="48">
        <v>0</v>
      </c>
      <c r="J42" s="48">
        <v>1</v>
      </c>
      <c r="K42" s="48">
        <v>14</v>
      </c>
    </row>
    <row r="43" spans="1:11" x14ac:dyDescent="0.25">
      <c r="A43" s="48">
        <v>24</v>
      </c>
      <c r="B43" s="48" t="s">
        <v>252</v>
      </c>
      <c r="C43" s="48" t="s">
        <v>155</v>
      </c>
      <c r="D43" s="48" t="s">
        <v>62</v>
      </c>
      <c r="E43" s="48" t="s">
        <v>296</v>
      </c>
      <c r="F43" s="48" t="s">
        <v>117</v>
      </c>
      <c r="G43" s="48" t="s">
        <v>243</v>
      </c>
      <c r="H43" s="48">
        <v>4</v>
      </c>
      <c r="I43" s="48">
        <v>0</v>
      </c>
      <c r="J43" s="48">
        <v>4</v>
      </c>
      <c r="K43" s="48">
        <v>179</v>
      </c>
    </row>
    <row r="44" spans="1:11" x14ac:dyDescent="0.25">
      <c r="A44" s="48">
        <v>24</v>
      </c>
      <c r="B44" s="48" t="s">
        <v>241</v>
      </c>
      <c r="C44" s="48" t="s">
        <v>235</v>
      </c>
      <c r="D44" s="48" t="s">
        <v>63</v>
      </c>
      <c r="E44" s="48" t="s">
        <v>297</v>
      </c>
      <c r="F44" s="48" t="s">
        <v>117</v>
      </c>
      <c r="G44" s="48" t="s">
        <v>243</v>
      </c>
      <c r="H44" s="48">
        <v>6</v>
      </c>
      <c r="I44" s="48">
        <v>9</v>
      </c>
      <c r="J44" s="48">
        <v>15</v>
      </c>
      <c r="K44" s="48">
        <v>104</v>
      </c>
    </row>
    <row r="45" spans="1:11" x14ac:dyDescent="0.25">
      <c r="A45" s="48">
        <v>24</v>
      </c>
      <c r="B45" s="48" t="s">
        <v>241</v>
      </c>
      <c r="C45" s="48" t="s">
        <v>298</v>
      </c>
      <c r="D45" s="48" t="s">
        <v>9</v>
      </c>
      <c r="E45" s="48" t="s">
        <v>299</v>
      </c>
      <c r="F45" s="48" t="s">
        <v>117</v>
      </c>
      <c r="G45" s="48" t="s">
        <v>243</v>
      </c>
      <c r="H45" s="48">
        <v>24</v>
      </c>
      <c r="I45" s="48">
        <v>1</v>
      </c>
      <c r="J45" s="48">
        <v>27</v>
      </c>
      <c r="K45" s="48">
        <v>36</v>
      </c>
    </row>
    <row r="46" spans="1:11" x14ac:dyDescent="0.25">
      <c r="A46" s="48">
        <v>24</v>
      </c>
      <c r="B46" s="48" t="s">
        <v>252</v>
      </c>
      <c r="C46" s="48" t="s">
        <v>300</v>
      </c>
      <c r="D46" s="48" t="s">
        <v>9</v>
      </c>
      <c r="E46" s="48" t="s">
        <v>301</v>
      </c>
      <c r="F46" s="48" t="s">
        <v>117</v>
      </c>
      <c r="G46" s="48" t="s">
        <v>243</v>
      </c>
      <c r="H46" s="48">
        <v>5</v>
      </c>
      <c r="I46" s="48">
        <v>0</v>
      </c>
      <c r="J46" s="48">
        <v>5</v>
      </c>
      <c r="K46" s="48">
        <v>444</v>
      </c>
    </row>
    <row r="47" spans="1:11" x14ac:dyDescent="0.25">
      <c r="A47" s="48">
        <v>24</v>
      </c>
      <c r="B47" s="48" t="s">
        <v>247</v>
      </c>
      <c r="C47" s="48" t="s">
        <v>302</v>
      </c>
      <c r="D47" s="48" t="s">
        <v>9</v>
      </c>
      <c r="E47" s="48" t="s">
        <v>303</v>
      </c>
      <c r="F47" s="48" t="s">
        <v>117</v>
      </c>
      <c r="G47" s="48" t="s">
        <v>243</v>
      </c>
      <c r="H47" s="48">
        <v>6</v>
      </c>
      <c r="I47" s="48">
        <v>0</v>
      </c>
      <c r="J47" s="48">
        <v>6</v>
      </c>
      <c r="K47" s="48">
        <v>51</v>
      </c>
    </row>
    <row r="48" spans="1:11" x14ac:dyDescent="0.25">
      <c r="A48" s="48">
        <v>24</v>
      </c>
      <c r="B48" s="48" t="s">
        <v>252</v>
      </c>
      <c r="C48" s="48" t="s">
        <v>304</v>
      </c>
      <c r="D48" s="48" t="s">
        <v>9</v>
      </c>
      <c r="E48" s="48" t="s">
        <v>305</v>
      </c>
      <c r="F48" s="48" t="s">
        <v>117</v>
      </c>
      <c r="G48" s="48" t="s">
        <v>243</v>
      </c>
      <c r="H48" s="48">
        <v>2</v>
      </c>
      <c r="I48" s="48">
        <v>0</v>
      </c>
      <c r="J48" s="48">
        <v>2</v>
      </c>
      <c r="K48" s="48">
        <v>38</v>
      </c>
    </row>
    <row r="49" spans="1:11" x14ac:dyDescent="0.25">
      <c r="A49" s="48">
        <v>24</v>
      </c>
      <c r="B49" s="48" t="s">
        <v>252</v>
      </c>
      <c r="C49" s="48" t="s">
        <v>306</v>
      </c>
      <c r="D49" s="48" t="s">
        <v>9</v>
      </c>
      <c r="E49" s="48" t="s">
        <v>307</v>
      </c>
      <c r="F49" s="48" t="s">
        <v>117</v>
      </c>
      <c r="G49" s="48" t="s">
        <v>243</v>
      </c>
      <c r="H49" s="48">
        <v>0</v>
      </c>
      <c r="I49" s="48">
        <v>0</v>
      </c>
      <c r="J49" s="48">
        <v>0</v>
      </c>
      <c r="K49" s="48">
        <v>146</v>
      </c>
    </row>
    <row r="50" spans="1:11" x14ac:dyDescent="0.25">
      <c r="A50" s="48">
        <v>24</v>
      </c>
      <c r="B50" s="48" t="s">
        <v>244</v>
      </c>
      <c r="C50" s="48" t="s">
        <v>308</v>
      </c>
      <c r="D50" s="48" t="s">
        <v>9</v>
      </c>
      <c r="E50" s="48" t="s">
        <v>309</v>
      </c>
      <c r="F50" s="48" t="s">
        <v>117</v>
      </c>
      <c r="G50" s="48" t="s">
        <v>243</v>
      </c>
      <c r="H50" s="48">
        <v>4</v>
      </c>
      <c r="I50" s="48">
        <v>0</v>
      </c>
      <c r="J50" s="48">
        <v>4</v>
      </c>
      <c r="K50" s="48">
        <v>53</v>
      </c>
    </row>
    <row r="51" spans="1:11" x14ac:dyDescent="0.25">
      <c r="A51" s="48">
        <v>24</v>
      </c>
      <c r="B51" s="48" t="s">
        <v>244</v>
      </c>
      <c r="C51" s="48" t="s">
        <v>310</v>
      </c>
      <c r="D51" s="48" t="s">
        <v>9</v>
      </c>
      <c r="E51" s="48" t="s">
        <v>311</v>
      </c>
      <c r="F51" s="48" t="s">
        <v>117</v>
      </c>
      <c r="G51" s="48" t="s">
        <v>243</v>
      </c>
      <c r="H51" s="48">
        <v>1</v>
      </c>
      <c r="I51" s="48">
        <v>0</v>
      </c>
      <c r="J51" s="48">
        <v>1</v>
      </c>
      <c r="K51" s="48">
        <v>48</v>
      </c>
    </row>
    <row r="52" spans="1:11" x14ac:dyDescent="0.25">
      <c r="A52" s="48">
        <v>24</v>
      </c>
      <c r="B52" s="48" t="s">
        <v>252</v>
      </c>
      <c r="C52" s="48" t="s">
        <v>312</v>
      </c>
      <c r="D52" s="48" t="s">
        <v>9</v>
      </c>
      <c r="E52" s="48" t="s">
        <v>313</v>
      </c>
      <c r="F52" s="48" t="s">
        <v>117</v>
      </c>
      <c r="G52" s="48" t="s">
        <v>243</v>
      </c>
      <c r="H52" s="48">
        <v>0</v>
      </c>
      <c r="I52" s="48">
        <v>0</v>
      </c>
      <c r="J52" s="48">
        <v>1</v>
      </c>
      <c r="K52" s="48">
        <v>35</v>
      </c>
    </row>
    <row r="53" spans="1:11" x14ac:dyDescent="0.25">
      <c r="A53" s="48">
        <v>24</v>
      </c>
      <c r="B53" s="48" t="s">
        <v>247</v>
      </c>
      <c r="C53" s="48" t="s">
        <v>314</v>
      </c>
      <c r="D53" s="48" t="s">
        <v>9</v>
      </c>
      <c r="E53" s="48" t="s">
        <v>315</v>
      </c>
      <c r="F53" s="48" t="s">
        <v>117</v>
      </c>
      <c r="G53" s="48" t="s">
        <v>243</v>
      </c>
      <c r="H53" s="48">
        <v>10</v>
      </c>
      <c r="I53" s="48">
        <v>1</v>
      </c>
      <c r="J53" s="48">
        <v>11</v>
      </c>
      <c r="K53" s="48">
        <v>144</v>
      </c>
    </row>
    <row r="54" spans="1:11" x14ac:dyDescent="0.25">
      <c r="A54" s="48">
        <v>24</v>
      </c>
      <c r="B54" s="48" t="s">
        <v>252</v>
      </c>
      <c r="C54" s="48" t="s">
        <v>316</v>
      </c>
      <c r="D54" s="48" t="s">
        <v>9</v>
      </c>
      <c r="E54" s="48" t="s">
        <v>317</v>
      </c>
      <c r="F54" s="48" t="s">
        <v>117</v>
      </c>
      <c r="G54" s="48" t="s">
        <v>243</v>
      </c>
      <c r="H54" s="48">
        <v>13</v>
      </c>
      <c r="I54" s="48">
        <v>0</v>
      </c>
      <c r="J54" s="48">
        <v>14</v>
      </c>
      <c r="K54" s="48">
        <v>299</v>
      </c>
    </row>
    <row r="55" spans="1:11" x14ac:dyDescent="0.25">
      <c r="A55" s="48">
        <v>24</v>
      </c>
      <c r="B55" s="48" t="s">
        <v>252</v>
      </c>
      <c r="C55" s="48" t="s">
        <v>318</v>
      </c>
      <c r="D55" s="48" t="s">
        <v>9</v>
      </c>
      <c r="E55" s="48" t="s">
        <v>319</v>
      </c>
      <c r="F55" s="48" t="s">
        <v>117</v>
      </c>
      <c r="G55" s="48" t="s">
        <v>243</v>
      </c>
      <c r="H55" s="48">
        <v>2</v>
      </c>
      <c r="I55" s="48">
        <v>0</v>
      </c>
      <c r="J55" s="48">
        <v>2</v>
      </c>
      <c r="K55" s="48">
        <v>116</v>
      </c>
    </row>
    <row r="56" spans="1:11" x14ac:dyDescent="0.25">
      <c r="A56" s="48">
        <v>24</v>
      </c>
      <c r="B56" s="48" t="s">
        <v>252</v>
      </c>
      <c r="C56" s="48" t="s">
        <v>320</v>
      </c>
      <c r="D56" s="48" t="s">
        <v>9</v>
      </c>
      <c r="E56" s="48" t="s">
        <v>321</v>
      </c>
      <c r="F56" s="48" t="s">
        <v>117</v>
      </c>
      <c r="G56" s="48" t="s">
        <v>243</v>
      </c>
      <c r="H56" s="48">
        <v>7</v>
      </c>
      <c r="I56" s="48">
        <v>0</v>
      </c>
      <c r="J56" s="48">
        <v>7</v>
      </c>
      <c r="K56" s="48">
        <v>472</v>
      </c>
    </row>
    <row r="57" spans="1:11" x14ac:dyDescent="0.25">
      <c r="A57" s="48">
        <v>24</v>
      </c>
      <c r="B57" s="48" t="s">
        <v>244</v>
      </c>
      <c r="C57" s="48" t="s">
        <v>322</v>
      </c>
      <c r="D57" s="48" t="s">
        <v>9</v>
      </c>
      <c r="E57" s="48" t="s">
        <v>323</v>
      </c>
      <c r="F57" s="48" t="s">
        <v>117</v>
      </c>
      <c r="G57" s="48" t="s">
        <v>243</v>
      </c>
      <c r="H57" s="48">
        <v>2</v>
      </c>
      <c r="I57" s="48">
        <v>0</v>
      </c>
      <c r="J57" s="48">
        <v>2</v>
      </c>
      <c r="K57" s="48">
        <v>103</v>
      </c>
    </row>
    <row r="58" spans="1:11" x14ac:dyDescent="0.25">
      <c r="A58" s="48">
        <v>24</v>
      </c>
      <c r="B58" s="48" t="s">
        <v>241</v>
      </c>
      <c r="C58" s="48" t="s">
        <v>324</v>
      </c>
      <c r="D58" s="48" t="s">
        <v>9</v>
      </c>
      <c r="E58" s="48" t="s">
        <v>325</v>
      </c>
      <c r="F58" s="48" t="s">
        <v>117</v>
      </c>
      <c r="G58" s="48" t="s">
        <v>243</v>
      </c>
      <c r="H58" s="48">
        <v>4</v>
      </c>
      <c r="I58" s="48">
        <v>1</v>
      </c>
      <c r="J58" s="48">
        <v>5</v>
      </c>
      <c r="K58" s="48">
        <v>8</v>
      </c>
    </row>
    <row r="59" spans="1:11" x14ac:dyDescent="0.25">
      <c r="A59" s="48">
        <v>24</v>
      </c>
      <c r="B59" s="48" t="s">
        <v>247</v>
      </c>
      <c r="C59" s="48" t="s">
        <v>326</v>
      </c>
      <c r="D59" s="48" t="s">
        <v>9</v>
      </c>
      <c r="E59" s="48" t="s">
        <v>327</v>
      </c>
      <c r="F59" s="48" t="s">
        <v>117</v>
      </c>
      <c r="G59" s="48" t="s">
        <v>243</v>
      </c>
      <c r="H59" s="48">
        <v>3</v>
      </c>
      <c r="I59" s="48">
        <v>0</v>
      </c>
      <c r="J59" s="48">
        <v>3</v>
      </c>
      <c r="K59" s="48">
        <v>66</v>
      </c>
    </row>
    <row r="60" spans="1:11" x14ac:dyDescent="0.25">
      <c r="A60" s="48">
        <v>24</v>
      </c>
      <c r="B60" s="48" t="s">
        <v>241</v>
      </c>
      <c r="C60" s="48" t="s">
        <v>216</v>
      </c>
      <c r="D60" s="48" t="s">
        <v>9</v>
      </c>
      <c r="E60" s="48" t="s">
        <v>328</v>
      </c>
      <c r="F60" s="48" t="s">
        <v>117</v>
      </c>
      <c r="G60" s="48" t="s">
        <v>243</v>
      </c>
      <c r="H60" s="48">
        <v>9</v>
      </c>
      <c r="I60" s="48">
        <v>0</v>
      </c>
      <c r="J60" s="48">
        <v>9</v>
      </c>
      <c r="K60" s="48">
        <v>73</v>
      </c>
    </row>
    <row r="61" spans="1:11" x14ac:dyDescent="0.25">
      <c r="A61" s="48">
        <v>24</v>
      </c>
      <c r="B61" s="48" t="s">
        <v>247</v>
      </c>
      <c r="C61" s="48" t="s">
        <v>329</v>
      </c>
      <c r="D61" s="48" t="s">
        <v>9</v>
      </c>
      <c r="E61" s="48" t="s">
        <v>330</v>
      </c>
      <c r="F61" s="48" t="s">
        <v>117</v>
      </c>
      <c r="G61" s="48" t="s">
        <v>243</v>
      </c>
      <c r="H61" s="48">
        <v>5</v>
      </c>
      <c r="I61" s="48">
        <v>0</v>
      </c>
      <c r="J61" s="48">
        <v>5</v>
      </c>
      <c r="K61" s="48">
        <v>80</v>
      </c>
    </row>
    <row r="62" spans="1:11" x14ac:dyDescent="0.25">
      <c r="A62" s="48">
        <v>24</v>
      </c>
      <c r="B62" s="48" t="s">
        <v>247</v>
      </c>
      <c r="C62" s="48" t="s">
        <v>331</v>
      </c>
      <c r="D62" s="48" t="s">
        <v>9</v>
      </c>
      <c r="E62" s="48" t="s">
        <v>332</v>
      </c>
      <c r="F62" s="48" t="s">
        <v>117</v>
      </c>
      <c r="G62" s="48" t="s">
        <v>243</v>
      </c>
      <c r="H62" s="48">
        <v>1</v>
      </c>
      <c r="I62" s="48">
        <v>0</v>
      </c>
      <c r="J62" s="48">
        <v>1</v>
      </c>
      <c r="K62" s="48">
        <v>11</v>
      </c>
    </row>
    <row r="63" spans="1:11" x14ac:dyDescent="0.25">
      <c r="A63" s="48">
        <v>24</v>
      </c>
      <c r="B63" s="48" t="s">
        <v>244</v>
      </c>
      <c r="C63" s="48" t="s">
        <v>333</v>
      </c>
      <c r="D63" s="48" t="s">
        <v>9</v>
      </c>
      <c r="E63" s="48" t="s">
        <v>334</v>
      </c>
      <c r="F63" s="48" t="s">
        <v>117</v>
      </c>
      <c r="G63" s="48" t="s">
        <v>243</v>
      </c>
      <c r="H63" s="48">
        <v>24</v>
      </c>
      <c r="I63" s="48">
        <v>0</v>
      </c>
      <c r="J63" s="48">
        <v>24</v>
      </c>
      <c r="K63" s="48">
        <v>224</v>
      </c>
    </row>
    <row r="64" spans="1:11" x14ac:dyDescent="0.25">
      <c r="A64" s="48">
        <v>24</v>
      </c>
      <c r="B64" s="48" t="s">
        <v>247</v>
      </c>
      <c r="C64" s="48" t="s">
        <v>335</v>
      </c>
      <c r="D64" s="48" t="s">
        <v>9</v>
      </c>
      <c r="E64" s="48" t="s">
        <v>336</v>
      </c>
      <c r="F64" s="48" t="s">
        <v>117</v>
      </c>
      <c r="G64" s="48" t="s">
        <v>243</v>
      </c>
      <c r="H64" s="48">
        <v>5</v>
      </c>
      <c r="I64" s="48">
        <v>1</v>
      </c>
      <c r="J64" s="48">
        <v>6</v>
      </c>
      <c r="K64" s="48">
        <v>24</v>
      </c>
    </row>
    <row r="65" spans="1:11" x14ac:dyDescent="0.25">
      <c r="A65" s="48">
        <v>24</v>
      </c>
      <c r="B65" s="48" t="s">
        <v>244</v>
      </c>
      <c r="C65" s="48" t="s">
        <v>134</v>
      </c>
      <c r="D65" s="48" t="s">
        <v>9</v>
      </c>
      <c r="E65" s="48" t="s">
        <v>337</v>
      </c>
      <c r="F65" s="48" t="s">
        <v>117</v>
      </c>
      <c r="G65" s="48" t="s">
        <v>243</v>
      </c>
      <c r="H65" s="48">
        <v>2</v>
      </c>
      <c r="I65" s="48">
        <v>0</v>
      </c>
      <c r="J65" s="48">
        <v>2</v>
      </c>
      <c r="K65" s="48">
        <v>15</v>
      </c>
    </row>
    <row r="66" spans="1:11" x14ac:dyDescent="0.25">
      <c r="A66" s="48">
        <v>24</v>
      </c>
      <c r="B66" s="48" t="s">
        <v>252</v>
      </c>
      <c r="C66" s="48" t="s">
        <v>338</v>
      </c>
      <c r="D66" s="48" t="s">
        <v>9</v>
      </c>
      <c r="E66" s="48" t="s">
        <v>339</v>
      </c>
      <c r="F66" s="48" t="s">
        <v>117</v>
      </c>
      <c r="G66" s="48" t="s">
        <v>243</v>
      </c>
      <c r="H66" s="48">
        <v>0</v>
      </c>
      <c r="I66" s="48">
        <v>3</v>
      </c>
      <c r="J66" s="48">
        <v>3</v>
      </c>
      <c r="K66" s="48">
        <v>14</v>
      </c>
    </row>
    <row r="67" spans="1:11" x14ac:dyDescent="0.25">
      <c r="A67" s="48">
        <v>24</v>
      </c>
      <c r="B67" s="48" t="s">
        <v>252</v>
      </c>
      <c r="C67" s="48" t="s">
        <v>340</v>
      </c>
      <c r="D67" s="48" t="s">
        <v>9</v>
      </c>
      <c r="E67" s="48" t="s">
        <v>341</v>
      </c>
      <c r="F67" s="48" t="s">
        <v>117</v>
      </c>
      <c r="G67" s="48" t="s">
        <v>243</v>
      </c>
      <c r="H67" s="48">
        <v>0</v>
      </c>
      <c r="I67" s="48">
        <v>0</v>
      </c>
      <c r="J67" s="48">
        <v>0</v>
      </c>
      <c r="K67" s="48">
        <v>16</v>
      </c>
    </row>
    <row r="68" spans="1:11" x14ac:dyDescent="0.25">
      <c r="A68" s="48">
        <v>24</v>
      </c>
      <c r="B68" s="48" t="s">
        <v>244</v>
      </c>
      <c r="C68" s="48" t="s">
        <v>342</v>
      </c>
      <c r="D68" s="48" t="s">
        <v>9</v>
      </c>
      <c r="E68" s="48" t="s">
        <v>343</v>
      </c>
      <c r="F68" s="48" t="s">
        <v>117</v>
      </c>
      <c r="G68" s="48" t="s">
        <v>243</v>
      </c>
      <c r="H68" s="48">
        <v>22</v>
      </c>
      <c r="I68" s="48">
        <v>1</v>
      </c>
      <c r="J68" s="48">
        <v>23</v>
      </c>
      <c r="K68" s="48">
        <v>399</v>
      </c>
    </row>
    <row r="69" spans="1:11" x14ac:dyDescent="0.25">
      <c r="A69" s="48">
        <v>24</v>
      </c>
      <c r="B69" s="48" t="s">
        <v>244</v>
      </c>
      <c r="C69" s="48" t="s">
        <v>344</v>
      </c>
      <c r="D69" s="48" t="s">
        <v>9</v>
      </c>
      <c r="E69" s="48" t="s">
        <v>345</v>
      </c>
      <c r="F69" s="48" t="s">
        <v>117</v>
      </c>
      <c r="G69" s="48" t="s">
        <v>243</v>
      </c>
      <c r="H69" s="48">
        <v>8</v>
      </c>
      <c r="I69" s="48">
        <v>1</v>
      </c>
      <c r="J69" s="48">
        <v>9</v>
      </c>
      <c r="K69" s="48">
        <v>53</v>
      </c>
    </row>
    <row r="70" spans="1:11" x14ac:dyDescent="0.25">
      <c r="A70" s="48">
        <v>24</v>
      </c>
      <c r="B70" s="48" t="s">
        <v>247</v>
      </c>
      <c r="C70" s="48" t="s">
        <v>346</v>
      </c>
      <c r="D70" s="48" t="s">
        <v>9</v>
      </c>
      <c r="E70" s="48" t="s">
        <v>347</v>
      </c>
      <c r="F70" s="48" t="s">
        <v>117</v>
      </c>
      <c r="G70" s="48" t="s">
        <v>243</v>
      </c>
      <c r="H70" s="48">
        <v>10</v>
      </c>
      <c r="I70" s="48">
        <v>0</v>
      </c>
      <c r="J70" s="48">
        <v>10</v>
      </c>
      <c r="K70" s="48">
        <v>35</v>
      </c>
    </row>
    <row r="71" spans="1:11" x14ac:dyDescent="0.25">
      <c r="A71" s="48">
        <v>24</v>
      </c>
      <c r="B71" s="48" t="s">
        <v>244</v>
      </c>
      <c r="C71" s="48" t="s">
        <v>348</v>
      </c>
      <c r="D71" s="48" t="s">
        <v>9</v>
      </c>
      <c r="E71" s="48" t="s">
        <v>349</v>
      </c>
      <c r="F71" s="48" t="s">
        <v>117</v>
      </c>
      <c r="G71" s="48" t="s">
        <v>243</v>
      </c>
      <c r="H71" s="48">
        <v>3</v>
      </c>
      <c r="I71" s="48">
        <v>0</v>
      </c>
      <c r="J71" s="48">
        <v>3</v>
      </c>
      <c r="K71" s="48">
        <v>66</v>
      </c>
    </row>
    <row r="72" spans="1:11" x14ac:dyDescent="0.25">
      <c r="A72" s="48">
        <v>24</v>
      </c>
      <c r="B72" s="48" t="s">
        <v>252</v>
      </c>
      <c r="C72" s="48" t="s">
        <v>161</v>
      </c>
      <c r="D72" s="48" t="s">
        <v>9</v>
      </c>
      <c r="E72" s="48" t="s">
        <v>350</v>
      </c>
      <c r="F72" s="48" t="s">
        <v>117</v>
      </c>
      <c r="G72" s="48" t="s">
        <v>243</v>
      </c>
      <c r="H72" s="48">
        <v>1</v>
      </c>
      <c r="I72" s="48">
        <v>0</v>
      </c>
      <c r="J72" s="48">
        <v>1</v>
      </c>
      <c r="K72" s="48">
        <v>149</v>
      </c>
    </row>
    <row r="73" spans="1:11" x14ac:dyDescent="0.25">
      <c r="A73" s="48">
        <v>24</v>
      </c>
      <c r="B73" s="48" t="s">
        <v>244</v>
      </c>
      <c r="C73" s="48" t="s">
        <v>351</v>
      </c>
      <c r="D73" s="48" t="s">
        <v>9</v>
      </c>
      <c r="E73" s="48" t="s">
        <v>352</v>
      </c>
      <c r="F73" s="48" t="s">
        <v>117</v>
      </c>
      <c r="G73" s="48" t="s">
        <v>243</v>
      </c>
      <c r="H73" s="48">
        <v>11</v>
      </c>
      <c r="I73" s="48">
        <v>2</v>
      </c>
      <c r="J73" s="48">
        <v>13</v>
      </c>
      <c r="K73" s="48">
        <v>65</v>
      </c>
    </row>
    <row r="74" spans="1:11" x14ac:dyDescent="0.25">
      <c r="A74" s="48">
        <v>24</v>
      </c>
      <c r="B74" s="48" t="s">
        <v>244</v>
      </c>
      <c r="C74" s="48" t="s">
        <v>129</v>
      </c>
      <c r="D74" s="48" t="s">
        <v>9</v>
      </c>
      <c r="E74" s="48" t="s">
        <v>353</v>
      </c>
      <c r="F74" s="48" t="s">
        <v>117</v>
      </c>
      <c r="G74" s="48" t="s">
        <v>243</v>
      </c>
      <c r="H74" s="48">
        <v>42</v>
      </c>
      <c r="I74" s="48">
        <v>0</v>
      </c>
      <c r="J74" s="48">
        <v>42</v>
      </c>
      <c r="K74" s="48">
        <v>1015</v>
      </c>
    </row>
    <row r="75" spans="1:11" x14ac:dyDescent="0.25">
      <c r="A75" s="48">
        <v>24</v>
      </c>
      <c r="B75" s="48" t="s">
        <v>241</v>
      </c>
      <c r="C75" s="48" t="s">
        <v>354</v>
      </c>
      <c r="D75" s="48" t="s">
        <v>9</v>
      </c>
      <c r="E75" s="48" t="s">
        <v>355</v>
      </c>
      <c r="F75" s="48" t="s">
        <v>117</v>
      </c>
      <c r="G75" s="48" t="s">
        <v>243</v>
      </c>
      <c r="H75" s="48">
        <v>0</v>
      </c>
      <c r="I75" s="48">
        <v>0</v>
      </c>
      <c r="J75" s="48">
        <v>0</v>
      </c>
      <c r="K75" s="48">
        <v>6</v>
      </c>
    </row>
    <row r="76" spans="1:11" x14ac:dyDescent="0.25">
      <c r="A76" s="48">
        <v>24</v>
      </c>
      <c r="B76" s="48" t="s">
        <v>241</v>
      </c>
      <c r="C76" s="48" t="s">
        <v>356</v>
      </c>
      <c r="D76" s="48" t="s">
        <v>9</v>
      </c>
      <c r="E76" s="48" t="s">
        <v>357</v>
      </c>
      <c r="F76" s="48" t="s">
        <v>117</v>
      </c>
      <c r="G76" s="48" t="s">
        <v>243</v>
      </c>
      <c r="H76" s="48">
        <v>4</v>
      </c>
      <c r="I76" s="48">
        <v>0</v>
      </c>
      <c r="J76" s="48">
        <v>4</v>
      </c>
      <c r="K76" s="48">
        <v>16</v>
      </c>
    </row>
    <row r="77" spans="1:11" x14ac:dyDescent="0.25">
      <c r="A77" s="48">
        <v>24</v>
      </c>
      <c r="B77" s="48" t="s">
        <v>241</v>
      </c>
      <c r="C77" s="48" t="s">
        <v>358</v>
      </c>
      <c r="D77" s="48" t="s">
        <v>9</v>
      </c>
      <c r="E77" s="48" t="s">
        <v>359</v>
      </c>
      <c r="F77" s="48" t="s">
        <v>117</v>
      </c>
      <c r="G77" s="48" t="s">
        <v>243</v>
      </c>
      <c r="H77" s="48">
        <v>2</v>
      </c>
      <c r="I77" s="48">
        <v>0</v>
      </c>
      <c r="J77" s="48">
        <v>3</v>
      </c>
      <c r="K77" s="48">
        <v>13</v>
      </c>
    </row>
    <row r="78" spans="1:11" x14ac:dyDescent="0.25">
      <c r="A78" s="48">
        <v>24</v>
      </c>
      <c r="B78" s="48" t="s">
        <v>252</v>
      </c>
      <c r="C78" s="48" t="s">
        <v>360</v>
      </c>
      <c r="D78" s="48" t="s">
        <v>9</v>
      </c>
      <c r="E78" s="48" t="s">
        <v>361</v>
      </c>
      <c r="F78" s="48" t="s">
        <v>117</v>
      </c>
      <c r="G78" s="48" t="s">
        <v>243</v>
      </c>
      <c r="H78" s="48">
        <v>0</v>
      </c>
      <c r="I78" s="48">
        <v>0</v>
      </c>
      <c r="J78" s="48">
        <v>0</v>
      </c>
      <c r="K78" s="48">
        <v>1</v>
      </c>
    </row>
    <row r="79" spans="1:11" x14ac:dyDescent="0.25">
      <c r="A79" s="48">
        <v>24</v>
      </c>
      <c r="B79" s="48" t="s">
        <v>241</v>
      </c>
      <c r="C79" s="48" t="s">
        <v>362</v>
      </c>
      <c r="D79" s="48" t="s">
        <v>9</v>
      </c>
      <c r="E79" s="48" t="s">
        <v>363</v>
      </c>
      <c r="F79" s="48" t="s">
        <v>117</v>
      </c>
      <c r="G79" s="48" t="s">
        <v>243</v>
      </c>
      <c r="H79" s="48">
        <v>12</v>
      </c>
      <c r="I79" s="48">
        <v>0</v>
      </c>
      <c r="J79" s="48">
        <v>12</v>
      </c>
      <c r="K79" s="48">
        <v>62</v>
      </c>
    </row>
    <row r="80" spans="1:11" x14ac:dyDescent="0.25">
      <c r="A80" s="48">
        <v>24</v>
      </c>
      <c r="B80" s="48" t="s">
        <v>252</v>
      </c>
      <c r="C80" s="48" t="s">
        <v>164</v>
      </c>
      <c r="D80" s="48" t="s">
        <v>9</v>
      </c>
      <c r="E80" s="48" t="s">
        <v>364</v>
      </c>
      <c r="F80" s="48" t="s">
        <v>117</v>
      </c>
      <c r="G80" s="48" t="s">
        <v>243</v>
      </c>
      <c r="H80" s="48">
        <v>7</v>
      </c>
      <c r="I80" s="48">
        <v>0</v>
      </c>
      <c r="J80" s="48">
        <v>7</v>
      </c>
      <c r="K80" s="48">
        <v>51</v>
      </c>
    </row>
    <row r="81" spans="1:11" x14ac:dyDescent="0.25">
      <c r="A81" s="48">
        <v>24</v>
      </c>
      <c r="B81" s="48" t="s">
        <v>241</v>
      </c>
      <c r="C81" s="48" t="s">
        <v>365</v>
      </c>
      <c r="D81" s="48" t="s">
        <v>9</v>
      </c>
      <c r="E81" s="48" t="s">
        <v>366</v>
      </c>
      <c r="F81" s="48" t="s">
        <v>117</v>
      </c>
      <c r="G81" s="48" t="s">
        <v>243</v>
      </c>
      <c r="H81" s="48">
        <v>0</v>
      </c>
      <c r="I81" s="48">
        <v>1</v>
      </c>
      <c r="J81" s="48">
        <v>1</v>
      </c>
      <c r="K81" s="48">
        <v>15</v>
      </c>
    </row>
    <row r="82" spans="1:11" x14ac:dyDescent="0.25">
      <c r="A82" s="48">
        <v>24</v>
      </c>
      <c r="B82" s="48" t="s">
        <v>252</v>
      </c>
      <c r="C82" s="48" t="s">
        <v>166</v>
      </c>
      <c r="D82" s="48" t="s">
        <v>9</v>
      </c>
      <c r="E82" s="48" t="s">
        <v>367</v>
      </c>
      <c r="F82" s="48" t="s">
        <v>117</v>
      </c>
      <c r="G82" s="48" t="s">
        <v>243</v>
      </c>
      <c r="H82" s="48">
        <v>7</v>
      </c>
      <c r="I82" s="48">
        <v>0</v>
      </c>
      <c r="J82" s="48">
        <v>7</v>
      </c>
      <c r="K82" s="48">
        <v>354</v>
      </c>
    </row>
    <row r="83" spans="1:11" x14ac:dyDescent="0.25">
      <c r="A83" s="48">
        <v>24</v>
      </c>
      <c r="B83" s="48" t="s">
        <v>252</v>
      </c>
      <c r="C83" s="48" t="s">
        <v>368</v>
      </c>
      <c r="D83" s="48" t="s">
        <v>9</v>
      </c>
      <c r="E83" s="48" t="s">
        <v>369</v>
      </c>
      <c r="F83" s="48" t="s">
        <v>117</v>
      </c>
      <c r="G83" s="48" t="s">
        <v>243</v>
      </c>
      <c r="H83" s="48">
        <v>4</v>
      </c>
      <c r="I83" s="48">
        <v>5</v>
      </c>
      <c r="J83" s="48">
        <v>9</v>
      </c>
      <c r="K83" s="48">
        <v>70</v>
      </c>
    </row>
    <row r="84" spans="1:11" x14ac:dyDescent="0.25">
      <c r="A84" s="48">
        <v>24</v>
      </c>
      <c r="B84" s="48" t="s">
        <v>252</v>
      </c>
      <c r="C84" s="48" t="s">
        <v>370</v>
      </c>
      <c r="D84" s="48" t="s">
        <v>9</v>
      </c>
      <c r="E84" s="48" t="s">
        <v>371</v>
      </c>
      <c r="F84" s="48" t="s">
        <v>117</v>
      </c>
      <c r="G84" s="48" t="s">
        <v>243</v>
      </c>
      <c r="H84" s="48">
        <v>1</v>
      </c>
      <c r="I84" s="48">
        <v>0</v>
      </c>
      <c r="J84" s="48">
        <v>1</v>
      </c>
      <c r="K84" s="48">
        <v>28</v>
      </c>
    </row>
    <row r="85" spans="1:11" x14ac:dyDescent="0.25">
      <c r="A85" s="48">
        <v>24</v>
      </c>
      <c r="B85" s="48" t="s">
        <v>247</v>
      </c>
      <c r="C85" s="48" t="s">
        <v>372</v>
      </c>
      <c r="D85" s="48" t="s">
        <v>9</v>
      </c>
      <c r="E85" s="48" t="s">
        <v>373</v>
      </c>
      <c r="F85" s="48" t="s">
        <v>117</v>
      </c>
      <c r="G85" s="48" t="s">
        <v>243</v>
      </c>
      <c r="H85" s="48">
        <v>7</v>
      </c>
      <c r="I85" s="48">
        <v>0</v>
      </c>
      <c r="J85" s="48">
        <v>7</v>
      </c>
      <c r="K85" s="48">
        <v>152</v>
      </c>
    </row>
    <row r="86" spans="1:11" x14ac:dyDescent="0.25">
      <c r="A86" s="48">
        <v>24</v>
      </c>
      <c r="B86" s="48" t="s">
        <v>244</v>
      </c>
      <c r="C86" s="48" t="s">
        <v>374</v>
      </c>
      <c r="D86" s="48" t="s">
        <v>9</v>
      </c>
      <c r="E86" s="48" t="s">
        <v>375</v>
      </c>
      <c r="F86" s="48" t="s">
        <v>117</v>
      </c>
      <c r="G86" s="48" t="s">
        <v>243</v>
      </c>
      <c r="H86" s="48">
        <v>0</v>
      </c>
      <c r="I86" s="48">
        <v>0</v>
      </c>
      <c r="J86" s="48">
        <v>0</v>
      </c>
      <c r="K86" s="48">
        <v>50</v>
      </c>
    </row>
    <row r="87" spans="1:11" x14ac:dyDescent="0.25">
      <c r="A87" s="48">
        <v>24</v>
      </c>
      <c r="B87" s="48" t="s">
        <v>244</v>
      </c>
      <c r="C87" s="48" t="s">
        <v>376</v>
      </c>
      <c r="D87" s="48" t="s">
        <v>9</v>
      </c>
      <c r="E87" s="48" t="s">
        <v>377</v>
      </c>
      <c r="F87" s="48" t="s">
        <v>117</v>
      </c>
      <c r="G87" s="48" t="s">
        <v>243</v>
      </c>
      <c r="H87" s="48">
        <v>20</v>
      </c>
      <c r="I87" s="48">
        <v>1</v>
      </c>
      <c r="J87" s="48">
        <v>21</v>
      </c>
      <c r="K87" s="48">
        <v>149</v>
      </c>
    </row>
    <row r="88" spans="1:11" x14ac:dyDescent="0.25">
      <c r="A88" s="48">
        <v>24</v>
      </c>
      <c r="B88" s="48" t="s">
        <v>252</v>
      </c>
      <c r="C88" s="48" t="s">
        <v>378</v>
      </c>
      <c r="D88" s="48" t="s">
        <v>9</v>
      </c>
      <c r="E88" s="48" t="s">
        <v>379</v>
      </c>
      <c r="F88" s="48" t="s">
        <v>117</v>
      </c>
      <c r="G88" s="48" t="s">
        <v>243</v>
      </c>
      <c r="H88" s="48">
        <v>3</v>
      </c>
      <c r="I88" s="48">
        <v>0</v>
      </c>
      <c r="J88" s="48">
        <v>3</v>
      </c>
      <c r="K88" s="48">
        <v>34</v>
      </c>
    </row>
    <row r="89" spans="1:11" x14ac:dyDescent="0.25">
      <c r="A89" s="48">
        <v>24</v>
      </c>
      <c r="B89" s="48" t="s">
        <v>247</v>
      </c>
      <c r="C89" s="48" t="s">
        <v>380</v>
      </c>
      <c r="D89" s="48" t="s">
        <v>9</v>
      </c>
      <c r="E89" s="48" t="s">
        <v>381</v>
      </c>
      <c r="F89" s="48" t="s">
        <v>117</v>
      </c>
      <c r="G89" s="48" t="s">
        <v>243</v>
      </c>
      <c r="H89" s="48">
        <v>13</v>
      </c>
      <c r="I89" s="48">
        <v>0</v>
      </c>
      <c r="J89" s="48">
        <v>13</v>
      </c>
      <c r="K89" s="48">
        <v>46</v>
      </c>
    </row>
    <row r="90" spans="1:11" x14ac:dyDescent="0.25">
      <c r="A90" s="48">
        <v>24</v>
      </c>
      <c r="B90" s="48" t="s">
        <v>241</v>
      </c>
      <c r="C90" s="48" t="s">
        <v>382</v>
      </c>
      <c r="D90" s="48" t="s">
        <v>9</v>
      </c>
      <c r="E90" s="48" t="s">
        <v>383</v>
      </c>
      <c r="F90" s="48" t="s">
        <v>117</v>
      </c>
      <c r="G90" s="48" t="s">
        <v>243</v>
      </c>
      <c r="H90" s="48">
        <v>0</v>
      </c>
      <c r="I90" s="48">
        <v>0</v>
      </c>
      <c r="J90" s="48">
        <v>0</v>
      </c>
      <c r="K90" s="48">
        <v>0</v>
      </c>
    </row>
    <row r="91" spans="1:11" x14ac:dyDescent="0.25">
      <c r="A91" s="48">
        <v>24</v>
      </c>
      <c r="B91" s="48" t="s">
        <v>241</v>
      </c>
      <c r="C91" s="48" t="s">
        <v>384</v>
      </c>
      <c r="D91" s="48" t="s">
        <v>9</v>
      </c>
      <c r="E91" s="48" t="s">
        <v>385</v>
      </c>
      <c r="F91" s="48" t="s">
        <v>117</v>
      </c>
      <c r="G91" s="48" t="s">
        <v>243</v>
      </c>
      <c r="H91" s="48">
        <v>5</v>
      </c>
      <c r="I91" s="48">
        <v>0</v>
      </c>
      <c r="J91" s="48">
        <v>5</v>
      </c>
      <c r="K91" s="48">
        <v>11</v>
      </c>
    </row>
    <row r="92" spans="1:11" x14ac:dyDescent="0.25">
      <c r="A92" s="48">
        <v>24</v>
      </c>
      <c r="B92" s="48" t="s">
        <v>252</v>
      </c>
      <c r="C92" s="48" t="s">
        <v>386</v>
      </c>
      <c r="D92" s="48" t="s">
        <v>9</v>
      </c>
      <c r="E92" s="48" t="s">
        <v>387</v>
      </c>
      <c r="F92" s="48" t="s">
        <v>117</v>
      </c>
      <c r="G92" s="48" t="s">
        <v>243</v>
      </c>
      <c r="H92" s="48">
        <v>0</v>
      </c>
      <c r="I92" s="48">
        <v>0</v>
      </c>
      <c r="J92" s="48">
        <v>0</v>
      </c>
      <c r="K92" s="48">
        <v>5</v>
      </c>
    </row>
    <row r="93" spans="1:11" x14ac:dyDescent="0.25">
      <c r="A93" s="48">
        <v>24</v>
      </c>
      <c r="B93" s="48" t="s">
        <v>252</v>
      </c>
      <c r="C93" s="48" t="s">
        <v>388</v>
      </c>
      <c r="D93" s="48" t="s">
        <v>9</v>
      </c>
      <c r="E93" s="48" t="s">
        <v>389</v>
      </c>
      <c r="F93" s="48" t="s">
        <v>117</v>
      </c>
      <c r="G93" s="48" t="s">
        <v>243</v>
      </c>
      <c r="H93" s="48">
        <v>0</v>
      </c>
      <c r="I93" s="48">
        <v>0</v>
      </c>
      <c r="J93" s="48">
        <v>0</v>
      </c>
      <c r="K93" s="48">
        <v>20</v>
      </c>
    </row>
    <row r="94" spans="1:11" x14ac:dyDescent="0.25">
      <c r="A94" s="48">
        <v>24</v>
      </c>
      <c r="B94" s="48" t="s">
        <v>247</v>
      </c>
      <c r="C94" s="48" t="s">
        <v>390</v>
      </c>
      <c r="D94" s="48" t="s">
        <v>9</v>
      </c>
      <c r="E94" s="48" t="s">
        <v>391</v>
      </c>
      <c r="F94" s="48" t="s">
        <v>117</v>
      </c>
      <c r="G94" s="48" t="s">
        <v>243</v>
      </c>
      <c r="H94" s="48">
        <v>5</v>
      </c>
      <c r="I94" s="48">
        <v>0</v>
      </c>
      <c r="J94" s="48">
        <v>5</v>
      </c>
      <c r="K94" s="48">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18</v>
      </c>
      <c r="C5" s="2">
        <v>316</v>
      </c>
      <c r="D5" s="2">
        <v>339</v>
      </c>
      <c r="G5" s="1" t="s">
        <v>9</v>
      </c>
      <c r="H5" s="2">
        <f>GETPIVOTDATA("Sum of Cx pipiens",$A$4,"Zone","LV")</f>
        <v>18</v>
      </c>
      <c r="I5" s="2">
        <f>GETPIVOTDATA("Sum of Cx tarsalis",$A$4,"Zone","LV")</f>
        <v>316</v>
      </c>
      <c r="J5" s="2">
        <f>GETPIVOTDATA("Sum of Total CX",$A$4,"Zone","LV")</f>
        <v>339</v>
      </c>
    </row>
    <row r="6" spans="1:10" x14ac:dyDescent="0.25">
      <c r="A6" s="1" t="s">
        <v>61</v>
      </c>
      <c r="B6" s="2">
        <v>10</v>
      </c>
      <c r="C6" s="2">
        <v>121</v>
      </c>
      <c r="D6" s="2">
        <v>131</v>
      </c>
      <c r="G6" s="1" t="s">
        <v>61</v>
      </c>
      <c r="H6" s="2">
        <f>GETPIVOTDATA("Sum of Cx pipiens",$A$4,"Zone","NE")</f>
        <v>10</v>
      </c>
      <c r="I6" s="2">
        <f>GETPIVOTDATA("Sum of Cx tarsalis",$A$4,"Zone","NE")</f>
        <v>121</v>
      </c>
      <c r="J6" s="2">
        <f>GETPIVOTDATA("Sum of Total CX",$A$4,"Zone","NE")</f>
        <v>131</v>
      </c>
    </row>
    <row r="7" spans="1:10" x14ac:dyDescent="0.25">
      <c r="A7" s="1" t="s">
        <v>60</v>
      </c>
      <c r="B7" s="2">
        <v>6</v>
      </c>
      <c r="C7" s="2">
        <v>22</v>
      </c>
      <c r="D7" s="2">
        <v>28</v>
      </c>
      <c r="G7" s="1" t="s">
        <v>60</v>
      </c>
      <c r="H7" s="2">
        <f>GETPIVOTDATA("Sum of Cx pipiens",$A$4,"Zone","NW")</f>
        <v>6</v>
      </c>
      <c r="I7" s="2">
        <f>GETPIVOTDATA("Sum of Cx tarsalis",$A$4,"Zone","NW")</f>
        <v>22</v>
      </c>
      <c r="J7" s="2">
        <f>GETPIVOTDATA("Sum of Total CX",$A$4,"Zone","NW")</f>
        <v>28</v>
      </c>
    </row>
    <row r="8" spans="1:10" x14ac:dyDescent="0.25">
      <c r="A8" s="1" t="s">
        <v>62</v>
      </c>
      <c r="B8" s="2">
        <v>5</v>
      </c>
      <c r="C8" s="2">
        <v>78</v>
      </c>
      <c r="D8" s="2">
        <v>83</v>
      </c>
      <c r="G8" s="1" t="s">
        <v>62</v>
      </c>
      <c r="H8" s="2">
        <f>GETPIVOTDATA("Sum of Cx pipiens",$A$4,"Zone","SE")</f>
        <v>5</v>
      </c>
      <c r="I8" s="2">
        <f>GETPIVOTDATA("Sum of Cx tarsalis",$A$4,"Zone","SE")</f>
        <v>78</v>
      </c>
      <c r="J8" s="2">
        <f>GETPIVOTDATA("Sum of Total CX",$A$4,"Zone","SE")</f>
        <v>83</v>
      </c>
    </row>
    <row r="9" spans="1:10" x14ac:dyDescent="0.25">
      <c r="A9" s="1" t="s">
        <v>63</v>
      </c>
      <c r="B9" s="2">
        <v>14</v>
      </c>
      <c r="C9" s="2">
        <v>35</v>
      </c>
      <c r="D9" s="2">
        <v>49</v>
      </c>
      <c r="G9" s="1" t="s">
        <v>63</v>
      </c>
      <c r="H9" s="2">
        <f>GETPIVOTDATA("Sum of Cx pipiens",$A$4,"Zone","SW")</f>
        <v>14</v>
      </c>
      <c r="I9" s="2">
        <f>GETPIVOTDATA("Sum of Cx tarsalis",$A$4,"Zone","SW")</f>
        <v>35</v>
      </c>
      <c r="J9" s="2">
        <f>GETPIVOTDATA("Sum of Total CX",$A$4,"Zone","SW")</f>
        <v>49</v>
      </c>
    </row>
    <row r="10" spans="1:10" x14ac:dyDescent="0.25">
      <c r="A10" s="1" t="s">
        <v>7</v>
      </c>
      <c r="B10" s="2">
        <v>53</v>
      </c>
      <c r="C10" s="2">
        <v>572</v>
      </c>
      <c r="D10" s="2">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1" sqref="A11:D11"/>
      <pivotSelection pane="bottomRight" showHeader="1" extendable="1" axis="axisRow" start="5" max="11" activeRow="10" previousRow="10" click="1" r:id="rId1">
        <pivotArea dataOnly="0" fieldPosition="0">
          <references count="1">
            <reference field="8" count="1">
              <x v="5"/>
            </reference>
          </references>
        </pivotArea>
      </pivotSelection>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61</v>
      </c>
      <c r="B6" s="2">
        <v>26</v>
      </c>
      <c r="C6" s="2">
        <v>121</v>
      </c>
      <c r="D6" s="2">
        <v>147</v>
      </c>
      <c r="H6" s="1" t="s">
        <v>9</v>
      </c>
      <c r="I6" s="2" t="e">
        <f>GETPIVOTDATA("Total",$A$4,"Zone","LV","Spp","pipiens")</f>
        <v>#REF!</v>
      </c>
      <c r="J6" s="2" t="e">
        <f>GETPIVOTDATA("Total",$A$4,"Zone","LV","Spp","tarsalis")</f>
        <v>#REF!</v>
      </c>
      <c r="K6" s="2" t="e">
        <f>GETPIVOTDATA("Total",$A$4,"Zone","LV")</f>
        <v>#REF!</v>
      </c>
    </row>
    <row r="7" spans="1:11" x14ac:dyDescent="0.25">
      <c r="A7" s="1" t="s">
        <v>60</v>
      </c>
      <c r="B7" s="2">
        <v>10</v>
      </c>
      <c r="C7" s="2">
        <v>22</v>
      </c>
      <c r="D7" s="2">
        <v>32</v>
      </c>
      <c r="H7" s="1" t="s">
        <v>61</v>
      </c>
      <c r="I7" s="2">
        <f>GETPIVOTDATA("Total",$A$4,"Zone","NE","Spp","pipiens")</f>
        <v>26</v>
      </c>
      <c r="J7" s="2">
        <f>GETPIVOTDATA("Total",$A$4,"Zone","NE","Spp","tarsalis")</f>
        <v>121</v>
      </c>
      <c r="K7" s="2">
        <f>GETPIVOTDATA("Total",$A$4,"Zone","NE")</f>
        <v>147</v>
      </c>
    </row>
    <row r="8" spans="1:11" x14ac:dyDescent="0.25">
      <c r="A8" s="1" t="s">
        <v>62</v>
      </c>
      <c r="B8" s="2">
        <v>118</v>
      </c>
      <c r="C8" s="2">
        <v>78</v>
      </c>
      <c r="D8" s="2">
        <v>196</v>
      </c>
      <c r="H8" s="1" t="s">
        <v>60</v>
      </c>
      <c r="I8" s="2">
        <f>GETPIVOTDATA("Total",$A$4,"Zone","NW","Spp","pipiens")</f>
        <v>10</v>
      </c>
      <c r="J8" s="2">
        <f>GETPIVOTDATA("Total",$A$4,"Zone","NW","Spp","tarsalis")</f>
        <v>22</v>
      </c>
      <c r="K8" s="2">
        <f>GETPIVOTDATA("Total",$A$4,"Zone","NW")</f>
        <v>32</v>
      </c>
    </row>
    <row r="9" spans="1:11" x14ac:dyDescent="0.25">
      <c r="A9" s="1" t="s">
        <v>63</v>
      </c>
      <c r="B9" s="2">
        <v>22</v>
      </c>
      <c r="C9" s="2">
        <v>32</v>
      </c>
      <c r="D9" s="2">
        <v>54</v>
      </c>
      <c r="H9" s="1" t="s">
        <v>62</v>
      </c>
      <c r="I9" s="2">
        <f>GETPIVOTDATA("Total",$A$4,"Zone","SE","Spp","pipiens")</f>
        <v>118</v>
      </c>
      <c r="J9" s="2">
        <f>GETPIVOTDATA("Total",$A$4,"Zone","SE","Spp","tarsalis")</f>
        <v>78</v>
      </c>
      <c r="K9" s="2">
        <f>GETPIVOTDATA("Total",$A$4,"Zone","SE")</f>
        <v>196</v>
      </c>
    </row>
    <row r="10" spans="1:11" x14ac:dyDescent="0.25">
      <c r="A10" s="1">
        <v>8</v>
      </c>
      <c r="B10" s="2"/>
      <c r="C10" s="2">
        <v>42</v>
      </c>
      <c r="D10" s="2">
        <v>42</v>
      </c>
      <c r="H10" s="1" t="s">
        <v>63</v>
      </c>
      <c r="I10" s="2">
        <f>GETPIVOTDATA("Total",$A$4,"Zone","SW","Spp","pipiens")</f>
        <v>22</v>
      </c>
      <c r="J10" s="2">
        <f>GETPIVOTDATA("Total",$A$4,"Zone","SW","Spp","tarsalis")</f>
        <v>32</v>
      </c>
      <c r="K10" s="2">
        <f>GETPIVOTDATA("Total",$A$4,"Zone","SW")</f>
        <v>54</v>
      </c>
    </row>
    <row r="11" spans="1:11" x14ac:dyDescent="0.25">
      <c r="A11" s="1">
        <v>31</v>
      </c>
      <c r="B11" s="2"/>
      <c r="C11" s="2">
        <v>2</v>
      </c>
      <c r="D11" s="2">
        <v>2</v>
      </c>
    </row>
    <row r="12" spans="1:11" x14ac:dyDescent="0.25">
      <c r="A12" s="1" t="s">
        <v>162</v>
      </c>
      <c r="B12" s="2"/>
      <c r="C12" s="2">
        <v>1</v>
      </c>
      <c r="D12" s="2">
        <v>1</v>
      </c>
    </row>
    <row r="13" spans="1:11" x14ac:dyDescent="0.25">
      <c r="A13" s="1">
        <v>36</v>
      </c>
      <c r="B13" s="2"/>
      <c r="C13" s="2">
        <v>7</v>
      </c>
      <c r="D13" s="2">
        <v>7</v>
      </c>
    </row>
    <row r="14" spans="1:11" x14ac:dyDescent="0.25">
      <c r="A14" s="1">
        <v>15</v>
      </c>
      <c r="B14" s="2"/>
      <c r="C14" s="2">
        <v>7</v>
      </c>
      <c r="D14" s="2">
        <v>7</v>
      </c>
    </row>
    <row r="15" spans="1:11" x14ac:dyDescent="0.25">
      <c r="A15" s="1" t="s">
        <v>217</v>
      </c>
      <c r="B15" s="2"/>
      <c r="C15" s="2">
        <v>9</v>
      </c>
      <c r="D15" s="2">
        <v>9</v>
      </c>
    </row>
    <row r="16" spans="1:11" x14ac:dyDescent="0.25">
      <c r="A16" s="1" t="s">
        <v>7</v>
      </c>
      <c r="B16" s="2">
        <v>176</v>
      </c>
      <c r="C16" s="2">
        <v>321</v>
      </c>
      <c r="D16" s="2">
        <v>497</v>
      </c>
    </row>
  </sheetData>
  <mergeCells count="2">
    <mergeCell ref="A1:B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49" t="s">
        <v>55</v>
      </c>
      <c r="H1" s="49"/>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61</v>
      </c>
      <c r="B6" s="2">
        <v>10</v>
      </c>
      <c r="C6" s="2">
        <v>8</v>
      </c>
      <c r="D6" s="2">
        <v>18</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5</v>
      </c>
      <c r="C7" s="2">
        <v>7</v>
      </c>
      <c r="D7" s="2">
        <v>12</v>
      </c>
      <c r="G7" s="1" t="s">
        <v>61</v>
      </c>
      <c r="H7" s="2">
        <f>GETPIVOTDATA("CSU Pool Number     (CMC enters)",$A$4,"Zone","NE","Spp","pipiens")</f>
        <v>10</v>
      </c>
      <c r="I7" s="2">
        <f>GETPIVOTDATA("CSU Pool Number     (CMC enters)",$A$4,"Zone","NE","Spp","tarsalis")</f>
        <v>8</v>
      </c>
      <c r="J7" s="2">
        <f>GETPIVOTDATA("CSU Pool Number     (CMC enters)",$A$4,"Zone","NE")</f>
        <v>18</v>
      </c>
    </row>
    <row r="8" spans="1:10" x14ac:dyDescent="0.25">
      <c r="A8" s="1" t="s">
        <v>62</v>
      </c>
      <c r="B8" s="2">
        <v>9</v>
      </c>
      <c r="C8" s="2">
        <v>12</v>
      </c>
      <c r="D8" s="2">
        <v>21</v>
      </c>
      <c r="G8" s="1" t="s">
        <v>60</v>
      </c>
      <c r="H8" s="2">
        <f>GETPIVOTDATA("CSU Pool Number     (CMC enters)",$A$4,"Zone","NW","Spp","pipiens")</f>
        <v>5</v>
      </c>
      <c r="I8" s="2">
        <f>GETPIVOTDATA("CSU Pool Number     (CMC enters)",$A$4,"Zone","NW","Spp","tarsalis")</f>
        <v>7</v>
      </c>
      <c r="J8" s="2">
        <f>GETPIVOTDATA("CSU Pool Number     (CMC enters)",$A$4,"Zone","NW")</f>
        <v>12</v>
      </c>
    </row>
    <row r="9" spans="1:10" x14ac:dyDescent="0.25">
      <c r="A9" s="1" t="s">
        <v>63</v>
      </c>
      <c r="B9" s="2">
        <v>6</v>
      </c>
      <c r="C9" s="2">
        <v>6</v>
      </c>
      <c r="D9" s="2">
        <v>12</v>
      </c>
      <c r="G9" s="1" t="s">
        <v>62</v>
      </c>
      <c r="H9" s="2">
        <f>GETPIVOTDATA("CSU Pool Number     (CMC enters)",$A$4,"Zone","SE","Spp","pipiens")</f>
        <v>9</v>
      </c>
      <c r="I9" s="2">
        <f>GETPIVOTDATA("CSU Pool Number     (CMC enters)",$A$4,"Zone","SE","Spp","tarsalis")</f>
        <v>12</v>
      </c>
      <c r="J9" s="2">
        <f>GETPIVOTDATA("CSU Pool Number     (CMC enters)",$A$4,"Zone","SE")</f>
        <v>21</v>
      </c>
    </row>
    <row r="10" spans="1:10" x14ac:dyDescent="0.25">
      <c r="A10" s="1">
        <v>8</v>
      </c>
      <c r="B10" s="2"/>
      <c r="C10" s="2">
        <v>1</v>
      </c>
      <c r="D10" s="2">
        <v>1</v>
      </c>
      <c r="G10" s="1" t="s">
        <v>63</v>
      </c>
      <c r="H10" s="2">
        <f>GETPIVOTDATA("CSU Pool Number     (CMC enters)",$A$4,"Zone","SW","Spp","pipiens")</f>
        <v>6</v>
      </c>
      <c r="I10" s="2">
        <f>GETPIVOTDATA("CSU Pool Number     (CMC enters)",$A$4,"Zone","SW","Spp","tarsalis")</f>
        <v>6</v>
      </c>
      <c r="J10" s="2">
        <f>GETPIVOTDATA("CSU Pool Number     (CMC enters)",$A$4,"Zone","SW")</f>
        <v>12</v>
      </c>
    </row>
    <row r="11" spans="1:10" x14ac:dyDescent="0.25">
      <c r="A11" s="1">
        <v>31</v>
      </c>
      <c r="B11" s="2"/>
      <c r="C11" s="2">
        <v>1</v>
      </c>
      <c r="D11" s="2">
        <v>1</v>
      </c>
    </row>
    <row r="12" spans="1:10" x14ac:dyDescent="0.25">
      <c r="A12" s="1" t="s">
        <v>162</v>
      </c>
      <c r="B12" s="2"/>
      <c r="C12" s="2">
        <v>1</v>
      </c>
      <c r="D12" s="2">
        <v>1</v>
      </c>
    </row>
    <row r="13" spans="1:10" x14ac:dyDescent="0.25">
      <c r="A13" s="1">
        <v>36</v>
      </c>
      <c r="B13" s="2"/>
      <c r="C13" s="2">
        <v>1</v>
      </c>
      <c r="D13" s="2">
        <v>1</v>
      </c>
    </row>
    <row r="14" spans="1:10" x14ac:dyDescent="0.25">
      <c r="A14" s="1">
        <v>15</v>
      </c>
      <c r="B14" s="2"/>
      <c r="C14" s="2">
        <v>1</v>
      </c>
      <c r="D14" s="2">
        <v>1</v>
      </c>
    </row>
    <row r="15" spans="1:10" x14ac:dyDescent="0.25">
      <c r="A15" s="1" t="s">
        <v>217</v>
      </c>
      <c r="B15" s="2"/>
      <c r="C15" s="2">
        <v>1</v>
      </c>
      <c r="D15" s="2">
        <v>1</v>
      </c>
    </row>
    <row r="16" spans="1:10" x14ac:dyDescent="0.25">
      <c r="A16" s="1" t="s">
        <v>7</v>
      </c>
      <c r="B16" s="2">
        <v>30</v>
      </c>
      <c r="C16" s="2">
        <v>39</v>
      </c>
      <c r="D16" s="2">
        <v>69</v>
      </c>
    </row>
  </sheetData>
  <mergeCells count="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3</v>
      </c>
      <c r="D9" s="2">
        <v>3</v>
      </c>
      <c r="F9" s="1" t="s">
        <v>62</v>
      </c>
      <c r="G9" s="2">
        <f>GETPIVOTDATA("Test code (CSU enters)",$A$5,"Zone","SE","Spp","pipiens")</f>
        <v>0</v>
      </c>
      <c r="H9" s="2">
        <f>GETPIVOTDATA("Test code (CSU enters)",$A$5,"Zone","SE","Spp","tarsalis")</f>
        <v>3</v>
      </c>
      <c r="I9" s="2">
        <f>GETPIVOTDATA("Test code (CSU enters)",$A$5,"Zone","SE")</f>
        <v>3</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0</v>
      </c>
      <c r="C12" s="2">
        <v>5</v>
      </c>
      <c r="D12" s="2">
        <v>5</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1" sqref="C11"/>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50A19DB-4E28-45B3-8118-BDF93C9EB66B}"/>
</file>

<file path=customXml/itemProps2.xml><?xml version="1.0" encoding="utf-8"?>
<ds:datastoreItem xmlns:ds="http://schemas.openxmlformats.org/officeDocument/2006/customXml" ds:itemID="{2ADCF46B-15D0-4A0C-8CBD-0C7B9B27C53E}"/>
</file>

<file path=customXml/itemProps3.xml><?xml version="1.0" encoding="utf-8"?>
<ds:datastoreItem xmlns:ds="http://schemas.openxmlformats.org/officeDocument/2006/customXml" ds:itemID="{19526595-F6D4-495B-9A74-AA761097BB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vt:lpstr>
      <vt:lpstr>Weekly Data Input</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2015-06-19T16:18:33Z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25385400</vt:r8>
  </property>
</Properties>
</file>