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1.xml" ContentType="application/vnd.openxmlformats-officedocument.spreadsheetml.pivotTable+xml"/>
  <Override PartName="/xl/pivotTables/pivotTable4.xml" ContentType="application/vnd.openxmlformats-officedocument.spreadsheetml.pivotTable+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theme/theme1.xml" ContentType="application/vnd.openxmlformats-officedocument.theme+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4\"/>
    </mc:Choice>
  </mc:AlternateContent>
  <bookViews>
    <workbookView xWindow="0" yWindow="0" windowWidth="28800" windowHeight="15525" tabRatio="905" firstSheet="2" activeTab="9"/>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37" r:id="rId11"/>
    <pivotCache cacheId="38" r:id="rId12"/>
    <pivotCache cacheId="39" r:id="rId13"/>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8" i="64"/>
  <c r="H11" i="6"/>
  <c r="I7" i="61"/>
  <c r="H8" i="6"/>
  <c r="I11" i="6"/>
  <c r="I8" i="6"/>
  <c r="I5" i="63"/>
  <c r="J7" i="64"/>
  <c r="I10" i="64"/>
  <c r="J6" i="63"/>
  <c r="J9" i="63"/>
  <c r="H6" i="64"/>
  <c r="I10" i="61"/>
  <c r="I7" i="6"/>
  <c r="J8" i="63"/>
  <c r="J6" i="64"/>
  <c r="I10" i="6"/>
  <c r="K7" i="61"/>
  <c r="H9" i="6"/>
  <c r="I7" i="64"/>
  <c r="I6" i="63"/>
  <c r="H10" i="64"/>
  <c r="I8" i="61"/>
  <c r="I9" i="6"/>
  <c r="K9" i="61"/>
  <c r="K6" i="61"/>
  <c r="J5" i="63"/>
  <c r="I8" i="63"/>
  <c r="H9" i="63"/>
  <c r="H10" i="6"/>
  <c r="G10" i="6"/>
  <c r="J7" i="63"/>
  <c r="J8" i="64"/>
  <c r="I9" i="61"/>
  <c r="J10" i="61"/>
  <c r="G9" i="6"/>
  <c r="H9" i="64"/>
  <c r="G11" i="6"/>
  <c r="H8" i="63"/>
  <c r="H7" i="63"/>
  <c r="J9" i="61"/>
  <c r="I8" i="64"/>
  <c r="J9" i="64"/>
  <c r="J6" i="61"/>
  <c r="H7" i="6"/>
  <c r="H7" i="64"/>
  <c r="I9" i="64"/>
  <c r="J10" i="64"/>
  <c r="H6" i="63"/>
  <c r="H5" i="63"/>
  <c r="K8" i="61"/>
  <c r="G7" i="6"/>
  <c r="K10" i="61"/>
  <c r="J8" i="61"/>
  <c r="I6" i="61"/>
  <c r="G8" i="6"/>
  <c r="I6" i="64"/>
  <c r="J7" i="61"/>
  <c r="I7" i="63"/>
  <c r="I9"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<sst xmlns="http://schemas.openxmlformats.org/spreadsheetml/2006/main" count="1453" uniqueCount="379">
  <si>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</si>
  <si>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</si>
  <si>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</si>
  <si>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</si>
  <si>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</si>
  <si>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</si>
  <si>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</si>
  <si>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</si>
  <si>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</si>
  <si>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</si>
  <si>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</si>
  <si>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</si>
  <si>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</si>
  <si>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</si>
  <si>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</si>
  <si>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</si>
  <si>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</si>
  <si>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</si>
  <si>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</si>
  <si>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</si>
  <si>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</si>
  <si>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</si>
  <si>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</si>
  <si>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</si>
  <si>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</si>
  <si>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</si>
  <si>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</si>
  <si>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</si>
  <si>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</si>
  <si>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</si>
  <si>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</si>
  <si>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</si>
  <si>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</si>
  <si>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</si>
  <si>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</si>
  <si>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</si>
  <si>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</si>
  <si>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</si>
  <si>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</si>
  <si>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</si>
  <si>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</si>
  <si>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</si>
  <si>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</si>
  <si>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</si>
  <si>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</si>
  <si>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</si>
  <si>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</si>
  <si>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</si>
  <si>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</si>
  <si>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</si>
  <si>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</si>
  <si>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</si>
  <si>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</si>
  <si>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</si>
  <si>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</si>
  <si>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</si>
  <si>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</si>
  <si>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</si>
  <si>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</si>
  <si>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</si>
  <si>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</si>
  <si>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</si>
  <si>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</si>
  <si>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</si>
  <si>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</si>
  <si>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</si>
  <si>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</si>
  <si>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</si>
  <si>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</si>
  <si>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</si>
  <si>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</si>
  <si>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</si>
  <si>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</si>
  <si>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</si>
  <si>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</si>
  <si>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</si>
  <si>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</si>
  <si>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</si>
  <si>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</si>
  <si>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</si>
  <si>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</si>
  <si>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</si>
  <si>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</si>
  <si>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</si>
  <si>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</si>
  <si>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</si>
  <si>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</si>
  <si>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</si>
  <si>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</si>
  <si>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</si>
  <si>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</si>
  <si>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</si>
  <si>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</si>
  <si>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</si>
  <si>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</si>
  <si>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</si>
  <si>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</si>
  <si>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</si>
  <si>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</si>
  <si>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</si>
  <si>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</si>
  <si>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</si>
  <si>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</si>
  <si>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</si>
  <si>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</si>
  <si>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CSU-8860</t>
  </si>
  <si>
    <t>LC</t>
  </si>
  <si>
    <t>FC-066gr</t>
  </si>
  <si>
    <t>G</t>
  </si>
  <si>
    <t>Cx.</t>
  </si>
  <si>
    <t>Pipiens</t>
  </si>
  <si>
    <t>F</t>
  </si>
  <si>
    <t>CSU-8861</t>
  </si>
  <si>
    <t>FC-019</t>
  </si>
  <si>
    <t>L</t>
  </si>
  <si>
    <t>CSU-8862</t>
  </si>
  <si>
    <t>FC-038</t>
  </si>
  <si>
    <t>Tarsalis</t>
  </si>
  <si>
    <t>CSU-8863</t>
  </si>
  <si>
    <t>FC-014</t>
  </si>
  <si>
    <t>CSU-8864</t>
  </si>
  <si>
    <t>FC-069</t>
  </si>
  <si>
    <t>CSU-8865</t>
  </si>
  <si>
    <t>FC-066</t>
  </si>
  <si>
    <t>CSU-8866</t>
  </si>
  <si>
    <t>CSU-8867</t>
  </si>
  <si>
    <t>FC-067</t>
  </si>
  <si>
    <t>CSU-8868</t>
  </si>
  <si>
    <t>CSU-8869</t>
  </si>
  <si>
    <t>LV-069</t>
  </si>
  <si>
    <t>CSU-8870</t>
  </si>
  <si>
    <t>CSU-8871</t>
  </si>
  <si>
    <t>FC-091gr</t>
  </si>
  <si>
    <t>CSU-8872</t>
  </si>
  <si>
    <t>FC-072</t>
  </si>
  <si>
    <t>CSU-8873</t>
  </si>
  <si>
    <t>CSU-8874</t>
  </si>
  <si>
    <t>FC-092gr</t>
  </si>
  <si>
    <t>CSU-8875</t>
  </si>
  <si>
    <t>LV-095</t>
  </si>
  <si>
    <t>CSU-8876</t>
  </si>
  <si>
    <t>FC-006</t>
  </si>
  <si>
    <t>CSU-8877</t>
  </si>
  <si>
    <t>FC-040gr</t>
  </si>
  <si>
    <t>CSU-8878</t>
  </si>
  <si>
    <t>CSU-8879</t>
  </si>
  <si>
    <t xml:space="preserve">FC-040 </t>
  </si>
  <si>
    <t>CSU-8880</t>
  </si>
  <si>
    <t>FC-036</t>
  </si>
  <si>
    <t>CSU-8881</t>
  </si>
  <si>
    <t>LV-110</t>
  </si>
  <si>
    <t>CSU-8882</t>
  </si>
  <si>
    <t>LV-104</t>
  </si>
  <si>
    <t>CSU-8883</t>
  </si>
  <si>
    <t>FC-053</t>
  </si>
  <si>
    <t>CSU-8884</t>
  </si>
  <si>
    <t>FC-050</t>
  </si>
  <si>
    <t>CSU-8885</t>
  </si>
  <si>
    <t>FC-039</t>
  </si>
  <si>
    <t>CSU-8886</t>
  </si>
  <si>
    <t>FC-023</t>
  </si>
  <si>
    <t>CSU-8887</t>
  </si>
  <si>
    <t>FC-064</t>
  </si>
  <si>
    <t>CSU-8888</t>
  </si>
  <si>
    <t>FC-027</t>
  </si>
  <si>
    <t>CSU-8889</t>
  </si>
  <si>
    <t>CSU-8890</t>
  </si>
  <si>
    <t>FC-004</t>
  </si>
  <si>
    <t>CSU-8891</t>
  </si>
  <si>
    <t>FC-088gr</t>
  </si>
  <si>
    <t>CSU-8892</t>
  </si>
  <si>
    <t>FC-059</t>
  </si>
  <si>
    <t>CSU-8893</t>
  </si>
  <si>
    <t>CSU-8894</t>
  </si>
  <si>
    <t>LV-089</t>
  </si>
  <si>
    <t>CSU-8895</t>
  </si>
  <si>
    <t>LV-020</t>
  </si>
  <si>
    <t>CSU-8896</t>
  </si>
  <si>
    <t>FC-049</t>
  </si>
  <si>
    <t>CSU-8897</t>
  </si>
  <si>
    <t>FC-063gr</t>
  </si>
  <si>
    <t>CSU-8898</t>
  </si>
  <si>
    <t>FC-041</t>
  </si>
  <si>
    <t>CSU-8899</t>
  </si>
  <si>
    <t>FC-061</t>
  </si>
  <si>
    <t>CSU-8900</t>
  </si>
  <si>
    <t>FC-052</t>
  </si>
  <si>
    <t>CSU-8901</t>
  </si>
  <si>
    <t>FC-001</t>
  </si>
  <si>
    <t>CSU-8902</t>
  </si>
  <si>
    <t>CSU-8903</t>
  </si>
  <si>
    <t>FC-054</t>
  </si>
  <si>
    <t>CSU-8904</t>
  </si>
  <si>
    <t>FC-029gr</t>
  </si>
  <si>
    <t>CSU-8905</t>
  </si>
  <si>
    <t>FC-029</t>
  </si>
  <si>
    <t>CSU-8906</t>
  </si>
  <si>
    <t>CSU-8907</t>
  </si>
  <si>
    <t>FC-093</t>
  </si>
  <si>
    <t>CSU-8908</t>
  </si>
  <si>
    <t>FC-089gr</t>
  </si>
  <si>
    <t>06/16/2016</t>
  </si>
  <si>
    <t>Bens Park</t>
  </si>
  <si>
    <t>NO</t>
  </si>
  <si>
    <t>06/13/2016</t>
  </si>
  <si>
    <t>Redwood</t>
  </si>
  <si>
    <t>06/15/2016</t>
  </si>
  <si>
    <t>Cattail Pond</t>
  </si>
  <si>
    <t>LIGHT</t>
  </si>
  <si>
    <t>06/14/2016</t>
  </si>
  <si>
    <t>County Road 20C and County Road 9</t>
  </si>
  <si>
    <t>LV-042</t>
  </si>
  <si>
    <t>2001 South Douglas</t>
  </si>
  <si>
    <t>LC-050</t>
  </si>
  <si>
    <t>Timnath-Wildwing</t>
  </si>
  <si>
    <t>LV-078</t>
  </si>
  <si>
    <t>Seven Lakes Park</t>
  </si>
  <si>
    <t>Horseshoe Peninsula</t>
  </si>
  <si>
    <t>Prospect Ponds @ Drake Water</t>
  </si>
  <si>
    <t>LV-087</t>
  </si>
  <si>
    <t>2444 Derby Hill Road</t>
  </si>
  <si>
    <t>LV-021</t>
  </si>
  <si>
    <t>Linda and 26th Street SW</t>
  </si>
  <si>
    <t>LV-FLOAT</t>
  </si>
  <si>
    <t>Loveland Floater Trap</t>
  </si>
  <si>
    <t>LV-077</t>
  </si>
  <si>
    <t>1105 East First Street</t>
  </si>
  <si>
    <t>Egret and Rookery</t>
  </si>
  <si>
    <t>LV-080</t>
  </si>
  <si>
    <t>Harding and Reagan North</t>
  </si>
  <si>
    <t>LC-046</t>
  </si>
  <si>
    <t>Eagle Ranch Estates</t>
  </si>
  <si>
    <t>San Luis</t>
  </si>
  <si>
    <t>Fossil Creek South (Greenstone)</t>
  </si>
  <si>
    <t>LV-067</t>
  </si>
  <si>
    <t>Del Norte Private Park</t>
  </si>
  <si>
    <t>LV-114</t>
  </si>
  <si>
    <t>The Ponds at Jill Drive</t>
  </si>
  <si>
    <t>9th and Des Moines</t>
  </si>
  <si>
    <t>Boltz</t>
  </si>
  <si>
    <t>Big Thompson Natural Area</t>
  </si>
  <si>
    <t>LC-051</t>
  </si>
  <si>
    <t>Timnath-Saratoga Falls</t>
  </si>
  <si>
    <t>Hemlock</t>
  </si>
  <si>
    <t>LV-102</t>
  </si>
  <si>
    <t>Glen Isle Ditch and Pond</t>
  </si>
  <si>
    <t>LC-053</t>
  </si>
  <si>
    <t>Berthoud West</t>
  </si>
  <si>
    <t>Fishback</t>
  </si>
  <si>
    <t>FC-040</t>
  </si>
  <si>
    <t>Magic Carpet</t>
  </si>
  <si>
    <t>737 Parliament Court</t>
  </si>
  <si>
    <t>LV-014</t>
  </si>
  <si>
    <t>Estrella Park</t>
  </si>
  <si>
    <t>LC-001</t>
  </si>
  <si>
    <t>Berthoud</t>
  </si>
  <si>
    <t>Casa Grande and Downing</t>
  </si>
  <si>
    <t>North Linden</t>
  </si>
  <si>
    <t>422 Lake Drive Alley</t>
  </si>
  <si>
    <t>Poudre River Drive at bike trail</t>
  </si>
  <si>
    <t>LV-088</t>
  </si>
  <si>
    <t>2229 Arikaree Court</t>
  </si>
  <si>
    <t>LC-052</t>
  </si>
  <si>
    <t>Walmart East at Poudre River</t>
  </si>
  <si>
    <t>West Chase @ Kechter Farm</t>
  </si>
  <si>
    <t>Springwood and Lockwood</t>
  </si>
  <si>
    <t>Bighorn Drive</t>
  </si>
  <si>
    <t>LV-074</t>
  </si>
  <si>
    <t>Jefferson and 11th</t>
  </si>
  <si>
    <t>Golden Meadows Ditch</t>
  </si>
  <si>
    <t>LV-019</t>
  </si>
  <si>
    <t>Jocelyn and Eagle</t>
  </si>
  <si>
    <t>LV-093</t>
  </si>
  <si>
    <t>Pond at Silver Lake</t>
  </si>
  <si>
    <t>Waterfront at Boyd Lake</t>
  </si>
  <si>
    <t>LV-066</t>
  </si>
  <si>
    <t>Outlet Mall Apartments</t>
  </si>
  <si>
    <t>LC-032</t>
  </si>
  <si>
    <t>River Lakes Estates/Paradise Acres</t>
  </si>
  <si>
    <t>LC-038</t>
  </si>
  <si>
    <t>Turman Bruns HOA</t>
  </si>
  <si>
    <t>Linden Lake Rd</t>
  </si>
  <si>
    <t>Lochside Lane</t>
  </si>
  <si>
    <t>Edora Park</t>
  </si>
  <si>
    <t>Fort Collins Vistors Center</t>
  </si>
  <si>
    <t>LV-124</t>
  </si>
  <si>
    <t>Storage Yards 2nd St. South West</t>
  </si>
  <si>
    <t>LV-112</t>
  </si>
  <si>
    <t>915 South Boise</t>
  </si>
  <si>
    <t>Red Fox Meadows FCNA</t>
  </si>
  <si>
    <t>603 Gilgalad Way</t>
  </si>
  <si>
    <t>Holley Environ. Plant Research Ctr</t>
  </si>
  <si>
    <t>LV-097</t>
  </si>
  <si>
    <t>Farisita at Rist Benson Drainage</t>
  </si>
  <si>
    <t>Lopez Elementary School</t>
  </si>
  <si>
    <t>FC-062</t>
  </si>
  <si>
    <t>Waters Edge at Blue Mesa</t>
  </si>
  <si>
    <t>FC-071</t>
  </si>
  <si>
    <t>Silvergate Road</t>
  </si>
  <si>
    <t>FC-037</t>
  </si>
  <si>
    <t>Chelsea Ridge</t>
  </si>
  <si>
    <t>FC-057</t>
  </si>
  <si>
    <t>Registry Ridge- End of Ranger Dr</t>
  </si>
  <si>
    <t>FC-068</t>
  </si>
  <si>
    <t>502 Crest Drive</t>
  </si>
  <si>
    <t>EBO</t>
  </si>
  <si>
    <t>FC-073</t>
  </si>
  <si>
    <t>118 Grant</t>
  </si>
  <si>
    <t>LC-049</t>
  </si>
  <si>
    <t>Berthoud North of Bunyan</t>
  </si>
  <si>
    <t>FC-060</t>
  </si>
  <si>
    <t>808 Pondersosa</t>
  </si>
  <si>
    <t>FC-011</t>
  </si>
  <si>
    <t>Golden Currant</t>
  </si>
  <si>
    <t>FC-063</t>
  </si>
  <si>
    <t>FC-015</t>
  </si>
  <si>
    <t>Stuart and Dorset</t>
  </si>
  <si>
    <t>FC-058</t>
  </si>
  <si>
    <t>Spring Creek Trail @ Michener Dr</t>
  </si>
  <si>
    <t>LV-105</t>
  </si>
  <si>
    <t>West 43rd RR</t>
  </si>
  <si>
    <t>LV-098</t>
  </si>
  <si>
    <t>Benson Park</t>
  </si>
  <si>
    <t>LV-121</t>
  </si>
  <si>
    <t>Bayfield and Windsor</t>
  </si>
  <si>
    <t>LV-099</t>
  </si>
  <si>
    <t>Cattails Golf Course</t>
  </si>
  <si>
    <t>LV-122</t>
  </si>
  <si>
    <t>Fallgold</t>
  </si>
  <si>
    <t>Reset 6/15/2016</t>
  </si>
  <si>
    <t>FC-034</t>
  </si>
  <si>
    <t>Country Club</t>
  </si>
  <si>
    <t>LV-004</t>
  </si>
  <si>
    <t>29th and Madison</t>
  </si>
  <si>
    <t>LV-117</t>
  </si>
  <si>
    <t>Centerra</t>
  </si>
  <si>
    <t>LV-116</t>
  </si>
  <si>
    <t>Sundisk and 13E</t>
  </si>
  <si>
    <t>LC-010</t>
  </si>
  <si>
    <t>Timnath-Downtown</t>
  </si>
  <si>
    <t>LC-022</t>
  </si>
  <si>
    <t>Timnath-Golf Course</t>
  </si>
  <si>
    <t>LC-048</t>
  </si>
  <si>
    <t>Timnath-Summerfields</t>
  </si>
  <si>
    <t>FC-046</t>
  </si>
  <si>
    <t>725 Westshore Court</t>
  </si>
  <si>
    <t>FC-047</t>
  </si>
  <si>
    <t>Keenland &amp; Twin Oak</t>
  </si>
  <si>
    <t>FC-031</t>
  </si>
  <si>
    <t>Willow Springs</t>
  </si>
  <si>
    <t>FC-074</t>
  </si>
  <si>
    <t>Rockcreek</t>
  </si>
  <si>
    <t>FC-075</t>
  </si>
  <si>
    <t>North Sage Creek</t>
  </si>
  <si>
    <t>LV-120</t>
  </si>
  <si>
    <t>End of City Limits North</t>
  </si>
  <si>
    <t>LC-017</t>
  </si>
  <si>
    <t>Bonnell West 2</t>
  </si>
  <si>
    <t>LV-100</t>
  </si>
  <si>
    <t>Lynx Runoff @ Blue Tree Real Estate</t>
  </si>
  <si>
    <t>LV-125</t>
  </si>
  <si>
    <t>8th St. No Name</t>
  </si>
  <si>
    <t>LV-118</t>
  </si>
  <si>
    <t>Golf Vista at Golf Course Pond</t>
  </si>
  <si>
    <t>LV-113</t>
  </si>
  <si>
    <t>The Springs at Marianna</t>
  </si>
  <si>
    <t xml:space="preserve">Negative </t>
  </si>
  <si>
    <t>FC-Pipi</t>
  </si>
  <si>
    <t>FC-Tars</t>
  </si>
  <si>
    <t>LV-Tars</t>
  </si>
  <si>
    <t>LV-Pipi</t>
  </si>
  <si>
    <t>NE-Pipi</t>
  </si>
  <si>
    <t>NE-Tars</t>
  </si>
  <si>
    <t>NW-Tars</t>
  </si>
  <si>
    <t>SE-Tars</t>
  </si>
  <si>
    <t>SE-Pipi</t>
  </si>
  <si>
    <t>SW-Pipi</t>
  </si>
  <si>
    <t>NW-Pipi</t>
  </si>
  <si>
    <t>SW-Tars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</si>
</sst>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0" fontId="14" fillId="0" borderId="13" xfId="0" applyFont="1" applyBorder="1"/>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1.513799074077" createdVersion="6" refreshedVersion="6" minRefreshableVersion="3" recordCount="94">
  <cacheSource type="worksheet">
    <worksheetSource ref="A1:K95"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
    </cacheField>
    <cacheField name="Cx pipiens" numFmtId="0">
      <sharedItems containsSemiMixedTypes="0" containsString="0" containsNumber="1" containsInteger="1" minValue="0" maxValue="4"/>
    </cacheField>
    <cacheField name="Total CX" numFmtId="0">
      <sharedItems containsSemiMixedTypes="0" containsString="0" containsNumber="1" containsInteger="1" minValue="0" maxValue="17"/>
    </cacheField>
    <cacheField name="Total Females" numFmtId="0">
      <sharedItems containsSemiMixedTypes="0" containsString="0" containsNumber="1" containsInteger="1" minValue="0" maxValue="138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1.514037384259" createdVersion="6" refreshedVersion="6" minRefreshableVersion="3" recordCount="49">
  <cacheSource type="worksheet">
    <worksheetSource ref="A1:S50" sheet="Weekly Data Input"/>
  </cacheSource>
  <cacheFields count="19">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07" maxValue="18455"/>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6-06-13T00:00:00" maxDate="2016-06-17T00:00:00" count="4">
        <d v="2016-06-13T00:00:00"/>
        <d v="2016-06-14T00:00:00"/>
        <d v="2016-06-15T00:00:00"/>
        <d v="2016-06-16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25"/>
    </cacheField>
    <cacheField name="No. Deplete" numFmtId="0">
      <sharedItems containsString="0" containsBlank="1" containsNumber="1" containsInteger="1" minValue="1" maxValue="17"/>
    </cacheField>
    <cacheField name="Total" numFmtId="0">
      <sharedItems containsSemiMixedTypes="0" containsString="0" containsNumber="1" containsInteger="1" minValue="1" maxValue="25"/>
    </cacheField>
    <cacheField name="Test code (CSU enters)" numFmtId="0">
      <sharedItems containsSemiMixedTypes="0" containsString="0" containsNumber="1" containsInteger="1" minValue="0" maxValue="0"/>
    </cacheField>
    <cacheField name="Test Result (CSU enters)" numFmtId="0">
      <sharedItems/>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yes Murrieta" refreshedDate="42541.514210416666" createdVersion="6" refreshedVersion="6" minRefreshableVersion="3" recordCount="49">
  <cacheSource type="worksheet">
    <worksheetSource ref="A1:R50"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07" maxValue="18455"/>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6-06-13T00:00:00" maxDate="2016-06-17T00:00:00"/>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25"/>
    </cacheField>
    <cacheField name="No. Deplete" numFmtId="0">
      <sharedItems containsString="0" containsBlank="1" containsNumber="1" containsInteger="1" minValue="1" maxValue="17"/>
    </cacheField>
    <cacheField name="Total" numFmtId="0">
      <sharedItems containsSemiMixedTypes="0" containsString="0" containsNumber="1" containsInteger="1" minValue="1" maxValue="25"/>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s v="06/15/2016"/>
    <s v="LC-001"/>
    <x v="0"/>
    <s v="Berthoud"/>
    <s v="LIGHT"/>
    <s v="NO"/>
    <n v="2"/>
    <n v="0"/>
    <n v="2"/>
    <n v="6"/>
  </r>
  <r>
    <x v="0"/>
    <s v="06/13/2016"/>
    <s v="LC-010"/>
    <x v="0"/>
    <s v="Timnath-Downtown"/>
    <s v="LIGHT"/>
    <s v="NO"/>
    <n v="0"/>
    <n v="0"/>
    <n v="0"/>
    <n v="114"/>
  </r>
  <r>
    <x v="0"/>
    <s v="06/15/2016"/>
    <s v="LC-017"/>
    <x v="0"/>
    <s v="Bonnell West 2"/>
    <s v="LIGHT"/>
    <s v="NO"/>
    <n v="0"/>
    <n v="0"/>
    <n v="0"/>
    <n v="35"/>
  </r>
  <r>
    <x v="0"/>
    <s v="06/13/2016"/>
    <s v="LC-022"/>
    <x v="0"/>
    <s v="Timnath-Golf Course"/>
    <s v="LIGHT"/>
    <s v="NO"/>
    <n v="0"/>
    <n v="0"/>
    <n v="0"/>
    <n v="8"/>
  </r>
  <r>
    <x v="0"/>
    <s v="06/13/2016"/>
    <s v="LC-032"/>
    <x v="0"/>
    <s v="River Lakes Estates/Paradise Acres"/>
    <s v="LIGHT"/>
    <s v="NO"/>
    <n v="1"/>
    <n v="0"/>
    <n v="1"/>
    <n v="5"/>
  </r>
  <r>
    <x v="0"/>
    <s v="06/13/2016"/>
    <s v="LC-038"/>
    <x v="0"/>
    <s v="Turman Bruns HOA"/>
    <s v="LIGHT"/>
    <s v="NO"/>
    <n v="0"/>
    <n v="1"/>
    <n v="1"/>
    <n v="12"/>
  </r>
  <r>
    <x v="0"/>
    <s v="06/13/2016"/>
    <s v="LC-046"/>
    <x v="0"/>
    <s v="Eagle Ranch Estates"/>
    <s v="LIGHT"/>
    <s v="NO"/>
    <n v="4"/>
    <n v="0"/>
    <n v="4"/>
    <n v="58"/>
  </r>
  <r>
    <x v="0"/>
    <s v="06/13/2016"/>
    <s v="LC-048"/>
    <x v="0"/>
    <s v="Timnath-Summerfields"/>
    <s v="LIGHT"/>
    <s v="NO"/>
    <n v="0"/>
    <n v="0"/>
    <n v="0"/>
    <n v="17"/>
  </r>
  <r>
    <x v="0"/>
    <s v="06/15/2016"/>
    <s v="LC-049"/>
    <x v="0"/>
    <s v="Berthoud North of Bunyan"/>
    <s v="LIGHT"/>
    <s v="NO"/>
    <n v="0"/>
    <n v="0"/>
    <n v="0"/>
    <n v="2"/>
  </r>
  <r>
    <x v="0"/>
    <s v="06/13/2016"/>
    <s v="LC-050"/>
    <x v="0"/>
    <s v="Timnath-Wildwing"/>
    <s v="LIGHT"/>
    <s v="NO"/>
    <n v="7"/>
    <n v="1"/>
    <n v="8"/>
    <n v="34"/>
  </r>
  <r>
    <x v="0"/>
    <s v="06/13/2016"/>
    <s v="LC-051"/>
    <x v="0"/>
    <s v="Timnath-Saratoga Falls"/>
    <s v="LIGHT"/>
    <s v="NO"/>
    <n v="3"/>
    <n v="0"/>
    <n v="3"/>
    <n v="14"/>
  </r>
  <r>
    <x v="0"/>
    <s v="06/13/2016"/>
    <s v="LC-052"/>
    <x v="0"/>
    <s v="Walmart East at Poudre River"/>
    <s v="LIGHT"/>
    <s v="NO"/>
    <n v="1"/>
    <n v="1"/>
    <n v="2"/>
    <n v="112"/>
  </r>
  <r>
    <x v="0"/>
    <s v="06/15/2016"/>
    <s v="LC-053"/>
    <x v="0"/>
    <s v="Berthoud West"/>
    <s v="LIGHT"/>
    <s v="NO"/>
    <n v="2"/>
    <n v="1"/>
    <n v="3"/>
    <n v="73"/>
  </r>
  <r>
    <x v="0"/>
    <s v="06/13/2016"/>
    <s v="LV-004"/>
    <x v="1"/>
    <s v="29th and Madison"/>
    <s v="LIGHT"/>
    <s v="NO"/>
    <n v="0"/>
    <n v="0"/>
    <n v="0"/>
    <n v="0"/>
  </r>
  <r>
    <x v="0"/>
    <s v="06/16/2016"/>
    <s v="LV-014"/>
    <x v="1"/>
    <s v="Estrella Park"/>
    <s v="LIGHT"/>
    <s v="NO"/>
    <n v="2"/>
    <n v="0"/>
    <n v="2"/>
    <n v="20"/>
  </r>
  <r>
    <x v="0"/>
    <s v="06/15/2016"/>
    <s v="LV-019"/>
    <x v="1"/>
    <s v="Jocelyn and Eagle"/>
    <s v="LIGHT"/>
    <s v="NO"/>
    <n v="1"/>
    <n v="0"/>
    <n v="1"/>
    <n v="9"/>
  </r>
  <r>
    <x v="0"/>
    <s v="06/15/2016"/>
    <s v="LV-020"/>
    <x v="1"/>
    <s v="Cattail Pond"/>
    <s v="LIGHT"/>
    <s v="NO"/>
    <n v="17"/>
    <n v="0"/>
    <n v="17"/>
    <n v="53"/>
  </r>
  <r>
    <x v="0"/>
    <s v="06/15/2016"/>
    <s v="LV-021"/>
    <x v="1"/>
    <s v="Linda and 26th Street SW"/>
    <s v="LIGHT"/>
    <s v="NO"/>
    <n v="4"/>
    <n v="1"/>
    <n v="5"/>
    <n v="7"/>
  </r>
  <r>
    <x v="0"/>
    <s v="06/15/2016"/>
    <s v="LV-042"/>
    <x v="1"/>
    <s v="2001 South Douglas"/>
    <s v="LIGHT"/>
    <s v="NO"/>
    <n v="10"/>
    <n v="3"/>
    <n v="13"/>
    <n v="16"/>
  </r>
  <r>
    <x v="0"/>
    <s v="06/13/2016"/>
    <s v="LV-066"/>
    <x v="1"/>
    <s v="Outlet Mall Apartments"/>
    <s v="LIGHT"/>
    <s v="NO"/>
    <n v="1"/>
    <n v="0"/>
    <n v="1"/>
    <n v="61"/>
  </r>
  <r>
    <x v="0"/>
    <s v="06/15/2016"/>
    <s v="LV-067"/>
    <x v="1"/>
    <s v="Del Norte Private Park"/>
    <s v="LIGHT"/>
    <s v="NO"/>
    <n v="3"/>
    <n v="1"/>
    <n v="4"/>
    <n v="7"/>
  </r>
  <r>
    <x v="0"/>
    <s v="06/13/2016"/>
    <s v="LV-069"/>
    <x v="1"/>
    <s v="Horseshoe Peninsula"/>
    <s v="LIGHT"/>
    <s v="NO"/>
    <n v="4"/>
    <n v="4"/>
    <n v="8"/>
    <n v="22"/>
  </r>
  <r>
    <x v="0"/>
    <s v="06/14/2016"/>
    <s v="LV-074"/>
    <x v="1"/>
    <s v="Jefferson and 11th"/>
    <s v="LIGHT"/>
    <s v="NO"/>
    <n v="0"/>
    <n v="1"/>
    <n v="1"/>
    <n v="12"/>
  </r>
  <r>
    <x v="0"/>
    <s v="06/14/2016"/>
    <s v="LV-077"/>
    <x v="1"/>
    <s v="1105 East First Street"/>
    <s v="LIGHT"/>
    <s v="NO"/>
    <n v="1"/>
    <n v="4"/>
    <n v="5"/>
    <n v="15"/>
  </r>
  <r>
    <x v="0"/>
    <s v="06/13/2016"/>
    <s v="LV-078"/>
    <x v="1"/>
    <s v="Seven Lakes Park"/>
    <s v="LIGHT"/>
    <s v="NO"/>
    <n v="6"/>
    <n v="2"/>
    <n v="8"/>
    <n v="234"/>
  </r>
  <r>
    <x v="0"/>
    <s v="06/13/2016"/>
    <s v="LV-080"/>
    <x v="1"/>
    <s v="Harding and Reagan North"/>
    <s v="LIGHT"/>
    <s v="NO"/>
    <n v="1"/>
    <n v="4"/>
    <n v="5"/>
    <n v="26"/>
  </r>
  <r>
    <x v="0"/>
    <s v="06/15/2016"/>
    <s v="LV-087"/>
    <x v="1"/>
    <s v="2444 Derby Hill Road"/>
    <s v="LIGHT"/>
    <s v="NO"/>
    <n v="5"/>
    <n v="1"/>
    <n v="6"/>
    <n v="7"/>
  </r>
  <r>
    <x v="0"/>
    <s v="06/13/2016"/>
    <s v="LV-088"/>
    <x v="1"/>
    <s v="2229 Arikaree Court"/>
    <s v="LIGHT"/>
    <s v="NO"/>
    <n v="2"/>
    <n v="0"/>
    <n v="2"/>
    <n v="23"/>
  </r>
  <r>
    <x v="0"/>
    <s v="06/15/2016"/>
    <s v="LV-089"/>
    <x v="1"/>
    <s v="9th and Des Moines"/>
    <s v="LIGHT"/>
    <s v="NO"/>
    <n v="4"/>
    <n v="0"/>
    <n v="4"/>
    <n v="17"/>
  </r>
  <r>
    <x v="0"/>
    <s v="06/13/2016"/>
    <s v="LV-093"/>
    <x v="1"/>
    <s v="Pond at Silver Lake"/>
    <s v="LIGHT"/>
    <s v="NO"/>
    <n v="1"/>
    <n v="0"/>
    <n v="1"/>
    <n v="41"/>
  </r>
  <r>
    <x v="0"/>
    <s v="06/13/2016"/>
    <s v="LV-095"/>
    <x v="1"/>
    <s v="Waterfront at Boyd Lake"/>
    <s v="LIGHT"/>
    <s v="NO"/>
    <n v="1"/>
    <n v="0"/>
    <n v="1"/>
    <n v="6"/>
  </r>
  <r>
    <x v="0"/>
    <s v="06/16/2016"/>
    <s v="LV-097"/>
    <x v="1"/>
    <s v="Farisita at Rist Benson Drainage"/>
    <s v="LIGHT"/>
    <s v="NO"/>
    <n v="0"/>
    <n v="1"/>
    <n v="1"/>
    <n v="35"/>
  </r>
  <r>
    <x v="0"/>
    <s v="06/16/2016"/>
    <s v="LV-098"/>
    <x v="1"/>
    <s v="Benson Park"/>
    <s v="LIGHT"/>
    <s v="NO"/>
    <n v="0"/>
    <n v="0"/>
    <n v="0"/>
    <n v="5"/>
  </r>
  <r>
    <x v="0"/>
    <s v="06/16/2016"/>
    <s v="LV-099"/>
    <x v="1"/>
    <s v="Cattails Golf Course"/>
    <s v="LIGHT"/>
    <s v="NO"/>
    <n v="0"/>
    <n v="0"/>
    <n v="0"/>
    <n v="3"/>
  </r>
  <r>
    <x v="0"/>
    <s v="06/14/2016"/>
    <s v="LV-100"/>
    <x v="1"/>
    <s v="Lynx Runoff @ Blue Tree Real Estate"/>
    <s v="LIGHT"/>
    <s v="NO"/>
    <n v="0"/>
    <n v="0"/>
    <n v="0"/>
    <n v="5"/>
  </r>
  <r>
    <x v="0"/>
    <s v="06/16/2016"/>
    <s v="LV-102"/>
    <x v="1"/>
    <s v="Glen Isle Ditch and Pond"/>
    <s v="LIGHT"/>
    <s v="NO"/>
    <n v="0"/>
    <n v="3"/>
    <n v="3"/>
    <n v="20"/>
  </r>
  <r>
    <x v="0"/>
    <s v="06/14/2016"/>
    <s v="LV-104"/>
    <x v="1"/>
    <s v="County Road 20C and County Road 9"/>
    <s v="LIGHT"/>
    <s v="NO"/>
    <n v="14"/>
    <n v="0"/>
    <n v="14"/>
    <n v="53"/>
  </r>
  <r>
    <x v="0"/>
    <s v="06/16/2016"/>
    <s v="LV-105"/>
    <x v="1"/>
    <s v="West 43rd RR"/>
    <s v="LIGHT"/>
    <s v="NO"/>
    <n v="0"/>
    <n v="0"/>
    <n v="0"/>
    <n v="2"/>
  </r>
  <r>
    <x v="0"/>
    <s v="06/14/2016"/>
    <s v="LV-110"/>
    <x v="1"/>
    <s v="Big Thompson Natural Area"/>
    <s v="LIGHT"/>
    <s v="NO"/>
    <n v="3"/>
    <n v="0"/>
    <n v="3"/>
    <n v="25"/>
  </r>
  <r>
    <x v="0"/>
    <s v="06/14/2016"/>
    <s v="LV-112"/>
    <x v="1"/>
    <s v="915 South Boise"/>
    <s v="LIGHT"/>
    <s v="NO"/>
    <n v="0"/>
    <n v="1"/>
    <n v="1"/>
    <n v="6"/>
  </r>
  <r>
    <x v="0"/>
    <s v="06/14/2016"/>
    <s v="LV-113"/>
    <x v="1"/>
    <s v="The Springs at Marianna"/>
    <s v="LIGHT"/>
    <s v="NO"/>
    <n v="0"/>
    <n v="0"/>
    <n v="0"/>
    <n v="14"/>
  </r>
  <r>
    <x v="0"/>
    <s v="06/15/2016"/>
    <s v="LV-114"/>
    <x v="1"/>
    <s v="The Ponds at Jill Drive"/>
    <s v="LIGHT"/>
    <s v="NO"/>
    <n v="4"/>
    <n v="0"/>
    <n v="4"/>
    <n v="78"/>
  </r>
  <r>
    <x v="0"/>
    <s v="06/13/2016"/>
    <s v="LV-116"/>
    <x v="1"/>
    <s v="Sundisk and 13E"/>
    <s v="LIGHT"/>
    <s v="NO"/>
    <n v="0"/>
    <n v="0"/>
    <n v="0"/>
    <n v="14"/>
  </r>
  <r>
    <x v="0"/>
    <s v="06/13/2016"/>
    <s v="LV-117"/>
    <x v="1"/>
    <s v="Centerra"/>
    <s v="LIGHT"/>
    <s v="NO"/>
    <n v="0"/>
    <n v="0"/>
    <n v="0"/>
    <n v="11"/>
  </r>
  <r>
    <x v="0"/>
    <s v="06/14/2016"/>
    <s v="LV-118"/>
    <x v="1"/>
    <s v="Golf Vista at Golf Course Pond"/>
    <s v="LIGHT"/>
    <s v="NO"/>
    <n v="0"/>
    <n v="0"/>
    <n v="0"/>
    <n v="1"/>
  </r>
  <r>
    <x v="0"/>
    <s v="06/15/2016"/>
    <s v="LV-120"/>
    <x v="1"/>
    <s v="End of City Limits North"/>
    <s v="LIGHT"/>
    <s v="NO"/>
    <n v="0"/>
    <n v="0"/>
    <n v="0"/>
    <n v="2"/>
  </r>
  <r>
    <x v="0"/>
    <s v="06/16/2016"/>
    <s v="LV-121"/>
    <x v="1"/>
    <s v="Bayfield and Windsor"/>
    <s v="LIGHT"/>
    <s v="NO"/>
    <n v="0"/>
    <n v="0"/>
    <n v="0"/>
    <n v="0"/>
  </r>
  <r>
    <x v="0"/>
    <s v="06/16/2016"/>
    <s v="LV-122"/>
    <x v="1"/>
    <s v="Fallgold"/>
    <s v="LIGHT"/>
    <s v="NO"/>
    <n v="0"/>
    <n v="0"/>
    <n v="0"/>
    <n v="0"/>
  </r>
  <r>
    <x v="0"/>
    <s v="06/14/2016"/>
    <s v="LV-124"/>
    <x v="1"/>
    <s v="Storage Yards 2nd St. South West"/>
    <s v="LIGHT"/>
    <s v="NO"/>
    <n v="1"/>
    <n v="0"/>
    <n v="1"/>
    <n v="3"/>
  </r>
  <r>
    <x v="0"/>
    <s v="06/14/2016"/>
    <s v="LV-125"/>
    <x v="1"/>
    <s v="8th St. No Name"/>
    <s v="LIGHT"/>
    <s v="NO"/>
    <n v="0"/>
    <n v="0"/>
    <n v="0"/>
    <n v="20"/>
  </r>
  <r>
    <x v="0"/>
    <s v="06/15/2016"/>
    <s v="LV-FLOAT"/>
    <x v="1"/>
    <s v="Loveland Floater Trap"/>
    <s v="LIGHT"/>
    <s v="NO"/>
    <n v="2"/>
    <n v="3"/>
    <n v="5"/>
    <n v="16"/>
  </r>
  <r>
    <x v="0"/>
    <s v="06/13/2016"/>
    <s v="FC-006"/>
    <x v="2"/>
    <s v="North Linden"/>
    <s v="LIGHT"/>
    <s v="NO"/>
    <n v="2"/>
    <n v="0"/>
    <n v="2"/>
    <n v="154"/>
  </r>
  <r>
    <x v="0"/>
    <s v="06/13/2016"/>
    <s v="FC-014"/>
    <x v="2"/>
    <s v="Fort Collins Vistors Center"/>
    <s v="LIGHT"/>
    <s v="NO"/>
    <n v="1"/>
    <n v="0"/>
    <n v="1"/>
    <n v="39"/>
  </r>
  <r>
    <x v="0"/>
    <s v="06/13/2016"/>
    <s v="FC-019"/>
    <x v="2"/>
    <s v="Edora Park"/>
    <s v="LIGHT"/>
    <s v="NO"/>
    <n v="0"/>
    <n v="1"/>
    <n v="1"/>
    <n v="29"/>
  </r>
  <r>
    <x v="0"/>
    <s v="06/13/2016"/>
    <s v="FC-034"/>
    <x v="2"/>
    <s v="Country Club"/>
    <s v="LIGHT"/>
    <s v="NO"/>
    <n v="0"/>
    <n v="0"/>
    <n v="0"/>
    <n v="9"/>
  </r>
  <r>
    <x v="0"/>
    <s v="06/13/2016"/>
    <s v="FC-038"/>
    <x v="2"/>
    <s v="Lochside Lane"/>
    <s v="LIGHT"/>
    <s v="NO"/>
    <n v="1"/>
    <n v="0"/>
    <n v="1"/>
    <n v="26"/>
  </r>
  <r>
    <x v="0"/>
    <s v="06/13/2016"/>
    <s v="FC-040"/>
    <x v="2"/>
    <s v="Redwood"/>
    <s v="LIGHT"/>
    <s v="NO"/>
    <n v="3"/>
    <n v="0"/>
    <n v="3"/>
    <n v="23"/>
  </r>
  <r>
    <x v="0"/>
    <s v="06/13/2016"/>
    <s v="FC-066"/>
    <x v="2"/>
    <s v="Prospect Ponds @ Drake Water"/>
    <s v="LIGHT"/>
    <s v="NO"/>
    <n v="5"/>
    <n v="1"/>
    <n v="6"/>
    <n v="75"/>
  </r>
  <r>
    <x v="0"/>
    <s v="06/13/2016"/>
    <s v="FC-067"/>
    <x v="2"/>
    <s v="Poudre River Drive at bike trail"/>
    <s v="LIGHT"/>
    <s v="NO"/>
    <n v="1"/>
    <n v="1"/>
    <n v="2"/>
    <n v="1382"/>
  </r>
  <r>
    <x v="0"/>
    <s v="06/13/2016"/>
    <s v="FC-069"/>
    <x v="2"/>
    <s v="Linden Lake Rd"/>
    <s v="LIGHT"/>
    <s v="NO"/>
    <n v="1"/>
    <n v="0"/>
    <n v="1"/>
    <n v="14"/>
  </r>
  <r>
    <x v="0"/>
    <s v="06/13/2016"/>
    <s v="FC-072"/>
    <x v="2"/>
    <s v="422 Lake Drive Alley"/>
    <s v="LIGHT"/>
    <s v="NO"/>
    <n v="1"/>
    <n v="1"/>
    <n v="2"/>
    <n v="30"/>
  </r>
  <r>
    <x v="0"/>
    <s v="06/15/2016"/>
    <s v="FC-011"/>
    <x v="3"/>
    <s v="Golden Currant"/>
    <s v="LIGHT"/>
    <s v="NO"/>
    <n v="0"/>
    <n v="0"/>
    <n v="0"/>
    <n v="15"/>
  </r>
  <r>
    <x v="0"/>
    <s v="06/15/2016"/>
    <s v="FC-015"/>
    <x v="3"/>
    <s v="Stuart and Dorset"/>
    <s v="LIGHT"/>
    <s v="NO"/>
    <n v="0"/>
    <n v="0"/>
    <n v="0"/>
    <n v="6"/>
  </r>
  <r>
    <x v="0"/>
    <s v="06/13/2016"/>
    <s v="FC-036"/>
    <x v="3"/>
    <s v="Hemlock"/>
    <s v="LIGHT"/>
    <s v="NO"/>
    <n v="3"/>
    <n v="0"/>
    <n v="3"/>
    <n v="730"/>
  </r>
  <r>
    <x v="0"/>
    <s v="06/15/2016"/>
    <s v="FC-041"/>
    <x v="3"/>
    <s v="Fishback"/>
    <s v="LIGHT"/>
    <s v="NO"/>
    <n v="0"/>
    <n v="3"/>
    <n v="3"/>
    <n v="10"/>
  </r>
  <r>
    <x v="0"/>
    <s v="06/15/2016"/>
    <s v="FC-052"/>
    <x v="3"/>
    <s v="603 Gilgalad Way"/>
    <s v="LIGHT"/>
    <s v="NO"/>
    <n v="0"/>
    <n v="1"/>
    <n v="1"/>
    <n v="75"/>
  </r>
  <r>
    <x v="0"/>
    <s v="06/15/2016"/>
    <s v="FC-060"/>
    <x v="3"/>
    <s v="808 Pondersosa"/>
    <s v="LIGHT"/>
    <s v="NO"/>
    <n v="0"/>
    <n v="0"/>
    <n v="0"/>
    <n v="0"/>
  </r>
  <r>
    <x v="0"/>
    <s v="06/15/2016"/>
    <s v="FC-061"/>
    <x v="3"/>
    <s v="Holley Environ. Plant Research Ctr"/>
    <s v="LIGHT"/>
    <s v="NO"/>
    <n v="0"/>
    <n v="1"/>
    <n v="1"/>
    <n v="65"/>
  </r>
  <r>
    <x v="0"/>
    <s v="06/15/2016"/>
    <s v="FC-063"/>
    <x v="3"/>
    <s v="Red Fox Meadows FCNA"/>
    <s v="LIGHT"/>
    <s v="NO"/>
    <n v="0"/>
    <n v="0"/>
    <n v="0"/>
    <n v="51"/>
  </r>
  <r>
    <x v="0"/>
    <s v="06/15/2016"/>
    <s v="FC-073"/>
    <x v="3"/>
    <s v="118 Grant"/>
    <s v="LIGHT"/>
    <s v="NO"/>
    <n v="0"/>
    <n v="0"/>
    <n v="0"/>
    <n v="7"/>
  </r>
  <r>
    <x v="0"/>
    <s v="06/14/2016"/>
    <s v="FC-004"/>
    <x v="4"/>
    <s v="Bighorn Drive"/>
    <s v="LIGHT"/>
    <s v="NO"/>
    <n v="1"/>
    <n v="0"/>
    <n v="1"/>
    <n v="5"/>
  </r>
  <r>
    <x v="0"/>
    <s v="06/14/2016"/>
    <s v="FC-023"/>
    <x v="4"/>
    <s v="Boltz"/>
    <s v="LIGHT"/>
    <s v="NO"/>
    <n v="0"/>
    <n v="3"/>
    <n v="3"/>
    <n v="8"/>
  </r>
  <r>
    <x v="0"/>
    <s v="06/14/2016"/>
    <s v="FC-027"/>
    <x v="4"/>
    <s v="San Luis"/>
    <s v="LIGHT"/>
    <s v="NO"/>
    <n v="3"/>
    <n v="1"/>
    <n v="4"/>
    <n v="14"/>
  </r>
  <r>
    <x v="0"/>
    <s v="06/16/2016"/>
    <s v="FC-029"/>
    <x v="4"/>
    <s v="Bens Park"/>
    <s v="LIGHT"/>
    <s v="NO"/>
    <n v="1"/>
    <n v="2"/>
    <n v="3"/>
    <n v="5"/>
  </r>
  <r>
    <x v="0"/>
    <s v="06/15/2016"/>
    <s v="FC-031"/>
    <x v="4"/>
    <s v="Willow Springs"/>
    <s v="LIGHT"/>
    <s v="NO"/>
    <n v="0"/>
    <n v="0"/>
    <n v="0"/>
    <n v="2"/>
  </r>
  <r>
    <x v="0"/>
    <s v="06/14/2016"/>
    <s v="FC-039"/>
    <x v="4"/>
    <s v="Fossil Creek South (Greenstone)"/>
    <s v="LIGHT"/>
    <s v="NO"/>
    <n v="4"/>
    <n v="0"/>
    <n v="4"/>
    <n v="6"/>
  </r>
  <r>
    <x v="0"/>
    <s v="06/14/2016"/>
    <s v="FC-046"/>
    <x v="4"/>
    <s v="725 Westshore Court"/>
    <s v="LIGHT"/>
    <s v="NO"/>
    <n v="0"/>
    <n v="0"/>
    <n v="0"/>
    <n v="10"/>
  </r>
  <r>
    <x v="0"/>
    <s v="06/14/2016"/>
    <s v="FC-047"/>
    <x v="4"/>
    <s v="Keenland &amp; Twin Oak"/>
    <s v="LIGHT"/>
    <s v="NO"/>
    <n v="0"/>
    <n v="0"/>
    <n v="0"/>
    <n v="1"/>
  </r>
  <r>
    <x v="0"/>
    <s v="06/14/2016"/>
    <s v="FC-050"/>
    <x v="4"/>
    <s v="Golden Meadows Ditch"/>
    <s v="LIGHT"/>
    <s v="NO"/>
    <n v="0"/>
    <n v="1"/>
    <n v="1"/>
    <n v="21"/>
  </r>
  <r>
    <x v="0"/>
    <s v="06/14/2016"/>
    <s v="FC-053"/>
    <x v="4"/>
    <s v="Egret and Rookery"/>
    <s v="LIGHT"/>
    <s v="NO"/>
    <n v="5"/>
    <n v="0"/>
    <n v="5"/>
    <n v="20"/>
  </r>
  <r>
    <x v="0"/>
    <s v="06/16/2016"/>
    <s v="FC-054"/>
    <x v="4"/>
    <s v="737 Parliament Court"/>
    <s v="LIGHT"/>
    <s v="NO"/>
    <n v="2"/>
    <n v="0"/>
    <n v="2"/>
    <n v="16"/>
  </r>
  <r>
    <x v="0"/>
    <s v="06/14/2016"/>
    <s v="FC-059"/>
    <x v="4"/>
    <s v="Springwood and Lockwood"/>
    <s v="LIGHT"/>
    <s v="NO"/>
    <n v="1"/>
    <n v="1"/>
    <n v="2"/>
    <n v="25"/>
  </r>
  <r>
    <x v="0"/>
    <s v="06/14/2016"/>
    <s v="FC-064"/>
    <x v="4"/>
    <s v="West Chase @ Kechter Farm"/>
    <s v="LIGHT"/>
    <s v="NO"/>
    <n v="2"/>
    <n v="0"/>
    <n v="2"/>
    <n v="23"/>
  </r>
  <r>
    <x v="0"/>
    <s v="06/15/2016"/>
    <s v="FC-074"/>
    <x v="4"/>
    <s v="Rockcreek"/>
    <s v="LIGHT"/>
    <s v="NO"/>
    <n v="0"/>
    <n v="0"/>
    <n v="0"/>
    <n v="10"/>
  </r>
  <r>
    <x v="0"/>
    <s v="06/15/2016"/>
    <s v="FC-075"/>
    <x v="4"/>
    <s v="North Sage Creek"/>
    <s v="LIGHT"/>
    <s v="NO"/>
    <n v="0"/>
    <n v="0"/>
    <n v="0"/>
    <n v="12"/>
  </r>
  <r>
    <x v="0"/>
    <s v="06/16/2016"/>
    <s v="FC-001"/>
    <x v="5"/>
    <s v="Magic Carpet"/>
    <s v="LIGHT"/>
    <s v="NO"/>
    <n v="2"/>
    <n v="1"/>
    <n v="3"/>
    <n v="9"/>
  </r>
  <r>
    <x v="0"/>
    <s v="06/16/2016"/>
    <s v="FC-037"/>
    <x v="5"/>
    <s v="Chelsea Ridge"/>
    <s v="LIGHT"/>
    <s v="NO"/>
    <n v="0"/>
    <n v="0"/>
    <n v="0"/>
    <n v="1"/>
  </r>
  <r>
    <x v="0"/>
    <s v="06/15/2016"/>
    <s v="FC-049"/>
    <x v="5"/>
    <s v="Casa Grande and Downing"/>
    <s v="LIGHT"/>
    <s v="NO"/>
    <n v="0"/>
    <n v="2"/>
    <n v="2"/>
    <n v="9"/>
  </r>
  <r>
    <x v="0"/>
    <s v="06/16/2016"/>
    <s v="FC-057"/>
    <x v="5"/>
    <s v="Registry Ridge- End of Ranger Dr"/>
    <s v="LIGHT"/>
    <s v="NO"/>
    <n v="0"/>
    <n v="0"/>
    <n v="0"/>
    <n v="1"/>
  </r>
  <r>
    <x v="0"/>
    <s v="06/15/2016"/>
    <s v="FC-058"/>
    <x v="5"/>
    <s v="Spring Creek Trail @ Michener Dr"/>
    <s v="LIGHT"/>
    <s v="NO"/>
    <n v="0"/>
    <n v="0"/>
    <n v="0"/>
    <n v="77"/>
  </r>
  <r>
    <x v="0"/>
    <s v="06/16/2016"/>
    <s v="FC-062"/>
    <x v="5"/>
    <s v="Waters Edge at Blue Mesa"/>
    <s v="LIGHT"/>
    <s v="NO"/>
    <n v="0"/>
    <n v="0"/>
    <n v="0"/>
    <n v="7"/>
  </r>
  <r>
    <x v="0"/>
    <s v="06/16/2016"/>
    <s v="FC-068"/>
    <x v="5"/>
    <s v="502 Crest Drive"/>
    <s v="LIGHT"/>
    <s v="NO"/>
    <n v="0"/>
    <n v="0"/>
    <n v="0"/>
    <n v="0"/>
  </r>
  <r>
    <x v="0"/>
    <s v="06/16/2016"/>
    <s v="FC-071"/>
    <x v="5"/>
    <s v="Silvergate Road"/>
    <s v="LIGHT"/>
    <s v="NO"/>
    <n v="0"/>
    <n v="0"/>
    <n v="0"/>
    <n v="1"/>
  </r>
  <r>
    <x v="0"/>
    <s v="06/16/2016"/>
    <s v="FC-093"/>
    <x v="5"/>
    <s v="Lopez Elementary School"/>
    <s v="LIGHT"/>
    <s v="NO"/>
    <n v="0"/>
    <n v="1"/>
    <n v="1"/>
    <n v="17"/>
  </r>
</pivotCacheRecords>
</file>

<file path=xl/pivotCache/pivotCacheRecords2.xml><?xml version="1.0" encoding="utf-8"?>
<pivotCacheRecords xmlns="http://schemas.openxmlformats.org/spreadsheetml/2006/main" xmlns:r="http://schemas.openxmlformats.org/officeDocument/2006/relationships" count="49">
  <r>
    <n v="2016"/>
    <s v="CSU-8860"/>
    <n v="18407"/>
    <x v="0"/>
    <x v="0"/>
    <s v="LC"/>
    <s v="FC"/>
    <s v="FC-066gr"/>
    <x v="0"/>
    <s v="G"/>
    <s v="Cx."/>
    <x v="0"/>
    <s v="F"/>
    <n v="3"/>
    <m/>
    <n v="3"/>
    <n v="0"/>
    <s v="Negative "/>
    <m/>
  </r>
  <r>
    <n v="2016"/>
    <s v="CSU-8861"/>
    <n v="18408"/>
    <x v="0"/>
    <x v="0"/>
    <s v="LC"/>
    <s v="FC"/>
    <s v="FC-019"/>
    <x v="0"/>
    <s v="L"/>
    <s v="Cx."/>
    <x v="0"/>
    <s v="F"/>
    <m/>
    <n v="1"/>
    <n v="1"/>
    <n v="0"/>
    <s v="Negative "/>
    <m/>
  </r>
  <r>
    <n v="2016"/>
    <s v="CSU-8862"/>
    <n v="18409"/>
    <x v="0"/>
    <x v="0"/>
    <s v="LC"/>
    <s v="FC"/>
    <s v="FC-038"/>
    <x v="0"/>
    <s v="L"/>
    <s v="Cx."/>
    <x v="1"/>
    <s v="F"/>
    <m/>
    <n v="1"/>
    <n v="1"/>
    <n v="0"/>
    <s v="Negative "/>
    <m/>
  </r>
  <r>
    <n v="2016"/>
    <s v="CSU-8863"/>
    <n v="18410"/>
    <x v="0"/>
    <x v="0"/>
    <s v="LC"/>
    <s v="FC"/>
    <s v="FC-014"/>
    <x v="0"/>
    <s v="L"/>
    <s v="Cx."/>
    <x v="1"/>
    <s v="F"/>
    <m/>
    <n v="1"/>
    <n v="1"/>
    <n v="0"/>
    <s v="Negative "/>
    <m/>
  </r>
  <r>
    <n v="2016"/>
    <s v="CSU-8864"/>
    <n v="18411"/>
    <x v="0"/>
    <x v="0"/>
    <s v="LC"/>
    <s v="FC"/>
    <s v="FC-069"/>
    <x v="0"/>
    <s v="L"/>
    <s v="Cx."/>
    <x v="1"/>
    <s v="F"/>
    <m/>
    <n v="1"/>
    <n v="1"/>
    <n v="0"/>
    <s v="Negative "/>
    <m/>
  </r>
  <r>
    <n v="2016"/>
    <s v="CSU-8865"/>
    <n v="18412"/>
    <x v="0"/>
    <x v="0"/>
    <s v="LC"/>
    <s v="FC"/>
    <s v="FC-066"/>
    <x v="0"/>
    <s v="L"/>
    <s v="Cx."/>
    <x v="0"/>
    <s v="F"/>
    <m/>
    <n v="1"/>
    <n v="1"/>
    <n v="0"/>
    <s v="Negative "/>
    <m/>
  </r>
  <r>
    <n v="2016"/>
    <s v="CSU-8866"/>
    <n v="18413"/>
    <x v="0"/>
    <x v="0"/>
    <s v="LC"/>
    <s v="FC"/>
    <s v="FC-066"/>
    <x v="0"/>
    <s v="L"/>
    <s v="Cx."/>
    <x v="1"/>
    <s v="F"/>
    <m/>
    <n v="5"/>
    <n v="5"/>
    <n v="0"/>
    <s v="Negative "/>
    <m/>
  </r>
  <r>
    <n v="2016"/>
    <s v="CSU-8867"/>
    <n v="18414"/>
    <x v="0"/>
    <x v="0"/>
    <s v="LC"/>
    <s v="FC"/>
    <s v="FC-067"/>
    <x v="0"/>
    <s v="L"/>
    <s v="Cx."/>
    <x v="1"/>
    <s v="F"/>
    <m/>
    <n v="1"/>
    <n v="1"/>
    <n v="0"/>
    <s v="Negative "/>
    <m/>
  </r>
  <r>
    <n v="2016"/>
    <s v="CSU-8868"/>
    <n v="18415"/>
    <x v="0"/>
    <x v="0"/>
    <s v="LC"/>
    <s v="FC"/>
    <s v="FC-067"/>
    <x v="0"/>
    <s v="L"/>
    <s v="Cx."/>
    <x v="0"/>
    <s v="F"/>
    <m/>
    <n v="1"/>
    <n v="1"/>
    <n v="0"/>
    <s v="Negative "/>
    <m/>
  </r>
  <r>
    <n v="2016"/>
    <s v="CSU-8869"/>
    <n v="18416"/>
    <x v="0"/>
    <x v="0"/>
    <s v="LC"/>
    <s v="LV"/>
    <s v="LV-069"/>
    <x v="1"/>
    <s v="L"/>
    <s v="Cx."/>
    <x v="1"/>
    <s v="F"/>
    <m/>
    <n v="4"/>
    <n v="4"/>
    <n v="0"/>
    <s v="Negative "/>
    <m/>
  </r>
  <r>
    <n v="2016"/>
    <s v="CSU-8870"/>
    <n v="18417"/>
    <x v="0"/>
    <x v="0"/>
    <s v="LC"/>
    <s v="LV"/>
    <s v="LV-069"/>
    <x v="1"/>
    <s v="L"/>
    <s v="Cx."/>
    <x v="0"/>
    <s v="F"/>
    <m/>
    <n v="4"/>
    <n v="4"/>
    <n v="0"/>
    <s v="Negative "/>
    <m/>
  </r>
  <r>
    <n v="2016"/>
    <s v="CSU-8871"/>
    <n v="18418"/>
    <x v="0"/>
    <x v="0"/>
    <s v="LC"/>
    <s v="FC"/>
    <s v="FC-091gr"/>
    <x v="0"/>
    <s v="G"/>
    <s v="Cx."/>
    <x v="0"/>
    <s v="F"/>
    <n v="2"/>
    <m/>
    <n v="2"/>
    <n v="0"/>
    <s v="Negative "/>
    <m/>
  </r>
  <r>
    <n v="2016"/>
    <s v="CSU-8872"/>
    <n v="18419"/>
    <x v="0"/>
    <x v="0"/>
    <s v="LC"/>
    <s v="FC"/>
    <s v="FC-072"/>
    <x v="0"/>
    <s v="L"/>
    <s v="Cx."/>
    <x v="1"/>
    <s v="F"/>
    <m/>
    <n v="1"/>
    <n v="1"/>
    <n v="0"/>
    <s v="Negative "/>
    <m/>
  </r>
  <r>
    <n v="2016"/>
    <s v="CSU-8873"/>
    <n v="18420"/>
    <x v="0"/>
    <x v="0"/>
    <s v="LC"/>
    <s v="FC"/>
    <s v="FC-072"/>
    <x v="0"/>
    <s v="L"/>
    <s v="Cx."/>
    <x v="0"/>
    <s v="F"/>
    <m/>
    <n v="1"/>
    <n v="1"/>
    <n v="0"/>
    <s v="Negative "/>
    <m/>
  </r>
  <r>
    <n v="2016"/>
    <s v="CSU-8874"/>
    <n v="18421"/>
    <x v="0"/>
    <x v="0"/>
    <s v="LC"/>
    <s v="FC"/>
    <s v="FC-092gr"/>
    <x v="0"/>
    <s v="G"/>
    <s v="Cx."/>
    <x v="0"/>
    <s v="F"/>
    <n v="9"/>
    <m/>
    <n v="9"/>
    <n v="0"/>
    <s v="Negative "/>
    <m/>
  </r>
  <r>
    <n v="2016"/>
    <s v="CSU-8875"/>
    <n v="18422"/>
    <x v="0"/>
    <x v="0"/>
    <s v="LC"/>
    <s v="LV"/>
    <s v="LV-095"/>
    <x v="1"/>
    <s v="L"/>
    <s v="Cx."/>
    <x v="1"/>
    <s v="F"/>
    <m/>
    <n v="1"/>
    <n v="1"/>
    <n v="0"/>
    <s v="Negative "/>
    <m/>
  </r>
  <r>
    <n v="2016"/>
    <s v="CSU-8876"/>
    <n v="18423"/>
    <x v="0"/>
    <x v="0"/>
    <s v="LC"/>
    <s v="FC"/>
    <s v="FC-006"/>
    <x v="0"/>
    <s v="L"/>
    <s v="Cx."/>
    <x v="1"/>
    <s v="F"/>
    <m/>
    <n v="2"/>
    <n v="2"/>
    <n v="0"/>
    <s v="Negative "/>
    <m/>
  </r>
  <r>
    <n v="2016"/>
    <s v="CSU-8877"/>
    <n v="18424"/>
    <x v="0"/>
    <x v="0"/>
    <s v="LC"/>
    <s v="FC"/>
    <s v="FC-040gr"/>
    <x v="0"/>
    <s v="G"/>
    <s v="Cx."/>
    <x v="0"/>
    <s v="F"/>
    <n v="17"/>
    <m/>
    <n v="17"/>
    <n v="0"/>
    <s v="Negative "/>
    <m/>
  </r>
  <r>
    <n v="2016"/>
    <s v="CSU-8878"/>
    <n v="18425"/>
    <x v="0"/>
    <x v="0"/>
    <s v="LC"/>
    <s v="FC"/>
    <s v="FC-040gr"/>
    <x v="0"/>
    <s v="G"/>
    <s v="Cx."/>
    <x v="1"/>
    <s v="F"/>
    <n v="1"/>
    <m/>
    <n v="1"/>
    <n v="0"/>
    <s v="Negative "/>
    <m/>
  </r>
  <r>
    <n v="2016"/>
    <s v="CSU-8879"/>
    <n v="18426"/>
    <x v="0"/>
    <x v="0"/>
    <s v="LC"/>
    <s v="FC"/>
    <s v="FC-040 "/>
    <x v="0"/>
    <s v="L"/>
    <s v="Cx."/>
    <x v="1"/>
    <s v="F"/>
    <m/>
    <n v="3"/>
    <n v="3"/>
    <n v="0"/>
    <s v="Negative "/>
    <m/>
  </r>
  <r>
    <n v="2016"/>
    <s v="CSU-8880"/>
    <n v="18427"/>
    <x v="0"/>
    <x v="0"/>
    <s v="LC"/>
    <s v="FC"/>
    <s v="FC-036"/>
    <x v="2"/>
    <s v="L"/>
    <s v="Cx."/>
    <x v="1"/>
    <s v="F"/>
    <m/>
    <n v="3"/>
    <n v="3"/>
    <n v="0"/>
    <s v="Negative "/>
    <m/>
  </r>
  <r>
    <n v="2016"/>
    <s v="CSU-8881"/>
    <n v="18428"/>
    <x v="0"/>
    <x v="1"/>
    <s v="LC"/>
    <s v="LV"/>
    <s v="LV-110"/>
    <x v="1"/>
    <s v="L"/>
    <s v="Cx."/>
    <x v="1"/>
    <s v="F"/>
    <m/>
    <n v="3"/>
    <n v="3"/>
    <n v="0"/>
    <s v="Negative "/>
    <m/>
  </r>
  <r>
    <n v="2016"/>
    <s v="CSU-8882"/>
    <n v="18429"/>
    <x v="0"/>
    <x v="1"/>
    <s v="LC"/>
    <s v="LV"/>
    <s v="LV-104"/>
    <x v="1"/>
    <s v="L"/>
    <s v="Cx."/>
    <x v="1"/>
    <s v="F"/>
    <m/>
    <n v="14"/>
    <n v="14"/>
    <n v="0"/>
    <s v="Negative "/>
    <m/>
  </r>
  <r>
    <n v="2016"/>
    <s v="CSU-8883"/>
    <n v="18430"/>
    <x v="0"/>
    <x v="1"/>
    <s v="LC"/>
    <s v="FC"/>
    <s v="FC-053"/>
    <x v="3"/>
    <s v="L"/>
    <s v="Cx."/>
    <x v="1"/>
    <s v="F"/>
    <m/>
    <n v="5"/>
    <n v="5"/>
    <n v="0"/>
    <s v="Negative "/>
    <m/>
  </r>
  <r>
    <n v="2016"/>
    <s v="CSU-8884"/>
    <n v="18431"/>
    <x v="0"/>
    <x v="1"/>
    <s v="LC"/>
    <s v="FC"/>
    <s v="FC-050"/>
    <x v="3"/>
    <s v="L"/>
    <s v="Cx."/>
    <x v="0"/>
    <s v="F"/>
    <m/>
    <n v="1"/>
    <n v="1"/>
    <n v="0"/>
    <s v="Negative "/>
    <m/>
  </r>
  <r>
    <n v="2016"/>
    <s v="CSU-8885"/>
    <n v="18432"/>
    <x v="0"/>
    <x v="1"/>
    <s v="LC"/>
    <s v="FC"/>
    <s v="FC-039"/>
    <x v="3"/>
    <s v="L"/>
    <s v="Cx."/>
    <x v="1"/>
    <s v="F"/>
    <m/>
    <n v="4"/>
    <n v="4"/>
    <n v="0"/>
    <s v="Negative "/>
    <m/>
  </r>
  <r>
    <n v="2016"/>
    <s v="CSU-8886"/>
    <n v="18433"/>
    <x v="0"/>
    <x v="1"/>
    <s v="LC"/>
    <s v="FC"/>
    <s v="FC-023"/>
    <x v="3"/>
    <s v="L"/>
    <s v="Cx."/>
    <x v="0"/>
    <s v="F"/>
    <m/>
    <n v="3"/>
    <n v="3"/>
    <n v="0"/>
    <s v="Negative "/>
    <m/>
  </r>
  <r>
    <n v="2016"/>
    <s v="CSU-8887"/>
    <n v="18434"/>
    <x v="0"/>
    <x v="1"/>
    <s v="LC"/>
    <s v="FC"/>
    <s v="FC-064"/>
    <x v="3"/>
    <s v="L"/>
    <s v="Cx."/>
    <x v="1"/>
    <s v="F"/>
    <m/>
    <n v="2"/>
    <n v="2"/>
    <n v="0"/>
    <s v="Negative "/>
    <m/>
  </r>
  <r>
    <n v="2016"/>
    <s v="CSU-8888"/>
    <n v="18435"/>
    <x v="0"/>
    <x v="1"/>
    <s v="LC"/>
    <s v="FC"/>
    <s v="FC-027"/>
    <x v="3"/>
    <s v="L"/>
    <s v="Cx."/>
    <x v="1"/>
    <s v="F"/>
    <m/>
    <n v="3"/>
    <n v="3"/>
    <n v="0"/>
    <s v="Negative "/>
    <m/>
  </r>
  <r>
    <n v="2016"/>
    <s v="CSU-8889"/>
    <n v="18436"/>
    <x v="0"/>
    <x v="1"/>
    <s v="LC"/>
    <s v="FC"/>
    <s v="FC-027"/>
    <x v="3"/>
    <s v="L"/>
    <s v="Cx."/>
    <x v="0"/>
    <s v="F"/>
    <m/>
    <n v="1"/>
    <n v="1"/>
    <n v="0"/>
    <s v="Negative "/>
    <m/>
  </r>
  <r>
    <n v="2016"/>
    <s v="CSU-8890"/>
    <n v="18437"/>
    <x v="0"/>
    <x v="1"/>
    <s v="LC"/>
    <s v="FC"/>
    <s v="FC-004"/>
    <x v="3"/>
    <s v="L"/>
    <s v="Cx."/>
    <x v="1"/>
    <s v="F"/>
    <m/>
    <n v="1"/>
    <n v="1"/>
    <n v="0"/>
    <s v="Negative "/>
    <m/>
  </r>
  <r>
    <n v="2016"/>
    <s v="CSU-8891"/>
    <n v="18438"/>
    <x v="0"/>
    <x v="1"/>
    <s v="LC"/>
    <s v="FC"/>
    <s v="FC-088gr"/>
    <x v="3"/>
    <s v="G"/>
    <s v="Cx."/>
    <x v="0"/>
    <s v="F"/>
    <n v="4"/>
    <m/>
    <n v="4"/>
    <n v="0"/>
    <s v="Negative "/>
    <m/>
  </r>
  <r>
    <n v="2016"/>
    <s v="CSU-8892"/>
    <n v="18439"/>
    <x v="0"/>
    <x v="1"/>
    <s v="LC"/>
    <s v="FC"/>
    <s v="FC-059"/>
    <x v="3"/>
    <s v="L"/>
    <s v="Cx."/>
    <x v="1"/>
    <s v="F"/>
    <m/>
    <n v="1"/>
    <n v="1"/>
    <n v="0"/>
    <s v="Negative "/>
    <m/>
  </r>
  <r>
    <n v="2016"/>
    <s v="CSU-8893"/>
    <n v="18440"/>
    <x v="0"/>
    <x v="1"/>
    <s v="LC"/>
    <s v="FC"/>
    <s v="FC-059"/>
    <x v="3"/>
    <s v="L"/>
    <s v="Cx."/>
    <x v="0"/>
    <s v="F"/>
    <m/>
    <n v="1"/>
    <n v="1"/>
    <n v="0"/>
    <s v="Negative "/>
    <m/>
  </r>
  <r>
    <n v="2016"/>
    <s v="CSU-8894"/>
    <n v="18441"/>
    <x v="0"/>
    <x v="2"/>
    <s v="LC"/>
    <s v="LV"/>
    <s v="LV-089"/>
    <x v="1"/>
    <s v="L"/>
    <s v="Cx."/>
    <x v="1"/>
    <s v="F"/>
    <m/>
    <n v="4"/>
    <n v="4"/>
    <n v="0"/>
    <s v="Negative "/>
    <m/>
  </r>
  <r>
    <n v="2016"/>
    <s v="CSU-8895"/>
    <n v="18442"/>
    <x v="0"/>
    <x v="2"/>
    <s v="LC"/>
    <s v="LV"/>
    <s v="LV-020"/>
    <x v="1"/>
    <s v="L"/>
    <s v="Cx."/>
    <x v="1"/>
    <s v="F"/>
    <m/>
    <n v="17"/>
    <n v="17"/>
    <n v="0"/>
    <s v="Negative "/>
    <m/>
  </r>
  <r>
    <n v="2016"/>
    <s v="CSU-8896"/>
    <n v="18443"/>
    <x v="0"/>
    <x v="2"/>
    <s v="LC"/>
    <s v="FC"/>
    <s v="FC-049"/>
    <x v="4"/>
    <s v="L"/>
    <s v="Cx."/>
    <x v="0"/>
    <s v="F"/>
    <m/>
    <n v="2"/>
    <n v="2"/>
    <n v="0"/>
    <s v="Negative "/>
    <m/>
  </r>
  <r>
    <n v="2016"/>
    <s v="CSU-8897"/>
    <n v="18444"/>
    <x v="0"/>
    <x v="2"/>
    <s v="LC"/>
    <s v="FC"/>
    <s v="FC-063gr"/>
    <x v="2"/>
    <s v="G"/>
    <s v="Cx."/>
    <x v="0"/>
    <s v="F"/>
    <n v="1"/>
    <m/>
    <n v="1"/>
    <n v="0"/>
    <s v="Negative "/>
    <m/>
  </r>
  <r>
    <n v="2016"/>
    <s v="CSU-8898"/>
    <n v="18445"/>
    <x v="0"/>
    <x v="2"/>
    <s v="LC"/>
    <s v="FC"/>
    <s v="FC-041"/>
    <x v="2"/>
    <s v="L"/>
    <s v="Cx."/>
    <x v="0"/>
    <s v="F"/>
    <m/>
    <n v="3"/>
    <n v="3"/>
    <n v="0"/>
    <s v="Negative "/>
    <m/>
  </r>
  <r>
    <n v="2016"/>
    <s v="CSU-8899"/>
    <n v="18446"/>
    <x v="0"/>
    <x v="2"/>
    <s v="LC"/>
    <s v="FC"/>
    <s v="FC-061"/>
    <x v="2"/>
    <s v="L"/>
    <s v="Cx."/>
    <x v="0"/>
    <s v="F"/>
    <m/>
    <n v="1"/>
    <n v="1"/>
    <n v="0"/>
    <s v="Negative "/>
    <m/>
  </r>
  <r>
    <n v="2016"/>
    <s v="CSU-8900"/>
    <n v="18447"/>
    <x v="0"/>
    <x v="2"/>
    <s v="LC"/>
    <s v="FC"/>
    <s v="FC-052"/>
    <x v="2"/>
    <s v="L"/>
    <s v="Cx."/>
    <x v="0"/>
    <s v="F"/>
    <m/>
    <n v="1"/>
    <n v="1"/>
    <n v="0"/>
    <s v="Negative "/>
    <m/>
  </r>
  <r>
    <n v="2016"/>
    <s v="CSU-8901"/>
    <n v="18448"/>
    <x v="0"/>
    <x v="3"/>
    <s v="LC"/>
    <s v="FC"/>
    <s v="FC-001"/>
    <x v="4"/>
    <s v="L"/>
    <s v="Cx."/>
    <x v="1"/>
    <s v="F"/>
    <m/>
    <n v="2"/>
    <n v="2"/>
    <n v="0"/>
    <s v="Negative "/>
    <m/>
  </r>
  <r>
    <n v="2016"/>
    <s v="CSU-8902"/>
    <n v="18449"/>
    <x v="0"/>
    <x v="3"/>
    <s v="LC"/>
    <s v="FC"/>
    <s v="FC-001"/>
    <x v="4"/>
    <s v="L"/>
    <s v="Cx."/>
    <x v="0"/>
    <s v="F"/>
    <m/>
    <n v="1"/>
    <n v="1"/>
    <n v="0"/>
    <s v="Negative "/>
    <m/>
  </r>
  <r>
    <n v="2016"/>
    <s v="CSU-8903"/>
    <n v="18450"/>
    <x v="0"/>
    <x v="3"/>
    <s v="LC"/>
    <s v="FC"/>
    <s v="FC-054"/>
    <x v="3"/>
    <s v="L"/>
    <s v="Cx."/>
    <x v="1"/>
    <s v="F"/>
    <m/>
    <n v="2"/>
    <n v="2"/>
    <n v="0"/>
    <s v="Negative "/>
    <m/>
  </r>
  <r>
    <n v="2016"/>
    <s v="CSU-8904"/>
    <n v="18451"/>
    <x v="0"/>
    <x v="3"/>
    <s v="LC"/>
    <s v="FC"/>
    <s v="FC-029gr"/>
    <x v="3"/>
    <s v="G"/>
    <s v="Cx."/>
    <x v="0"/>
    <s v="F"/>
    <n v="25"/>
    <m/>
    <n v="25"/>
    <n v="0"/>
    <s v="Negative "/>
    <m/>
  </r>
  <r>
    <n v="2016"/>
    <s v="CSU-8905"/>
    <n v="18452"/>
    <x v="0"/>
    <x v="3"/>
    <s v="LC"/>
    <s v="FC"/>
    <s v="FC-029"/>
    <x v="3"/>
    <s v="L"/>
    <s v="Cx."/>
    <x v="1"/>
    <s v="F"/>
    <m/>
    <n v="1"/>
    <n v="1"/>
    <n v="0"/>
    <s v="Negative "/>
    <m/>
  </r>
  <r>
    <n v="2016"/>
    <s v="CSU-8906"/>
    <n v="18453"/>
    <x v="0"/>
    <x v="3"/>
    <s v="LC"/>
    <s v="FC"/>
    <s v="FC-029"/>
    <x v="3"/>
    <s v="L"/>
    <s v="Cx."/>
    <x v="0"/>
    <s v="F"/>
    <m/>
    <n v="2"/>
    <n v="2"/>
    <n v="0"/>
    <s v="Negative "/>
    <m/>
  </r>
  <r>
    <n v="2016"/>
    <s v="CSU-8907"/>
    <n v="18454"/>
    <x v="0"/>
    <x v="3"/>
    <s v="LC"/>
    <s v="FC"/>
    <s v="FC-093"/>
    <x v="4"/>
    <s v="L"/>
    <s v="Cx."/>
    <x v="0"/>
    <s v="F"/>
    <m/>
    <n v="1"/>
    <n v="1"/>
    <n v="0"/>
    <s v="Negative "/>
    <m/>
  </r>
  <r>
    <n v="2016"/>
    <s v="CSU-8908"/>
    <n v="18455"/>
    <x v="0"/>
    <x v="3"/>
    <s v="LC"/>
    <s v="FC"/>
    <s v="FC-089gr"/>
    <x v="4"/>
    <s v="G"/>
    <s v="Cx."/>
    <x v="0"/>
    <s v="F"/>
    <n v="9"/>
    <m/>
    <n v="9"/>
    <n v="0"/>
    <s v="Negative "/>
    <m/>
  </r>
</pivotCacheRecords>
</file>

<file path=xl/pivotCache/pivotCacheRecords3.xml><?xml version="1.0" encoding="utf-8"?>
<pivotCacheRecords xmlns="http://schemas.openxmlformats.org/spreadsheetml/2006/main" xmlns:r="http://schemas.openxmlformats.org/officeDocument/2006/relationships" count="49">
  <r>
    <n v="2016"/>
    <s v="CSU-8860"/>
    <n v="18407"/>
    <x v="0"/>
    <d v="2016-06-13T00:00:00"/>
    <s v="LC"/>
    <s v="FC"/>
    <s v="FC-066gr"/>
    <x v="0"/>
    <s v="G"/>
    <s v="Cx."/>
    <x v="0"/>
    <s v="F"/>
    <n v="3"/>
    <m/>
    <n v="3"/>
    <n v="0"/>
    <s v="Negative "/>
  </r>
  <r>
    <n v="2016"/>
    <s v="CSU-8861"/>
    <n v="18408"/>
    <x v="0"/>
    <d v="2016-06-13T00:00:00"/>
    <s v="LC"/>
    <s v="FC"/>
    <s v="FC-019"/>
    <x v="0"/>
    <s v="L"/>
    <s v="Cx."/>
    <x v="0"/>
    <s v="F"/>
    <m/>
    <n v="1"/>
    <n v="1"/>
    <n v="0"/>
    <s v="Negative "/>
  </r>
  <r>
    <n v="2016"/>
    <s v="CSU-8862"/>
    <n v="18409"/>
    <x v="0"/>
    <d v="2016-06-13T00:00:00"/>
    <s v="LC"/>
    <s v="FC"/>
    <s v="FC-038"/>
    <x v="0"/>
    <s v="L"/>
    <s v="Cx."/>
    <x v="1"/>
    <s v="F"/>
    <m/>
    <n v="1"/>
    <n v="1"/>
    <n v="0"/>
    <s v="Negative "/>
  </r>
  <r>
    <n v="2016"/>
    <s v="CSU-8863"/>
    <n v="18410"/>
    <x v="0"/>
    <d v="2016-06-13T00:00:00"/>
    <s v="LC"/>
    <s v="FC"/>
    <s v="FC-014"/>
    <x v="0"/>
    <s v="L"/>
    <s v="Cx."/>
    <x v="1"/>
    <s v="F"/>
    <m/>
    <n v="1"/>
    <n v="1"/>
    <n v="0"/>
    <s v="Negative "/>
  </r>
  <r>
    <n v="2016"/>
    <s v="CSU-8864"/>
    <n v="18411"/>
    <x v="0"/>
    <d v="2016-06-13T00:00:00"/>
    <s v="LC"/>
    <s v="FC"/>
    <s v="FC-069"/>
    <x v="0"/>
    <s v="L"/>
    <s v="Cx."/>
    <x v="1"/>
    <s v="F"/>
    <m/>
    <n v="1"/>
    <n v="1"/>
    <n v="0"/>
    <s v="Negative "/>
  </r>
  <r>
    <n v="2016"/>
    <s v="CSU-8865"/>
    <n v="18412"/>
    <x v="0"/>
    <d v="2016-06-13T00:00:00"/>
    <s v="LC"/>
    <s v="FC"/>
    <s v="FC-066"/>
    <x v="0"/>
    <s v="L"/>
    <s v="Cx."/>
    <x v="0"/>
    <s v="F"/>
    <m/>
    <n v="1"/>
    <n v="1"/>
    <n v="0"/>
    <s v="Negative "/>
  </r>
  <r>
    <n v="2016"/>
    <s v="CSU-8866"/>
    <n v="18413"/>
    <x v="0"/>
    <d v="2016-06-13T00:00:00"/>
    <s v="LC"/>
    <s v="FC"/>
    <s v="FC-066"/>
    <x v="0"/>
    <s v="L"/>
    <s v="Cx."/>
    <x v="1"/>
    <s v="F"/>
    <m/>
    <n v="5"/>
    <n v="5"/>
    <n v="0"/>
    <s v="Negative "/>
  </r>
  <r>
    <n v="2016"/>
    <s v="CSU-8867"/>
    <n v="18414"/>
    <x v="0"/>
    <d v="2016-06-13T00:00:00"/>
    <s v="LC"/>
    <s v="FC"/>
    <s v="FC-067"/>
    <x v="0"/>
    <s v="L"/>
    <s v="Cx."/>
    <x v="1"/>
    <s v="F"/>
    <m/>
    <n v="1"/>
    <n v="1"/>
    <n v="0"/>
    <s v="Negative "/>
  </r>
  <r>
    <n v="2016"/>
    <s v="CSU-8868"/>
    <n v="18415"/>
    <x v="0"/>
    <d v="2016-06-13T00:00:00"/>
    <s v="LC"/>
    <s v="FC"/>
    <s v="FC-067"/>
    <x v="0"/>
    <s v="L"/>
    <s v="Cx."/>
    <x v="0"/>
    <s v="F"/>
    <m/>
    <n v="1"/>
    <n v="1"/>
    <n v="0"/>
    <s v="Negative "/>
  </r>
  <r>
    <n v="2016"/>
    <s v="CSU-8869"/>
    <n v="18416"/>
    <x v="0"/>
    <d v="2016-06-13T00:00:00"/>
    <s v="LC"/>
    <s v="LV"/>
    <s v="LV-069"/>
    <x v="1"/>
    <s v="L"/>
    <s v="Cx."/>
    <x v="1"/>
    <s v="F"/>
    <m/>
    <n v="4"/>
    <n v="4"/>
    <n v="0"/>
    <s v="Negative "/>
  </r>
  <r>
    <n v="2016"/>
    <s v="CSU-8870"/>
    <n v="18417"/>
    <x v="0"/>
    <d v="2016-06-13T00:00:00"/>
    <s v="LC"/>
    <s v="LV"/>
    <s v="LV-069"/>
    <x v="1"/>
    <s v="L"/>
    <s v="Cx."/>
    <x v="0"/>
    <s v="F"/>
    <m/>
    <n v="4"/>
    <n v="4"/>
    <n v="0"/>
    <s v="Negative "/>
  </r>
  <r>
    <n v="2016"/>
    <s v="CSU-8871"/>
    <n v="18418"/>
    <x v="0"/>
    <d v="2016-06-13T00:00:00"/>
    <s v="LC"/>
    <s v="FC"/>
    <s v="FC-091gr"/>
    <x v="0"/>
    <s v="G"/>
    <s v="Cx."/>
    <x v="0"/>
    <s v="F"/>
    <n v="2"/>
    <m/>
    <n v="2"/>
    <n v="0"/>
    <s v="Negative "/>
  </r>
  <r>
    <n v="2016"/>
    <s v="CSU-8872"/>
    <n v="18419"/>
    <x v="0"/>
    <d v="2016-06-13T00:00:00"/>
    <s v="LC"/>
    <s v="FC"/>
    <s v="FC-072"/>
    <x v="0"/>
    <s v="L"/>
    <s v="Cx."/>
    <x v="1"/>
    <s v="F"/>
    <m/>
    <n v="1"/>
    <n v="1"/>
    <n v="0"/>
    <s v="Negative "/>
  </r>
  <r>
    <n v="2016"/>
    <s v="CSU-8873"/>
    <n v="18420"/>
    <x v="0"/>
    <d v="2016-06-13T00:00:00"/>
    <s v="LC"/>
    <s v="FC"/>
    <s v="FC-072"/>
    <x v="0"/>
    <s v="L"/>
    <s v="Cx."/>
    <x v="0"/>
    <s v="F"/>
    <m/>
    <n v="1"/>
    <n v="1"/>
    <n v="0"/>
    <s v="Negative "/>
  </r>
  <r>
    <n v="2016"/>
    <s v="CSU-8874"/>
    <n v="18421"/>
    <x v="0"/>
    <d v="2016-06-13T00:00:00"/>
    <s v="LC"/>
    <s v="FC"/>
    <s v="FC-092gr"/>
    <x v="0"/>
    <s v="G"/>
    <s v="Cx."/>
    <x v="0"/>
    <s v="F"/>
    <n v="9"/>
    <m/>
    <n v="9"/>
    <n v="0"/>
    <s v="Negative "/>
  </r>
  <r>
    <n v="2016"/>
    <s v="CSU-8875"/>
    <n v="18422"/>
    <x v="0"/>
    <d v="2016-06-13T00:00:00"/>
    <s v="LC"/>
    <s v="LV"/>
    <s v="LV-095"/>
    <x v="1"/>
    <s v="L"/>
    <s v="Cx."/>
    <x v="1"/>
    <s v="F"/>
    <m/>
    <n v="1"/>
    <n v="1"/>
    <n v="0"/>
    <s v="Negative "/>
  </r>
  <r>
    <n v="2016"/>
    <s v="CSU-8876"/>
    <n v="18423"/>
    <x v="0"/>
    <d v="2016-06-13T00:00:00"/>
    <s v="LC"/>
    <s v="FC"/>
    <s v="FC-006"/>
    <x v="0"/>
    <s v="L"/>
    <s v="Cx."/>
    <x v="1"/>
    <s v="F"/>
    <m/>
    <n v="2"/>
    <n v="2"/>
    <n v="0"/>
    <s v="Negative "/>
  </r>
  <r>
    <n v="2016"/>
    <s v="CSU-8877"/>
    <n v="18424"/>
    <x v="0"/>
    <d v="2016-06-13T00:00:00"/>
    <s v="LC"/>
    <s v="FC"/>
    <s v="FC-040gr"/>
    <x v="0"/>
    <s v="G"/>
    <s v="Cx."/>
    <x v="0"/>
    <s v="F"/>
    <n v="17"/>
    <m/>
    <n v="17"/>
    <n v="0"/>
    <s v="Negative "/>
  </r>
  <r>
    <n v="2016"/>
    <s v="CSU-8878"/>
    <n v="18425"/>
    <x v="0"/>
    <d v="2016-06-13T00:00:00"/>
    <s v="LC"/>
    <s v="FC"/>
    <s v="FC-040gr"/>
    <x v="0"/>
    <s v="G"/>
    <s v="Cx."/>
    <x v="1"/>
    <s v="F"/>
    <n v="1"/>
    <m/>
    <n v="1"/>
    <n v="0"/>
    <s v="Negative "/>
  </r>
  <r>
    <n v="2016"/>
    <s v="CSU-8879"/>
    <n v="18426"/>
    <x v="0"/>
    <d v="2016-06-13T00:00:00"/>
    <s v="LC"/>
    <s v="FC"/>
    <s v="FC-040 "/>
    <x v="0"/>
    <s v="L"/>
    <s v="Cx."/>
    <x v="1"/>
    <s v="F"/>
    <m/>
    <n v="3"/>
    <n v="3"/>
    <n v="0"/>
    <s v="Negative "/>
  </r>
  <r>
    <n v="2016"/>
    <s v="CSU-8880"/>
    <n v="18427"/>
    <x v="0"/>
    <d v="2016-06-13T00:00:00"/>
    <s v="LC"/>
    <s v="FC"/>
    <s v="FC-036"/>
    <x v="2"/>
    <s v="L"/>
    <s v="Cx."/>
    <x v="1"/>
    <s v="F"/>
    <m/>
    <n v="3"/>
    <n v="3"/>
    <n v="0"/>
    <s v="Negative "/>
  </r>
  <r>
    <n v="2016"/>
    <s v="CSU-8881"/>
    <n v="18428"/>
    <x v="0"/>
    <d v="2016-06-14T00:00:00"/>
    <s v="LC"/>
    <s v="LV"/>
    <s v="LV-110"/>
    <x v="1"/>
    <s v="L"/>
    <s v="Cx."/>
    <x v="1"/>
    <s v="F"/>
    <m/>
    <n v="3"/>
    <n v="3"/>
    <n v="0"/>
    <s v="Negative "/>
  </r>
  <r>
    <n v="2016"/>
    <s v="CSU-8882"/>
    <n v="18429"/>
    <x v="0"/>
    <d v="2016-06-14T00:00:00"/>
    <s v="LC"/>
    <s v="LV"/>
    <s v="LV-104"/>
    <x v="1"/>
    <s v="L"/>
    <s v="Cx."/>
    <x v="1"/>
    <s v="F"/>
    <m/>
    <n v="14"/>
    <n v="14"/>
    <n v="0"/>
    <s v="Negative "/>
  </r>
  <r>
    <n v="2016"/>
    <s v="CSU-8883"/>
    <n v="18430"/>
    <x v="0"/>
    <d v="2016-06-14T00:00:00"/>
    <s v="LC"/>
    <s v="FC"/>
    <s v="FC-053"/>
    <x v="3"/>
    <s v="L"/>
    <s v="Cx."/>
    <x v="1"/>
    <s v="F"/>
    <m/>
    <n v="5"/>
    <n v="5"/>
    <n v="0"/>
    <s v="Negative "/>
  </r>
  <r>
    <n v="2016"/>
    <s v="CSU-8884"/>
    <n v="18431"/>
    <x v="0"/>
    <d v="2016-06-14T00:00:00"/>
    <s v="LC"/>
    <s v="FC"/>
    <s v="FC-050"/>
    <x v="3"/>
    <s v="L"/>
    <s v="Cx."/>
    <x v="0"/>
    <s v="F"/>
    <m/>
    <n v="1"/>
    <n v="1"/>
    <n v="0"/>
    <s v="Negative "/>
  </r>
  <r>
    <n v="2016"/>
    <s v="CSU-8885"/>
    <n v="18432"/>
    <x v="0"/>
    <d v="2016-06-14T00:00:00"/>
    <s v="LC"/>
    <s v="FC"/>
    <s v="FC-039"/>
    <x v="3"/>
    <s v="L"/>
    <s v="Cx."/>
    <x v="1"/>
    <s v="F"/>
    <m/>
    <n v="4"/>
    <n v="4"/>
    <n v="0"/>
    <s v="Negative "/>
  </r>
  <r>
    <n v="2016"/>
    <s v="CSU-8886"/>
    <n v="18433"/>
    <x v="0"/>
    <d v="2016-06-14T00:00:00"/>
    <s v="LC"/>
    <s v="FC"/>
    <s v="FC-023"/>
    <x v="3"/>
    <s v="L"/>
    <s v="Cx."/>
    <x v="0"/>
    <s v="F"/>
    <m/>
    <n v="3"/>
    <n v="3"/>
    <n v="0"/>
    <s v="Negative "/>
  </r>
  <r>
    <n v="2016"/>
    <s v="CSU-8887"/>
    <n v="18434"/>
    <x v="0"/>
    <d v="2016-06-14T00:00:00"/>
    <s v="LC"/>
    <s v="FC"/>
    <s v="FC-064"/>
    <x v="3"/>
    <s v="L"/>
    <s v="Cx."/>
    <x v="1"/>
    <s v="F"/>
    <m/>
    <n v="2"/>
    <n v="2"/>
    <n v="0"/>
    <s v="Negative "/>
  </r>
  <r>
    <n v="2016"/>
    <s v="CSU-8888"/>
    <n v="18435"/>
    <x v="0"/>
    <d v="2016-06-14T00:00:00"/>
    <s v="LC"/>
    <s v="FC"/>
    <s v="FC-027"/>
    <x v="3"/>
    <s v="L"/>
    <s v="Cx."/>
    <x v="1"/>
    <s v="F"/>
    <m/>
    <n v="3"/>
    <n v="3"/>
    <n v="0"/>
    <s v="Negative "/>
  </r>
  <r>
    <n v="2016"/>
    <s v="CSU-8889"/>
    <n v="18436"/>
    <x v="0"/>
    <d v="2016-06-14T00:00:00"/>
    <s v="LC"/>
    <s v="FC"/>
    <s v="FC-027"/>
    <x v="3"/>
    <s v="L"/>
    <s v="Cx."/>
    <x v="0"/>
    <s v="F"/>
    <m/>
    <n v="1"/>
    <n v="1"/>
    <n v="0"/>
    <s v="Negative "/>
  </r>
  <r>
    <n v="2016"/>
    <s v="CSU-8890"/>
    <n v="18437"/>
    <x v="0"/>
    <d v="2016-06-14T00:00:00"/>
    <s v="LC"/>
    <s v="FC"/>
    <s v="FC-004"/>
    <x v="3"/>
    <s v="L"/>
    <s v="Cx."/>
    <x v="1"/>
    <s v="F"/>
    <m/>
    <n v="1"/>
    <n v="1"/>
    <n v="0"/>
    <s v="Negative "/>
  </r>
  <r>
    <n v="2016"/>
    <s v="CSU-8891"/>
    <n v="18438"/>
    <x v="0"/>
    <d v="2016-06-14T00:00:00"/>
    <s v="LC"/>
    <s v="FC"/>
    <s v="FC-088gr"/>
    <x v="3"/>
    <s v="G"/>
    <s v="Cx."/>
    <x v="0"/>
    <s v="F"/>
    <n v="4"/>
    <m/>
    <n v="4"/>
    <n v="0"/>
    <s v="Negative "/>
  </r>
  <r>
    <n v="2016"/>
    <s v="CSU-8892"/>
    <n v="18439"/>
    <x v="0"/>
    <d v="2016-06-14T00:00:00"/>
    <s v="LC"/>
    <s v="FC"/>
    <s v="FC-059"/>
    <x v="3"/>
    <s v="L"/>
    <s v="Cx."/>
    <x v="1"/>
    <s v="F"/>
    <m/>
    <n v="1"/>
    <n v="1"/>
    <n v="0"/>
    <s v="Negative "/>
  </r>
  <r>
    <n v="2016"/>
    <s v="CSU-8893"/>
    <n v="18440"/>
    <x v="0"/>
    <d v="2016-06-14T00:00:00"/>
    <s v="LC"/>
    <s v="FC"/>
    <s v="FC-059"/>
    <x v="3"/>
    <s v="L"/>
    <s v="Cx."/>
    <x v="0"/>
    <s v="F"/>
    <m/>
    <n v="1"/>
    <n v="1"/>
    <n v="0"/>
    <s v="Negative "/>
  </r>
  <r>
    <n v="2016"/>
    <s v="CSU-8894"/>
    <n v="18441"/>
    <x v="0"/>
    <d v="2016-06-15T00:00:00"/>
    <s v="LC"/>
    <s v="LV"/>
    <s v="LV-089"/>
    <x v="1"/>
    <s v="L"/>
    <s v="Cx."/>
    <x v="1"/>
    <s v="F"/>
    <m/>
    <n v="4"/>
    <n v="4"/>
    <n v="0"/>
    <s v="Negative "/>
  </r>
  <r>
    <n v="2016"/>
    <s v="CSU-8895"/>
    <n v="18442"/>
    <x v="0"/>
    <d v="2016-06-15T00:00:00"/>
    <s v="LC"/>
    <s v="LV"/>
    <s v="LV-020"/>
    <x v="1"/>
    <s v="L"/>
    <s v="Cx."/>
    <x v="1"/>
    <s v="F"/>
    <m/>
    <n v="17"/>
    <n v="17"/>
    <n v="0"/>
    <s v="Negative "/>
  </r>
  <r>
    <n v="2016"/>
    <s v="CSU-8896"/>
    <n v="18443"/>
    <x v="0"/>
    <d v="2016-06-15T00:00:00"/>
    <s v="LC"/>
    <s v="FC"/>
    <s v="FC-049"/>
    <x v="4"/>
    <s v="L"/>
    <s v="Cx."/>
    <x v="0"/>
    <s v="F"/>
    <m/>
    <n v="2"/>
    <n v="2"/>
    <n v="0"/>
    <s v="Negative "/>
  </r>
  <r>
    <n v="2016"/>
    <s v="CSU-8897"/>
    <n v="18444"/>
    <x v="0"/>
    <d v="2016-06-15T00:00:00"/>
    <s v="LC"/>
    <s v="FC"/>
    <s v="FC-063gr"/>
    <x v="2"/>
    <s v="G"/>
    <s v="Cx."/>
    <x v="0"/>
    <s v="F"/>
    <n v="1"/>
    <m/>
    <n v="1"/>
    <n v="0"/>
    <s v="Negative "/>
  </r>
  <r>
    <n v="2016"/>
    <s v="CSU-8898"/>
    <n v="18445"/>
    <x v="0"/>
    <d v="2016-06-15T00:00:00"/>
    <s v="LC"/>
    <s v="FC"/>
    <s v="FC-041"/>
    <x v="2"/>
    <s v="L"/>
    <s v="Cx."/>
    <x v="0"/>
    <s v="F"/>
    <m/>
    <n v="3"/>
    <n v="3"/>
    <n v="0"/>
    <s v="Negative "/>
  </r>
  <r>
    <n v="2016"/>
    <s v="CSU-8899"/>
    <n v="18446"/>
    <x v="0"/>
    <d v="2016-06-15T00:00:00"/>
    <s v="LC"/>
    <s v="FC"/>
    <s v="FC-061"/>
    <x v="2"/>
    <s v="L"/>
    <s v="Cx."/>
    <x v="0"/>
    <s v="F"/>
    <m/>
    <n v="1"/>
    <n v="1"/>
    <n v="0"/>
    <s v="Negative "/>
  </r>
  <r>
    <n v="2016"/>
    <s v="CSU-8900"/>
    <n v="18447"/>
    <x v="0"/>
    <d v="2016-06-15T00:00:00"/>
    <s v="LC"/>
    <s v="FC"/>
    <s v="FC-052"/>
    <x v="2"/>
    <s v="L"/>
    <s v="Cx."/>
    <x v="0"/>
    <s v="F"/>
    <m/>
    <n v="1"/>
    <n v="1"/>
    <n v="0"/>
    <s v="Negative "/>
  </r>
  <r>
    <n v="2016"/>
    <s v="CSU-8901"/>
    <n v="18448"/>
    <x v="0"/>
    <d v="2016-06-16T00:00:00"/>
    <s v="LC"/>
    <s v="FC"/>
    <s v="FC-001"/>
    <x v="4"/>
    <s v="L"/>
    <s v="Cx."/>
    <x v="1"/>
    <s v="F"/>
    <m/>
    <n v="2"/>
    <n v="2"/>
    <n v="0"/>
    <s v="Negative "/>
  </r>
  <r>
    <n v="2016"/>
    <s v="CSU-8902"/>
    <n v="18449"/>
    <x v="0"/>
    <d v="2016-06-16T00:00:00"/>
    <s v="LC"/>
    <s v="FC"/>
    <s v="FC-001"/>
    <x v="4"/>
    <s v="L"/>
    <s v="Cx."/>
    <x v="0"/>
    <s v="F"/>
    <m/>
    <n v="1"/>
    <n v="1"/>
    <n v="0"/>
    <s v="Negative "/>
  </r>
  <r>
    <n v="2016"/>
    <s v="CSU-8903"/>
    <n v="18450"/>
    <x v="0"/>
    <d v="2016-06-16T00:00:00"/>
    <s v="LC"/>
    <s v="FC"/>
    <s v="FC-054"/>
    <x v="3"/>
    <s v="L"/>
    <s v="Cx."/>
    <x v="1"/>
    <s v="F"/>
    <m/>
    <n v="2"/>
    <n v="2"/>
    <n v="0"/>
    <s v="Negative "/>
  </r>
  <r>
    <n v="2016"/>
    <s v="CSU-8904"/>
    <n v="18451"/>
    <x v="0"/>
    <d v="2016-06-16T00:00:00"/>
    <s v="LC"/>
    <s v="FC"/>
    <s v="FC-029gr"/>
    <x v="3"/>
    <s v="G"/>
    <s v="Cx."/>
    <x v="0"/>
    <s v="F"/>
    <n v="25"/>
    <m/>
    <n v="25"/>
    <n v="0"/>
    <s v="Negative "/>
  </r>
  <r>
    <n v="2016"/>
    <s v="CSU-8905"/>
    <n v="18452"/>
    <x v="0"/>
    <d v="2016-06-16T00:00:00"/>
    <s v="LC"/>
    <s v="FC"/>
    <s v="FC-029"/>
    <x v="3"/>
    <s v="L"/>
    <s v="Cx."/>
    <x v="1"/>
    <s v="F"/>
    <m/>
    <n v="1"/>
    <n v="1"/>
    <n v="0"/>
    <s v="Negative "/>
  </r>
  <r>
    <n v="2016"/>
    <s v="CSU-8906"/>
    <n v="18453"/>
    <x v="0"/>
    <d v="2016-06-16T00:00:00"/>
    <s v="LC"/>
    <s v="FC"/>
    <s v="FC-029"/>
    <x v="3"/>
    <s v="L"/>
    <s v="Cx."/>
    <x v="0"/>
    <s v="F"/>
    <m/>
    <n v="2"/>
    <n v="2"/>
    <n v="0"/>
    <s v="Negative "/>
  </r>
  <r>
    <n v="2016"/>
    <s v="CSU-8907"/>
    <n v="18454"/>
    <x v="0"/>
    <d v="2016-06-16T00:00:00"/>
    <s v="LC"/>
    <s v="FC"/>
    <s v="FC-093"/>
    <x v="4"/>
    <s v="L"/>
    <s v="Cx."/>
    <x v="0"/>
    <s v="F"/>
    <m/>
    <n v="1"/>
    <n v="1"/>
    <n v="0"/>
    <s v="Negative "/>
  </r>
  <r>
    <n v="2016"/>
    <s v="CSU-8908"/>
    <n v="18455"/>
    <x v="0"/>
    <d v="2016-06-16T00:00:00"/>
    <s v="LC"/>
    <s v="FC"/>
    <s v="FC-089gr"/>
    <x v="4"/>
    <s v="G"/>
    <s v="Cx."/>
    <x v="0"/>
    <s v="F"/>
    <n v="9"/>
    <m/>
    <n v="9"/>
    <n v="0"/>
    <s v="Negative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9">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9">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M10" sqref="M10"/>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abSelected="1" topLeftCell="A31" zoomScale="80" zoomScaleNormal="80" workbookViewId="0">
      <selection activeCell="G57" sqref="G5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8" t="s">
        <v>11</v>
      </c>
      <c r="D1" s="69"/>
      <c r="E1" s="68" t="s">
        <v>12</v>
      </c>
      <c r="F1" s="69"/>
      <c r="G1" s="76"/>
      <c r="H1" s="77"/>
      <c r="I1" s="78"/>
    </row>
    <row r="2" spans="1:13" ht="27" customHeight="1" x14ac:dyDescent="0.25">
      <c r="B2" s="5"/>
      <c r="C2" s="70"/>
      <c r="D2" s="71"/>
      <c r="E2" s="70" t="s">
        <v>13</v>
      </c>
      <c r="F2" s="71"/>
      <c r="G2" s="79" t="s">
        <v>14</v>
      </c>
      <c r="H2" s="80"/>
      <c r="I2" s="81"/>
    </row>
    <row r="3" spans="1:13" ht="15.75" thickBot="1" x14ac:dyDescent="0.3">
      <c r="B3" s="5"/>
      <c r="C3" s="72"/>
      <c r="D3" s="73"/>
      <c r="E3" s="74"/>
      <c r="F3" s="75"/>
      <c r="G3" s="74"/>
      <c r="H3" s="82"/>
      <c r="I3" s="75"/>
    </row>
    <row r="4" spans="1:13" ht="15.75" customHeight="1" x14ac:dyDescent="0.25">
      <c r="B4" s="5" t="s">
        <v>10</v>
      </c>
      <c r="C4" s="64" t="s">
        <v>15</v>
      </c>
      <c r="D4" s="64" t="s">
        <v>16</v>
      </c>
      <c r="E4" s="7" t="s">
        <v>17</v>
      </c>
      <c r="F4" s="7" t="s">
        <v>17</v>
      </c>
      <c r="G4" s="66" t="s">
        <v>18</v>
      </c>
      <c r="H4" s="66" t="s">
        <v>19</v>
      </c>
      <c r="I4" s="9" t="s">
        <v>20</v>
      </c>
    </row>
    <row r="5" spans="1:13" ht="15.75" thickBot="1" x14ac:dyDescent="0.3">
      <c r="B5" s="6"/>
      <c r="C5" s="65"/>
      <c r="D5" s="65"/>
      <c r="E5" s="8" t="s">
        <v>5</v>
      </c>
      <c r="F5" s="8" t="s">
        <v>6</v>
      </c>
      <c r="G5" s="67"/>
      <c r="H5" s="67"/>
      <c r="I5" s="10" t="s">
        <v>21</v>
      </c>
    </row>
    <row r="6" spans="1:13" ht="26.25" thickBot="1" x14ac:dyDescent="0.3">
      <c r="B6" s="11" t="s">
        <v>56</v>
      </c>
      <c r="C6" s="26">
        <f>G37</f>
        <v>0.55555555555555558</v>
      </c>
      <c r="D6" s="26">
        <f>H37</f>
        <v>0.33333333333333331</v>
      </c>
      <c r="E6" s="47">
        <f>L67/1000</f>
        <v>0</v>
      </c>
      <c r="F6" s="47">
        <f>M67/1000</f>
        <v>0</v>
      </c>
      <c r="G6" s="32">
        <f>C6*E6</f>
        <v>0</v>
      </c>
      <c r="H6" s="32">
        <f>D6*F6</f>
        <v>0</v>
      </c>
      <c r="I6" s="32">
        <f>G6+H6</f>
        <v>0</v>
      </c>
    </row>
    <row r="7" spans="1:13" ht="26.25" thickBot="1" x14ac:dyDescent="0.3">
      <c r="B7" s="11" t="s">
        <v>57</v>
      </c>
      <c r="C7" s="26">
        <f t="shared" ref="C7:C10" si="0">G38</f>
        <v>0.4</v>
      </c>
      <c r="D7" s="26">
        <f t="shared" ref="D7:D10" si="1">H38</f>
        <v>1.5</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0.53333333333333333</v>
      </c>
      <c r="D8" s="26">
        <f t="shared" si="1"/>
        <v>1.2666666666666666</v>
      </c>
      <c r="E8" s="47">
        <f t="shared" si="2"/>
        <v>0</v>
      </c>
      <c r="F8" s="47">
        <f t="shared" si="3"/>
        <v>0</v>
      </c>
      <c r="G8" s="32">
        <f t="shared" si="4"/>
        <v>0</v>
      </c>
      <c r="H8" s="32">
        <f t="shared" si="5"/>
        <v>0</v>
      </c>
      <c r="I8" s="32">
        <f t="shared" si="6"/>
        <v>0</v>
      </c>
    </row>
    <row r="9" spans="1:13" ht="26.25" thickBot="1" x14ac:dyDescent="0.3">
      <c r="B9" s="11" t="s">
        <v>58</v>
      </c>
      <c r="C9" s="26">
        <f t="shared" si="0"/>
        <v>0.44444444444444442</v>
      </c>
      <c r="D9" s="26">
        <f t="shared" si="1"/>
        <v>0.22222222222222221</v>
      </c>
      <c r="E9" s="47">
        <f t="shared" si="2"/>
        <v>0</v>
      </c>
      <c r="F9" s="47">
        <f t="shared" si="3"/>
        <v>0</v>
      </c>
      <c r="G9" s="32">
        <f t="shared" si="4"/>
        <v>0</v>
      </c>
      <c r="H9" s="32">
        <f t="shared" si="5"/>
        <v>0</v>
      </c>
      <c r="I9" s="32">
        <f t="shared" si="6"/>
        <v>0</v>
      </c>
    </row>
    <row r="10" spans="1:13" ht="26.25" thickBot="1" x14ac:dyDescent="0.3">
      <c r="B10" s="11" t="s">
        <v>22</v>
      </c>
      <c r="C10" s="26">
        <f t="shared" si="0"/>
        <v>0.48837209302325579</v>
      </c>
      <c r="D10" s="26">
        <f t="shared" si="1"/>
        <v>0.90697674418604646</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0.76315789473684215</v>
      </c>
      <c r="D12" s="29">
        <f>H43</f>
        <v>2.2894736842105261</v>
      </c>
      <c r="E12" s="47">
        <f>L73/1000</f>
        <v>0</v>
      </c>
      <c r="F12" s="47">
        <f>M73/1000</f>
        <v>0</v>
      </c>
      <c r="G12" s="32">
        <f>C12*E12</f>
        <v>0</v>
      </c>
      <c r="H12" s="32">
        <f>D12*F12</f>
        <v>0</v>
      </c>
      <c r="I12" s="32">
        <f>G12+H12</f>
        <v>0</v>
      </c>
    </row>
    <row r="13" spans="1:13" ht="15.75" thickBot="1" x14ac:dyDescent="0.3"/>
    <row r="14" spans="1:13" ht="15" customHeight="1" x14ac:dyDescent="0.25">
      <c r="A14" t="s">
        <v>54</v>
      </c>
      <c r="B14" s="16"/>
      <c r="C14" s="83" t="s">
        <v>56</v>
      </c>
      <c r="D14" s="84"/>
      <c r="E14" s="83" t="s">
        <v>57</v>
      </c>
      <c r="F14" s="84"/>
      <c r="G14" s="83" t="s">
        <v>59</v>
      </c>
      <c r="H14" s="84"/>
      <c r="I14" s="83" t="s">
        <v>58</v>
      </c>
      <c r="J14" s="84"/>
      <c r="K14" s="83" t="s">
        <v>22</v>
      </c>
      <c r="L14" s="84"/>
      <c r="M14" s="19"/>
    </row>
    <row r="15" spans="1:13" ht="15.75" thickBot="1" x14ac:dyDescent="0.3">
      <c r="B15" s="17"/>
      <c r="C15" s="85"/>
      <c r="D15" s="86"/>
      <c r="E15" s="85"/>
      <c r="F15" s="86"/>
      <c r="G15" s="85"/>
      <c r="H15" s="86"/>
      <c r="I15" s="85"/>
      <c r="J15" s="86"/>
      <c r="K15" s="85"/>
      <c r="L15" s="86"/>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c r="D18" s="51">
        <v>0</v>
      </c>
      <c r="E18" s="54"/>
      <c r="F18" s="51">
        <v>1.8774300000000001E-2</v>
      </c>
      <c r="G18" s="54"/>
      <c r="H18" s="51">
        <v>0</v>
      </c>
      <c r="I18" s="54"/>
      <c r="J18" s="51">
        <v>0</v>
      </c>
      <c r="K18" s="54"/>
      <c r="L18" s="51">
        <v>3.7680930482037458E-3</v>
      </c>
      <c r="M18" s="54"/>
    </row>
    <row r="19" spans="1:13" ht="15.75" thickBot="1" x14ac:dyDescent="0.3">
      <c r="B19" s="50">
        <v>26</v>
      </c>
      <c r="C19" s="54"/>
      <c r="D19" s="51">
        <v>0</v>
      </c>
      <c r="E19" s="54"/>
      <c r="F19" s="51">
        <v>9.7776000000000009E-3</v>
      </c>
      <c r="G19" s="54"/>
      <c r="H19" s="51">
        <v>1.8501699999999999E-2</v>
      </c>
      <c r="I19" s="54"/>
      <c r="J19" s="51">
        <v>1.16285E-2</v>
      </c>
      <c r="K19" s="54"/>
      <c r="L19" s="51">
        <v>1.1468048137997683E-2</v>
      </c>
      <c r="M19" s="54"/>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68" t="s">
        <v>25</v>
      </c>
      <c r="D32" s="87"/>
      <c r="E32" s="69"/>
      <c r="F32" s="15"/>
      <c r="G32" s="68" t="s">
        <v>28</v>
      </c>
      <c r="H32" s="87"/>
      <c r="I32" s="69"/>
    </row>
    <row r="33" spans="1:13" ht="38.25" x14ac:dyDescent="0.25">
      <c r="B33" s="5"/>
      <c r="C33" s="70" t="s">
        <v>26</v>
      </c>
      <c r="D33" s="88"/>
      <c r="E33" s="71"/>
      <c r="F33" s="14" t="s">
        <v>27</v>
      </c>
      <c r="G33" s="70"/>
      <c r="H33" s="89"/>
      <c r="I33" s="71"/>
    </row>
    <row r="34" spans="1:13" ht="15.75" thickBot="1" x14ac:dyDescent="0.3">
      <c r="B34" s="5"/>
      <c r="C34" s="74"/>
      <c r="D34" s="82"/>
      <c r="E34" s="75"/>
      <c r="F34" s="22"/>
      <c r="G34" s="72"/>
      <c r="H34" s="90"/>
      <c r="I34" s="73"/>
    </row>
    <row r="35" spans="1:13" x14ac:dyDescent="0.25">
      <c r="B35" s="5" t="s">
        <v>10</v>
      </c>
      <c r="C35" s="64" t="s">
        <v>15</v>
      </c>
      <c r="D35" s="64" t="s">
        <v>16</v>
      </c>
      <c r="E35" s="91" t="s">
        <v>29</v>
      </c>
      <c r="F35" s="22"/>
      <c r="G35" s="93" t="s">
        <v>30</v>
      </c>
      <c r="H35" s="93" t="s">
        <v>31</v>
      </c>
      <c r="I35" s="27" t="s">
        <v>20</v>
      </c>
    </row>
    <row r="36" spans="1:13" ht="15.75" thickBot="1" x14ac:dyDescent="0.3">
      <c r="B36" s="6"/>
      <c r="C36" s="65"/>
      <c r="D36" s="65"/>
      <c r="E36" s="92"/>
      <c r="F36" s="13"/>
      <c r="G36" s="94"/>
      <c r="H36" s="94"/>
      <c r="I36" s="28" t="s">
        <v>32</v>
      </c>
    </row>
    <row r="37" spans="1:13" ht="26.25" thickBot="1" x14ac:dyDescent="0.3">
      <c r="B37" s="11" t="s">
        <v>56</v>
      </c>
      <c r="C37" s="61">
        <f>'Total Number Of Ind'!H7</f>
        <v>5</v>
      </c>
      <c r="D37" s="61">
        <f>'Total Number Of Ind'!I7</f>
        <v>3</v>
      </c>
      <c r="E37" s="61">
        <f>C37+D37</f>
        <v>8</v>
      </c>
      <c r="F37" s="61">
        <v>9</v>
      </c>
      <c r="G37" s="26">
        <f>C37/F37</f>
        <v>0.55555555555555558</v>
      </c>
      <c r="H37" s="26">
        <f>D37/F37</f>
        <v>0.33333333333333331</v>
      </c>
      <c r="I37" s="26">
        <f>E37/F37</f>
        <v>0.88888888888888884</v>
      </c>
    </row>
    <row r="38" spans="1:13" ht="26.25" thickBot="1" x14ac:dyDescent="0.3">
      <c r="B38" s="11" t="s">
        <v>57</v>
      </c>
      <c r="C38" s="61">
        <f>'Total Number Of Ind'!H6</f>
        <v>4</v>
      </c>
      <c r="D38" s="61">
        <f>'Total Number Of Ind'!I6</f>
        <v>15</v>
      </c>
      <c r="E38" s="61">
        <f t="shared" ref="E38:E40" si="7">C38+D38</f>
        <v>19</v>
      </c>
      <c r="F38" s="61">
        <v>10</v>
      </c>
      <c r="G38" s="26">
        <f t="shared" ref="G38:G43" si="8">C38/F38</f>
        <v>0.4</v>
      </c>
      <c r="H38" s="26">
        <f t="shared" ref="H38:H41" si="9">D38/F38</f>
        <v>1.5</v>
      </c>
      <c r="I38" s="26">
        <f t="shared" ref="I38:I43" si="10">E38/F38</f>
        <v>1.9</v>
      </c>
    </row>
    <row r="39" spans="1:13" ht="26.25" thickBot="1" x14ac:dyDescent="0.3">
      <c r="B39" s="11" t="s">
        <v>59</v>
      </c>
      <c r="C39" s="61">
        <f>'Total Number Of Ind'!H8</f>
        <v>8</v>
      </c>
      <c r="D39" s="61">
        <f>'Total Number Of Ind'!I8</f>
        <v>19</v>
      </c>
      <c r="E39" s="61">
        <f t="shared" si="7"/>
        <v>27</v>
      </c>
      <c r="F39" s="61">
        <v>15</v>
      </c>
      <c r="G39" s="26">
        <f t="shared" si="8"/>
        <v>0.53333333333333333</v>
      </c>
      <c r="H39" s="26">
        <f>D39/F39</f>
        <v>1.2666666666666666</v>
      </c>
      <c r="I39" s="26">
        <f t="shared" si="10"/>
        <v>1.8</v>
      </c>
    </row>
    <row r="40" spans="1:13" ht="26.25" thickBot="1" x14ac:dyDescent="0.3">
      <c r="B40" s="11" t="s">
        <v>58</v>
      </c>
      <c r="C40" s="61">
        <f>'Total Number Of Ind'!H9</f>
        <v>4</v>
      </c>
      <c r="D40" s="61">
        <f>'Total Number Of Ind'!I9</f>
        <v>2</v>
      </c>
      <c r="E40" s="61">
        <f t="shared" si="7"/>
        <v>6</v>
      </c>
      <c r="F40" s="61">
        <v>9</v>
      </c>
      <c r="G40" s="26">
        <f t="shared" si="8"/>
        <v>0.44444444444444442</v>
      </c>
      <c r="H40" s="26">
        <f t="shared" si="9"/>
        <v>0.22222222222222221</v>
      </c>
      <c r="I40" s="26">
        <f t="shared" si="10"/>
        <v>0.66666666666666663</v>
      </c>
    </row>
    <row r="41" spans="1:13" ht="26.25" thickBot="1" x14ac:dyDescent="0.3">
      <c r="B41" s="11" t="s">
        <v>22</v>
      </c>
      <c r="C41" s="61">
        <f>SUM(C37:C40)</f>
        <v>21</v>
      </c>
      <c r="D41" s="61">
        <f>SUM(D37:D40)</f>
        <v>39</v>
      </c>
      <c r="E41" s="61">
        <f>SUM(E37:E40)</f>
        <v>60</v>
      </c>
      <c r="F41" s="61">
        <v>43</v>
      </c>
      <c r="G41" s="26">
        <f t="shared" si="8"/>
        <v>0.48837209302325579</v>
      </c>
      <c r="H41" s="26">
        <f t="shared" si="9"/>
        <v>0.90697674418604646</v>
      </c>
      <c r="I41" s="26">
        <f>E41/F41</f>
        <v>1.3953488372093024</v>
      </c>
    </row>
    <row r="42" spans="1:13" ht="15.75" thickBot="1" x14ac:dyDescent="0.3">
      <c r="B42" s="11"/>
      <c r="C42" s="61"/>
      <c r="D42" s="61"/>
      <c r="E42" s="61"/>
      <c r="F42" s="61"/>
      <c r="G42" s="26"/>
      <c r="H42" s="26"/>
      <c r="I42" s="26"/>
    </row>
    <row r="43" spans="1:13" ht="15.75" thickBot="1" x14ac:dyDescent="0.3">
      <c r="B43" s="11" t="s">
        <v>9</v>
      </c>
      <c r="C43" s="61">
        <f>'Total Number Of Ind'!H5</f>
        <v>29</v>
      </c>
      <c r="D43" s="61">
        <f>'Total Number Of Ind'!I5</f>
        <v>87</v>
      </c>
      <c r="E43" s="61">
        <f>C43+D43</f>
        <v>116</v>
      </c>
      <c r="F43" s="61">
        <v>38</v>
      </c>
      <c r="G43" s="26">
        <f t="shared" si="8"/>
        <v>0.76315789473684215</v>
      </c>
      <c r="H43" s="26">
        <f>D43/F43</f>
        <v>2.2894736842105261</v>
      </c>
      <c r="I43" s="26">
        <f t="shared" si="10"/>
        <v>3.0526315789473686</v>
      </c>
    </row>
    <row r="44" spans="1:13" ht="15.75" thickBot="1" x14ac:dyDescent="0.3"/>
    <row r="45" spans="1:13" x14ac:dyDescent="0.25">
      <c r="A45" t="s">
        <v>51</v>
      </c>
      <c r="B45" s="16"/>
      <c r="C45" s="83" t="s">
        <v>56</v>
      </c>
      <c r="D45" s="84"/>
      <c r="E45" s="83" t="s">
        <v>57</v>
      </c>
      <c r="F45" s="84"/>
      <c r="G45" s="83" t="s">
        <v>59</v>
      </c>
      <c r="H45" s="84"/>
      <c r="I45" s="83" t="s">
        <v>58</v>
      </c>
      <c r="J45" s="84"/>
      <c r="K45" s="83" t="s">
        <v>22</v>
      </c>
      <c r="L45" s="84"/>
      <c r="M45" s="19"/>
    </row>
    <row r="46" spans="1:13" ht="15.75" thickBot="1" x14ac:dyDescent="0.3">
      <c r="B46" s="17"/>
      <c r="C46" s="85"/>
      <c r="D46" s="86"/>
      <c r="E46" s="85"/>
      <c r="F46" s="86"/>
      <c r="G46" s="85"/>
      <c r="H46" s="86"/>
      <c r="I46" s="85"/>
      <c r="J46" s="86"/>
      <c r="K46" s="85"/>
      <c r="L46" s="8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c r="D49" s="56">
        <v>8.0113636363636367</v>
      </c>
      <c r="E49" s="30"/>
      <c r="F49" s="56">
        <v>21.408163265306122</v>
      </c>
      <c r="G49" s="30"/>
      <c r="H49" s="56">
        <v>26.169014084507044</v>
      </c>
      <c r="I49" s="30"/>
      <c r="J49" s="56">
        <v>3.6829268292682928</v>
      </c>
      <c r="K49" s="30"/>
      <c r="L49" s="56">
        <v>16.636585365853659</v>
      </c>
      <c r="M49" s="26"/>
    </row>
    <row r="50" spans="1:14" ht="15.75" thickBot="1" x14ac:dyDescent="0.3">
      <c r="B50" s="18">
        <v>26</v>
      </c>
      <c r="C50" s="30"/>
      <c r="D50" s="56">
        <v>13.833333333333334</v>
      </c>
      <c r="E50" s="30"/>
      <c r="F50" s="56">
        <v>40.03092783505155</v>
      </c>
      <c r="G50" s="30"/>
      <c r="H50" s="56">
        <v>37.070921985815602</v>
      </c>
      <c r="I50" s="30"/>
      <c r="J50" s="56">
        <v>6.375</v>
      </c>
      <c r="K50" s="30"/>
      <c r="L50" s="56">
        <v>26.240384615384617</v>
      </c>
      <c r="M50" s="26"/>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83" t="s">
        <v>34</v>
      </c>
      <c r="D63" s="95"/>
      <c r="E63" s="84"/>
      <c r="F63" s="83" t="s">
        <v>35</v>
      </c>
      <c r="G63" s="95"/>
      <c r="H63" s="84"/>
      <c r="I63" s="83" t="s">
        <v>33</v>
      </c>
      <c r="J63" s="95"/>
      <c r="K63" s="84"/>
      <c r="L63" s="83" t="s">
        <v>37</v>
      </c>
      <c r="M63" s="95"/>
      <c r="N63" s="84"/>
    </row>
    <row r="64" spans="1:14" x14ac:dyDescent="0.25">
      <c r="B64" s="17"/>
      <c r="C64" s="96"/>
      <c r="D64" s="97"/>
      <c r="E64" s="98"/>
      <c r="F64" s="96"/>
      <c r="G64" s="97"/>
      <c r="H64" s="98"/>
      <c r="I64" s="96" t="s">
        <v>36</v>
      </c>
      <c r="J64" s="100"/>
      <c r="K64" s="98"/>
      <c r="L64" s="96"/>
      <c r="M64" s="97"/>
      <c r="N64" s="98"/>
    </row>
    <row r="65" spans="1:14" ht="15.75" thickBot="1" x14ac:dyDescent="0.3">
      <c r="B65" s="17"/>
      <c r="C65" s="85"/>
      <c r="D65" s="99"/>
      <c r="E65" s="86"/>
      <c r="F65" s="85"/>
      <c r="G65" s="99"/>
      <c r="H65" s="86"/>
      <c r="I65" s="74"/>
      <c r="J65" s="82"/>
      <c r="K65" s="75"/>
      <c r="L65" s="85"/>
      <c r="M65" s="99"/>
      <c r="N65" s="86"/>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1">
        <f>'Total Number Ind Examined '!I8</f>
        <v>6</v>
      </c>
      <c r="D67" s="61">
        <f>'Total Number Ind Examined '!J8</f>
        <v>3</v>
      </c>
      <c r="E67" s="61">
        <f>C67+D67</f>
        <v>9</v>
      </c>
      <c r="F67" s="62">
        <f>'Total Number of Pools Examined'!H8</f>
        <v>4</v>
      </c>
      <c r="G67" s="62">
        <f>'Total Number of Pools Examined'!I8</f>
        <v>1</v>
      </c>
      <c r="H67" s="62">
        <f>F67+G67</f>
        <v>5</v>
      </c>
      <c r="I67" s="62">
        <f>'Total Number of WNV + Pools'!G7</f>
        <v>0</v>
      </c>
      <c r="J67" s="62">
        <f>'Total Number of WNV + Pools'!H7</f>
        <v>0</v>
      </c>
      <c r="K67" s="62">
        <f>'Total Number of WNV + Pools'!I7</f>
        <v>0</v>
      </c>
      <c r="L67" s="30">
        <f>ZONEINFRATE!C2</f>
        <v>0</v>
      </c>
      <c r="M67" s="30">
        <f>ZONEINFRATE!C3</f>
        <v>0</v>
      </c>
      <c r="N67" s="30">
        <v>0</v>
      </c>
    </row>
    <row r="68" spans="1:14" ht="24.75" thickBot="1" x14ac:dyDescent="0.3">
      <c r="B68" s="18" t="s">
        <v>57</v>
      </c>
      <c r="C68" s="61">
        <f>'Total Number Ind Examined '!I7</f>
        <v>35</v>
      </c>
      <c r="D68" s="61">
        <f>'Total Number Ind Examined '!J7</f>
        <v>16</v>
      </c>
      <c r="E68" s="61">
        <f t="shared" ref="E68:E71" si="11">C68+D68</f>
        <v>51</v>
      </c>
      <c r="F68" s="62">
        <f>'Total Number of Pools Examined'!H7</f>
        <v>8</v>
      </c>
      <c r="G68" s="62">
        <f>'Total Number of Pools Examined'!I7</f>
        <v>9</v>
      </c>
      <c r="H68" s="62">
        <f t="shared" ref="H68:H71" si="12">F68+G68</f>
        <v>17</v>
      </c>
      <c r="I68" s="62">
        <f>'Total Number of WNV + Pools'!G8</f>
        <v>0</v>
      </c>
      <c r="J68" s="62">
        <f>'Total Number of WNV + Pools'!H8</f>
        <v>0</v>
      </c>
      <c r="K68" s="62">
        <f>'Total Number of WNV + Pools'!I8</f>
        <v>0</v>
      </c>
      <c r="L68" s="30">
        <f>ZONEINFRATE!C4</f>
        <v>0</v>
      </c>
      <c r="M68" s="30">
        <f>ZONEINFRATE!C5</f>
        <v>0</v>
      </c>
      <c r="N68" s="30">
        <v>0</v>
      </c>
    </row>
    <row r="69" spans="1:14" ht="24.75" thickBot="1" x14ac:dyDescent="0.3">
      <c r="B69" s="18" t="s">
        <v>59</v>
      </c>
      <c r="C69" s="61">
        <f>'Total Number Ind Examined '!I9</f>
        <v>37</v>
      </c>
      <c r="D69" s="61">
        <f>'Total Number Ind Examined '!J9</f>
        <v>19</v>
      </c>
      <c r="E69" s="61">
        <f t="shared" si="11"/>
        <v>56</v>
      </c>
      <c r="F69" s="62">
        <f>'Total Number of Pools Examined'!H9</f>
        <v>7</v>
      </c>
      <c r="G69" s="62">
        <f>'Total Number of Pools Examined'!I9</f>
        <v>8</v>
      </c>
      <c r="H69" s="62">
        <f t="shared" si="12"/>
        <v>15</v>
      </c>
      <c r="I69" s="62">
        <f>'Total Number of WNV + Pools'!G9</f>
        <v>0</v>
      </c>
      <c r="J69" s="62">
        <f>'Total Number of WNV + Pools'!H9</f>
        <v>0</v>
      </c>
      <c r="K69" s="62">
        <f>'Total Number of WNV + Pools'!I9</f>
        <v>0</v>
      </c>
      <c r="L69" s="30">
        <f>ZONEINFRATE!C6</f>
        <v>0</v>
      </c>
      <c r="M69" s="30">
        <f>ZONEINFRATE!C7</f>
        <v>0</v>
      </c>
      <c r="N69" s="30">
        <v>0</v>
      </c>
    </row>
    <row r="70" spans="1:14" ht="24.75" thickBot="1" x14ac:dyDescent="0.3">
      <c r="B70" s="18" t="s">
        <v>58</v>
      </c>
      <c r="C70" s="61">
        <f>'Total Number Ind Examined '!I10</f>
        <v>13</v>
      </c>
      <c r="D70" s="61">
        <f>'Total Number Ind Examined '!J10</f>
        <v>2</v>
      </c>
      <c r="E70" s="61">
        <f t="shared" si="11"/>
        <v>15</v>
      </c>
      <c r="F70" s="62">
        <f>'Total Number of Pools Examined'!H10</f>
        <v>4</v>
      </c>
      <c r="G70" s="62">
        <f>'Total Number of Pools Examined'!I10</f>
        <v>1</v>
      </c>
      <c r="H70" s="62">
        <f t="shared" si="12"/>
        <v>5</v>
      </c>
      <c r="I70" s="62">
        <f>'Total Number of WNV + Pools'!G10</f>
        <v>0</v>
      </c>
      <c r="J70" s="62">
        <f>'Total Number of WNV + Pools'!H10</f>
        <v>0</v>
      </c>
      <c r="K70" s="62">
        <f>'Total Number of WNV + Pools'!I10</f>
        <v>0</v>
      </c>
      <c r="L70" s="30">
        <f>ZONEINFRATE!C8</f>
        <v>0</v>
      </c>
      <c r="M70" s="30">
        <f>ZONEINFRATE!C9</f>
        <v>0</v>
      </c>
      <c r="N70" s="30">
        <v>0</v>
      </c>
    </row>
    <row r="71" spans="1:14" ht="24.75" thickBot="1" x14ac:dyDescent="0.3">
      <c r="B71" s="18" t="s">
        <v>22</v>
      </c>
      <c r="C71" s="61">
        <f>SUM(C67:C70)</f>
        <v>91</v>
      </c>
      <c r="D71" s="61">
        <f>SUM(D67:D70)</f>
        <v>40</v>
      </c>
      <c r="E71" s="61">
        <f t="shared" si="11"/>
        <v>131</v>
      </c>
      <c r="F71" s="62">
        <f t="shared" ref="F71:K71" si="13">SUM(F67:F70)</f>
        <v>23</v>
      </c>
      <c r="G71" s="62">
        <f t="shared" si="13"/>
        <v>19</v>
      </c>
      <c r="H71" s="62">
        <f t="shared" si="12"/>
        <v>42</v>
      </c>
      <c r="I71" s="62">
        <f t="shared" si="13"/>
        <v>0</v>
      </c>
      <c r="J71" s="62">
        <f t="shared" si="13"/>
        <v>0</v>
      </c>
      <c r="K71" s="62">
        <f t="shared" si="13"/>
        <v>0</v>
      </c>
      <c r="L71" s="30">
        <f>CITYINFRATE!C2</f>
        <v>0</v>
      </c>
      <c r="M71" s="30">
        <f>CITYINFRATE!C3</f>
        <v>0</v>
      </c>
      <c r="N71" s="30">
        <v>0</v>
      </c>
    </row>
    <row r="72" spans="1:14" ht="15.75" thickBot="1" x14ac:dyDescent="0.3">
      <c r="B72" s="18"/>
      <c r="C72" s="30"/>
      <c r="D72" s="30"/>
      <c r="E72" s="30"/>
      <c r="F72" s="30"/>
      <c r="G72" s="30"/>
      <c r="H72" s="30"/>
      <c r="I72" s="30"/>
      <c r="J72" s="30"/>
      <c r="K72" s="30"/>
      <c r="L72" s="30"/>
      <c r="M72" s="30"/>
      <c r="N72" s="21"/>
    </row>
    <row r="73" spans="1:14" ht="15.75" thickBot="1" x14ac:dyDescent="0.3">
      <c r="B73" s="18" t="s">
        <v>9</v>
      </c>
      <c r="C73" s="62">
        <f>'Total Number Ind Examined '!I6</f>
        <v>4</v>
      </c>
      <c r="D73" s="62">
        <f>'Total Number Ind Examined '!J6</f>
        <v>43</v>
      </c>
      <c r="E73" s="62">
        <f>C73+D73</f>
        <v>47</v>
      </c>
      <c r="F73" s="62">
        <f>'Total Number of Pools Examined'!H6</f>
        <v>1</v>
      </c>
      <c r="G73" s="62">
        <f>'Total Number of Pools Examined'!I6</f>
        <v>6</v>
      </c>
      <c r="H73" s="62">
        <f>F73+G73</f>
        <v>7</v>
      </c>
      <c r="I73" s="62">
        <f>'Total Number of WNV + Pools'!G11</f>
        <v>0</v>
      </c>
      <c r="J73" s="62">
        <f>'Total Number of WNV + Pools'!H11</f>
        <v>0</v>
      </c>
      <c r="K73" s="62">
        <f>I73+J73</f>
        <v>0</v>
      </c>
      <c r="L73" s="30">
        <f>CITYINFRATE!C4</f>
        <v>0</v>
      </c>
      <c r="M73" s="30">
        <f>CITYINFRATE!C5</f>
        <v>0</v>
      </c>
      <c r="N73" s="30">
        <v>0</v>
      </c>
    </row>
    <row r="74" spans="1:14" ht="15.75" thickBot="1" x14ac:dyDescent="0.3"/>
    <row r="75" spans="1:14" x14ac:dyDescent="0.25">
      <c r="A75" t="s">
        <v>53</v>
      </c>
      <c r="B75" s="16"/>
      <c r="C75" s="83" t="s">
        <v>56</v>
      </c>
      <c r="D75" s="84"/>
      <c r="E75" s="83" t="s">
        <v>57</v>
      </c>
      <c r="F75" s="84"/>
      <c r="G75" s="83" t="s">
        <v>59</v>
      </c>
      <c r="H75" s="84"/>
      <c r="I75" s="83" t="s">
        <v>58</v>
      </c>
      <c r="J75" s="84"/>
      <c r="K75" s="83" t="s">
        <v>22</v>
      </c>
      <c r="L75" s="84"/>
      <c r="M75" s="19"/>
    </row>
    <row r="76" spans="1:14" ht="15.75" thickBot="1" x14ac:dyDescent="0.3">
      <c r="B76" s="17"/>
      <c r="C76" s="85"/>
      <c r="D76" s="86"/>
      <c r="E76" s="85"/>
      <c r="F76" s="86"/>
      <c r="G76" s="85"/>
      <c r="H76" s="86"/>
      <c r="I76" s="85"/>
      <c r="J76" s="86"/>
      <c r="K76" s="85"/>
      <c r="L76" s="86"/>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30">
        <v>0</v>
      </c>
      <c r="D78" s="58">
        <v>0</v>
      </c>
      <c r="E78" s="30">
        <v>0</v>
      </c>
      <c r="F78" s="58">
        <v>0</v>
      </c>
      <c r="G78" s="30">
        <v>0</v>
      </c>
      <c r="H78" s="58">
        <v>1.3719280144795569</v>
      </c>
      <c r="I78" s="30">
        <v>0</v>
      </c>
      <c r="J78" s="58">
        <v>0</v>
      </c>
      <c r="K78" s="30">
        <v>0</v>
      </c>
      <c r="L78" s="58">
        <v>0.52437624183763432</v>
      </c>
      <c r="M78" s="30">
        <v>0</v>
      </c>
    </row>
    <row r="79" spans="1:14" ht="15.75" thickBot="1" x14ac:dyDescent="0.3">
      <c r="B79" s="18">
        <v>25</v>
      </c>
      <c r="C79" s="30"/>
      <c r="D79" s="58">
        <v>0</v>
      </c>
      <c r="E79" s="30"/>
      <c r="F79" s="58">
        <v>0.62229589194158752</v>
      </c>
      <c r="G79" s="30"/>
      <c r="H79" s="58">
        <v>0</v>
      </c>
      <c r="I79" s="30"/>
      <c r="J79" s="58">
        <v>0</v>
      </c>
      <c r="K79" s="30"/>
      <c r="L79" s="58">
        <v>8.1974574125068422E-2</v>
      </c>
      <c r="M79" s="30"/>
    </row>
    <row r="80" spans="1:14" ht="15.75" thickBot="1" x14ac:dyDescent="0.3">
      <c r="B80" s="18">
        <v>26</v>
      </c>
      <c r="C80" s="30"/>
      <c r="D80" s="58">
        <v>0</v>
      </c>
      <c r="E80" s="30"/>
      <c r="F80" s="58">
        <v>0.10800000000000001</v>
      </c>
      <c r="G80" s="30"/>
      <c r="H80" s="58">
        <v>0.47173578978376163</v>
      </c>
      <c r="I80" s="30"/>
      <c r="J80" s="58">
        <v>0.4821267020419211</v>
      </c>
      <c r="K80" s="30"/>
      <c r="L80" s="58">
        <v>0.29303564979440011</v>
      </c>
      <c r="M80" s="30"/>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pane ySplit="1" topLeftCell="A2" activePane="bottomLeft" state="frozen"/>
      <selection pane="bottomLeft" activeCell="R33" sqref="R33"/>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
      <c r="A2" s="39">
        <v>2016</v>
      </c>
      <c r="B2" s="37" t="s">
        <v>105</v>
      </c>
      <c r="C2" s="60">
        <v>18407</v>
      </c>
      <c r="D2" s="37">
        <v>24</v>
      </c>
      <c r="E2" s="38">
        <v>42534</v>
      </c>
      <c r="F2" s="37" t="s">
        <v>106</v>
      </c>
      <c r="G2" s="37" t="s">
        <v>47</v>
      </c>
      <c r="H2" s="37" t="s">
        <v>107</v>
      </c>
      <c r="I2" s="37" t="s">
        <v>61</v>
      </c>
      <c r="J2" s="37" t="s">
        <v>108</v>
      </c>
      <c r="K2" s="37" t="s">
        <v>109</v>
      </c>
      <c r="L2" s="37" t="s">
        <v>110</v>
      </c>
      <c r="M2" s="37" t="s">
        <v>111</v>
      </c>
      <c r="N2" s="37">
        <v>3</v>
      </c>
      <c r="P2" s="37">
        <v>3</v>
      </c>
      <c r="Q2" s="37">
        <v>0</v>
      </c>
      <c r="R2" s="37" t="s">
        <v>366</v>
      </c>
      <c r="T2" s="37" t="s">
        <v>367</v>
      </c>
      <c r="U2" s="37" t="s">
        <v>371</v>
      </c>
    </row>
    <row r="3" spans="1:21" x14ac:dyDescent="0.2">
      <c r="A3" s="39">
        <v>2016</v>
      </c>
      <c r="B3" s="37" t="s">
        <v>112</v>
      </c>
      <c r="C3" s="60">
        <v>18408</v>
      </c>
      <c r="D3" s="37">
        <v>24</v>
      </c>
      <c r="E3" s="38">
        <v>42534</v>
      </c>
      <c r="F3" s="37" t="s">
        <v>106</v>
      </c>
      <c r="G3" s="37" t="s">
        <v>47</v>
      </c>
      <c r="H3" s="37" t="s">
        <v>113</v>
      </c>
      <c r="I3" s="37" t="s">
        <v>61</v>
      </c>
      <c r="J3" s="37" t="s">
        <v>114</v>
      </c>
      <c r="K3" s="37" t="s">
        <v>109</v>
      </c>
      <c r="L3" s="37" t="s">
        <v>110</v>
      </c>
      <c r="M3" s="37" t="s">
        <v>111</v>
      </c>
      <c r="O3" s="37">
        <v>1</v>
      </c>
      <c r="P3" s="37">
        <v>1</v>
      </c>
      <c r="Q3" s="37">
        <v>0</v>
      </c>
      <c r="R3" s="37" t="s">
        <v>366</v>
      </c>
      <c r="T3" s="37" t="s">
        <v>367</v>
      </c>
      <c r="U3" s="37" t="s">
        <v>371</v>
      </c>
    </row>
    <row r="4" spans="1:21" x14ac:dyDescent="0.2">
      <c r="A4" s="39">
        <v>2016</v>
      </c>
      <c r="B4" s="37" t="s">
        <v>115</v>
      </c>
      <c r="C4" s="60">
        <v>18409</v>
      </c>
      <c r="D4" s="37">
        <v>24</v>
      </c>
      <c r="E4" s="38">
        <v>42534</v>
      </c>
      <c r="F4" s="37" t="s">
        <v>106</v>
      </c>
      <c r="G4" s="37" t="s">
        <v>47</v>
      </c>
      <c r="H4" s="37" t="s">
        <v>116</v>
      </c>
      <c r="I4" s="37" t="s">
        <v>61</v>
      </c>
      <c r="J4" s="37" t="s">
        <v>114</v>
      </c>
      <c r="K4" s="37" t="s">
        <v>109</v>
      </c>
      <c r="L4" s="37" t="s">
        <v>117</v>
      </c>
      <c r="M4" s="37" t="s">
        <v>111</v>
      </c>
      <c r="O4" s="37">
        <v>1</v>
      </c>
      <c r="P4" s="37">
        <v>1</v>
      </c>
      <c r="Q4" s="37">
        <v>0</v>
      </c>
      <c r="R4" s="37" t="s">
        <v>366</v>
      </c>
      <c r="T4" s="37" t="s">
        <v>368</v>
      </c>
      <c r="U4" s="37" t="s">
        <v>372</v>
      </c>
    </row>
    <row r="5" spans="1:21" x14ac:dyDescent="0.2">
      <c r="A5" s="39">
        <v>2016</v>
      </c>
      <c r="B5" s="37" t="s">
        <v>118</v>
      </c>
      <c r="C5" s="60">
        <v>18410</v>
      </c>
      <c r="D5" s="37">
        <v>24</v>
      </c>
      <c r="E5" s="38">
        <v>42534</v>
      </c>
      <c r="F5" s="37" t="s">
        <v>106</v>
      </c>
      <c r="G5" s="37" t="s">
        <v>47</v>
      </c>
      <c r="H5" s="37" t="s">
        <v>119</v>
      </c>
      <c r="I5" s="37" t="s">
        <v>61</v>
      </c>
      <c r="J5" s="37" t="s">
        <v>114</v>
      </c>
      <c r="K5" s="37" t="s">
        <v>109</v>
      </c>
      <c r="L5" s="37" t="s">
        <v>117</v>
      </c>
      <c r="M5" s="37" t="s">
        <v>111</v>
      </c>
      <c r="O5" s="37">
        <v>1</v>
      </c>
      <c r="P5" s="37">
        <v>1</v>
      </c>
      <c r="Q5" s="37">
        <v>0</v>
      </c>
      <c r="R5" s="37" t="s">
        <v>366</v>
      </c>
      <c r="T5" s="37" t="s">
        <v>368</v>
      </c>
      <c r="U5" s="37" t="s">
        <v>372</v>
      </c>
    </row>
    <row r="6" spans="1:21" x14ac:dyDescent="0.2">
      <c r="A6" s="39">
        <v>2016</v>
      </c>
      <c r="B6" s="37" t="s">
        <v>120</v>
      </c>
      <c r="C6" s="60">
        <v>18411</v>
      </c>
      <c r="D6" s="37">
        <v>24</v>
      </c>
      <c r="E6" s="38">
        <v>42534</v>
      </c>
      <c r="F6" s="37" t="s">
        <v>106</v>
      </c>
      <c r="G6" s="37" t="s">
        <v>47</v>
      </c>
      <c r="H6" s="37" t="s">
        <v>121</v>
      </c>
      <c r="I6" s="37" t="s">
        <v>61</v>
      </c>
      <c r="J6" s="37" t="s">
        <v>114</v>
      </c>
      <c r="K6" s="37" t="s">
        <v>109</v>
      </c>
      <c r="L6" s="37" t="s">
        <v>117</v>
      </c>
      <c r="M6" s="37" t="s">
        <v>111</v>
      </c>
      <c r="O6" s="37">
        <v>1</v>
      </c>
      <c r="P6" s="37">
        <v>1</v>
      </c>
      <c r="Q6" s="37">
        <v>0</v>
      </c>
      <c r="R6" s="37" t="s">
        <v>366</v>
      </c>
      <c r="T6" s="37" t="s">
        <v>368</v>
      </c>
      <c r="U6" s="37" t="s">
        <v>372</v>
      </c>
    </row>
    <row r="7" spans="1:21" x14ac:dyDescent="0.2">
      <c r="A7" s="39">
        <v>2016</v>
      </c>
      <c r="B7" s="37" t="s">
        <v>122</v>
      </c>
      <c r="C7" s="60">
        <v>18412</v>
      </c>
      <c r="D7" s="37">
        <v>24</v>
      </c>
      <c r="E7" s="38">
        <v>42534</v>
      </c>
      <c r="F7" s="37" t="s">
        <v>106</v>
      </c>
      <c r="G7" s="37" t="s">
        <v>47</v>
      </c>
      <c r="H7" s="37" t="s">
        <v>123</v>
      </c>
      <c r="I7" s="37" t="s">
        <v>61</v>
      </c>
      <c r="J7" s="37" t="s">
        <v>114</v>
      </c>
      <c r="K7" s="37" t="s">
        <v>109</v>
      </c>
      <c r="L7" s="37" t="s">
        <v>110</v>
      </c>
      <c r="M7" s="37" t="s">
        <v>111</v>
      </c>
      <c r="O7" s="37">
        <v>1</v>
      </c>
      <c r="P7" s="37">
        <v>1</v>
      </c>
      <c r="Q7" s="37">
        <v>0</v>
      </c>
      <c r="R7" s="37" t="s">
        <v>366</v>
      </c>
      <c r="T7" s="37" t="s">
        <v>367</v>
      </c>
      <c r="U7" s="37" t="s">
        <v>371</v>
      </c>
    </row>
    <row r="8" spans="1:21" x14ac:dyDescent="0.2">
      <c r="A8" s="39">
        <v>2016</v>
      </c>
      <c r="B8" s="37" t="s">
        <v>124</v>
      </c>
      <c r="C8" s="60">
        <v>18413</v>
      </c>
      <c r="D8" s="37">
        <v>24</v>
      </c>
      <c r="E8" s="38">
        <v>42534</v>
      </c>
      <c r="F8" s="37" t="s">
        <v>106</v>
      </c>
      <c r="G8" s="37" t="s">
        <v>47</v>
      </c>
      <c r="H8" s="37" t="s">
        <v>123</v>
      </c>
      <c r="I8" s="37" t="s">
        <v>61</v>
      </c>
      <c r="J8" s="37" t="s">
        <v>114</v>
      </c>
      <c r="K8" s="37" t="s">
        <v>109</v>
      </c>
      <c r="L8" s="37" t="s">
        <v>117</v>
      </c>
      <c r="M8" s="37" t="s">
        <v>111</v>
      </c>
      <c r="O8" s="37">
        <v>5</v>
      </c>
      <c r="P8" s="37">
        <v>5</v>
      </c>
      <c r="Q8" s="37">
        <v>0</v>
      </c>
      <c r="R8" s="37" t="s">
        <v>366</v>
      </c>
      <c r="T8" s="37" t="s">
        <v>368</v>
      </c>
      <c r="U8" s="37" t="s">
        <v>372</v>
      </c>
    </row>
    <row r="9" spans="1:21" x14ac:dyDescent="0.2">
      <c r="A9" s="39">
        <v>2016</v>
      </c>
      <c r="B9" s="37" t="s">
        <v>125</v>
      </c>
      <c r="C9" s="60">
        <v>18414</v>
      </c>
      <c r="D9" s="37">
        <v>24</v>
      </c>
      <c r="E9" s="38">
        <v>42534</v>
      </c>
      <c r="F9" s="37" t="s">
        <v>106</v>
      </c>
      <c r="G9" s="37" t="s">
        <v>47</v>
      </c>
      <c r="H9" s="37" t="s">
        <v>126</v>
      </c>
      <c r="I9" s="37" t="s">
        <v>61</v>
      </c>
      <c r="J9" s="37" t="s">
        <v>114</v>
      </c>
      <c r="K9" s="37" t="s">
        <v>109</v>
      </c>
      <c r="L9" s="37" t="s">
        <v>117</v>
      </c>
      <c r="M9" s="37" t="s">
        <v>111</v>
      </c>
      <c r="O9" s="37">
        <v>1</v>
      </c>
      <c r="P9" s="37">
        <v>1</v>
      </c>
      <c r="Q9" s="37">
        <v>0</v>
      </c>
      <c r="R9" s="37" t="s">
        <v>366</v>
      </c>
      <c r="T9" s="37" t="s">
        <v>368</v>
      </c>
      <c r="U9" s="37" t="s">
        <v>372</v>
      </c>
    </row>
    <row r="10" spans="1:21" x14ac:dyDescent="0.2">
      <c r="A10" s="39">
        <v>2016</v>
      </c>
      <c r="B10" s="37" t="s">
        <v>127</v>
      </c>
      <c r="C10" s="60">
        <v>18415</v>
      </c>
      <c r="D10" s="37">
        <v>24</v>
      </c>
      <c r="E10" s="38">
        <v>42534</v>
      </c>
      <c r="F10" s="37" t="s">
        <v>106</v>
      </c>
      <c r="G10" s="37" t="s">
        <v>47</v>
      </c>
      <c r="H10" s="37" t="s">
        <v>126</v>
      </c>
      <c r="I10" s="37" t="s">
        <v>61</v>
      </c>
      <c r="J10" s="37" t="s">
        <v>114</v>
      </c>
      <c r="K10" s="37" t="s">
        <v>109</v>
      </c>
      <c r="L10" s="37" t="s">
        <v>110</v>
      </c>
      <c r="M10" s="37" t="s">
        <v>111</v>
      </c>
      <c r="O10" s="37">
        <v>1</v>
      </c>
      <c r="P10" s="37">
        <v>1</v>
      </c>
      <c r="Q10" s="37">
        <v>0</v>
      </c>
      <c r="R10" s="37" t="s">
        <v>366</v>
      </c>
      <c r="T10" s="37" t="s">
        <v>367</v>
      </c>
      <c r="U10" s="37" t="s">
        <v>371</v>
      </c>
    </row>
    <row r="11" spans="1:21" x14ac:dyDescent="0.2">
      <c r="A11" s="39">
        <v>2016</v>
      </c>
      <c r="B11" s="37" t="s">
        <v>128</v>
      </c>
      <c r="C11" s="60">
        <v>18416</v>
      </c>
      <c r="D11" s="37">
        <v>24</v>
      </c>
      <c r="E11" s="38">
        <v>42534</v>
      </c>
      <c r="F11" s="37" t="s">
        <v>106</v>
      </c>
      <c r="G11" s="37" t="s">
        <v>9</v>
      </c>
      <c r="H11" s="37" t="s">
        <v>129</v>
      </c>
      <c r="I11" s="37" t="s">
        <v>9</v>
      </c>
      <c r="J11" s="37" t="s">
        <v>114</v>
      </c>
      <c r="K11" s="37" t="s">
        <v>109</v>
      </c>
      <c r="L11" s="37" t="s">
        <v>117</v>
      </c>
      <c r="M11" s="37" t="s">
        <v>111</v>
      </c>
      <c r="O11" s="37">
        <v>4</v>
      </c>
      <c r="P11" s="37">
        <v>4</v>
      </c>
      <c r="Q11" s="37">
        <v>0</v>
      </c>
      <c r="R11" s="37" t="s">
        <v>366</v>
      </c>
      <c r="T11" s="37" t="s">
        <v>369</v>
      </c>
      <c r="U11" s="37" t="s">
        <v>369</v>
      </c>
    </row>
    <row r="12" spans="1:21" x14ac:dyDescent="0.2">
      <c r="A12" s="39">
        <v>2016</v>
      </c>
      <c r="B12" s="37" t="s">
        <v>130</v>
      </c>
      <c r="C12" s="60">
        <v>18417</v>
      </c>
      <c r="D12" s="37">
        <v>24</v>
      </c>
      <c r="E12" s="38">
        <v>42534</v>
      </c>
      <c r="F12" s="37" t="s">
        <v>106</v>
      </c>
      <c r="G12" s="37" t="s">
        <v>9</v>
      </c>
      <c r="H12" s="37" t="s">
        <v>129</v>
      </c>
      <c r="I12" s="37" t="s">
        <v>9</v>
      </c>
      <c r="J12" s="37" t="s">
        <v>114</v>
      </c>
      <c r="K12" s="37" t="s">
        <v>109</v>
      </c>
      <c r="L12" s="37" t="s">
        <v>110</v>
      </c>
      <c r="M12" s="37" t="s">
        <v>111</v>
      </c>
      <c r="O12" s="37">
        <v>4</v>
      </c>
      <c r="P12" s="37">
        <v>4</v>
      </c>
      <c r="Q12" s="37">
        <v>0</v>
      </c>
      <c r="R12" s="37" t="s">
        <v>366</v>
      </c>
      <c r="T12" s="37" t="s">
        <v>370</v>
      </c>
      <c r="U12" s="37" t="s">
        <v>370</v>
      </c>
    </row>
    <row r="13" spans="1:21" x14ac:dyDescent="0.2">
      <c r="A13" s="39">
        <v>2016</v>
      </c>
      <c r="B13" s="37" t="s">
        <v>131</v>
      </c>
      <c r="C13" s="60">
        <v>18418</v>
      </c>
      <c r="D13" s="37">
        <v>24</v>
      </c>
      <c r="E13" s="38">
        <v>42534</v>
      </c>
      <c r="F13" s="37" t="s">
        <v>106</v>
      </c>
      <c r="G13" s="37" t="s">
        <v>47</v>
      </c>
      <c r="H13" s="37" t="s">
        <v>132</v>
      </c>
      <c r="I13" s="37" t="s">
        <v>61</v>
      </c>
      <c r="J13" s="37" t="s">
        <v>108</v>
      </c>
      <c r="K13" s="37" t="s">
        <v>109</v>
      </c>
      <c r="L13" s="37" t="s">
        <v>110</v>
      </c>
      <c r="M13" s="37" t="s">
        <v>111</v>
      </c>
      <c r="N13" s="37">
        <v>2</v>
      </c>
      <c r="P13" s="37">
        <v>2</v>
      </c>
      <c r="Q13" s="37">
        <v>0</v>
      </c>
      <c r="R13" s="37" t="s">
        <v>366</v>
      </c>
      <c r="T13" s="37" t="s">
        <v>367</v>
      </c>
      <c r="U13" s="37" t="s">
        <v>371</v>
      </c>
    </row>
    <row r="14" spans="1:21" x14ac:dyDescent="0.2">
      <c r="A14" s="39">
        <v>2016</v>
      </c>
      <c r="B14" s="37" t="s">
        <v>133</v>
      </c>
      <c r="C14" s="60">
        <v>18419</v>
      </c>
      <c r="D14" s="37">
        <v>24</v>
      </c>
      <c r="E14" s="38">
        <v>42534</v>
      </c>
      <c r="F14" s="37" t="s">
        <v>106</v>
      </c>
      <c r="G14" s="37" t="s">
        <v>47</v>
      </c>
      <c r="H14" s="37" t="s">
        <v>134</v>
      </c>
      <c r="I14" s="37" t="s">
        <v>61</v>
      </c>
      <c r="J14" s="37" t="s">
        <v>114</v>
      </c>
      <c r="K14" s="37" t="s">
        <v>109</v>
      </c>
      <c r="L14" s="37" t="s">
        <v>117</v>
      </c>
      <c r="M14" s="37" t="s">
        <v>111</v>
      </c>
      <c r="O14" s="37">
        <v>1</v>
      </c>
      <c r="P14" s="37">
        <v>1</v>
      </c>
      <c r="Q14" s="37">
        <v>0</v>
      </c>
      <c r="R14" s="37" t="s">
        <v>366</v>
      </c>
      <c r="T14" s="37" t="s">
        <v>368</v>
      </c>
      <c r="U14" s="37" t="s">
        <v>372</v>
      </c>
    </row>
    <row r="15" spans="1:21" x14ac:dyDescent="0.2">
      <c r="A15" s="39">
        <v>2016</v>
      </c>
      <c r="B15" s="37" t="s">
        <v>135</v>
      </c>
      <c r="C15" s="60">
        <v>18420</v>
      </c>
      <c r="D15" s="37">
        <v>24</v>
      </c>
      <c r="E15" s="38">
        <v>42534</v>
      </c>
      <c r="F15" s="37" t="s">
        <v>106</v>
      </c>
      <c r="G15" s="37" t="s">
        <v>47</v>
      </c>
      <c r="H15" s="37" t="s">
        <v>134</v>
      </c>
      <c r="I15" s="37" t="s">
        <v>61</v>
      </c>
      <c r="J15" s="37" t="s">
        <v>114</v>
      </c>
      <c r="K15" s="37" t="s">
        <v>109</v>
      </c>
      <c r="L15" s="37" t="s">
        <v>110</v>
      </c>
      <c r="M15" s="37" t="s">
        <v>111</v>
      </c>
      <c r="O15" s="37">
        <v>1</v>
      </c>
      <c r="P15" s="37">
        <v>1</v>
      </c>
      <c r="Q15" s="37">
        <v>0</v>
      </c>
      <c r="R15" s="37" t="s">
        <v>366</v>
      </c>
      <c r="T15" s="37" t="s">
        <v>367</v>
      </c>
      <c r="U15" s="37" t="s">
        <v>371</v>
      </c>
    </row>
    <row r="16" spans="1:21" x14ac:dyDescent="0.2">
      <c r="A16" s="39">
        <v>2016</v>
      </c>
      <c r="B16" s="37" t="s">
        <v>136</v>
      </c>
      <c r="C16" s="60">
        <v>18421</v>
      </c>
      <c r="D16" s="37">
        <v>24</v>
      </c>
      <c r="E16" s="38">
        <v>42534</v>
      </c>
      <c r="F16" s="37" t="s">
        <v>106</v>
      </c>
      <c r="G16" s="37" t="s">
        <v>47</v>
      </c>
      <c r="H16" s="37" t="s">
        <v>137</v>
      </c>
      <c r="I16" s="37" t="s">
        <v>61</v>
      </c>
      <c r="J16" s="37" t="s">
        <v>108</v>
      </c>
      <c r="K16" s="37" t="s">
        <v>109</v>
      </c>
      <c r="L16" s="37" t="s">
        <v>110</v>
      </c>
      <c r="M16" s="37" t="s">
        <v>111</v>
      </c>
      <c r="N16" s="37">
        <v>9</v>
      </c>
      <c r="P16" s="37">
        <v>9</v>
      </c>
      <c r="Q16" s="37">
        <v>0</v>
      </c>
      <c r="R16" s="37" t="s">
        <v>366</v>
      </c>
      <c r="T16" s="37" t="s">
        <v>367</v>
      </c>
      <c r="U16" s="37" t="s">
        <v>371</v>
      </c>
    </row>
    <row r="17" spans="1:21" x14ac:dyDescent="0.2">
      <c r="A17" s="39">
        <v>2016</v>
      </c>
      <c r="B17" s="37" t="s">
        <v>138</v>
      </c>
      <c r="C17" s="60">
        <v>18422</v>
      </c>
      <c r="D17" s="37">
        <v>24</v>
      </c>
      <c r="E17" s="38">
        <v>42534</v>
      </c>
      <c r="F17" s="37" t="s">
        <v>106</v>
      </c>
      <c r="G17" s="37" t="s">
        <v>9</v>
      </c>
      <c r="H17" s="37" t="s">
        <v>139</v>
      </c>
      <c r="I17" s="37" t="s">
        <v>9</v>
      </c>
      <c r="J17" s="37" t="s">
        <v>114</v>
      </c>
      <c r="K17" s="37" t="s">
        <v>109</v>
      </c>
      <c r="L17" s="37" t="s">
        <v>117</v>
      </c>
      <c r="M17" s="37" t="s">
        <v>111</v>
      </c>
      <c r="O17" s="37">
        <v>1</v>
      </c>
      <c r="P17" s="37">
        <v>1</v>
      </c>
      <c r="Q17" s="37">
        <v>0</v>
      </c>
      <c r="R17" s="37" t="s">
        <v>366</v>
      </c>
      <c r="T17" s="37" t="s">
        <v>369</v>
      </c>
      <c r="U17" s="37" t="s">
        <v>369</v>
      </c>
    </row>
    <row r="18" spans="1:21" x14ac:dyDescent="0.2">
      <c r="A18" s="39">
        <v>2016</v>
      </c>
      <c r="B18" s="37" t="s">
        <v>140</v>
      </c>
      <c r="C18" s="60">
        <v>18423</v>
      </c>
      <c r="D18" s="37">
        <v>24</v>
      </c>
      <c r="E18" s="38">
        <v>42534</v>
      </c>
      <c r="F18" s="37" t="s">
        <v>106</v>
      </c>
      <c r="G18" s="37" t="s">
        <v>47</v>
      </c>
      <c r="H18" s="37" t="s">
        <v>141</v>
      </c>
      <c r="I18" s="37" t="s">
        <v>61</v>
      </c>
      <c r="J18" s="37" t="s">
        <v>114</v>
      </c>
      <c r="K18" s="37" t="s">
        <v>109</v>
      </c>
      <c r="L18" s="37" t="s">
        <v>117</v>
      </c>
      <c r="M18" s="37" t="s">
        <v>111</v>
      </c>
      <c r="O18" s="37">
        <v>2</v>
      </c>
      <c r="P18" s="37">
        <v>2</v>
      </c>
      <c r="Q18" s="37">
        <v>0</v>
      </c>
      <c r="R18" s="37" t="s">
        <v>366</v>
      </c>
      <c r="T18" s="37" t="s">
        <v>368</v>
      </c>
      <c r="U18" s="37" t="s">
        <v>372</v>
      </c>
    </row>
    <row r="19" spans="1:21" x14ac:dyDescent="0.2">
      <c r="A19" s="39">
        <v>2016</v>
      </c>
      <c r="B19" s="37" t="s">
        <v>142</v>
      </c>
      <c r="C19" s="60">
        <v>18424</v>
      </c>
      <c r="D19" s="37">
        <v>24</v>
      </c>
      <c r="E19" s="38">
        <v>42534</v>
      </c>
      <c r="F19" s="37" t="s">
        <v>106</v>
      </c>
      <c r="G19" s="37" t="s">
        <v>47</v>
      </c>
      <c r="H19" s="37" t="s">
        <v>143</v>
      </c>
      <c r="I19" s="37" t="s">
        <v>61</v>
      </c>
      <c r="J19" s="37" t="s">
        <v>108</v>
      </c>
      <c r="K19" s="37" t="s">
        <v>109</v>
      </c>
      <c r="L19" s="37" t="s">
        <v>110</v>
      </c>
      <c r="M19" s="37" t="s">
        <v>111</v>
      </c>
      <c r="N19" s="37">
        <v>17</v>
      </c>
      <c r="P19" s="37">
        <v>17</v>
      </c>
      <c r="Q19" s="37">
        <v>0</v>
      </c>
      <c r="R19" s="37" t="s">
        <v>366</v>
      </c>
      <c r="T19" s="37" t="s">
        <v>367</v>
      </c>
      <c r="U19" s="37" t="s">
        <v>371</v>
      </c>
    </row>
    <row r="20" spans="1:21" x14ac:dyDescent="0.2">
      <c r="A20" s="39">
        <v>2016</v>
      </c>
      <c r="B20" s="37" t="s">
        <v>144</v>
      </c>
      <c r="C20" s="60">
        <v>18425</v>
      </c>
      <c r="D20" s="37">
        <v>24</v>
      </c>
      <c r="E20" s="38">
        <v>42534</v>
      </c>
      <c r="F20" s="37" t="s">
        <v>106</v>
      </c>
      <c r="G20" s="37" t="s">
        <v>47</v>
      </c>
      <c r="H20" s="37" t="s">
        <v>143</v>
      </c>
      <c r="I20" s="37" t="s">
        <v>61</v>
      </c>
      <c r="J20" s="37" t="s">
        <v>108</v>
      </c>
      <c r="K20" s="37" t="s">
        <v>109</v>
      </c>
      <c r="L20" s="37" t="s">
        <v>117</v>
      </c>
      <c r="M20" s="37" t="s">
        <v>111</v>
      </c>
      <c r="N20" s="37">
        <v>1</v>
      </c>
      <c r="P20" s="37">
        <v>1</v>
      </c>
      <c r="Q20" s="37">
        <v>0</v>
      </c>
      <c r="R20" s="37" t="s">
        <v>366</v>
      </c>
      <c r="T20" s="37" t="s">
        <v>368</v>
      </c>
      <c r="U20" s="37" t="s">
        <v>372</v>
      </c>
    </row>
    <row r="21" spans="1:21" x14ac:dyDescent="0.2">
      <c r="A21" s="39">
        <v>2016</v>
      </c>
      <c r="B21" s="37" t="s">
        <v>145</v>
      </c>
      <c r="C21" s="60">
        <v>18426</v>
      </c>
      <c r="D21" s="37">
        <v>24</v>
      </c>
      <c r="E21" s="38">
        <v>42534</v>
      </c>
      <c r="F21" s="37" t="s">
        <v>106</v>
      </c>
      <c r="G21" s="37" t="s">
        <v>47</v>
      </c>
      <c r="H21" s="37" t="s">
        <v>146</v>
      </c>
      <c r="I21" s="37" t="s">
        <v>61</v>
      </c>
      <c r="J21" s="37" t="s">
        <v>114</v>
      </c>
      <c r="K21" s="37" t="s">
        <v>109</v>
      </c>
      <c r="L21" s="37" t="s">
        <v>117</v>
      </c>
      <c r="M21" s="37" t="s">
        <v>111</v>
      </c>
      <c r="O21" s="37">
        <v>3</v>
      </c>
      <c r="P21" s="37">
        <v>3</v>
      </c>
      <c r="Q21" s="37">
        <v>0</v>
      </c>
      <c r="R21" s="37" t="s">
        <v>366</v>
      </c>
      <c r="T21" s="37" t="s">
        <v>368</v>
      </c>
      <c r="U21" s="37" t="s">
        <v>372</v>
      </c>
    </row>
    <row r="22" spans="1:21" x14ac:dyDescent="0.2">
      <c r="A22" s="39">
        <v>2016</v>
      </c>
      <c r="B22" s="37" t="s">
        <v>147</v>
      </c>
      <c r="C22" s="60">
        <v>18427</v>
      </c>
      <c r="D22" s="37">
        <v>24</v>
      </c>
      <c r="E22" s="38">
        <v>42534</v>
      </c>
      <c r="F22" s="37" t="s">
        <v>106</v>
      </c>
      <c r="G22" s="37" t="s">
        <v>47</v>
      </c>
      <c r="H22" s="37" t="s">
        <v>148</v>
      </c>
      <c r="I22" s="37" t="s">
        <v>60</v>
      </c>
      <c r="J22" s="37" t="s">
        <v>114</v>
      </c>
      <c r="K22" s="37" t="s">
        <v>109</v>
      </c>
      <c r="L22" s="37" t="s">
        <v>117</v>
      </c>
      <c r="M22" s="37" t="s">
        <v>111</v>
      </c>
      <c r="O22" s="37">
        <v>3</v>
      </c>
      <c r="P22" s="37">
        <v>3</v>
      </c>
      <c r="Q22" s="37">
        <v>0</v>
      </c>
      <c r="R22" s="37" t="s">
        <v>366</v>
      </c>
      <c r="T22" s="37" t="s">
        <v>368</v>
      </c>
      <c r="U22" s="37" t="s">
        <v>373</v>
      </c>
    </row>
    <row r="23" spans="1:21" x14ac:dyDescent="0.2">
      <c r="A23" s="39">
        <v>2016</v>
      </c>
      <c r="B23" s="37" t="s">
        <v>149</v>
      </c>
      <c r="C23" s="60">
        <v>18428</v>
      </c>
      <c r="D23" s="37">
        <v>24</v>
      </c>
      <c r="E23" s="38">
        <v>42535</v>
      </c>
      <c r="F23" s="37" t="s">
        <v>106</v>
      </c>
      <c r="G23" s="37" t="s">
        <v>9</v>
      </c>
      <c r="H23" s="37" t="s">
        <v>150</v>
      </c>
      <c r="I23" s="37" t="s">
        <v>9</v>
      </c>
      <c r="J23" s="37" t="s">
        <v>114</v>
      </c>
      <c r="K23" s="37" t="s">
        <v>109</v>
      </c>
      <c r="L23" s="37" t="s">
        <v>117</v>
      </c>
      <c r="M23" s="37" t="s">
        <v>111</v>
      </c>
      <c r="O23" s="37">
        <v>3</v>
      </c>
      <c r="P23" s="37">
        <v>3</v>
      </c>
      <c r="Q23" s="37">
        <v>0</v>
      </c>
      <c r="R23" s="37" t="s">
        <v>366</v>
      </c>
      <c r="T23" s="37" t="s">
        <v>369</v>
      </c>
      <c r="U23" s="37" t="s">
        <v>369</v>
      </c>
    </row>
    <row r="24" spans="1:21" x14ac:dyDescent="0.2">
      <c r="A24" s="39">
        <v>2016</v>
      </c>
      <c r="B24" s="37" t="s">
        <v>151</v>
      </c>
      <c r="C24" s="60">
        <v>18429</v>
      </c>
      <c r="D24" s="37">
        <v>24</v>
      </c>
      <c r="E24" s="38">
        <v>42535</v>
      </c>
      <c r="F24" s="37" t="s">
        <v>106</v>
      </c>
      <c r="G24" s="37" t="s">
        <v>9</v>
      </c>
      <c r="H24" s="37" t="s">
        <v>152</v>
      </c>
      <c r="I24" s="37" t="s">
        <v>9</v>
      </c>
      <c r="J24" s="37" t="s">
        <v>114</v>
      </c>
      <c r="K24" s="37" t="s">
        <v>109</v>
      </c>
      <c r="L24" s="37" t="s">
        <v>117</v>
      </c>
      <c r="M24" s="37" t="s">
        <v>111</v>
      </c>
      <c r="O24" s="37">
        <v>14</v>
      </c>
      <c r="P24" s="37">
        <v>14</v>
      </c>
      <c r="Q24" s="37">
        <v>0</v>
      </c>
      <c r="R24" s="37" t="s">
        <v>366</v>
      </c>
      <c r="T24" s="37" t="s">
        <v>369</v>
      </c>
      <c r="U24" s="37" t="s">
        <v>369</v>
      </c>
    </row>
    <row r="25" spans="1:21" x14ac:dyDescent="0.2">
      <c r="A25" s="39">
        <v>2016</v>
      </c>
      <c r="B25" s="37" t="s">
        <v>153</v>
      </c>
      <c r="C25" s="60">
        <v>18430</v>
      </c>
      <c r="D25" s="37">
        <v>24</v>
      </c>
      <c r="E25" s="38">
        <v>42535</v>
      </c>
      <c r="F25" s="37" t="s">
        <v>106</v>
      </c>
      <c r="G25" s="37" t="s">
        <v>47</v>
      </c>
      <c r="H25" s="37" t="s">
        <v>154</v>
      </c>
      <c r="I25" s="37" t="s">
        <v>62</v>
      </c>
      <c r="J25" s="37" t="s">
        <v>114</v>
      </c>
      <c r="K25" s="37" t="s">
        <v>109</v>
      </c>
      <c r="L25" s="37" t="s">
        <v>117</v>
      </c>
      <c r="M25" s="37" t="s">
        <v>111</v>
      </c>
      <c r="O25" s="37">
        <v>5</v>
      </c>
      <c r="P25" s="37">
        <v>5</v>
      </c>
      <c r="Q25" s="37">
        <v>0</v>
      </c>
      <c r="R25" s="37" t="s">
        <v>366</v>
      </c>
      <c r="T25" s="37" t="s">
        <v>368</v>
      </c>
      <c r="U25" s="37" t="s">
        <v>374</v>
      </c>
    </row>
    <row r="26" spans="1:21" x14ac:dyDescent="0.2">
      <c r="A26" s="39">
        <v>2016</v>
      </c>
      <c r="B26" s="37" t="s">
        <v>155</v>
      </c>
      <c r="C26" s="60">
        <v>18431</v>
      </c>
      <c r="D26" s="37">
        <v>24</v>
      </c>
      <c r="E26" s="38">
        <v>42535</v>
      </c>
      <c r="F26" s="37" t="s">
        <v>106</v>
      </c>
      <c r="G26" s="37" t="s">
        <v>47</v>
      </c>
      <c r="H26" s="37" t="s">
        <v>156</v>
      </c>
      <c r="I26" s="37" t="s">
        <v>62</v>
      </c>
      <c r="J26" s="37" t="s">
        <v>114</v>
      </c>
      <c r="K26" s="37" t="s">
        <v>109</v>
      </c>
      <c r="L26" s="37" t="s">
        <v>110</v>
      </c>
      <c r="M26" s="37" t="s">
        <v>111</v>
      </c>
      <c r="O26" s="37">
        <v>1</v>
      </c>
      <c r="P26" s="37">
        <v>1</v>
      </c>
      <c r="Q26" s="37">
        <v>0</v>
      </c>
      <c r="R26" s="37" t="s">
        <v>366</v>
      </c>
      <c r="T26" s="37" t="s">
        <v>367</v>
      </c>
      <c r="U26" s="37" t="s">
        <v>375</v>
      </c>
    </row>
    <row r="27" spans="1:21" x14ac:dyDescent="0.2">
      <c r="A27" s="39">
        <v>2016</v>
      </c>
      <c r="B27" s="37" t="s">
        <v>157</v>
      </c>
      <c r="C27" s="60">
        <v>18432</v>
      </c>
      <c r="D27" s="37">
        <v>24</v>
      </c>
      <c r="E27" s="38">
        <v>42535</v>
      </c>
      <c r="F27" s="37" t="s">
        <v>106</v>
      </c>
      <c r="G27" s="37" t="s">
        <v>47</v>
      </c>
      <c r="H27" s="37" t="s">
        <v>158</v>
      </c>
      <c r="I27" s="37" t="s">
        <v>62</v>
      </c>
      <c r="J27" s="37" t="s">
        <v>114</v>
      </c>
      <c r="K27" s="37" t="s">
        <v>109</v>
      </c>
      <c r="L27" s="37" t="s">
        <v>117</v>
      </c>
      <c r="M27" s="37" t="s">
        <v>111</v>
      </c>
      <c r="O27" s="37">
        <v>4</v>
      </c>
      <c r="P27" s="37">
        <v>4</v>
      </c>
      <c r="Q27" s="37">
        <v>0</v>
      </c>
      <c r="R27" s="37" t="s">
        <v>366</v>
      </c>
      <c r="T27" s="37" t="s">
        <v>368</v>
      </c>
      <c r="U27" s="37" t="s">
        <v>374</v>
      </c>
    </row>
    <row r="28" spans="1:21" x14ac:dyDescent="0.2">
      <c r="A28" s="39">
        <v>2016</v>
      </c>
      <c r="B28" s="37" t="s">
        <v>159</v>
      </c>
      <c r="C28" s="60">
        <v>18433</v>
      </c>
      <c r="D28" s="37">
        <v>24</v>
      </c>
      <c r="E28" s="38">
        <v>42535</v>
      </c>
      <c r="F28" s="37" t="s">
        <v>106</v>
      </c>
      <c r="G28" s="37" t="s">
        <v>47</v>
      </c>
      <c r="H28" s="37" t="s">
        <v>160</v>
      </c>
      <c r="I28" s="37" t="s">
        <v>62</v>
      </c>
      <c r="J28" s="37" t="s">
        <v>114</v>
      </c>
      <c r="K28" s="37" t="s">
        <v>109</v>
      </c>
      <c r="L28" s="37" t="s">
        <v>110</v>
      </c>
      <c r="M28" s="37" t="s">
        <v>111</v>
      </c>
      <c r="O28" s="37">
        <v>3</v>
      </c>
      <c r="P28" s="37">
        <v>3</v>
      </c>
      <c r="Q28" s="37">
        <v>0</v>
      </c>
      <c r="R28" s="37" t="s">
        <v>366</v>
      </c>
      <c r="T28" s="37" t="s">
        <v>367</v>
      </c>
      <c r="U28" s="37" t="s">
        <v>375</v>
      </c>
    </row>
    <row r="29" spans="1:21" x14ac:dyDescent="0.2">
      <c r="A29" s="39">
        <v>2016</v>
      </c>
      <c r="B29" s="37" t="s">
        <v>161</v>
      </c>
      <c r="C29" s="60">
        <v>18434</v>
      </c>
      <c r="D29" s="37">
        <v>24</v>
      </c>
      <c r="E29" s="38">
        <v>42535</v>
      </c>
      <c r="F29" s="37" t="s">
        <v>106</v>
      </c>
      <c r="G29" s="37" t="s">
        <v>47</v>
      </c>
      <c r="H29" s="37" t="s">
        <v>162</v>
      </c>
      <c r="I29" s="37" t="s">
        <v>62</v>
      </c>
      <c r="J29" s="37" t="s">
        <v>114</v>
      </c>
      <c r="K29" s="37" t="s">
        <v>109</v>
      </c>
      <c r="L29" s="37" t="s">
        <v>117</v>
      </c>
      <c r="M29" s="37" t="s">
        <v>111</v>
      </c>
      <c r="O29" s="37">
        <v>2</v>
      </c>
      <c r="P29" s="37">
        <v>2</v>
      </c>
      <c r="Q29" s="37">
        <v>0</v>
      </c>
      <c r="R29" s="37" t="s">
        <v>366</v>
      </c>
      <c r="T29" s="37" t="s">
        <v>368</v>
      </c>
      <c r="U29" s="37" t="s">
        <v>374</v>
      </c>
    </row>
    <row r="30" spans="1:21" x14ac:dyDescent="0.2">
      <c r="A30" s="39">
        <v>2016</v>
      </c>
      <c r="B30" s="37" t="s">
        <v>163</v>
      </c>
      <c r="C30" s="60">
        <v>18435</v>
      </c>
      <c r="D30" s="37">
        <v>24</v>
      </c>
      <c r="E30" s="38">
        <v>42535</v>
      </c>
      <c r="F30" s="37" t="s">
        <v>106</v>
      </c>
      <c r="G30" s="37" t="s">
        <v>47</v>
      </c>
      <c r="H30" s="37" t="s">
        <v>164</v>
      </c>
      <c r="I30" s="37" t="s">
        <v>62</v>
      </c>
      <c r="J30" s="37" t="s">
        <v>114</v>
      </c>
      <c r="K30" s="37" t="s">
        <v>109</v>
      </c>
      <c r="L30" s="37" t="s">
        <v>117</v>
      </c>
      <c r="M30" s="37" t="s">
        <v>111</v>
      </c>
      <c r="O30" s="37">
        <v>3</v>
      </c>
      <c r="P30" s="37">
        <v>3</v>
      </c>
      <c r="Q30" s="37">
        <v>0</v>
      </c>
      <c r="R30" s="37" t="s">
        <v>366</v>
      </c>
      <c r="T30" s="37" t="s">
        <v>368</v>
      </c>
      <c r="U30" s="37" t="s">
        <v>374</v>
      </c>
    </row>
    <row r="31" spans="1:21" x14ac:dyDescent="0.2">
      <c r="A31" s="39">
        <v>2016</v>
      </c>
      <c r="B31" s="37" t="s">
        <v>165</v>
      </c>
      <c r="C31" s="60">
        <v>18436</v>
      </c>
      <c r="D31" s="37">
        <v>24</v>
      </c>
      <c r="E31" s="38">
        <v>42535</v>
      </c>
      <c r="F31" s="37" t="s">
        <v>106</v>
      </c>
      <c r="G31" s="37" t="s">
        <v>47</v>
      </c>
      <c r="H31" s="37" t="s">
        <v>164</v>
      </c>
      <c r="I31" s="37" t="s">
        <v>62</v>
      </c>
      <c r="J31" s="37" t="s">
        <v>114</v>
      </c>
      <c r="K31" s="37" t="s">
        <v>109</v>
      </c>
      <c r="L31" s="37" t="s">
        <v>110</v>
      </c>
      <c r="M31" s="37" t="s">
        <v>111</v>
      </c>
      <c r="O31" s="37">
        <v>1</v>
      </c>
      <c r="P31" s="37">
        <v>1</v>
      </c>
      <c r="Q31" s="37">
        <v>0</v>
      </c>
      <c r="R31" s="37" t="s">
        <v>366</v>
      </c>
      <c r="T31" s="37" t="s">
        <v>367</v>
      </c>
      <c r="U31" s="37" t="s">
        <v>375</v>
      </c>
    </row>
    <row r="32" spans="1:21" x14ac:dyDescent="0.2">
      <c r="A32" s="39">
        <v>2016</v>
      </c>
      <c r="B32" s="37" t="s">
        <v>166</v>
      </c>
      <c r="C32" s="60">
        <v>18437</v>
      </c>
      <c r="D32" s="37">
        <v>24</v>
      </c>
      <c r="E32" s="38">
        <v>42535</v>
      </c>
      <c r="F32" s="37" t="s">
        <v>106</v>
      </c>
      <c r="G32" s="37" t="s">
        <v>47</v>
      </c>
      <c r="H32" s="37" t="s">
        <v>167</v>
      </c>
      <c r="I32" s="37" t="s">
        <v>62</v>
      </c>
      <c r="J32" s="37" t="s">
        <v>114</v>
      </c>
      <c r="K32" s="37" t="s">
        <v>109</v>
      </c>
      <c r="L32" s="37" t="s">
        <v>117</v>
      </c>
      <c r="M32" s="37" t="s">
        <v>111</v>
      </c>
      <c r="O32" s="37">
        <v>1</v>
      </c>
      <c r="P32" s="37">
        <v>1</v>
      </c>
      <c r="Q32" s="37">
        <v>0</v>
      </c>
      <c r="R32" s="37" t="s">
        <v>366</v>
      </c>
      <c r="T32" s="37" t="s">
        <v>368</v>
      </c>
      <c r="U32" s="37" t="s">
        <v>374</v>
      </c>
    </row>
    <row r="33" spans="1:21" x14ac:dyDescent="0.2">
      <c r="A33" s="39">
        <v>2016</v>
      </c>
      <c r="B33" s="37" t="s">
        <v>168</v>
      </c>
      <c r="C33" s="60">
        <v>18438</v>
      </c>
      <c r="D33" s="37">
        <v>24</v>
      </c>
      <c r="E33" s="38">
        <v>42535</v>
      </c>
      <c r="F33" s="37" t="s">
        <v>106</v>
      </c>
      <c r="G33" s="37" t="s">
        <v>47</v>
      </c>
      <c r="H33" s="37" t="s">
        <v>169</v>
      </c>
      <c r="I33" s="37" t="s">
        <v>62</v>
      </c>
      <c r="J33" s="37" t="s">
        <v>108</v>
      </c>
      <c r="K33" s="37" t="s">
        <v>109</v>
      </c>
      <c r="L33" s="37" t="s">
        <v>110</v>
      </c>
      <c r="M33" s="37" t="s">
        <v>111</v>
      </c>
      <c r="N33" s="37">
        <v>4</v>
      </c>
      <c r="P33" s="37">
        <v>4</v>
      </c>
      <c r="Q33" s="37">
        <v>0</v>
      </c>
      <c r="R33" s="37" t="s">
        <v>366</v>
      </c>
      <c r="T33" s="37" t="s">
        <v>367</v>
      </c>
      <c r="U33" s="37" t="s">
        <v>375</v>
      </c>
    </row>
    <row r="34" spans="1:21" x14ac:dyDescent="0.2">
      <c r="A34" s="39">
        <v>2016</v>
      </c>
      <c r="B34" s="37" t="s">
        <v>170</v>
      </c>
      <c r="C34" s="60">
        <v>18439</v>
      </c>
      <c r="D34" s="37">
        <v>24</v>
      </c>
      <c r="E34" s="38">
        <v>42535</v>
      </c>
      <c r="F34" s="37" t="s">
        <v>106</v>
      </c>
      <c r="G34" s="37" t="s">
        <v>47</v>
      </c>
      <c r="H34" s="37" t="s">
        <v>171</v>
      </c>
      <c r="I34" s="37" t="s">
        <v>62</v>
      </c>
      <c r="J34" s="37" t="s">
        <v>114</v>
      </c>
      <c r="K34" s="37" t="s">
        <v>109</v>
      </c>
      <c r="L34" s="37" t="s">
        <v>117</v>
      </c>
      <c r="M34" s="37" t="s">
        <v>111</v>
      </c>
      <c r="O34" s="37">
        <v>1</v>
      </c>
      <c r="P34" s="37">
        <v>1</v>
      </c>
      <c r="Q34" s="37">
        <v>0</v>
      </c>
      <c r="R34" s="37" t="s">
        <v>366</v>
      </c>
      <c r="T34" s="37" t="s">
        <v>368</v>
      </c>
      <c r="U34" s="37" t="s">
        <v>374</v>
      </c>
    </row>
    <row r="35" spans="1:21" x14ac:dyDescent="0.2">
      <c r="A35" s="39">
        <v>2016</v>
      </c>
      <c r="B35" s="37" t="s">
        <v>172</v>
      </c>
      <c r="C35" s="60">
        <v>18440</v>
      </c>
      <c r="D35" s="37">
        <v>24</v>
      </c>
      <c r="E35" s="38">
        <v>42535</v>
      </c>
      <c r="F35" s="37" t="s">
        <v>106</v>
      </c>
      <c r="G35" s="37" t="s">
        <v>47</v>
      </c>
      <c r="H35" s="37" t="s">
        <v>171</v>
      </c>
      <c r="I35" s="37" t="s">
        <v>62</v>
      </c>
      <c r="J35" s="37" t="s">
        <v>114</v>
      </c>
      <c r="K35" s="37" t="s">
        <v>109</v>
      </c>
      <c r="L35" s="37" t="s">
        <v>110</v>
      </c>
      <c r="M35" s="37" t="s">
        <v>111</v>
      </c>
      <c r="O35" s="37">
        <v>1</v>
      </c>
      <c r="P35" s="37">
        <v>1</v>
      </c>
      <c r="Q35" s="37">
        <v>0</v>
      </c>
      <c r="R35" s="37" t="s">
        <v>366</v>
      </c>
      <c r="T35" s="37" t="s">
        <v>367</v>
      </c>
      <c r="U35" s="37" t="s">
        <v>375</v>
      </c>
    </row>
    <row r="36" spans="1:21" x14ac:dyDescent="0.2">
      <c r="A36" s="39">
        <v>2016</v>
      </c>
      <c r="B36" s="37" t="s">
        <v>173</v>
      </c>
      <c r="C36" s="60">
        <v>18441</v>
      </c>
      <c r="D36" s="37">
        <v>24</v>
      </c>
      <c r="E36" s="38">
        <v>42536</v>
      </c>
      <c r="F36" s="37" t="s">
        <v>106</v>
      </c>
      <c r="G36" s="37" t="s">
        <v>9</v>
      </c>
      <c r="H36" s="37" t="s">
        <v>174</v>
      </c>
      <c r="I36" s="37" t="s">
        <v>9</v>
      </c>
      <c r="J36" s="37" t="s">
        <v>114</v>
      </c>
      <c r="K36" s="37" t="s">
        <v>109</v>
      </c>
      <c r="L36" s="37" t="s">
        <v>117</v>
      </c>
      <c r="M36" s="37" t="s">
        <v>111</v>
      </c>
      <c r="O36" s="37">
        <v>4</v>
      </c>
      <c r="P36" s="37">
        <v>4</v>
      </c>
      <c r="Q36" s="37">
        <v>0</v>
      </c>
      <c r="R36" s="37" t="s">
        <v>366</v>
      </c>
      <c r="T36" s="37" t="s">
        <v>369</v>
      </c>
      <c r="U36" s="37" t="s">
        <v>369</v>
      </c>
    </row>
    <row r="37" spans="1:21" x14ac:dyDescent="0.2">
      <c r="A37" s="39">
        <v>2016</v>
      </c>
      <c r="B37" s="37" t="s">
        <v>175</v>
      </c>
      <c r="C37" s="60">
        <v>18442</v>
      </c>
      <c r="D37" s="37">
        <v>24</v>
      </c>
      <c r="E37" s="38">
        <v>42536</v>
      </c>
      <c r="F37" s="37" t="s">
        <v>106</v>
      </c>
      <c r="G37" s="37" t="s">
        <v>9</v>
      </c>
      <c r="H37" s="37" t="s">
        <v>176</v>
      </c>
      <c r="I37" s="37" t="s">
        <v>9</v>
      </c>
      <c r="J37" s="37" t="s">
        <v>114</v>
      </c>
      <c r="K37" s="37" t="s">
        <v>109</v>
      </c>
      <c r="L37" s="37" t="s">
        <v>117</v>
      </c>
      <c r="M37" s="37" t="s">
        <v>111</v>
      </c>
      <c r="O37" s="37">
        <v>17</v>
      </c>
      <c r="P37" s="37">
        <v>17</v>
      </c>
      <c r="Q37" s="37">
        <v>0</v>
      </c>
      <c r="R37" s="37" t="s">
        <v>366</v>
      </c>
      <c r="T37" s="37" t="s">
        <v>369</v>
      </c>
      <c r="U37" s="37" t="s">
        <v>369</v>
      </c>
    </row>
    <row r="38" spans="1:21" x14ac:dyDescent="0.2">
      <c r="A38" s="39">
        <v>2016</v>
      </c>
      <c r="B38" s="37" t="s">
        <v>177</v>
      </c>
      <c r="C38" s="60">
        <v>18443</v>
      </c>
      <c r="D38" s="37">
        <v>24</v>
      </c>
      <c r="E38" s="38">
        <v>42536</v>
      </c>
      <c r="F38" s="37" t="s">
        <v>106</v>
      </c>
      <c r="G38" s="37" t="s">
        <v>47</v>
      </c>
      <c r="H38" s="37" t="s">
        <v>178</v>
      </c>
      <c r="I38" s="37" t="s">
        <v>63</v>
      </c>
      <c r="J38" s="37" t="s">
        <v>114</v>
      </c>
      <c r="K38" s="37" t="s">
        <v>109</v>
      </c>
      <c r="L38" s="37" t="s">
        <v>110</v>
      </c>
      <c r="M38" s="37" t="s">
        <v>111</v>
      </c>
      <c r="O38" s="37">
        <v>2</v>
      </c>
      <c r="P38" s="37">
        <v>2</v>
      </c>
      <c r="Q38" s="37">
        <v>0</v>
      </c>
      <c r="R38" s="37" t="s">
        <v>366</v>
      </c>
      <c r="T38" s="37" t="s">
        <v>367</v>
      </c>
      <c r="U38" s="37" t="s">
        <v>376</v>
      </c>
    </row>
    <row r="39" spans="1:21" x14ac:dyDescent="0.2">
      <c r="A39" s="39">
        <v>2016</v>
      </c>
      <c r="B39" s="37" t="s">
        <v>179</v>
      </c>
      <c r="C39" s="60">
        <v>18444</v>
      </c>
      <c r="D39" s="37">
        <v>24</v>
      </c>
      <c r="E39" s="38">
        <v>42536</v>
      </c>
      <c r="F39" s="37" t="s">
        <v>106</v>
      </c>
      <c r="G39" s="37" t="s">
        <v>47</v>
      </c>
      <c r="H39" s="37" t="s">
        <v>180</v>
      </c>
      <c r="I39" s="37" t="s">
        <v>60</v>
      </c>
      <c r="J39" s="37" t="s">
        <v>108</v>
      </c>
      <c r="K39" s="37" t="s">
        <v>109</v>
      </c>
      <c r="L39" s="37" t="s">
        <v>110</v>
      </c>
      <c r="M39" s="37" t="s">
        <v>111</v>
      </c>
      <c r="N39" s="37">
        <v>1</v>
      </c>
      <c r="P39" s="37">
        <v>1</v>
      </c>
      <c r="Q39" s="37">
        <v>0</v>
      </c>
      <c r="R39" s="37" t="s">
        <v>366</v>
      </c>
      <c r="T39" s="37" t="s">
        <v>367</v>
      </c>
      <c r="U39" s="37" t="s">
        <v>377</v>
      </c>
    </row>
    <row r="40" spans="1:21" x14ac:dyDescent="0.2">
      <c r="A40" s="39">
        <v>2016</v>
      </c>
      <c r="B40" s="37" t="s">
        <v>181</v>
      </c>
      <c r="C40" s="60">
        <v>18445</v>
      </c>
      <c r="D40" s="37">
        <v>24</v>
      </c>
      <c r="E40" s="38">
        <v>42536</v>
      </c>
      <c r="F40" s="37" t="s">
        <v>106</v>
      </c>
      <c r="G40" s="37" t="s">
        <v>47</v>
      </c>
      <c r="H40" s="37" t="s">
        <v>182</v>
      </c>
      <c r="I40" s="37" t="s">
        <v>60</v>
      </c>
      <c r="J40" s="37" t="s">
        <v>114</v>
      </c>
      <c r="K40" s="37" t="s">
        <v>109</v>
      </c>
      <c r="L40" s="37" t="s">
        <v>110</v>
      </c>
      <c r="M40" s="37" t="s">
        <v>111</v>
      </c>
      <c r="O40" s="37">
        <v>3</v>
      </c>
      <c r="P40" s="37">
        <v>3</v>
      </c>
      <c r="Q40" s="37">
        <v>0</v>
      </c>
      <c r="R40" s="37" t="s">
        <v>366</v>
      </c>
      <c r="T40" s="37" t="s">
        <v>367</v>
      </c>
      <c r="U40" s="37" t="s">
        <v>377</v>
      </c>
    </row>
    <row r="41" spans="1:21" x14ac:dyDescent="0.2">
      <c r="A41" s="39">
        <v>2016</v>
      </c>
      <c r="B41" s="37" t="s">
        <v>183</v>
      </c>
      <c r="C41" s="60">
        <v>18446</v>
      </c>
      <c r="D41" s="37">
        <v>24</v>
      </c>
      <c r="E41" s="38">
        <v>42536</v>
      </c>
      <c r="F41" s="37" t="s">
        <v>106</v>
      </c>
      <c r="G41" s="37" t="s">
        <v>47</v>
      </c>
      <c r="H41" s="37" t="s">
        <v>184</v>
      </c>
      <c r="I41" s="37" t="s">
        <v>60</v>
      </c>
      <c r="J41" s="37" t="s">
        <v>114</v>
      </c>
      <c r="K41" s="37" t="s">
        <v>109</v>
      </c>
      <c r="L41" s="37" t="s">
        <v>110</v>
      </c>
      <c r="M41" s="37" t="s">
        <v>111</v>
      </c>
      <c r="O41" s="37">
        <v>1</v>
      </c>
      <c r="P41" s="37">
        <v>1</v>
      </c>
      <c r="Q41" s="37">
        <v>0</v>
      </c>
      <c r="R41" s="37" t="s">
        <v>366</v>
      </c>
      <c r="T41" s="37" t="s">
        <v>367</v>
      </c>
      <c r="U41" s="37" t="s">
        <v>377</v>
      </c>
    </row>
    <row r="42" spans="1:21" x14ac:dyDescent="0.2">
      <c r="A42" s="39">
        <v>2016</v>
      </c>
      <c r="B42" s="37" t="s">
        <v>185</v>
      </c>
      <c r="C42" s="60">
        <v>18447</v>
      </c>
      <c r="D42" s="37">
        <v>24</v>
      </c>
      <c r="E42" s="38">
        <v>42536</v>
      </c>
      <c r="F42" s="37" t="s">
        <v>106</v>
      </c>
      <c r="G42" s="37" t="s">
        <v>47</v>
      </c>
      <c r="H42" s="37" t="s">
        <v>186</v>
      </c>
      <c r="I42" s="37" t="s">
        <v>60</v>
      </c>
      <c r="J42" s="37" t="s">
        <v>114</v>
      </c>
      <c r="K42" s="37" t="s">
        <v>109</v>
      </c>
      <c r="L42" s="37" t="s">
        <v>110</v>
      </c>
      <c r="M42" s="37" t="s">
        <v>111</v>
      </c>
      <c r="O42" s="37">
        <v>1</v>
      </c>
      <c r="P42" s="37">
        <v>1</v>
      </c>
      <c r="Q42" s="37">
        <v>0</v>
      </c>
      <c r="R42" s="37" t="s">
        <v>366</v>
      </c>
      <c r="T42" s="37" t="s">
        <v>367</v>
      </c>
      <c r="U42" s="37" t="s">
        <v>377</v>
      </c>
    </row>
    <row r="43" spans="1:21" x14ac:dyDescent="0.2">
      <c r="A43" s="39">
        <v>2016</v>
      </c>
      <c r="B43" s="37" t="s">
        <v>187</v>
      </c>
      <c r="C43" s="60">
        <v>18448</v>
      </c>
      <c r="D43" s="37">
        <v>24</v>
      </c>
      <c r="E43" s="38">
        <v>42537</v>
      </c>
      <c r="F43" s="37" t="s">
        <v>106</v>
      </c>
      <c r="G43" s="37" t="s">
        <v>47</v>
      </c>
      <c r="H43" s="37" t="s">
        <v>188</v>
      </c>
      <c r="I43" s="37" t="s">
        <v>63</v>
      </c>
      <c r="J43" s="37" t="s">
        <v>114</v>
      </c>
      <c r="K43" s="37" t="s">
        <v>109</v>
      </c>
      <c r="L43" s="37" t="s">
        <v>117</v>
      </c>
      <c r="M43" s="37" t="s">
        <v>111</v>
      </c>
      <c r="O43" s="37">
        <v>2</v>
      </c>
      <c r="P43" s="37">
        <v>2</v>
      </c>
      <c r="Q43" s="37">
        <v>0</v>
      </c>
      <c r="R43" s="37" t="s">
        <v>366</v>
      </c>
      <c r="T43" s="37" t="s">
        <v>368</v>
      </c>
      <c r="U43" s="37" t="s">
        <v>378</v>
      </c>
    </row>
    <row r="44" spans="1:21" x14ac:dyDescent="0.2">
      <c r="A44" s="39">
        <v>2016</v>
      </c>
      <c r="B44" s="37" t="s">
        <v>189</v>
      </c>
      <c r="C44" s="60">
        <v>18449</v>
      </c>
      <c r="D44" s="37">
        <v>24</v>
      </c>
      <c r="E44" s="38">
        <v>42537</v>
      </c>
      <c r="F44" s="37" t="s">
        <v>106</v>
      </c>
      <c r="G44" s="37" t="s">
        <v>47</v>
      </c>
      <c r="H44" s="37" t="s">
        <v>188</v>
      </c>
      <c r="I44" s="37" t="s">
        <v>63</v>
      </c>
      <c r="J44" s="37" t="s">
        <v>114</v>
      </c>
      <c r="K44" s="37" t="s">
        <v>109</v>
      </c>
      <c r="L44" s="37" t="s">
        <v>110</v>
      </c>
      <c r="M44" s="37" t="s">
        <v>111</v>
      </c>
      <c r="O44" s="37">
        <v>1</v>
      </c>
      <c r="P44" s="37">
        <v>1</v>
      </c>
      <c r="Q44" s="37">
        <v>0</v>
      </c>
      <c r="R44" s="37" t="s">
        <v>366</v>
      </c>
      <c r="T44" s="37" t="s">
        <v>367</v>
      </c>
      <c r="U44" s="37" t="s">
        <v>376</v>
      </c>
    </row>
    <row r="45" spans="1:21" x14ac:dyDescent="0.2">
      <c r="A45" s="39">
        <v>2016</v>
      </c>
      <c r="B45" s="37" t="s">
        <v>190</v>
      </c>
      <c r="C45" s="60">
        <v>18450</v>
      </c>
      <c r="D45" s="37">
        <v>24</v>
      </c>
      <c r="E45" s="38">
        <v>42537</v>
      </c>
      <c r="F45" s="37" t="s">
        <v>106</v>
      </c>
      <c r="G45" s="37" t="s">
        <v>47</v>
      </c>
      <c r="H45" s="37" t="s">
        <v>191</v>
      </c>
      <c r="I45" s="37" t="s">
        <v>62</v>
      </c>
      <c r="J45" s="37" t="s">
        <v>114</v>
      </c>
      <c r="K45" s="37" t="s">
        <v>109</v>
      </c>
      <c r="L45" s="37" t="s">
        <v>117</v>
      </c>
      <c r="M45" s="37" t="s">
        <v>111</v>
      </c>
      <c r="O45" s="37">
        <v>2</v>
      </c>
      <c r="P45" s="37">
        <v>2</v>
      </c>
      <c r="Q45" s="37">
        <v>0</v>
      </c>
      <c r="R45" s="37" t="s">
        <v>366</v>
      </c>
      <c r="T45" s="37" t="s">
        <v>368</v>
      </c>
      <c r="U45" s="37" t="s">
        <v>374</v>
      </c>
    </row>
    <row r="46" spans="1:21" x14ac:dyDescent="0.2">
      <c r="A46" s="39">
        <v>2016</v>
      </c>
      <c r="B46" s="37" t="s">
        <v>192</v>
      </c>
      <c r="C46" s="60">
        <v>18451</v>
      </c>
      <c r="D46" s="37">
        <v>24</v>
      </c>
      <c r="E46" s="38">
        <v>42537</v>
      </c>
      <c r="F46" s="37" t="s">
        <v>106</v>
      </c>
      <c r="G46" s="37" t="s">
        <v>47</v>
      </c>
      <c r="H46" s="37" t="s">
        <v>193</v>
      </c>
      <c r="I46" s="37" t="s">
        <v>62</v>
      </c>
      <c r="J46" s="37" t="s">
        <v>108</v>
      </c>
      <c r="K46" s="37" t="s">
        <v>109</v>
      </c>
      <c r="L46" s="37" t="s">
        <v>110</v>
      </c>
      <c r="M46" s="37" t="s">
        <v>111</v>
      </c>
      <c r="N46" s="37">
        <v>25</v>
      </c>
      <c r="P46" s="37">
        <v>25</v>
      </c>
      <c r="Q46" s="37">
        <v>0</v>
      </c>
      <c r="R46" s="37" t="s">
        <v>366</v>
      </c>
      <c r="T46" s="37" t="s">
        <v>367</v>
      </c>
      <c r="U46" s="37" t="s">
        <v>375</v>
      </c>
    </row>
    <row r="47" spans="1:21" x14ac:dyDescent="0.2">
      <c r="A47" s="39">
        <v>2016</v>
      </c>
      <c r="B47" s="37" t="s">
        <v>194</v>
      </c>
      <c r="C47" s="60">
        <v>18452</v>
      </c>
      <c r="D47" s="37">
        <v>24</v>
      </c>
      <c r="E47" s="38">
        <v>42537</v>
      </c>
      <c r="F47" s="37" t="s">
        <v>106</v>
      </c>
      <c r="G47" s="37" t="s">
        <v>47</v>
      </c>
      <c r="H47" s="37" t="s">
        <v>195</v>
      </c>
      <c r="I47" s="37" t="s">
        <v>62</v>
      </c>
      <c r="J47" s="37" t="s">
        <v>114</v>
      </c>
      <c r="K47" s="37" t="s">
        <v>109</v>
      </c>
      <c r="L47" s="37" t="s">
        <v>117</v>
      </c>
      <c r="M47" s="37" t="s">
        <v>111</v>
      </c>
      <c r="O47" s="37">
        <v>1</v>
      </c>
      <c r="P47" s="37">
        <v>1</v>
      </c>
      <c r="Q47" s="37">
        <v>0</v>
      </c>
      <c r="R47" s="37" t="s">
        <v>366</v>
      </c>
      <c r="T47" s="37" t="s">
        <v>368</v>
      </c>
      <c r="U47" s="37" t="s">
        <v>374</v>
      </c>
    </row>
    <row r="48" spans="1:21" x14ac:dyDescent="0.2">
      <c r="A48" s="39">
        <v>2016</v>
      </c>
      <c r="B48" s="37" t="s">
        <v>196</v>
      </c>
      <c r="C48" s="60">
        <v>18453</v>
      </c>
      <c r="D48" s="37">
        <v>24</v>
      </c>
      <c r="E48" s="38">
        <v>42537</v>
      </c>
      <c r="F48" s="37" t="s">
        <v>106</v>
      </c>
      <c r="G48" s="37" t="s">
        <v>47</v>
      </c>
      <c r="H48" s="37" t="s">
        <v>195</v>
      </c>
      <c r="I48" s="37" t="s">
        <v>62</v>
      </c>
      <c r="J48" s="37" t="s">
        <v>114</v>
      </c>
      <c r="K48" s="37" t="s">
        <v>109</v>
      </c>
      <c r="L48" s="37" t="s">
        <v>110</v>
      </c>
      <c r="M48" s="37" t="s">
        <v>111</v>
      </c>
      <c r="O48" s="37">
        <v>2</v>
      </c>
      <c r="P48" s="37">
        <v>2</v>
      </c>
      <c r="Q48" s="37">
        <v>0</v>
      </c>
      <c r="R48" s="37" t="s">
        <v>366</v>
      </c>
      <c r="T48" s="37" t="s">
        <v>367</v>
      </c>
      <c r="U48" s="37" t="s">
        <v>375</v>
      </c>
    </row>
    <row r="49" spans="1:21" x14ac:dyDescent="0.2">
      <c r="A49" s="39">
        <v>2016</v>
      </c>
      <c r="B49" s="37" t="s">
        <v>197</v>
      </c>
      <c r="C49" s="60">
        <v>18454</v>
      </c>
      <c r="D49" s="37">
        <v>24</v>
      </c>
      <c r="E49" s="38">
        <v>42537</v>
      </c>
      <c r="F49" s="37" t="s">
        <v>106</v>
      </c>
      <c r="G49" s="37" t="s">
        <v>47</v>
      </c>
      <c r="H49" s="37" t="s">
        <v>198</v>
      </c>
      <c r="I49" s="37" t="s">
        <v>63</v>
      </c>
      <c r="J49" s="37" t="s">
        <v>114</v>
      </c>
      <c r="K49" s="37" t="s">
        <v>109</v>
      </c>
      <c r="L49" s="37" t="s">
        <v>110</v>
      </c>
      <c r="M49" s="37" t="s">
        <v>111</v>
      </c>
      <c r="O49" s="37">
        <v>1</v>
      </c>
      <c r="P49" s="37">
        <v>1</v>
      </c>
      <c r="Q49" s="37">
        <v>0</v>
      </c>
      <c r="R49" s="37" t="s">
        <v>366</v>
      </c>
      <c r="T49" s="37" t="s">
        <v>367</v>
      </c>
      <c r="U49" s="37" t="s">
        <v>376</v>
      </c>
    </row>
    <row r="50" spans="1:21" x14ac:dyDescent="0.2">
      <c r="A50" s="39">
        <v>2016</v>
      </c>
      <c r="B50" s="37" t="s">
        <v>199</v>
      </c>
      <c r="C50" s="60">
        <v>18455</v>
      </c>
      <c r="D50" s="37">
        <v>24</v>
      </c>
      <c r="E50" s="38">
        <v>42537</v>
      </c>
      <c r="F50" s="37" t="s">
        <v>106</v>
      </c>
      <c r="G50" s="37" t="s">
        <v>47</v>
      </c>
      <c r="H50" s="37" t="s">
        <v>200</v>
      </c>
      <c r="I50" s="37" t="s">
        <v>63</v>
      </c>
      <c r="J50" s="37" t="s">
        <v>108</v>
      </c>
      <c r="K50" s="37" t="s">
        <v>109</v>
      </c>
      <c r="L50" s="37" t="s">
        <v>110</v>
      </c>
      <c r="M50" s="37" t="s">
        <v>111</v>
      </c>
      <c r="N50" s="37">
        <v>9</v>
      </c>
      <c r="P50" s="37">
        <v>9</v>
      </c>
      <c r="Q50" s="37">
        <v>0</v>
      </c>
      <c r="R50" s="37" t="s">
        <v>366</v>
      </c>
      <c r="T50" s="37" t="s">
        <v>367</v>
      </c>
      <c r="U50" s="37" t="s">
        <v>376</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1:W50">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D15" sqref="D1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68</v>
      </c>
      <c r="D1" s="45" t="s">
        <v>46</v>
      </c>
      <c r="E1" s="45" t="s">
        <v>69</v>
      </c>
      <c r="F1" s="45" t="s">
        <v>70</v>
      </c>
      <c r="G1" s="45" t="s">
        <v>71</v>
      </c>
      <c r="H1" s="45" t="s">
        <v>72</v>
      </c>
      <c r="I1" s="45" t="s">
        <v>73</v>
      </c>
      <c r="J1" s="45" t="s">
        <v>74</v>
      </c>
      <c r="K1" s="45" t="s">
        <v>75</v>
      </c>
      <c r="L1" s="45" t="s">
        <v>45</v>
      </c>
    </row>
    <row r="2" spans="1:12" x14ac:dyDescent="0.25">
      <c r="A2" s="46">
        <v>24</v>
      </c>
      <c r="B2" s="46" t="s">
        <v>206</v>
      </c>
      <c r="C2" s="46" t="s">
        <v>254</v>
      </c>
      <c r="D2" s="46" t="s">
        <v>106</v>
      </c>
      <c r="E2" s="46" t="s">
        <v>255</v>
      </c>
      <c r="F2" s="46" t="s">
        <v>208</v>
      </c>
      <c r="G2" s="46" t="s">
        <v>203</v>
      </c>
      <c r="H2" s="46">
        <v>2</v>
      </c>
      <c r="I2" s="46">
        <v>0</v>
      </c>
      <c r="J2" s="46">
        <v>2</v>
      </c>
      <c r="K2" s="46">
        <v>6</v>
      </c>
    </row>
    <row r="3" spans="1:12" x14ac:dyDescent="0.25">
      <c r="A3">
        <v>24</v>
      </c>
      <c r="B3" t="s">
        <v>204</v>
      </c>
      <c r="C3" t="s">
        <v>338</v>
      </c>
      <c r="D3" s="46" t="s">
        <v>106</v>
      </c>
      <c r="E3" t="s">
        <v>339</v>
      </c>
      <c r="F3" t="s">
        <v>208</v>
      </c>
      <c r="G3" t="s">
        <v>203</v>
      </c>
      <c r="H3">
        <v>0</v>
      </c>
      <c r="I3">
        <v>0</v>
      </c>
      <c r="J3">
        <v>0</v>
      </c>
      <c r="K3">
        <v>114</v>
      </c>
    </row>
    <row r="4" spans="1:12" x14ac:dyDescent="0.25">
      <c r="A4">
        <v>24</v>
      </c>
      <c r="B4" t="s">
        <v>206</v>
      </c>
      <c r="C4" t="s">
        <v>356</v>
      </c>
      <c r="D4" s="46" t="s">
        <v>106</v>
      </c>
      <c r="E4" t="s">
        <v>357</v>
      </c>
      <c r="F4" t="s">
        <v>208</v>
      </c>
      <c r="G4" t="s">
        <v>203</v>
      </c>
      <c r="H4">
        <v>0</v>
      </c>
      <c r="I4">
        <v>0</v>
      </c>
      <c r="J4">
        <v>0</v>
      </c>
      <c r="K4">
        <v>35</v>
      </c>
    </row>
    <row r="5" spans="1:12" x14ac:dyDescent="0.25">
      <c r="A5">
        <v>24</v>
      </c>
      <c r="B5" t="s">
        <v>204</v>
      </c>
      <c r="C5" t="s">
        <v>340</v>
      </c>
      <c r="D5" s="46" t="s">
        <v>106</v>
      </c>
      <c r="E5" t="s">
        <v>341</v>
      </c>
      <c r="F5" t="s">
        <v>208</v>
      </c>
      <c r="G5" t="s">
        <v>203</v>
      </c>
      <c r="H5">
        <v>0</v>
      </c>
      <c r="I5">
        <v>0</v>
      </c>
      <c r="J5">
        <v>0</v>
      </c>
      <c r="K5">
        <v>8</v>
      </c>
    </row>
    <row r="6" spans="1:12" x14ac:dyDescent="0.25">
      <c r="A6" s="46">
        <v>24</v>
      </c>
      <c r="B6" s="46" t="s">
        <v>204</v>
      </c>
      <c r="C6" s="46" t="s">
        <v>277</v>
      </c>
      <c r="D6" s="46" t="s">
        <v>106</v>
      </c>
      <c r="E6" s="46" t="s">
        <v>278</v>
      </c>
      <c r="F6" s="46" t="s">
        <v>208</v>
      </c>
      <c r="G6" s="46" t="s">
        <v>203</v>
      </c>
      <c r="H6" s="46">
        <v>1</v>
      </c>
      <c r="I6" s="46">
        <v>0</v>
      </c>
      <c r="J6" s="46">
        <v>1</v>
      </c>
      <c r="K6" s="46">
        <v>5</v>
      </c>
    </row>
    <row r="7" spans="1:12" x14ac:dyDescent="0.25">
      <c r="A7" s="46">
        <v>24</v>
      </c>
      <c r="B7" s="46" t="s">
        <v>204</v>
      </c>
      <c r="C7" s="46" t="s">
        <v>279</v>
      </c>
      <c r="D7" s="46" t="s">
        <v>106</v>
      </c>
      <c r="E7" s="46" t="s">
        <v>280</v>
      </c>
      <c r="F7" s="46" t="s">
        <v>208</v>
      </c>
      <c r="G7" s="46" t="s">
        <v>203</v>
      </c>
      <c r="H7" s="46">
        <v>0</v>
      </c>
      <c r="I7" s="46">
        <v>1</v>
      </c>
      <c r="J7" s="46">
        <v>1</v>
      </c>
      <c r="K7" s="46">
        <v>12</v>
      </c>
    </row>
    <row r="8" spans="1:12" x14ac:dyDescent="0.25">
      <c r="A8" s="46">
        <v>24</v>
      </c>
      <c r="B8" s="46" t="s">
        <v>204</v>
      </c>
      <c r="C8" s="46" t="s">
        <v>230</v>
      </c>
      <c r="D8" s="46" t="s">
        <v>106</v>
      </c>
      <c r="E8" s="46" t="s">
        <v>231</v>
      </c>
      <c r="F8" s="46" t="s">
        <v>208</v>
      </c>
      <c r="G8" s="46" t="s">
        <v>203</v>
      </c>
      <c r="H8" s="46">
        <v>4</v>
      </c>
      <c r="I8" s="46">
        <v>0</v>
      </c>
      <c r="J8" s="46">
        <v>4</v>
      </c>
      <c r="K8" s="46">
        <v>58</v>
      </c>
    </row>
    <row r="9" spans="1:12" x14ac:dyDescent="0.25">
      <c r="A9">
        <v>24</v>
      </c>
      <c r="B9" t="s">
        <v>204</v>
      </c>
      <c r="C9" t="s">
        <v>342</v>
      </c>
      <c r="D9" s="46" t="s">
        <v>106</v>
      </c>
      <c r="E9" t="s">
        <v>343</v>
      </c>
      <c r="F9" t="s">
        <v>208</v>
      </c>
      <c r="G9" t="s">
        <v>203</v>
      </c>
      <c r="H9">
        <v>0</v>
      </c>
      <c r="I9">
        <v>0</v>
      </c>
      <c r="J9">
        <v>0</v>
      </c>
      <c r="K9">
        <v>17</v>
      </c>
    </row>
    <row r="10" spans="1:12" x14ac:dyDescent="0.25">
      <c r="A10" s="46">
        <v>24</v>
      </c>
      <c r="B10" s="46" t="s">
        <v>206</v>
      </c>
      <c r="C10" s="46" t="s">
        <v>308</v>
      </c>
      <c r="D10" s="46" t="s">
        <v>106</v>
      </c>
      <c r="E10" s="46" t="s">
        <v>309</v>
      </c>
      <c r="F10" s="46" t="s">
        <v>208</v>
      </c>
      <c r="G10" s="46" t="s">
        <v>203</v>
      </c>
      <c r="H10" s="46">
        <v>0</v>
      </c>
      <c r="I10" s="46">
        <v>0</v>
      </c>
      <c r="J10" s="46">
        <v>0</v>
      </c>
      <c r="K10" s="46">
        <v>2</v>
      </c>
    </row>
    <row r="11" spans="1:12" x14ac:dyDescent="0.25">
      <c r="A11" s="46">
        <v>24</v>
      </c>
      <c r="B11" s="46" t="s">
        <v>204</v>
      </c>
      <c r="C11" s="46" t="s">
        <v>213</v>
      </c>
      <c r="D11" s="46" t="s">
        <v>106</v>
      </c>
      <c r="E11" s="46" t="s">
        <v>214</v>
      </c>
      <c r="F11" s="46" t="s">
        <v>208</v>
      </c>
      <c r="G11" s="46" t="s">
        <v>203</v>
      </c>
      <c r="H11" s="46">
        <v>7</v>
      </c>
      <c r="I11" s="46">
        <v>1</v>
      </c>
      <c r="J11" s="46">
        <v>8</v>
      </c>
      <c r="K11" s="46">
        <v>34</v>
      </c>
    </row>
    <row r="12" spans="1:12" x14ac:dyDescent="0.25">
      <c r="A12" s="46">
        <v>24</v>
      </c>
      <c r="B12" s="46" t="s">
        <v>204</v>
      </c>
      <c r="C12" s="46" t="s">
        <v>241</v>
      </c>
      <c r="D12" s="46" t="s">
        <v>106</v>
      </c>
      <c r="E12" s="46" t="s">
        <v>242</v>
      </c>
      <c r="F12" s="46" t="s">
        <v>208</v>
      </c>
      <c r="G12" s="46" t="s">
        <v>203</v>
      </c>
      <c r="H12" s="46">
        <v>3</v>
      </c>
      <c r="I12" s="46">
        <v>0</v>
      </c>
      <c r="J12" s="46">
        <v>3</v>
      </c>
      <c r="K12" s="46">
        <v>14</v>
      </c>
    </row>
    <row r="13" spans="1:12" x14ac:dyDescent="0.25">
      <c r="A13" s="46">
        <v>24</v>
      </c>
      <c r="B13" s="46" t="s">
        <v>204</v>
      </c>
      <c r="C13" s="46" t="s">
        <v>262</v>
      </c>
      <c r="D13" s="46" t="s">
        <v>106</v>
      </c>
      <c r="E13" s="46" t="s">
        <v>263</v>
      </c>
      <c r="F13" s="46" t="s">
        <v>208</v>
      </c>
      <c r="G13" s="46" t="s">
        <v>203</v>
      </c>
      <c r="H13" s="46">
        <v>1</v>
      </c>
      <c r="I13" s="46">
        <v>1</v>
      </c>
      <c r="J13" s="46">
        <v>2</v>
      </c>
      <c r="K13" s="46">
        <v>112</v>
      </c>
    </row>
    <row r="14" spans="1:12" x14ac:dyDescent="0.25">
      <c r="A14" s="46">
        <v>24</v>
      </c>
      <c r="B14" s="46" t="s">
        <v>206</v>
      </c>
      <c r="C14" s="46" t="s">
        <v>246</v>
      </c>
      <c r="D14" s="46" t="s">
        <v>106</v>
      </c>
      <c r="E14" s="46" t="s">
        <v>247</v>
      </c>
      <c r="F14" s="46" t="s">
        <v>208</v>
      </c>
      <c r="G14" s="46" t="s">
        <v>203</v>
      </c>
      <c r="H14" s="46">
        <v>2</v>
      </c>
      <c r="I14" s="46">
        <v>1</v>
      </c>
      <c r="J14" s="46">
        <v>3</v>
      </c>
      <c r="K14" s="46">
        <v>73</v>
      </c>
    </row>
    <row r="15" spans="1:12" x14ac:dyDescent="0.25">
      <c r="A15">
        <v>24</v>
      </c>
      <c r="B15" t="s">
        <v>204</v>
      </c>
      <c r="C15" t="s">
        <v>332</v>
      </c>
      <c r="D15" t="s">
        <v>9</v>
      </c>
      <c r="E15" t="s">
        <v>333</v>
      </c>
      <c r="F15" t="s">
        <v>208</v>
      </c>
      <c r="G15" t="s">
        <v>203</v>
      </c>
      <c r="H15">
        <v>0</v>
      </c>
      <c r="I15">
        <v>0</v>
      </c>
      <c r="J15">
        <v>0</v>
      </c>
      <c r="K15">
        <v>0</v>
      </c>
    </row>
    <row r="16" spans="1:12" x14ac:dyDescent="0.25">
      <c r="A16" s="46">
        <v>24</v>
      </c>
      <c r="B16" s="46" t="s">
        <v>201</v>
      </c>
      <c r="C16" s="46" t="s">
        <v>252</v>
      </c>
      <c r="D16" s="46" t="s">
        <v>9</v>
      </c>
      <c r="E16" s="46" t="s">
        <v>253</v>
      </c>
      <c r="F16" s="46" t="s">
        <v>208</v>
      </c>
      <c r="G16" s="46" t="s">
        <v>203</v>
      </c>
      <c r="H16" s="46">
        <v>2</v>
      </c>
      <c r="I16" s="46">
        <v>0</v>
      </c>
      <c r="J16" s="46">
        <v>2</v>
      </c>
      <c r="K16" s="46">
        <v>20</v>
      </c>
    </row>
    <row r="17" spans="1:11" x14ac:dyDescent="0.25">
      <c r="A17" s="46">
        <v>24</v>
      </c>
      <c r="B17" s="46" t="s">
        <v>206</v>
      </c>
      <c r="C17" s="46" t="s">
        <v>270</v>
      </c>
      <c r="D17" t="s">
        <v>9</v>
      </c>
      <c r="E17" s="46" t="s">
        <v>271</v>
      </c>
      <c r="F17" s="46" t="s">
        <v>208</v>
      </c>
      <c r="G17" s="46" t="s">
        <v>203</v>
      </c>
      <c r="H17" s="46">
        <v>1</v>
      </c>
      <c r="I17" s="46">
        <v>0</v>
      </c>
      <c r="J17" s="46">
        <v>1</v>
      </c>
      <c r="K17" s="46">
        <v>9</v>
      </c>
    </row>
    <row r="18" spans="1:11" x14ac:dyDescent="0.25">
      <c r="A18" s="46">
        <v>24</v>
      </c>
      <c r="B18" s="46" t="s">
        <v>206</v>
      </c>
      <c r="C18" s="46" t="s">
        <v>176</v>
      </c>
      <c r="D18" t="s">
        <v>9</v>
      </c>
      <c r="E18" s="46" t="s">
        <v>207</v>
      </c>
      <c r="F18" s="46" t="s">
        <v>208</v>
      </c>
      <c r="G18" s="46" t="s">
        <v>203</v>
      </c>
      <c r="H18" s="46">
        <v>17</v>
      </c>
      <c r="I18" s="46">
        <v>0</v>
      </c>
      <c r="J18" s="46">
        <v>17</v>
      </c>
      <c r="K18" s="46">
        <v>53</v>
      </c>
    </row>
    <row r="19" spans="1:11" x14ac:dyDescent="0.25">
      <c r="A19" s="46">
        <v>24</v>
      </c>
      <c r="B19" s="46" t="s">
        <v>206</v>
      </c>
      <c r="C19" s="46" t="s">
        <v>221</v>
      </c>
      <c r="D19" t="s">
        <v>9</v>
      </c>
      <c r="E19" s="46" t="s">
        <v>222</v>
      </c>
      <c r="F19" s="46" t="s">
        <v>208</v>
      </c>
      <c r="G19" s="46" t="s">
        <v>203</v>
      </c>
      <c r="H19" s="46">
        <v>4</v>
      </c>
      <c r="I19" s="46">
        <v>1</v>
      </c>
      <c r="J19" s="46">
        <v>5</v>
      </c>
      <c r="K19" s="46">
        <v>7</v>
      </c>
    </row>
    <row r="20" spans="1:11" x14ac:dyDescent="0.25">
      <c r="A20" s="46">
        <v>24</v>
      </c>
      <c r="B20" s="46" t="s">
        <v>206</v>
      </c>
      <c r="C20" s="46" t="s">
        <v>211</v>
      </c>
      <c r="D20" t="s">
        <v>9</v>
      </c>
      <c r="E20" s="46" t="s">
        <v>212</v>
      </c>
      <c r="F20" s="46" t="s">
        <v>208</v>
      </c>
      <c r="G20" s="46" t="s">
        <v>203</v>
      </c>
      <c r="H20" s="46">
        <v>10</v>
      </c>
      <c r="I20" s="46">
        <v>3</v>
      </c>
      <c r="J20" s="46">
        <v>13</v>
      </c>
      <c r="K20" s="46">
        <v>16</v>
      </c>
    </row>
    <row r="21" spans="1:11" x14ac:dyDescent="0.25">
      <c r="A21" s="46">
        <v>24</v>
      </c>
      <c r="B21" s="46" t="s">
        <v>204</v>
      </c>
      <c r="C21" s="46" t="s">
        <v>275</v>
      </c>
      <c r="D21" t="s">
        <v>9</v>
      </c>
      <c r="E21" s="46" t="s">
        <v>276</v>
      </c>
      <c r="F21" s="46" t="s">
        <v>208</v>
      </c>
      <c r="G21" s="46" t="s">
        <v>203</v>
      </c>
      <c r="H21" s="46">
        <v>1</v>
      </c>
      <c r="I21" s="46">
        <v>0</v>
      </c>
      <c r="J21" s="46">
        <v>1</v>
      </c>
      <c r="K21" s="46">
        <v>61</v>
      </c>
    </row>
    <row r="22" spans="1:11" x14ac:dyDescent="0.25">
      <c r="A22" s="46">
        <v>24</v>
      </c>
      <c r="B22" s="46" t="s">
        <v>206</v>
      </c>
      <c r="C22" s="46" t="s">
        <v>234</v>
      </c>
      <c r="D22" t="s">
        <v>9</v>
      </c>
      <c r="E22" s="46" t="s">
        <v>235</v>
      </c>
      <c r="F22" s="46" t="s">
        <v>208</v>
      </c>
      <c r="G22" s="46" t="s">
        <v>203</v>
      </c>
      <c r="H22" s="46">
        <v>3</v>
      </c>
      <c r="I22" s="46">
        <v>1</v>
      </c>
      <c r="J22" s="46">
        <v>4</v>
      </c>
      <c r="K22" s="46">
        <v>7</v>
      </c>
    </row>
    <row r="23" spans="1:11" x14ac:dyDescent="0.25">
      <c r="A23" s="46">
        <v>24</v>
      </c>
      <c r="B23" s="46" t="s">
        <v>204</v>
      </c>
      <c r="C23" s="46" t="s">
        <v>129</v>
      </c>
      <c r="D23" t="s">
        <v>9</v>
      </c>
      <c r="E23" s="46" t="s">
        <v>217</v>
      </c>
      <c r="F23" s="46" t="s">
        <v>208</v>
      </c>
      <c r="G23" s="46" t="s">
        <v>203</v>
      </c>
      <c r="H23" s="46">
        <v>4</v>
      </c>
      <c r="I23" s="46">
        <v>4</v>
      </c>
      <c r="J23" s="46">
        <v>8</v>
      </c>
      <c r="K23" s="46">
        <v>22</v>
      </c>
    </row>
    <row r="24" spans="1:11" x14ac:dyDescent="0.25">
      <c r="A24" s="46">
        <v>24</v>
      </c>
      <c r="B24" s="46" t="s">
        <v>209</v>
      </c>
      <c r="C24" s="46" t="s">
        <v>267</v>
      </c>
      <c r="D24" t="s">
        <v>9</v>
      </c>
      <c r="E24" s="46" t="s">
        <v>268</v>
      </c>
      <c r="F24" s="46" t="s">
        <v>208</v>
      </c>
      <c r="G24" s="46" t="s">
        <v>203</v>
      </c>
      <c r="H24" s="46">
        <v>0</v>
      </c>
      <c r="I24" s="46">
        <v>1</v>
      </c>
      <c r="J24" s="46">
        <v>1</v>
      </c>
      <c r="K24" s="46">
        <v>12</v>
      </c>
    </row>
    <row r="25" spans="1:11" x14ac:dyDescent="0.25">
      <c r="A25" s="46">
        <v>24</v>
      </c>
      <c r="B25" s="46" t="s">
        <v>209</v>
      </c>
      <c r="C25" s="46" t="s">
        <v>225</v>
      </c>
      <c r="D25" t="s">
        <v>9</v>
      </c>
      <c r="E25" s="46" t="s">
        <v>226</v>
      </c>
      <c r="F25" s="46" t="s">
        <v>208</v>
      </c>
      <c r="G25" s="46" t="s">
        <v>203</v>
      </c>
      <c r="H25" s="46">
        <v>1</v>
      </c>
      <c r="I25" s="46">
        <v>4</v>
      </c>
      <c r="J25" s="46">
        <v>5</v>
      </c>
      <c r="K25" s="46">
        <v>15</v>
      </c>
    </row>
    <row r="26" spans="1:11" x14ac:dyDescent="0.25">
      <c r="A26" s="46">
        <v>24</v>
      </c>
      <c r="B26" s="46" t="s">
        <v>204</v>
      </c>
      <c r="C26" s="46" t="s">
        <v>215</v>
      </c>
      <c r="D26" s="46" t="s">
        <v>9</v>
      </c>
      <c r="E26" s="46" t="s">
        <v>216</v>
      </c>
      <c r="F26" s="46" t="s">
        <v>208</v>
      </c>
      <c r="G26" s="46" t="s">
        <v>203</v>
      </c>
      <c r="H26" s="46">
        <v>6</v>
      </c>
      <c r="I26" s="46">
        <v>2</v>
      </c>
      <c r="J26" s="46">
        <v>8</v>
      </c>
      <c r="K26" s="46">
        <v>234</v>
      </c>
    </row>
    <row r="27" spans="1:11" x14ac:dyDescent="0.25">
      <c r="A27" s="46">
        <v>24</v>
      </c>
      <c r="B27" s="46" t="s">
        <v>204</v>
      </c>
      <c r="C27" s="46" t="s">
        <v>228</v>
      </c>
      <c r="D27" t="s">
        <v>9</v>
      </c>
      <c r="E27" s="46" t="s">
        <v>229</v>
      </c>
      <c r="F27" s="46" t="s">
        <v>208</v>
      </c>
      <c r="G27" s="46" t="s">
        <v>203</v>
      </c>
      <c r="H27" s="46">
        <v>1</v>
      </c>
      <c r="I27" s="46">
        <v>4</v>
      </c>
      <c r="J27" s="46">
        <v>5</v>
      </c>
      <c r="K27" s="46">
        <v>26</v>
      </c>
    </row>
    <row r="28" spans="1:11" x14ac:dyDescent="0.25">
      <c r="A28" s="46">
        <v>24</v>
      </c>
      <c r="B28" s="46" t="s">
        <v>206</v>
      </c>
      <c r="C28" s="46" t="s">
        <v>219</v>
      </c>
      <c r="D28" t="s">
        <v>9</v>
      </c>
      <c r="E28" s="46" t="s">
        <v>220</v>
      </c>
      <c r="F28" s="46" t="s">
        <v>208</v>
      </c>
      <c r="G28" s="46" t="s">
        <v>203</v>
      </c>
      <c r="H28" s="46">
        <v>5</v>
      </c>
      <c r="I28" s="46">
        <v>1</v>
      </c>
      <c r="J28" s="46">
        <v>6</v>
      </c>
      <c r="K28" s="46">
        <v>7</v>
      </c>
    </row>
    <row r="29" spans="1:11" x14ac:dyDescent="0.25">
      <c r="A29" s="46">
        <v>24</v>
      </c>
      <c r="B29" s="46" t="s">
        <v>204</v>
      </c>
      <c r="C29" s="46" t="s">
        <v>260</v>
      </c>
      <c r="D29" s="46" t="s">
        <v>9</v>
      </c>
      <c r="E29" s="46" t="s">
        <v>261</v>
      </c>
      <c r="F29" s="46" t="s">
        <v>208</v>
      </c>
      <c r="G29" s="46" t="s">
        <v>203</v>
      </c>
      <c r="H29" s="46">
        <v>2</v>
      </c>
      <c r="I29" s="46">
        <v>0</v>
      </c>
      <c r="J29" s="46">
        <v>2</v>
      </c>
      <c r="K29" s="46">
        <v>23</v>
      </c>
    </row>
    <row r="30" spans="1:11" x14ac:dyDescent="0.25">
      <c r="A30" s="46">
        <v>24</v>
      </c>
      <c r="B30" s="46" t="s">
        <v>206</v>
      </c>
      <c r="C30" s="46" t="s">
        <v>174</v>
      </c>
      <c r="D30" t="s">
        <v>9</v>
      </c>
      <c r="E30" s="46" t="s">
        <v>238</v>
      </c>
      <c r="F30" s="46" t="s">
        <v>208</v>
      </c>
      <c r="G30" s="46" t="s">
        <v>203</v>
      </c>
      <c r="H30" s="46">
        <v>4</v>
      </c>
      <c r="I30" s="46">
        <v>0</v>
      </c>
      <c r="J30" s="46">
        <v>4</v>
      </c>
      <c r="K30" s="46">
        <v>17</v>
      </c>
    </row>
    <row r="31" spans="1:11" x14ac:dyDescent="0.25">
      <c r="A31" s="46">
        <v>24</v>
      </c>
      <c r="B31" s="46" t="s">
        <v>204</v>
      </c>
      <c r="C31" s="46" t="s">
        <v>272</v>
      </c>
      <c r="D31" s="46" t="s">
        <v>9</v>
      </c>
      <c r="E31" s="46" t="s">
        <v>273</v>
      </c>
      <c r="F31" s="46" t="s">
        <v>208</v>
      </c>
      <c r="G31" s="46" t="s">
        <v>203</v>
      </c>
      <c r="H31" s="46">
        <v>1</v>
      </c>
      <c r="I31" s="46">
        <v>0</v>
      </c>
      <c r="J31" s="46">
        <v>1</v>
      </c>
      <c r="K31" s="46">
        <v>41</v>
      </c>
    </row>
    <row r="32" spans="1:11" x14ac:dyDescent="0.25">
      <c r="A32" s="46">
        <v>24</v>
      </c>
      <c r="B32" s="46" t="s">
        <v>204</v>
      </c>
      <c r="C32" s="46" t="s">
        <v>139</v>
      </c>
      <c r="D32" t="s">
        <v>9</v>
      </c>
      <c r="E32" s="46" t="s">
        <v>274</v>
      </c>
      <c r="F32" s="46" t="s">
        <v>208</v>
      </c>
      <c r="G32" s="46" t="s">
        <v>203</v>
      </c>
      <c r="H32" s="46">
        <v>1</v>
      </c>
      <c r="I32" s="46">
        <v>0</v>
      </c>
      <c r="J32" s="46">
        <v>1</v>
      </c>
      <c r="K32" s="46">
        <v>6</v>
      </c>
    </row>
    <row r="33" spans="1:11" x14ac:dyDescent="0.25">
      <c r="A33" s="46">
        <v>24</v>
      </c>
      <c r="B33" s="46" t="s">
        <v>201</v>
      </c>
      <c r="C33" s="46" t="s">
        <v>292</v>
      </c>
      <c r="D33" s="46" t="s">
        <v>9</v>
      </c>
      <c r="E33" s="46" t="s">
        <v>293</v>
      </c>
      <c r="F33" s="46" t="s">
        <v>208</v>
      </c>
      <c r="G33" s="46" t="s">
        <v>203</v>
      </c>
      <c r="H33" s="46">
        <v>0</v>
      </c>
      <c r="I33" s="46">
        <v>1</v>
      </c>
      <c r="J33" s="46">
        <v>1</v>
      </c>
      <c r="K33" s="46">
        <v>35</v>
      </c>
    </row>
    <row r="34" spans="1:11" x14ac:dyDescent="0.25">
      <c r="A34">
        <v>24</v>
      </c>
      <c r="B34" t="s">
        <v>201</v>
      </c>
      <c r="C34" t="s">
        <v>321</v>
      </c>
      <c r="D34" s="46" t="s">
        <v>9</v>
      </c>
      <c r="E34" t="s">
        <v>322</v>
      </c>
      <c r="F34" t="s">
        <v>208</v>
      </c>
      <c r="G34" t="s">
        <v>203</v>
      </c>
      <c r="H34">
        <v>0</v>
      </c>
      <c r="I34">
        <v>0</v>
      </c>
      <c r="J34">
        <v>0</v>
      </c>
      <c r="K34">
        <v>5</v>
      </c>
    </row>
    <row r="35" spans="1:11" x14ac:dyDescent="0.25">
      <c r="A35">
        <v>24</v>
      </c>
      <c r="B35" t="s">
        <v>201</v>
      </c>
      <c r="C35" t="s">
        <v>325</v>
      </c>
      <c r="D35" s="46" t="s">
        <v>9</v>
      </c>
      <c r="E35" t="s">
        <v>326</v>
      </c>
      <c r="F35" t="s">
        <v>208</v>
      </c>
      <c r="G35" t="s">
        <v>203</v>
      </c>
      <c r="H35">
        <v>0</v>
      </c>
      <c r="I35">
        <v>0</v>
      </c>
      <c r="J35">
        <v>0</v>
      </c>
      <c r="K35">
        <v>3</v>
      </c>
    </row>
    <row r="36" spans="1:11" x14ac:dyDescent="0.25">
      <c r="A36">
        <v>24</v>
      </c>
      <c r="B36" t="s">
        <v>209</v>
      </c>
      <c r="C36" t="s">
        <v>358</v>
      </c>
      <c r="D36" t="s">
        <v>9</v>
      </c>
      <c r="E36" t="s">
        <v>359</v>
      </c>
      <c r="F36" t="s">
        <v>208</v>
      </c>
      <c r="G36" t="s">
        <v>203</v>
      </c>
      <c r="H36">
        <v>0</v>
      </c>
      <c r="I36">
        <v>0</v>
      </c>
      <c r="J36">
        <v>0</v>
      </c>
      <c r="K36">
        <v>5</v>
      </c>
    </row>
    <row r="37" spans="1:11" x14ac:dyDescent="0.25">
      <c r="A37" s="46">
        <v>24</v>
      </c>
      <c r="B37" s="46" t="s">
        <v>201</v>
      </c>
      <c r="C37" s="46" t="s">
        <v>244</v>
      </c>
      <c r="D37" s="46" t="s">
        <v>9</v>
      </c>
      <c r="E37" s="46" t="s">
        <v>245</v>
      </c>
      <c r="F37" s="46" t="s">
        <v>208</v>
      </c>
      <c r="G37" s="46" t="s">
        <v>203</v>
      </c>
      <c r="H37" s="46">
        <v>0</v>
      </c>
      <c r="I37" s="46">
        <v>3</v>
      </c>
      <c r="J37" s="46">
        <v>3</v>
      </c>
      <c r="K37" s="46">
        <v>20</v>
      </c>
    </row>
    <row r="38" spans="1:11" x14ac:dyDescent="0.25">
      <c r="A38" s="46">
        <v>24</v>
      </c>
      <c r="B38" s="46" t="s">
        <v>209</v>
      </c>
      <c r="C38" s="46" t="s">
        <v>152</v>
      </c>
      <c r="D38" t="s">
        <v>9</v>
      </c>
      <c r="E38" s="46" t="s">
        <v>210</v>
      </c>
      <c r="F38" s="46" t="s">
        <v>208</v>
      </c>
      <c r="G38" s="46" t="s">
        <v>203</v>
      </c>
      <c r="H38" s="46">
        <v>14</v>
      </c>
      <c r="I38" s="46">
        <v>0</v>
      </c>
      <c r="J38" s="46">
        <v>14</v>
      </c>
      <c r="K38" s="46">
        <v>53</v>
      </c>
    </row>
    <row r="39" spans="1:11" x14ac:dyDescent="0.25">
      <c r="A39">
        <v>24</v>
      </c>
      <c r="B39" t="s">
        <v>201</v>
      </c>
      <c r="C39" t="s">
        <v>319</v>
      </c>
      <c r="D39" s="46" t="s">
        <v>9</v>
      </c>
      <c r="E39" t="s">
        <v>320</v>
      </c>
      <c r="F39" t="s">
        <v>208</v>
      </c>
      <c r="G39" t="s">
        <v>203</v>
      </c>
      <c r="H39">
        <v>0</v>
      </c>
      <c r="I39">
        <v>0</v>
      </c>
      <c r="J39">
        <v>0</v>
      </c>
      <c r="K39">
        <v>2</v>
      </c>
    </row>
    <row r="40" spans="1:11" x14ac:dyDescent="0.25">
      <c r="A40" s="46">
        <v>24</v>
      </c>
      <c r="B40" s="46" t="s">
        <v>209</v>
      </c>
      <c r="C40" s="46" t="s">
        <v>150</v>
      </c>
      <c r="D40" t="s">
        <v>9</v>
      </c>
      <c r="E40" s="46" t="s">
        <v>240</v>
      </c>
      <c r="F40" s="46" t="s">
        <v>208</v>
      </c>
      <c r="G40" s="46" t="s">
        <v>203</v>
      </c>
      <c r="H40" s="46">
        <v>3</v>
      </c>
      <c r="I40" s="46">
        <v>0</v>
      </c>
      <c r="J40" s="46">
        <v>3</v>
      </c>
      <c r="K40" s="46">
        <v>25</v>
      </c>
    </row>
    <row r="41" spans="1:11" x14ac:dyDescent="0.25">
      <c r="A41" s="46">
        <v>24</v>
      </c>
      <c r="B41" s="46" t="s">
        <v>209</v>
      </c>
      <c r="C41" s="46" t="s">
        <v>287</v>
      </c>
      <c r="D41" t="s">
        <v>9</v>
      </c>
      <c r="E41" s="46" t="s">
        <v>288</v>
      </c>
      <c r="F41" s="46" t="s">
        <v>208</v>
      </c>
      <c r="G41" s="46" t="s">
        <v>203</v>
      </c>
      <c r="H41" s="46">
        <v>0</v>
      </c>
      <c r="I41" s="46">
        <v>1</v>
      </c>
      <c r="J41" s="46">
        <v>1</v>
      </c>
      <c r="K41" s="46">
        <v>6</v>
      </c>
    </row>
    <row r="42" spans="1:11" x14ac:dyDescent="0.25">
      <c r="A42">
        <v>24</v>
      </c>
      <c r="B42" t="s">
        <v>209</v>
      </c>
      <c r="C42" t="s">
        <v>364</v>
      </c>
      <c r="D42" t="s">
        <v>9</v>
      </c>
      <c r="E42" t="s">
        <v>365</v>
      </c>
      <c r="F42" t="s">
        <v>208</v>
      </c>
      <c r="G42" t="s">
        <v>203</v>
      </c>
      <c r="H42">
        <v>0</v>
      </c>
      <c r="I42">
        <v>0</v>
      </c>
      <c r="J42">
        <v>0</v>
      </c>
      <c r="K42">
        <v>14</v>
      </c>
    </row>
    <row r="43" spans="1:11" x14ac:dyDescent="0.25">
      <c r="A43" s="46">
        <v>24</v>
      </c>
      <c r="B43" s="46" t="s">
        <v>206</v>
      </c>
      <c r="C43" s="46" t="s">
        <v>236</v>
      </c>
      <c r="D43" t="s">
        <v>9</v>
      </c>
      <c r="E43" s="46" t="s">
        <v>237</v>
      </c>
      <c r="F43" s="46" t="s">
        <v>208</v>
      </c>
      <c r="G43" s="46" t="s">
        <v>203</v>
      </c>
      <c r="H43" s="46">
        <v>4</v>
      </c>
      <c r="I43" s="46">
        <v>0</v>
      </c>
      <c r="J43" s="46">
        <v>4</v>
      </c>
      <c r="K43" s="46">
        <v>78</v>
      </c>
    </row>
    <row r="44" spans="1:11" x14ac:dyDescent="0.25">
      <c r="A44">
        <v>24</v>
      </c>
      <c r="B44" t="s">
        <v>204</v>
      </c>
      <c r="C44" t="s">
        <v>336</v>
      </c>
      <c r="D44" t="s">
        <v>9</v>
      </c>
      <c r="E44" t="s">
        <v>337</v>
      </c>
      <c r="F44" t="s">
        <v>208</v>
      </c>
      <c r="G44" t="s">
        <v>203</v>
      </c>
      <c r="H44">
        <v>0</v>
      </c>
      <c r="I44">
        <v>0</v>
      </c>
      <c r="J44">
        <v>0</v>
      </c>
      <c r="K44">
        <v>14</v>
      </c>
    </row>
    <row r="45" spans="1:11" x14ac:dyDescent="0.25">
      <c r="A45">
        <v>24</v>
      </c>
      <c r="B45" t="s">
        <v>204</v>
      </c>
      <c r="C45" t="s">
        <v>334</v>
      </c>
      <c r="D45" t="s">
        <v>9</v>
      </c>
      <c r="E45" t="s">
        <v>335</v>
      </c>
      <c r="F45" t="s">
        <v>208</v>
      </c>
      <c r="G45" t="s">
        <v>203</v>
      </c>
      <c r="H45">
        <v>0</v>
      </c>
      <c r="I45">
        <v>0</v>
      </c>
      <c r="J45">
        <v>0</v>
      </c>
      <c r="K45">
        <v>11</v>
      </c>
    </row>
    <row r="46" spans="1:11" x14ac:dyDescent="0.25">
      <c r="A46">
        <v>24</v>
      </c>
      <c r="B46" t="s">
        <v>209</v>
      </c>
      <c r="C46" t="s">
        <v>362</v>
      </c>
      <c r="D46" t="s">
        <v>9</v>
      </c>
      <c r="E46" t="s">
        <v>363</v>
      </c>
      <c r="F46" t="s">
        <v>208</v>
      </c>
      <c r="G46" t="s">
        <v>203</v>
      </c>
      <c r="H46">
        <v>0</v>
      </c>
      <c r="I46">
        <v>0</v>
      </c>
      <c r="J46">
        <v>0</v>
      </c>
      <c r="K46">
        <v>1</v>
      </c>
    </row>
    <row r="47" spans="1:11" x14ac:dyDescent="0.25">
      <c r="A47">
        <v>24</v>
      </c>
      <c r="B47" t="s">
        <v>206</v>
      </c>
      <c r="C47" t="s">
        <v>354</v>
      </c>
      <c r="D47" t="s">
        <v>9</v>
      </c>
      <c r="E47" t="s">
        <v>355</v>
      </c>
      <c r="F47" t="s">
        <v>208</v>
      </c>
      <c r="G47" t="s">
        <v>203</v>
      </c>
      <c r="H47">
        <v>0</v>
      </c>
      <c r="I47">
        <v>0</v>
      </c>
      <c r="J47">
        <v>0</v>
      </c>
      <c r="K47">
        <v>2</v>
      </c>
    </row>
    <row r="48" spans="1:11" x14ac:dyDescent="0.25">
      <c r="A48">
        <v>24</v>
      </c>
      <c r="B48" t="s">
        <v>201</v>
      </c>
      <c r="C48" t="s">
        <v>323</v>
      </c>
      <c r="D48" s="46" t="s">
        <v>9</v>
      </c>
      <c r="E48" t="s">
        <v>324</v>
      </c>
      <c r="F48" t="s">
        <v>208</v>
      </c>
      <c r="G48" t="s">
        <v>203</v>
      </c>
      <c r="H48">
        <v>0</v>
      </c>
      <c r="I48">
        <v>0</v>
      </c>
      <c r="J48">
        <v>0</v>
      </c>
      <c r="K48">
        <v>0</v>
      </c>
    </row>
    <row r="49" spans="1:11" x14ac:dyDescent="0.25">
      <c r="A49">
        <v>24</v>
      </c>
      <c r="B49" t="s">
        <v>201</v>
      </c>
      <c r="C49" t="s">
        <v>327</v>
      </c>
      <c r="D49" s="46" t="s">
        <v>9</v>
      </c>
      <c r="E49" t="s">
        <v>328</v>
      </c>
      <c r="F49" t="s">
        <v>208</v>
      </c>
      <c r="G49" t="s">
        <v>203</v>
      </c>
      <c r="H49">
        <v>0</v>
      </c>
      <c r="I49">
        <v>0</v>
      </c>
      <c r="J49">
        <v>0</v>
      </c>
      <c r="K49">
        <v>0</v>
      </c>
    </row>
    <row r="50" spans="1:11" x14ac:dyDescent="0.25">
      <c r="A50" s="46">
        <v>24</v>
      </c>
      <c r="B50" s="46" t="s">
        <v>209</v>
      </c>
      <c r="C50" s="46" t="s">
        <v>285</v>
      </c>
      <c r="D50" t="s">
        <v>9</v>
      </c>
      <c r="E50" s="46" t="s">
        <v>286</v>
      </c>
      <c r="F50" s="46" t="s">
        <v>208</v>
      </c>
      <c r="G50" s="46" t="s">
        <v>203</v>
      </c>
      <c r="H50" s="46">
        <v>1</v>
      </c>
      <c r="I50" s="46">
        <v>0</v>
      </c>
      <c r="J50" s="46">
        <v>1</v>
      </c>
      <c r="K50" s="46">
        <v>3</v>
      </c>
    </row>
    <row r="51" spans="1:11" x14ac:dyDescent="0.25">
      <c r="A51">
        <v>24</v>
      </c>
      <c r="B51" t="s">
        <v>209</v>
      </c>
      <c r="C51" t="s">
        <v>360</v>
      </c>
      <c r="D51" t="s">
        <v>9</v>
      </c>
      <c r="E51" t="s">
        <v>361</v>
      </c>
      <c r="F51" t="s">
        <v>208</v>
      </c>
      <c r="G51" t="s">
        <v>203</v>
      </c>
      <c r="H51">
        <v>0</v>
      </c>
      <c r="I51">
        <v>0</v>
      </c>
      <c r="J51">
        <v>0</v>
      </c>
      <c r="K51">
        <v>20</v>
      </c>
    </row>
    <row r="52" spans="1:11" x14ac:dyDescent="0.25">
      <c r="A52" s="46">
        <v>24</v>
      </c>
      <c r="B52" s="46" t="s">
        <v>206</v>
      </c>
      <c r="C52" s="46" t="s">
        <v>223</v>
      </c>
      <c r="D52" s="46" t="s">
        <v>9</v>
      </c>
      <c r="E52" s="46" t="s">
        <v>224</v>
      </c>
      <c r="F52" s="46" t="s">
        <v>208</v>
      </c>
      <c r="G52" s="46" t="s">
        <v>203</v>
      </c>
      <c r="H52" s="46">
        <v>2</v>
      </c>
      <c r="I52" s="46">
        <v>3</v>
      </c>
      <c r="J52" s="46">
        <v>5</v>
      </c>
      <c r="K52" s="46">
        <v>16</v>
      </c>
    </row>
    <row r="53" spans="1:11" x14ac:dyDescent="0.25">
      <c r="A53" s="46">
        <v>24</v>
      </c>
      <c r="B53" s="46" t="s">
        <v>204</v>
      </c>
      <c r="C53" s="46" t="s">
        <v>141</v>
      </c>
      <c r="D53" s="46" t="s">
        <v>61</v>
      </c>
      <c r="E53" s="46" t="s">
        <v>257</v>
      </c>
      <c r="F53" s="46" t="s">
        <v>208</v>
      </c>
      <c r="G53" s="46" t="s">
        <v>203</v>
      </c>
      <c r="H53" s="46">
        <v>2</v>
      </c>
      <c r="I53" s="46">
        <v>0</v>
      </c>
      <c r="J53" s="46">
        <v>2</v>
      </c>
      <c r="K53" s="46">
        <v>154</v>
      </c>
    </row>
    <row r="54" spans="1:11" x14ac:dyDescent="0.25">
      <c r="A54" s="46">
        <v>24</v>
      </c>
      <c r="B54" s="46" t="s">
        <v>204</v>
      </c>
      <c r="C54" s="46" t="s">
        <v>119</v>
      </c>
      <c r="D54" s="46" t="s">
        <v>61</v>
      </c>
      <c r="E54" s="46" t="s">
        <v>284</v>
      </c>
      <c r="F54" s="46" t="s">
        <v>208</v>
      </c>
      <c r="G54" s="46" t="s">
        <v>203</v>
      </c>
      <c r="H54" s="46">
        <v>1</v>
      </c>
      <c r="I54" s="46">
        <v>0</v>
      </c>
      <c r="J54" s="46">
        <v>1</v>
      </c>
      <c r="K54" s="46">
        <v>39</v>
      </c>
    </row>
    <row r="55" spans="1:11" x14ac:dyDescent="0.25">
      <c r="A55" s="46">
        <v>24</v>
      </c>
      <c r="B55" s="46" t="s">
        <v>204</v>
      </c>
      <c r="C55" s="46" t="s">
        <v>113</v>
      </c>
      <c r="D55" s="46" t="s">
        <v>61</v>
      </c>
      <c r="E55" s="46" t="s">
        <v>283</v>
      </c>
      <c r="F55" s="46" t="s">
        <v>208</v>
      </c>
      <c r="G55" s="46" t="s">
        <v>203</v>
      </c>
      <c r="H55" s="46">
        <v>0</v>
      </c>
      <c r="I55" s="46">
        <v>1</v>
      </c>
      <c r="J55" s="46">
        <v>1</v>
      </c>
      <c r="K55" s="46">
        <v>29</v>
      </c>
    </row>
    <row r="56" spans="1:11" x14ac:dyDescent="0.25">
      <c r="A56">
        <v>24</v>
      </c>
      <c r="B56" t="s">
        <v>204</v>
      </c>
      <c r="C56" t="s">
        <v>330</v>
      </c>
      <c r="D56" t="s">
        <v>61</v>
      </c>
      <c r="E56" t="s">
        <v>331</v>
      </c>
      <c r="F56" t="s">
        <v>208</v>
      </c>
      <c r="G56" t="s">
        <v>203</v>
      </c>
      <c r="H56">
        <v>0</v>
      </c>
      <c r="I56">
        <v>0</v>
      </c>
      <c r="J56">
        <v>0</v>
      </c>
      <c r="K56">
        <v>9</v>
      </c>
    </row>
    <row r="57" spans="1:11" x14ac:dyDescent="0.25">
      <c r="A57" s="46">
        <v>24</v>
      </c>
      <c r="B57" s="46" t="s">
        <v>204</v>
      </c>
      <c r="C57" s="46" t="s">
        <v>116</v>
      </c>
      <c r="D57" s="46" t="s">
        <v>61</v>
      </c>
      <c r="E57" s="46" t="s">
        <v>282</v>
      </c>
      <c r="F57" s="46" t="s">
        <v>208</v>
      </c>
      <c r="G57" s="46" t="s">
        <v>203</v>
      </c>
      <c r="H57" s="46">
        <v>1</v>
      </c>
      <c r="I57" s="46">
        <v>0</v>
      </c>
      <c r="J57" s="46">
        <v>1</v>
      </c>
      <c r="K57" s="46">
        <v>26</v>
      </c>
    </row>
    <row r="58" spans="1:11" x14ac:dyDescent="0.25">
      <c r="A58" s="46">
        <v>24</v>
      </c>
      <c r="B58" s="46" t="s">
        <v>204</v>
      </c>
      <c r="C58" s="46" t="s">
        <v>249</v>
      </c>
      <c r="D58" s="46" t="s">
        <v>61</v>
      </c>
      <c r="E58" s="46" t="s">
        <v>205</v>
      </c>
      <c r="F58" s="46" t="s">
        <v>208</v>
      </c>
      <c r="G58" s="46" t="s">
        <v>203</v>
      </c>
      <c r="H58" s="46">
        <v>3</v>
      </c>
      <c r="I58" s="46">
        <v>0</v>
      </c>
      <c r="J58" s="46">
        <v>3</v>
      </c>
      <c r="K58" s="46">
        <v>23</v>
      </c>
    </row>
    <row r="59" spans="1:11" x14ac:dyDescent="0.25">
      <c r="A59" s="46">
        <v>24</v>
      </c>
      <c r="B59" s="46" t="s">
        <v>204</v>
      </c>
      <c r="C59" s="46" t="s">
        <v>123</v>
      </c>
      <c r="D59" s="46" t="s">
        <v>61</v>
      </c>
      <c r="E59" s="46" t="s">
        <v>218</v>
      </c>
      <c r="F59" s="46" t="s">
        <v>208</v>
      </c>
      <c r="G59" s="46" t="s">
        <v>203</v>
      </c>
      <c r="H59" s="46">
        <v>5</v>
      </c>
      <c r="I59" s="46">
        <v>1</v>
      </c>
      <c r="J59" s="46">
        <v>6</v>
      </c>
      <c r="K59" s="46">
        <v>75</v>
      </c>
    </row>
    <row r="60" spans="1:11" x14ac:dyDescent="0.25">
      <c r="A60" s="46">
        <v>24</v>
      </c>
      <c r="B60" s="46" t="s">
        <v>204</v>
      </c>
      <c r="C60" s="46" t="s">
        <v>126</v>
      </c>
      <c r="D60" s="46" t="s">
        <v>61</v>
      </c>
      <c r="E60" s="46" t="s">
        <v>259</v>
      </c>
      <c r="F60" s="46" t="s">
        <v>208</v>
      </c>
      <c r="G60" s="46" t="s">
        <v>203</v>
      </c>
      <c r="H60" s="46">
        <v>1</v>
      </c>
      <c r="I60" s="46">
        <v>1</v>
      </c>
      <c r="J60" s="46">
        <v>2</v>
      </c>
      <c r="K60" s="46">
        <v>1382</v>
      </c>
    </row>
    <row r="61" spans="1:11" x14ac:dyDescent="0.25">
      <c r="A61" s="46">
        <v>24</v>
      </c>
      <c r="B61" s="46" t="s">
        <v>204</v>
      </c>
      <c r="C61" s="46" t="s">
        <v>121</v>
      </c>
      <c r="D61" s="46" t="s">
        <v>61</v>
      </c>
      <c r="E61" s="46" t="s">
        <v>281</v>
      </c>
      <c r="F61" s="46" t="s">
        <v>208</v>
      </c>
      <c r="G61" s="46" t="s">
        <v>203</v>
      </c>
      <c r="H61" s="46">
        <v>1</v>
      </c>
      <c r="I61" s="46">
        <v>0</v>
      </c>
      <c r="J61" s="46">
        <v>1</v>
      </c>
      <c r="K61" s="46">
        <v>14</v>
      </c>
    </row>
    <row r="62" spans="1:11" x14ac:dyDescent="0.25">
      <c r="A62" s="46">
        <v>24</v>
      </c>
      <c r="B62" s="46" t="s">
        <v>204</v>
      </c>
      <c r="C62" s="46" t="s">
        <v>134</v>
      </c>
      <c r="D62" s="46" t="s">
        <v>61</v>
      </c>
      <c r="E62" s="46" t="s">
        <v>258</v>
      </c>
      <c r="F62" s="46" t="s">
        <v>208</v>
      </c>
      <c r="G62" s="46" t="s">
        <v>203</v>
      </c>
      <c r="H62" s="46">
        <v>1</v>
      </c>
      <c r="I62" s="46">
        <v>1</v>
      </c>
      <c r="J62" s="46">
        <v>2</v>
      </c>
      <c r="K62" s="46">
        <v>30</v>
      </c>
    </row>
    <row r="63" spans="1:11" x14ac:dyDescent="0.25">
      <c r="A63" s="46">
        <v>24</v>
      </c>
      <c r="B63" s="46" t="s">
        <v>206</v>
      </c>
      <c r="C63" s="46" t="s">
        <v>312</v>
      </c>
      <c r="D63" s="46" t="s">
        <v>60</v>
      </c>
      <c r="E63" s="46" t="s">
        <v>313</v>
      </c>
      <c r="F63" s="46" t="s">
        <v>208</v>
      </c>
      <c r="G63" s="46" t="s">
        <v>203</v>
      </c>
      <c r="H63" s="46">
        <v>0</v>
      </c>
      <c r="I63" s="46">
        <v>0</v>
      </c>
      <c r="J63" s="46">
        <v>0</v>
      </c>
      <c r="K63" s="46">
        <v>15</v>
      </c>
    </row>
    <row r="64" spans="1:11" x14ac:dyDescent="0.25">
      <c r="A64">
        <v>24</v>
      </c>
      <c r="B64" t="s">
        <v>206</v>
      </c>
      <c r="C64" t="s">
        <v>315</v>
      </c>
      <c r="D64" t="s">
        <v>60</v>
      </c>
      <c r="E64" t="s">
        <v>316</v>
      </c>
      <c r="F64" t="s">
        <v>208</v>
      </c>
      <c r="G64" t="s">
        <v>203</v>
      </c>
      <c r="H64">
        <v>0</v>
      </c>
      <c r="I64">
        <v>0</v>
      </c>
      <c r="J64">
        <v>0</v>
      </c>
      <c r="K64">
        <v>6</v>
      </c>
    </row>
    <row r="65" spans="1:11" x14ac:dyDescent="0.25">
      <c r="A65" s="46">
        <v>24</v>
      </c>
      <c r="B65" s="46" t="s">
        <v>204</v>
      </c>
      <c r="C65" s="46" t="s">
        <v>148</v>
      </c>
      <c r="D65" s="46" t="s">
        <v>60</v>
      </c>
      <c r="E65" s="46" t="s">
        <v>243</v>
      </c>
      <c r="F65" s="46" t="s">
        <v>208</v>
      </c>
      <c r="G65" s="46" t="s">
        <v>203</v>
      </c>
      <c r="H65" s="46">
        <v>3</v>
      </c>
      <c r="I65" s="46">
        <v>0</v>
      </c>
      <c r="J65" s="46">
        <v>3</v>
      </c>
      <c r="K65" s="46">
        <v>730</v>
      </c>
    </row>
    <row r="66" spans="1:11" x14ac:dyDescent="0.25">
      <c r="A66" s="46">
        <v>24</v>
      </c>
      <c r="B66" s="46" t="s">
        <v>206</v>
      </c>
      <c r="C66" s="46" t="s">
        <v>182</v>
      </c>
      <c r="D66" s="46" t="s">
        <v>60</v>
      </c>
      <c r="E66" s="46" t="s">
        <v>248</v>
      </c>
      <c r="F66" s="46" t="s">
        <v>208</v>
      </c>
      <c r="G66" s="46" t="s">
        <v>203</v>
      </c>
      <c r="H66" s="46">
        <v>0</v>
      </c>
      <c r="I66" s="46">
        <v>3</v>
      </c>
      <c r="J66" s="46">
        <v>3</v>
      </c>
      <c r="K66" s="46">
        <v>10</v>
      </c>
    </row>
    <row r="67" spans="1:11" x14ac:dyDescent="0.25">
      <c r="A67" s="46">
        <v>24</v>
      </c>
      <c r="B67" s="46" t="s">
        <v>206</v>
      </c>
      <c r="C67" s="46" t="s">
        <v>186</v>
      </c>
      <c r="D67" s="46" t="s">
        <v>60</v>
      </c>
      <c r="E67" s="46" t="s">
        <v>290</v>
      </c>
      <c r="F67" s="46" t="s">
        <v>208</v>
      </c>
      <c r="G67" s="46" t="s">
        <v>203</v>
      </c>
      <c r="H67" s="46">
        <v>0</v>
      </c>
      <c r="I67" s="46">
        <v>1</v>
      </c>
      <c r="J67" s="46">
        <v>1</v>
      </c>
      <c r="K67" s="46">
        <v>75</v>
      </c>
    </row>
    <row r="68" spans="1:11" x14ac:dyDescent="0.25">
      <c r="A68" s="46">
        <v>24</v>
      </c>
      <c r="B68" s="46" t="s">
        <v>206</v>
      </c>
      <c r="C68" s="46" t="s">
        <v>310</v>
      </c>
      <c r="D68" s="46" t="s">
        <v>60</v>
      </c>
      <c r="E68" s="46" t="s">
        <v>311</v>
      </c>
      <c r="F68" s="46" t="s">
        <v>208</v>
      </c>
      <c r="G68" s="46" t="s">
        <v>203</v>
      </c>
      <c r="H68" s="46">
        <v>0</v>
      </c>
      <c r="I68" s="46">
        <v>0</v>
      </c>
      <c r="J68" s="46">
        <v>0</v>
      </c>
      <c r="K68" s="46">
        <v>0</v>
      </c>
    </row>
    <row r="69" spans="1:11" x14ac:dyDescent="0.25">
      <c r="A69" s="46">
        <v>24</v>
      </c>
      <c r="B69" s="46" t="s">
        <v>206</v>
      </c>
      <c r="C69" s="46" t="s">
        <v>184</v>
      </c>
      <c r="D69" s="46" t="s">
        <v>60</v>
      </c>
      <c r="E69" s="46" t="s">
        <v>291</v>
      </c>
      <c r="F69" s="46" t="s">
        <v>208</v>
      </c>
      <c r="G69" s="46" t="s">
        <v>203</v>
      </c>
      <c r="H69" s="46">
        <v>0</v>
      </c>
      <c r="I69" s="46">
        <v>1</v>
      </c>
      <c r="J69" s="46">
        <v>1</v>
      </c>
      <c r="K69" s="46">
        <v>65</v>
      </c>
    </row>
    <row r="70" spans="1:11" x14ac:dyDescent="0.25">
      <c r="A70">
        <v>24</v>
      </c>
      <c r="B70" t="s">
        <v>206</v>
      </c>
      <c r="C70" t="s">
        <v>314</v>
      </c>
      <c r="D70" t="s">
        <v>60</v>
      </c>
      <c r="E70" t="s">
        <v>289</v>
      </c>
      <c r="F70" t="s">
        <v>208</v>
      </c>
      <c r="G70" t="s">
        <v>203</v>
      </c>
      <c r="H70">
        <v>0</v>
      </c>
      <c r="I70">
        <v>0</v>
      </c>
      <c r="J70">
        <v>0</v>
      </c>
      <c r="K70">
        <v>51</v>
      </c>
    </row>
    <row r="71" spans="1:11" x14ac:dyDescent="0.25">
      <c r="A71" s="46">
        <v>24</v>
      </c>
      <c r="B71" s="46" t="s">
        <v>206</v>
      </c>
      <c r="C71" s="46" t="s">
        <v>306</v>
      </c>
      <c r="D71" s="46" t="s">
        <v>60</v>
      </c>
      <c r="E71" s="46" t="s">
        <v>307</v>
      </c>
      <c r="F71" s="46" t="s">
        <v>208</v>
      </c>
      <c r="G71" s="46" t="s">
        <v>203</v>
      </c>
      <c r="H71" s="46">
        <v>0</v>
      </c>
      <c r="I71" s="46">
        <v>0</v>
      </c>
      <c r="J71" s="46">
        <v>0</v>
      </c>
      <c r="K71" s="46">
        <v>7</v>
      </c>
    </row>
    <row r="72" spans="1:11" x14ac:dyDescent="0.25">
      <c r="A72" s="46">
        <v>24</v>
      </c>
      <c r="B72" s="46" t="s">
        <v>209</v>
      </c>
      <c r="C72" s="46" t="s">
        <v>167</v>
      </c>
      <c r="D72" s="46" t="s">
        <v>62</v>
      </c>
      <c r="E72" s="46" t="s">
        <v>266</v>
      </c>
      <c r="F72" s="46" t="s">
        <v>208</v>
      </c>
      <c r="G72" s="46" t="s">
        <v>203</v>
      </c>
      <c r="H72" s="46">
        <v>1</v>
      </c>
      <c r="I72" s="46">
        <v>0</v>
      </c>
      <c r="J72" s="46">
        <v>1</v>
      </c>
      <c r="K72" s="46">
        <v>5</v>
      </c>
    </row>
    <row r="73" spans="1:11" x14ac:dyDescent="0.25">
      <c r="A73" s="46">
        <v>24</v>
      </c>
      <c r="B73" s="46" t="s">
        <v>209</v>
      </c>
      <c r="C73" s="46" t="s">
        <v>160</v>
      </c>
      <c r="D73" s="46" t="s">
        <v>62</v>
      </c>
      <c r="E73" s="46" t="s">
        <v>239</v>
      </c>
      <c r="F73" s="46" t="s">
        <v>208</v>
      </c>
      <c r="G73" s="46" t="s">
        <v>203</v>
      </c>
      <c r="H73" s="46">
        <v>0</v>
      </c>
      <c r="I73" s="46">
        <v>3</v>
      </c>
      <c r="J73" s="46">
        <v>3</v>
      </c>
      <c r="K73" s="46">
        <v>8</v>
      </c>
    </row>
    <row r="74" spans="1:11" x14ac:dyDescent="0.25">
      <c r="A74" s="46">
        <v>24</v>
      </c>
      <c r="B74" s="46" t="s">
        <v>209</v>
      </c>
      <c r="C74" s="46" t="s">
        <v>164</v>
      </c>
      <c r="D74" s="46" t="s">
        <v>62</v>
      </c>
      <c r="E74" s="46" t="s">
        <v>232</v>
      </c>
      <c r="F74" s="46" t="s">
        <v>208</v>
      </c>
      <c r="G74" s="46" t="s">
        <v>203</v>
      </c>
      <c r="H74" s="46">
        <v>3</v>
      </c>
      <c r="I74" s="46">
        <v>1</v>
      </c>
      <c r="J74" s="46">
        <v>4</v>
      </c>
      <c r="K74" s="46">
        <v>14</v>
      </c>
    </row>
    <row r="75" spans="1:11" x14ac:dyDescent="0.25">
      <c r="A75" s="46">
        <v>24</v>
      </c>
      <c r="B75" s="46" t="s">
        <v>201</v>
      </c>
      <c r="C75" s="46" t="s">
        <v>195</v>
      </c>
      <c r="D75" s="46" t="s">
        <v>62</v>
      </c>
      <c r="E75" s="46" t="s">
        <v>202</v>
      </c>
      <c r="F75" s="46" t="s">
        <v>208</v>
      </c>
      <c r="G75" s="46" t="s">
        <v>203</v>
      </c>
      <c r="H75" s="46">
        <v>1</v>
      </c>
      <c r="I75" s="46">
        <v>2</v>
      </c>
      <c r="J75" s="46">
        <v>3</v>
      </c>
      <c r="K75" s="46">
        <v>5</v>
      </c>
    </row>
    <row r="76" spans="1:11" x14ac:dyDescent="0.25">
      <c r="A76">
        <v>24</v>
      </c>
      <c r="B76" t="s">
        <v>206</v>
      </c>
      <c r="C76" t="s">
        <v>348</v>
      </c>
      <c r="D76" t="s">
        <v>62</v>
      </c>
      <c r="E76" t="s">
        <v>349</v>
      </c>
      <c r="F76" t="s">
        <v>208</v>
      </c>
      <c r="G76" t="s">
        <v>203</v>
      </c>
      <c r="H76">
        <v>0</v>
      </c>
      <c r="I76">
        <v>0</v>
      </c>
      <c r="J76">
        <v>0</v>
      </c>
      <c r="K76">
        <v>2</v>
      </c>
    </row>
    <row r="77" spans="1:11" x14ac:dyDescent="0.25">
      <c r="A77" s="46">
        <v>24</v>
      </c>
      <c r="B77" s="46" t="s">
        <v>209</v>
      </c>
      <c r="C77" s="46" t="s">
        <v>158</v>
      </c>
      <c r="D77" s="46" t="s">
        <v>62</v>
      </c>
      <c r="E77" s="46" t="s">
        <v>233</v>
      </c>
      <c r="F77" s="46" t="s">
        <v>208</v>
      </c>
      <c r="G77" s="46" t="s">
        <v>203</v>
      </c>
      <c r="H77" s="46">
        <v>4</v>
      </c>
      <c r="I77" s="46">
        <v>0</v>
      </c>
      <c r="J77" s="46">
        <v>4</v>
      </c>
      <c r="K77" s="46">
        <v>6</v>
      </c>
    </row>
    <row r="78" spans="1:11" x14ac:dyDescent="0.25">
      <c r="A78">
        <v>24</v>
      </c>
      <c r="B78" t="s">
        <v>209</v>
      </c>
      <c r="C78" t="s">
        <v>344</v>
      </c>
      <c r="D78" t="s">
        <v>62</v>
      </c>
      <c r="E78" t="s">
        <v>345</v>
      </c>
      <c r="F78" t="s">
        <v>208</v>
      </c>
      <c r="G78" t="s">
        <v>203</v>
      </c>
      <c r="H78">
        <v>0</v>
      </c>
      <c r="I78">
        <v>0</v>
      </c>
      <c r="J78">
        <v>0</v>
      </c>
      <c r="K78">
        <v>10</v>
      </c>
    </row>
    <row r="79" spans="1:11" x14ac:dyDescent="0.25">
      <c r="A79">
        <v>24</v>
      </c>
      <c r="B79" t="s">
        <v>209</v>
      </c>
      <c r="C79" t="s">
        <v>346</v>
      </c>
      <c r="D79" t="s">
        <v>62</v>
      </c>
      <c r="E79" t="s">
        <v>347</v>
      </c>
      <c r="F79" t="s">
        <v>208</v>
      </c>
      <c r="G79" t="s">
        <v>203</v>
      </c>
      <c r="H79">
        <v>0</v>
      </c>
      <c r="I79">
        <v>0</v>
      </c>
      <c r="J79">
        <v>0</v>
      </c>
      <c r="K79">
        <v>1</v>
      </c>
    </row>
    <row r="80" spans="1:11" x14ac:dyDescent="0.25">
      <c r="A80" s="46">
        <v>24</v>
      </c>
      <c r="B80" s="46" t="s">
        <v>209</v>
      </c>
      <c r="C80" s="46" t="s">
        <v>156</v>
      </c>
      <c r="D80" s="46" t="s">
        <v>62</v>
      </c>
      <c r="E80" s="46" t="s">
        <v>269</v>
      </c>
      <c r="F80" s="46" t="s">
        <v>208</v>
      </c>
      <c r="G80" s="46" t="s">
        <v>203</v>
      </c>
      <c r="H80" s="46">
        <v>0</v>
      </c>
      <c r="I80" s="46">
        <v>1</v>
      </c>
      <c r="J80" s="46">
        <v>1</v>
      </c>
      <c r="K80" s="46">
        <v>21</v>
      </c>
    </row>
    <row r="81" spans="1:11" x14ac:dyDescent="0.25">
      <c r="A81" s="46">
        <v>24</v>
      </c>
      <c r="B81" s="46" t="s">
        <v>209</v>
      </c>
      <c r="C81" s="46" t="s">
        <v>154</v>
      </c>
      <c r="D81" s="46" t="s">
        <v>62</v>
      </c>
      <c r="E81" s="46" t="s">
        <v>227</v>
      </c>
      <c r="F81" s="46" t="s">
        <v>208</v>
      </c>
      <c r="G81" s="46" t="s">
        <v>203</v>
      </c>
      <c r="H81" s="46">
        <v>5</v>
      </c>
      <c r="I81" s="46">
        <v>0</v>
      </c>
      <c r="J81" s="46">
        <v>5</v>
      </c>
      <c r="K81" s="46">
        <v>20</v>
      </c>
    </row>
    <row r="82" spans="1:11" x14ac:dyDescent="0.25">
      <c r="A82" s="46">
        <v>24</v>
      </c>
      <c r="B82" s="46" t="s">
        <v>201</v>
      </c>
      <c r="C82" s="46" t="s">
        <v>191</v>
      </c>
      <c r="D82" s="46" t="s">
        <v>62</v>
      </c>
      <c r="E82" s="46" t="s">
        <v>251</v>
      </c>
      <c r="F82" s="46" t="s">
        <v>208</v>
      </c>
      <c r="G82" s="46" t="s">
        <v>203</v>
      </c>
      <c r="H82" s="46">
        <v>2</v>
      </c>
      <c r="I82" s="46">
        <v>0</v>
      </c>
      <c r="J82" s="46">
        <v>2</v>
      </c>
      <c r="K82" s="46">
        <v>16</v>
      </c>
    </row>
    <row r="83" spans="1:11" x14ac:dyDescent="0.25">
      <c r="A83" s="46">
        <v>24</v>
      </c>
      <c r="B83" s="46" t="s">
        <v>209</v>
      </c>
      <c r="C83" s="46" t="s">
        <v>171</v>
      </c>
      <c r="D83" s="46" t="s">
        <v>62</v>
      </c>
      <c r="E83" s="46" t="s">
        <v>265</v>
      </c>
      <c r="F83" s="46" t="s">
        <v>208</v>
      </c>
      <c r="G83" s="46" t="s">
        <v>203</v>
      </c>
      <c r="H83" s="46">
        <v>1</v>
      </c>
      <c r="I83" s="46">
        <v>1</v>
      </c>
      <c r="J83" s="46">
        <v>2</v>
      </c>
      <c r="K83" s="46">
        <v>25</v>
      </c>
    </row>
    <row r="84" spans="1:11" x14ac:dyDescent="0.25">
      <c r="A84" s="46">
        <v>24</v>
      </c>
      <c r="B84" s="46" t="s">
        <v>209</v>
      </c>
      <c r="C84" s="46" t="s">
        <v>162</v>
      </c>
      <c r="D84" s="46" t="s">
        <v>62</v>
      </c>
      <c r="E84" s="46" t="s">
        <v>264</v>
      </c>
      <c r="F84" s="46" t="s">
        <v>208</v>
      </c>
      <c r="G84" s="46" t="s">
        <v>203</v>
      </c>
      <c r="H84" s="46">
        <v>2</v>
      </c>
      <c r="I84" s="46">
        <v>0</v>
      </c>
      <c r="J84" s="46">
        <v>2</v>
      </c>
      <c r="K84" s="46">
        <v>23</v>
      </c>
    </row>
    <row r="85" spans="1:11" x14ac:dyDescent="0.25">
      <c r="A85">
        <v>24</v>
      </c>
      <c r="B85" t="s">
        <v>206</v>
      </c>
      <c r="C85" t="s">
        <v>350</v>
      </c>
      <c r="D85" t="s">
        <v>62</v>
      </c>
      <c r="E85" t="s">
        <v>351</v>
      </c>
      <c r="F85" t="s">
        <v>208</v>
      </c>
      <c r="G85" t="s">
        <v>203</v>
      </c>
      <c r="H85">
        <v>0</v>
      </c>
      <c r="I85">
        <v>0</v>
      </c>
      <c r="J85">
        <v>0</v>
      </c>
      <c r="K85">
        <v>10</v>
      </c>
    </row>
    <row r="86" spans="1:11" x14ac:dyDescent="0.25">
      <c r="A86">
        <v>24</v>
      </c>
      <c r="B86" t="s">
        <v>206</v>
      </c>
      <c r="C86" t="s">
        <v>352</v>
      </c>
      <c r="D86" t="s">
        <v>62</v>
      </c>
      <c r="E86" t="s">
        <v>353</v>
      </c>
      <c r="F86" t="s">
        <v>208</v>
      </c>
      <c r="G86" t="s">
        <v>203</v>
      </c>
      <c r="H86">
        <v>0</v>
      </c>
      <c r="I86">
        <v>0</v>
      </c>
      <c r="J86">
        <v>0</v>
      </c>
      <c r="K86">
        <v>12</v>
      </c>
    </row>
    <row r="87" spans="1:11" x14ac:dyDescent="0.25">
      <c r="A87" s="46">
        <v>24</v>
      </c>
      <c r="B87" s="46" t="s">
        <v>201</v>
      </c>
      <c r="C87" s="46" t="s">
        <v>188</v>
      </c>
      <c r="D87" s="46" t="s">
        <v>63</v>
      </c>
      <c r="E87" s="46" t="s">
        <v>250</v>
      </c>
      <c r="F87" s="46" t="s">
        <v>208</v>
      </c>
      <c r="G87" s="46" t="s">
        <v>203</v>
      </c>
      <c r="H87" s="46">
        <v>2</v>
      </c>
      <c r="I87" s="46">
        <v>1</v>
      </c>
      <c r="J87" s="46">
        <v>3</v>
      </c>
      <c r="K87" s="46">
        <v>9</v>
      </c>
    </row>
    <row r="88" spans="1:11" x14ac:dyDescent="0.25">
      <c r="A88" s="46">
        <v>24</v>
      </c>
      <c r="B88" s="46" t="s">
        <v>201</v>
      </c>
      <c r="C88" s="46" t="s">
        <v>299</v>
      </c>
      <c r="D88" s="46" t="s">
        <v>63</v>
      </c>
      <c r="E88" s="46" t="s">
        <v>300</v>
      </c>
      <c r="F88" s="46" t="s">
        <v>208</v>
      </c>
      <c r="G88" s="46" t="s">
        <v>203</v>
      </c>
      <c r="H88" s="46">
        <v>0</v>
      </c>
      <c r="I88" s="46">
        <v>0</v>
      </c>
      <c r="J88" s="46">
        <v>0</v>
      </c>
      <c r="K88" s="46">
        <v>1</v>
      </c>
    </row>
    <row r="89" spans="1:11" x14ac:dyDescent="0.25">
      <c r="A89" s="46">
        <v>24</v>
      </c>
      <c r="B89" s="46" t="s">
        <v>206</v>
      </c>
      <c r="C89" s="46" t="s">
        <v>178</v>
      </c>
      <c r="D89" s="46" t="s">
        <v>63</v>
      </c>
      <c r="E89" s="46" t="s">
        <v>256</v>
      </c>
      <c r="F89" s="46" t="s">
        <v>208</v>
      </c>
      <c r="G89" s="46" t="s">
        <v>203</v>
      </c>
      <c r="H89" s="46">
        <v>0</v>
      </c>
      <c r="I89" s="46">
        <v>2</v>
      </c>
      <c r="J89" s="46">
        <v>2</v>
      </c>
      <c r="K89" s="46">
        <v>9</v>
      </c>
    </row>
    <row r="90" spans="1:11" x14ac:dyDescent="0.25">
      <c r="A90" s="46">
        <v>24</v>
      </c>
      <c r="B90" s="46" t="s">
        <v>201</v>
      </c>
      <c r="C90" s="46" t="s">
        <v>301</v>
      </c>
      <c r="D90" s="46" t="s">
        <v>63</v>
      </c>
      <c r="E90" s="46" t="s">
        <v>302</v>
      </c>
      <c r="F90" s="46" t="s">
        <v>208</v>
      </c>
      <c r="G90" s="46" t="s">
        <v>203</v>
      </c>
      <c r="H90" s="46">
        <v>0</v>
      </c>
      <c r="I90" s="46">
        <v>0</v>
      </c>
      <c r="J90" s="46">
        <v>0</v>
      </c>
      <c r="K90" s="46">
        <v>1</v>
      </c>
    </row>
    <row r="91" spans="1:11" x14ac:dyDescent="0.25">
      <c r="A91">
        <v>24</v>
      </c>
      <c r="B91" t="s">
        <v>206</v>
      </c>
      <c r="C91" t="s">
        <v>317</v>
      </c>
      <c r="D91" t="s">
        <v>63</v>
      </c>
      <c r="E91" t="s">
        <v>318</v>
      </c>
      <c r="F91" t="s">
        <v>208</v>
      </c>
      <c r="G91" t="s">
        <v>203</v>
      </c>
      <c r="H91">
        <v>0</v>
      </c>
      <c r="I91">
        <v>0</v>
      </c>
      <c r="J91">
        <v>0</v>
      </c>
      <c r="K91">
        <v>77</v>
      </c>
    </row>
    <row r="92" spans="1:11" x14ac:dyDescent="0.25">
      <c r="A92" s="46">
        <v>24</v>
      </c>
      <c r="B92" s="46" t="s">
        <v>201</v>
      </c>
      <c r="C92" s="46" t="s">
        <v>295</v>
      </c>
      <c r="D92" s="46" t="s">
        <v>63</v>
      </c>
      <c r="E92" s="46" t="s">
        <v>296</v>
      </c>
      <c r="F92" s="46" t="s">
        <v>208</v>
      </c>
      <c r="G92" s="46" t="s">
        <v>203</v>
      </c>
      <c r="H92" s="46">
        <v>0</v>
      </c>
      <c r="I92" s="46">
        <v>0</v>
      </c>
      <c r="J92" s="46">
        <v>0</v>
      </c>
      <c r="K92" s="46">
        <v>7</v>
      </c>
    </row>
    <row r="93" spans="1:11" x14ac:dyDescent="0.25">
      <c r="A93" s="46">
        <v>24</v>
      </c>
      <c r="B93" s="46" t="s">
        <v>201</v>
      </c>
      <c r="C93" s="46" t="s">
        <v>303</v>
      </c>
      <c r="D93" s="46" t="s">
        <v>63</v>
      </c>
      <c r="E93" s="46" t="s">
        <v>304</v>
      </c>
      <c r="F93" s="46" t="s">
        <v>208</v>
      </c>
      <c r="G93" s="46" t="s">
        <v>203</v>
      </c>
      <c r="H93" s="46">
        <v>0</v>
      </c>
      <c r="I93" s="46">
        <v>0</v>
      </c>
      <c r="J93" s="46">
        <v>0</v>
      </c>
      <c r="K93" s="46">
        <v>0</v>
      </c>
    </row>
    <row r="94" spans="1:11" x14ac:dyDescent="0.25">
      <c r="A94" s="46">
        <v>24</v>
      </c>
      <c r="B94" s="46" t="s">
        <v>201</v>
      </c>
      <c r="C94" s="46" t="s">
        <v>297</v>
      </c>
      <c r="D94" s="46" t="s">
        <v>63</v>
      </c>
      <c r="E94" s="46" t="s">
        <v>298</v>
      </c>
      <c r="F94" s="46" t="s">
        <v>208</v>
      </c>
      <c r="G94" s="46" t="s">
        <v>203</v>
      </c>
      <c r="H94" s="46">
        <v>0</v>
      </c>
      <c r="I94" s="46">
        <v>0</v>
      </c>
      <c r="J94" s="46">
        <v>0</v>
      </c>
      <c r="K94" s="46">
        <v>1</v>
      </c>
    </row>
    <row r="95" spans="1:11" x14ac:dyDescent="0.25">
      <c r="A95" s="46">
        <v>24</v>
      </c>
      <c r="B95" s="46" t="s">
        <v>201</v>
      </c>
      <c r="C95" s="46" t="s">
        <v>198</v>
      </c>
      <c r="D95" s="46" t="s">
        <v>63</v>
      </c>
      <c r="E95" s="46" t="s">
        <v>294</v>
      </c>
      <c r="F95" s="46" t="s">
        <v>208</v>
      </c>
      <c r="G95" s="46" t="s">
        <v>203</v>
      </c>
      <c r="H95" s="46">
        <v>0</v>
      </c>
      <c r="I95" s="46">
        <v>1</v>
      </c>
      <c r="J95" s="46">
        <v>1</v>
      </c>
      <c r="K95" s="46">
        <v>17</v>
      </c>
    </row>
    <row r="100" spans="1:13" x14ac:dyDescent="0.25">
      <c r="A100" s="46"/>
      <c r="B100" s="46"/>
      <c r="C100" s="46"/>
      <c r="D100" s="46"/>
      <c r="E100" s="46"/>
      <c r="F100" s="46"/>
      <c r="G100" s="46"/>
      <c r="H100" s="46"/>
      <c r="I100" s="46"/>
      <c r="J100" s="46"/>
      <c r="K100" s="46"/>
    </row>
    <row r="101" spans="1:13" x14ac:dyDescent="0.25">
      <c r="A101" s="46"/>
      <c r="B101" s="46"/>
      <c r="C101" s="46"/>
      <c r="D101" s="46"/>
      <c r="E101" s="46"/>
      <c r="F101" s="46"/>
      <c r="G101" s="46"/>
      <c r="H101" s="46"/>
      <c r="I101" s="46"/>
      <c r="J101" s="46"/>
      <c r="K101" s="46"/>
    </row>
    <row r="102" spans="1:13" x14ac:dyDescent="0.25">
      <c r="D102" s="46"/>
      <c r="M102" t="s">
        <v>329</v>
      </c>
    </row>
    <row r="103" spans="1:13" x14ac:dyDescent="0.25">
      <c r="A103" s="46"/>
      <c r="B103" s="46"/>
      <c r="C103" s="46"/>
      <c r="D103" s="46"/>
      <c r="E103" s="46"/>
      <c r="F103" s="46"/>
      <c r="G103" s="46"/>
      <c r="H103" s="46"/>
      <c r="I103" s="46"/>
      <c r="J103" s="46"/>
      <c r="K103" s="46"/>
      <c r="M103" t="s">
        <v>329</v>
      </c>
    </row>
    <row r="104" spans="1:13" x14ac:dyDescent="0.25">
      <c r="A104" s="46"/>
      <c r="B104" s="46"/>
      <c r="C104" s="46"/>
      <c r="D104" s="46"/>
      <c r="E104" s="46"/>
      <c r="F104" s="46"/>
      <c r="G104" s="46"/>
      <c r="H104" s="46"/>
      <c r="I104" s="46"/>
      <c r="J104" s="46"/>
      <c r="K104" s="46"/>
    </row>
    <row r="105" spans="1:13" x14ac:dyDescent="0.25">
      <c r="A105" s="46"/>
      <c r="B105" s="46"/>
      <c r="C105" s="46"/>
      <c r="D105" s="46"/>
      <c r="E105" s="46"/>
      <c r="F105" s="46"/>
      <c r="G105" s="46"/>
      <c r="H105" s="46"/>
      <c r="I105" s="46"/>
      <c r="J105" s="46"/>
      <c r="K105" s="46"/>
    </row>
    <row r="106" spans="1:13" x14ac:dyDescent="0.25">
      <c r="A106" s="46"/>
      <c r="B106" s="46"/>
      <c r="C106" s="46"/>
      <c r="D106" s="46"/>
      <c r="E106" s="46"/>
      <c r="F106" s="46"/>
      <c r="G106" s="46"/>
      <c r="H106" s="46"/>
      <c r="I106" s="46"/>
      <c r="J106" s="46"/>
      <c r="K106" s="46"/>
    </row>
    <row r="107" spans="1:13" x14ac:dyDescent="0.25">
      <c r="A107" s="46"/>
      <c r="B107" s="46"/>
      <c r="C107" s="46"/>
      <c r="D107" s="46"/>
      <c r="E107" s="46"/>
      <c r="F107" s="46"/>
      <c r="G107" s="46"/>
      <c r="H107" s="46"/>
      <c r="I107" s="46"/>
      <c r="J107" s="46"/>
      <c r="K107" s="46"/>
    </row>
    <row r="108" spans="1:13" x14ac:dyDescent="0.25">
      <c r="A108" s="46"/>
      <c r="B108" s="46"/>
      <c r="C108" s="46"/>
      <c r="D108" s="46"/>
      <c r="E108" s="46"/>
      <c r="F108" s="46"/>
      <c r="G108" s="46"/>
      <c r="H108" s="46"/>
      <c r="I108" s="46"/>
      <c r="J108" s="46"/>
      <c r="K108" s="46"/>
    </row>
    <row r="109" spans="1:13" x14ac:dyDescent="0.25">
      <c r="A109" s="46"/>
      <c r="B109" s="46"/>
      <c r="C109" s="46"/>
      <c r="D109" s="46"/>
      <c r="E109" s="46"/>
      <c r="F109" s="46"/>
      <c r="G109" s="46"/>
      <c r="H109" s="46"/>
      <c r="I109" s="46"/>
      <c r="J109" s="46"/>
      <c r="K109" s="46"/>
    </row>
    <row r="110" spans="1:13" x14ac:dyDescent="0.25">
      <c r="A110" s="46"/>
      <c r="B110" s="46"/>
      <c r="C110" s="46"/>
      <c r="D110" s="46"/>
      <c r="E110" s="46"/>
      <c r="F110" s="46"/>
      <c r="G110" s="46"/>
      <c r="H110" s="46"/>
      <c r="I110" s="46"/>
      <c r="J110" s="46"/>
      <c r="K110" s="46"/>
    </row>
    <row r="111" spans="1:13" x14ac:dyDescent="0.25">
      <c r="M111" t="s">
        <v>305</v>
      </c>
    </row>
    <row r="112" spans="1:13" x14ac:dyDescent="0.25">
      <c r="A112" s="46"/>
      <c r="B112" s="46"/>
      <c r="C112" s="46"/>
      <c r="D112" s="46"/>
      <c r="E112" s="46"/>
      <c r="F112" s="46"/>
      <c r="G112" s="46"/>
      <c r="H112" s="46"/>
      <c r="I112" s="46"/>
      <c r="J112" s="46"/>
      <c r="K112" s="46"/>
    </row>
  </sheetData>
  <sortState ref="A2:M112">
    <sortCondition ref="D2:D1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5" sqref="H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29</v>
      </c>
      <c r="C5" s="2">
        <v>87</v>
      </c>
      <c r="D5" s="2">
        <v>116</v>
      </c>
      <c r="G5" s="1" t="s">
        <v>9</v>
      </c>
      <c r="H5" s="2">
        <f>GETPIVOTDATA("Sum of Cx pipiens",$A$4,"Zone","LV")</f>
        <v>29</v>
      </c>
      <c r="I5" s="2">
        <f>GETPIVOTDATA("Sum of Cx tarsalis",$A$4,"Zone","LV")</f>
        <v>87</v>
      </c>
      <c r="J5" s="2">
        <f>GETPIVOTDATA("Sum of Total CX",$A$4,"Zone","LV")</f>
        <v>116</v>
      </c>
    </row>
    <row r="6" spans="1:10" x14ac:dyDescent="0.25">
      <c r="A6" s="1" t="s">
        <v>61</v>
      </c>
      <c r="B6" s="2">
        <v>4</v>
      </c>
      <c r="C6" s="2">
        <v>15</v>
      </c>
      <c r="D6" s="2">
        <v>19</v>
      </c>
      <c r="G6" s="1" t="s">
        <v>61</v>
      </c>
      <c r="H6" s="2">
        <f>GETPIVOTDATA("Sum of Cx pipiens",$A$4,"Zone","NE")</f>
        <v>4</v>
      </c>
      <c r="I6" s="2">
        <f>GETPIVOTDATA("Sum of Cx tarsalis",$A$4,"Zone","NE")</f>
        <v>15</v>
      </c>
      <c r="J6" s="2">
        <f>GETPIVOTDATA("Sum of Total CX",$A$4,"Zone","NE")</f>
        <v>19</v>
      </c>
    </row>
    <row r="7" spans="1:10" x14ac:dyDescent="0.25">
      <c r="A7" s="1" t="s">
        <v>60</v>
      </c>
      <c r="B7" s="2">
        <v>5</v>
      </c>
      <c r="C7" s="2">
        <v>3</v>
      </c>
      <c r="D7" s="2">
        <v>8</v>
      </c>
      <c r="G7" s="1" t="s">
        <v>60</v>
      </c>
      <c r="H7" s="2">
        <f>GETPIVOTDATA("Sum of Cx pipiens",$A$4,"Zone","NW")</f>
        <v>5</v>
      </c>
      <c r="I7" s="2">
        <f>GETPIVOTDATA("Sum of Cx tarsalis",$A$4,"Zone","NW")</f>
        <v>3</v>
      </c>
      <c r="J7" s="2">
        <f>GETPIVOTDATA("Sum of Total CX",$A$4,"Zone","NW")</f>
        <v>8</v>
      </c>
    </row>
    <row r="8" spans="1:10" x14ac:dyDescent="0.25">
      <c r="A8" s="1" t="s">
        <v>62</v>
      </c>
      <c r="B8" s="2">
        <v>8</v>
      </c>
      <c r="C8" s="2">
        <v>19</v>
      </c>
      <c r="D8" s="2">
        <v>27</v>
      </c>
      <c r="G8" s="1" t="s">
        <v>62</v>
      </c>
      <c r="H8" s="2">
        <f>GETPIVOTDATA("Sum of Cx pipiens",$A$4,"Zone","SE")</f>
        <v>8</v>
      </c>
      <c r="I8" s="2">
        <f>GETPIVOTDATA("Sum of Cx tarsalis",$A$4,"Zone","SE")</f>
        <v>19</v>
      </c>
      <c r="J8" s="2">
        <f>GETPIVOTDATA("Sum of Total CX",$A$4,"Zone","SE")</f>
        <v>27</v>
      </c>
    </row>
    <row r="9" spans="1:10" x14ac:dyDescent="0.25">
      <c r="A9" s="1" t="s">
        <v>63</v>
      </c>
      <c r="B9" s="2">
        <v>4</v>
      </c>
      <c r="C9" s="2">
        <v>2</v>
      </c>
      <c r="D9" s="2">
        <v>6</v>
      </c>
      <c r="G9" s="1" t="s">
        <v>63</v>
      </c>
      <c r="H9" s="2">
        <f>GETPIVOTDATA("Sum of Cx pipiens",$A$4,"Zone","SW")</f>
        <v>4</v>
      </c>
      <c r="I9" s="2">
        <f>GETPIVOTDATA("Sum of Cx tarsalis",$A$4,"Zone","SW")</f>
        <v>2</v>
      </c>
      <c r="J9" s="2">
        <f>GETPIVOTDATA("Sum of Total CX",$A$4,"Zone","SW")</f>
        <v>6</v>
      </c>
    </row>
    <row r="10" spans="1:10" x14ac:dyDescent="0.25">
      <c r="A10" s="1" t="s">
        <v>106</v>
      </c>
      <c r="B10" s="2">
        <v>4</v>
      </c>
      <c r="C10" s="2">
        <v>20</v>
      </c>
      <c r="D10" s="2">
        <v>24</v>
      </c>
    </row>
    <row r="11" spans="1:10" x14ac:dyDescent="0.25">
      <c r="A11" s="1" t="s">
        <v>7</v>
      </c>
      <c r="B11" s="2">
        <v>54</v>
      </c>
      <c r="C11" s="2">
        <v>146</v>
      </c>
      <c r="D11" s="2">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6" sqref="C6"/>
    </sheetView>
  </sheetViews>
  <sheetFormatPr defaultRowHeight="15" x14ac:dyDescent="0.25"/>
  <cols>
    <col min="1" max="1" width="13.140625" bestFit="1" customWidth="1"/>
    <col min="2" max="2" width="16.28515625" customWidth="1"/>
    <col min="3" max="3" width="7.5703125" customWidth="1"/>
    <col min="4" max="4" width="11.28515625" customWidth="1"/>
    <col min="5" max="5"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4" t="s">
        <v>2</v>
      </c>
      <c r="I4" s="24" t="s">
        <v>3</v>
      </c>
      <c r="J4" s="24"/>
      <c r="K4" s="24"/>
    </row>
    <row r="5" spans="1:11" x14ac:dyDescent="0.25">
      <c r="A5" s="3" t="s">
        <v>4</v>
      </c>
      <c r="B5" t="s">
        <v>110</v>
      </c>
      <c r="C5" t="s">
        <v>117</v>
      </c>
      <c r="D5" t="s">
        <v>7</v>
      </c>
      <c r="H5" s="25" t="s">
        <v>4</v>
      </c>
      <c r="I5" s="25" t="s">
        <v>5</v>
      </c>
      <c r="J5" s="25" t="s">
        <v>6</v>
      </c>
      <c r="K5" s="25" t="s">
        <v>7</v>
      </c>
    </row>
    <row r="6" spans="1:11" x14ac:dyDescent="0.25">
      <c r="A6" s="1" t="s">
        <v>9</v>
      </c>
      <c r="B6" s="2">
        <v>4</v>
      </c>
      <c r="C6" s="2">
        <v>43</v>
      </c>
      <c r="D6" s="2">
        <v>47</v>
      </c>
      <c r="H6" s="1" t="s">
        <v>9</v>
      </c>
      <c r="I6" s="2">
        <f>GETPIVOTDATA("Total",$A$4,"Zone","LV","Spp","pipiens")</f>
        <v>4</v>
      </c>
      <c r="J6" s="2">
        <f>GETPIVOTDATA("Total",$A$4,"Zone","LV","Spp","tarsalis")</f>
        <v>43</v>
      </c>
      <c r="K6" s="2">
        <f>GETPIVOTDATA("Total",$A$4,"Zone","LV")</f>
        <v>47</v>
      </c>
    </row>
    <row r="7" spans="1:11" x14ac:dyDescent="0.25">
      <c r="A7" s="1" t="s">
        <v>61</v>
      </c>
      <c r="B7" s="2">
        <v>35</v>
      </c>
      <c r="C7" s="2">
        <v>16</v>
      </c>
      <c r="D7" s="2">
        <v>51</v>
      </c>
      <c r="H7" s="1" t="s">
        <v>61</v>
      </c>
      <c r="I7" s="2">
        <f>GETPIVOTDATA("Total",$A$4,"Zone","NE","Spp","pipiens")</f>
        <v>35</v>
      </c>
      <c r="J7" s="2">
        <f>GETPIVOTDATA("Total",$A$4,"Zone","NE","Spp","tarsalis")</f>
        <v>16</v>
      </c>
      <c r="K7" s="2">
        <f>GETPIVOTDATA("Total",$A$4,"Zone","NE")</f>
        <v>51</v>
      </c>
    </row>
    <row r="8" spans="1:11" x14ac:dyDescent="0.25">
      <c r="A8" s="1" t="s">
        <v>60</v>
      </c>
      <c r="B8" s="2">
        <v>6</v>
      </c>
      <c r="C8" s="2">
        <v>3</v>
      </c>
      <c r="D8" s="2">
        <v>9</v>
      </c>
      <c r="H8" s="1" t="s">
        <v>60</v>
      </c>
      <c r="I8" s="2">
        <f>GETPIVOTDATA("Total",$A$4,"Zone","NW","Spp","pipiens")</f>
        <v>6</v>
      </c>
      <c r="J8" s="2">
        <f>GETPIVOTDATA("Total",$A$4,"Zone","NW","Spp","tarsalis")</f>
        <v>3</v>
      </c>
      <c r="K8" s="2">
        <f>GETPIVOTDATA("Total",$A$4,"Zone","NW")</f>
        <v>9</v>
      </c>
    </row>
    <row r="9" spans="1:11" x14ac:dyDescent="0.25">
      <c r="A9" s="1" t="s">
        <v>62</v>
      </c>
      <c r="B9" s="2">
        <v>37</v>
      </c>
      <c r="C9" s="2">
        <v>19</v>
      </c>
      <c r="D9" s="2">
        <v>56</v>
      </c>
      <c r="H9" s="1" t="s">
        <v>62</v>
      </c>
      <c r="I9" s="2">
        <f>GETPIVOTDATA("Total",$A$4,"Zone","SE","Spp","pipiens")</f>
        <v>37</v>
      </c>
      <c r="J9" s="2">
        <f>GETPIVOTDATA("Total",$A$4,"Zone","SE","Spp","tarsalis")</f>
        <v>19</v>
      </c>
      <c r="K9" s="2">
        <f>GETPIVOTDATA("Total",$A$4,"Zone","SE")</f>
        <v>56</v>
      </c>
    </row>
    <row r="10" spans="1:11" x14ac:dyDescent="0.25">
      <c r="A10" s="1" t="s">
        <v>63</v>
      </c>
      <c r="B10" s="2">
        <v>13</v>
      </c>
      <c r="C10" s="2">
        <v>2</v>
      </c>
      <c r="D10" s="2">
        <v>15</v>
      </c>
      <c r="H10" s="1" t="s">
        <v>63</v>
      </c>
      <c r="I10" s="2">
        <f>GETPIVOTDATA("Total",$A$4,"Zone","SW","Spp","pipiens")</f>
        <v>13</v>
      </c>
      <c r="J10" s="2">
        <f>GETPIVOTDATA("Total",$A$4,"Zone","SW","Spp","tarsalis")</f>
        <v>2</v>
      </c>
      <c r="K10" s="2">
        <f>GETPIVOTDATA("Total",$A$4,"Zone","SW")</f>
        <v>15</v>
      </c>
    </row>
    <row r="11" spans="1:11" x14ac:dyDescent="0.25">
      <c r="A11" s="1" t="s">
        <v>7</v>
      </c>
      <c r="B11" s="2">
        <v>95</v>
      </c>
      <c r="C11" s="2">
        <v>83</v>
      </c>
      <c r="D11" s="2">
        <v>178</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5703125" bestFit="1" customWidth="1"/>
    <col min="2" max="2" width="16.28515625" customWidth="1"/>
    <col min="3" max="3" width="7.5703125" customWidth="1"/>
    <col min="4" max="4" width="11.28515625" customWidth="1"/>
    <col min="5" max="5" width="11.28515625" bestFit="1" customWidth="1"/>
    <col min="7" max="7" width="12.42578125" customWidth="1"/>
    <col min="8" max="8" width="9.140625" customWidth="1"/>
  </cols>
  <sheetData>
    <row r="1" spans="1:10" x14ac:dyDescent="0.25">
      <c r="A1" s="33" t="s">
        <v>79</v>
      </c>
      <c r="G1" s="63" t="s">
        <v>55</v>
      </c>
      <c r="H1" s="63"/>
    </row>
    <row r="2" spans="1:10" x14ac:dyDescent="0.25">
      <c r="A2" s="3" t="s">
        <v>8</v>
      </c>
      <c r="B2" t="s">
        <v>1</v>
      </c>
    </row>
    <row r="4" spans="1:10" x14ac:dyDescent="0.25">
      <c r="A4" s="3" t="s">
        <v>91</v>
      </c>
      <c r="B4" s="3" t="s">
        <v>3</v>
      </c>
      <c r="G4" s="24" t="s">
        <v>91</v>
      </c>
      <c r="H4" s="24" t="s">
        <v>3</v>
      </c>
      <c r="I4" s="24"/>
      <c r="J4" s="24"/>
    </row>
    <row r="5" spans="1:10" x14ac:dyDescent="0.25">
      <c r="A5" s="3" t="s">
        <v>4</v>
      </c>
      <c r="B5" t="s">
        <v>110</v>
      </c>
      <c r="C5" t="s">
        <v>117</v>
      </c>
      <c r="D5" t="s">
        <v>7</v>
      </c>
      <c r="G5" s="25" t="s">
        <v>4</v>
      </c>
      <c r="H5" s="25" t="s">
        <v>5</v>
      </c>
      <c r="I5" s="25" t="s">
        <v>6</v>
      </c>
      <c r="J5" s="25" t="s">
        <v>7</v>
      </c>
    </row>
    <row r="6" spans="1:10" x14ac:dyDescent="0.25">
      <c r="A6" s="1" t="s">
        <v>9</v>
      </c>
      <c r="B6" s="2">
        <v>1</v>
      </c>
      <c r="C6" s="2">
        <v>6</v>
      </c>
      <c r="D6" s="2">
        <v>7</v>
      </c>
      <c r="G6" s="1" t="s">
        <v>9</v>
      </c>
      <c r="H6" s="2">
        <f>GETPIVOTDATA("CSU Pool Number     (CMC enters)",$A$4,"Zone","LV","Spp","pipiens")</f>
        <v>1</v>
      </c>
      <c r="I6" s="2">
        <f>GETPIVOTDATA("CSU Pool Number     (CMC enters)",$A$4,"Zone","LV","Spp","tarsalis")</f>
        <v>6</v>
      </c>
      <c r="J6" s="2">
        <f>GETPIVOTDATA("CSU Pool Number     (CMC enters)",$A$4,"Zone","LV")</f>
        <v>7</v>
      </c>
    </row>
    <row r="7" spans="1:10" x14ac:dyDescent="0.25">
      <c r="A7" s="1" t="s">
        <v>61</v>
      </c>
      <c r="B7" s="2">
        <v>8</v>
      </c>
      <c r="C7" s="2">
        <v>9</v>
      </c>
      <c r="D7" s="2">
        <v>17</v>
      </c>
      <c r="G7" s="1" t="s">
        <v>61</v>
      </c>
      <c r="H7" s="2">
        <f>GETPIVOTDATA("CSU Pool Number     (CMC enters)",$A$4,"Zone","NE","Spp","pipiens")</f>
        <v>8</v>
      </c>
      <c r="I7" s="2">
        <f>GETPIVOTDATA("CSU Pool Number     (CMC enters)",$A$4,"Zone","NE","Spp","tarsalis")</f>
        <v>9</v>
      </c>
      <c r="J7" s="2">
        <f>GETPIVOTDATA("CSU Pool Number     (CMC enters)",$A$4,"Zone","NE")</f>
        <v>17</v>
      </c>
    </row>
    <row r="8" spans="1:10" x14ac:dyDescent="0.25">
      <c r="A8" s="1" t="s">
        <v>60</v>
      </c>
      <c r="B8" s="2">
        <v>4</v>
      </c>
      <c r="C8" s="2">
        <v>1</v>
      </c>
      <c r="D8" s="2">
        <v>5</v>
      </c>
      <c r="G8" s="1" t="s">
        <v>60</v>
      </c>
      <c r="H8" s="2">
        <f>GETPIVOTDATA("CSU Pool Number     (CMC enters)",$A$4,"Zone","NW","Spp","pipiens")</f>
        <v>4</v>
      </c>
      <c r="I8" s="2">
        <f>GETPIVOTDATA("CSU Pool Number     (CMC enters)",$A$4,"Zone","NW","Spp","tarsalis")</f>
        <v>1</v>
      </c>
      <c r="J8" s="2">
        <f>GETPIVOTDATA("CSU Pool Number     (CMC enters)",$A$4,"Zone","NW")</f>
        <v>5</v>
      </c>
    </row>
    <row r="9" spans="1:10" x14ac:dyDescent="0.25">
      <c r="A9" s="1" t="s">
        <v>62</v>
      </c>
      <c r="B9" s="2">
        <v>7</v>
      </c>
      <c r="C9" s="2">
        <v>8</v>
      </c>
      <c r="D9" s="2">
        <v>15</v>
      </c>
      <c r="G9" s="1" t="s">
        <v>62</v>
      </c>
      <c r="H9" s="2">
        <f>GETPIVOTDATA("CSU Pool Number     (CMC enters)",$A$4,"Zone","SE","Spp","pipiens")</f>
        <v>7</v>
      </c>
      <c r="I9" s="2">
        <f>GETPIVOTDATA("CSU Pool Number     (CMC enters)",$A$4,"Zone","SE","Spp","tarsalis")</f>
        <v>8</v>
      </c>
      <c r="J9" s="2">
        <f>GETPIVOTDATA("CSU Pool Number     (CMC enters)",$A$4,"Zone","SE")</f>
        <v>15</v>
      </c>
    </row>
    <row r="10" spans="1:10" x14ac:dyDescent="0.25">
      <c r="A10" s="1" t="s">
        <v>63</v>
      </c>
      <c r="B10" s="2">
        <v>4</v>
      </c>
      <c r="C10" s="2">
        <v>1</v>
      </c>
      <c r="D10" s="2">
        <v>5</v>
      </c>
      <c r="G10" s="1" t="s">
        <v>63</v>
      </c>
      <c r="H10" s="2">
        <f>GETPIVOTDATA("CSU Pool Number     (CMC enters)",$A$4,"Zone","SW","Spp","pipiens")</f>
        <v>4</v>
      </c>
      <c r="I10" s="2">
        <f>GETPIVOTDATA("CSU Pool Number     (CMC enters)",$A$4,"Zone","SW","Spp","tarsalis")</f>
        <v>1</v>
      </c>
      <c r="J10" s="2">
        <f>GETPIVOTDATA("CSU Pool Number     (CMC enters)",$A$4,"Zone","SW")</f>
        <v>5</v>
      </c>
    </row>
    <row r="11" spans="1:10" x14ac:dyDescent="0.25">
      <c r="A11" s="1" t="s">
        <v>7</v>
      </c>
      <c r="B11" s="2">
        <v>24</v>
      </c>
      <c r="C11" s="2">
        <v>25</v>
      </c>
      <c r="D11" s="2">
        <v>49</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A8" sqref="A8"/>
    </sheetView>
  </sheetViews>
  <sheetFormatPr defaultRowHeight="15" x14ac:dyDescent="0.25"/>
  <cols>
    <col min="1" max="1" width="28.140625" customWidth="1"/>
    <col min="2" max="2" width="16.28515625" customWidth="1"/>
    <col min="3" max="3" width="7.5703125" customWidth="1"/>
    <col min="4" max="5" width="11.28515625" customWidth="1"/>
    <col min="6" max="123" width="16.28515625" bestFit="1" customWidth="1"/>
    <col min="124" max="124" width="11.28515625" bestFit="1" customWidth="1"/>
  </cols>
  <sheetData>
    <row r="1" spans="1:9" x14ac:dyDescent="0.25">
      <c r="A1" s="63" t="s">
        <v>79</v>
      </c>
      <c r="B1" s="63"/>
      <c r="C1" s="6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110</v>
      </c>
      <c r="C6" t="s">
        <v>117</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O14" sqref="O14"/>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F5E0C9E-163D-46DA-AD54-B32059CA3E5E}"/>
</file>

<file path=customXml/itemProps2.xml><?xml version="1.0" encoding="utf-8"?>
<ds:datastoreItem xmlns:ds="http://schemas.openxmlformats.org/officeDocument/2006/customXml" ds:itemID="{E57D8B60-7E4F-4D90-95A4-58FD024AB110}"/>
</file>

<file path=customXml/itemProps3.xml><?xml version="1.0" encoding="utf-8"?>
<ds:datastoreItem xmlns:ds="http://schemas.openxmlformats.org/officeDocument/2006/customXml" ds:itemID="{16D75CE9-DE72-43A1-89D3-4BA2A04CB3C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2016-06-24T22:18:09Z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1215400</vt:r8>
  </property>
</Properties>
</file>