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26\"/>
    </mc:Choice>
  </mc:AlternateContent>
  <bookViews>
    <workbookView xWindow="0" yWindow="0" windowWidth="28800" windowHeight="15525" tabRatio="905" activeTab="1"/>
  </bookViews>
  <sheets>
    <sheet name="READ ME" sheetId="65" r:id="rId1"/>
    <sheet name="Weekly Data Input" sheetId="2" r:id="rId2"/>
    <sheet name="InfRateZO" sheetId="73" r:id="rId3"/>
    <sheet name="InfRateCollectionSite" sheetId="71" r:id="rId4"/>
    <sheet name="InfRateZone"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Sheet9" sheetId="74" r:id="rId13"/>
    <sheet name="ZONEINFRATE" sheetId="58" r:id="rId14"/>
    <sheet name="Graphs" sheetId="5" r:id="rId15"/>
  </sheets>
  <definedNames>
    <definedName name="_xlnm._FilterDatabase" localSheetId="1" hidden="1">'Weekly Data Input'!#REF!</definedName>
  </definedNames>
  <calcPr calcId="171027"/>
  <pivotCaches>
    <pivotCache cacheId="18" r:id="rId16"/>
    <pivotCache cacheId="19" r:id="rId17"/>
  </pivotCaches>
</workbook>
</file>

<file path=xl/calcChain.xml><?xml version="1.0" encoding="utf-8"?>
<calcChain xmlns="http://schemas.openxmlformats.org/spreadsheetml/2006/main">
  <c r="N3" i="59" l="1"/>
  <c r="N4" i="59"/>
  <c r="N5" i="59"/>
  <c r="N6" i="59"/>
  <c r="N7" i="59"/>
  <c r="N8" i="59"/>
  <c r="N9" i="59"/>
  <c r="N10" i="59"/>
  <c r="N11" i="59"/>
  <c r="N12" i="59"/>
  <c r="N13" i="59"/>
  <c r="N14" i="59"/>
  <c r="N15" i="59"/>
  <c r="N16" i="59"/>
  <c r="N17" i="59"/>
  <c r="N18" i="59"/>
  <c r="N19" i="59"/>
  <c r="N20" i="59"/>
  <c r="N21" i="59"/>
  <c r="N22" i="59"/>
  <c r="N23" i="59"/>
  <c r="N24" i="59"/>
  <c r="N25" i="59"/>
  <c r="N26" i="59"/>
  <c r="N27" i="59"/>
  <c r="N28" i="59"/>
  <c r="N29" i="59"/>
  <c r="N30" i="59"/>
  <c r="N31" i="59"/>
  <c r="N32" i="59"/>
  <c r="N33" i="59"/>
  <c r="N34" i="59"/>
  <c r="N35" i="59"/>
  <c r="N36" i="59"/>
  <c r="N37" i="59"/>
  <c r="N38" i="59"/>
  <c r="N39" i="59"/>
  <c r="N40" i="59"/>
  <c r="N41" i="59"/>
  <c r="N42" i="59"/>
  <c r="N43" i="59"/>
  <c r="N44" i="59"/>
  <c r="N45" i="59"/>
  <c r="N46" i="59"/>
  <c r="N47" i="59"/>
  <c r="N48" i="59"/>
  <c r="N49" i="59"/>
  <c r="N50" i="59"/>
  <c r="N51" i="59"/>
  <c r="N52" i="59"/>
  <c r="N53" i="59"/>
  <c r="N54" i="59"/>
  <c r="N55" i="59"/>
  <c r="N56" i="59"/>
  <c r="N57" i="59"/>
  <c r="N58" i="59"/>
  <c r="N59" i="59"/>
  <c r="N60" i="59"/>
  <c r="N61" i="59"/>
  <c r="N62" i="59"/>
  <c r="N63" i="59"/>
  <c r="N64" i="59"/>
  <c r="N65" i="59"/>
  <c r="N66" i="59"/>
  <c r="N67" i="59"/>
  <c r="N68" i="59"/>
  <c r="N69" i="59"/>
  <c r="N70" i="59"/>
  <c r="N71" i="59"/>
  <c r="N72" i="59"/>
  <c r="N73" i="59"/>
  <c r="N74" i="59"/>
  <c r="N75" i="59"/>
  <c r="N76" i="59"/>
  <c r="N77" i="59"/>
  <c r="N78" i="59"/>
  <c r="N79" i="59"/>
  <c r="N80" i="59"/>
  <c r="N81" i="59"/>
  <c r="N82" i="59"/>
  <c r="N83" i="59"/>
  <c r="N84" i="59"/>
  <c r="N85" i="59"/>
  <c r="N86" i="59"/>
  <c r="N87" i="59"/>
  <c r="N88" i="59"/>
  <c r="N89" i="59"/>
  <c r="N90" i="59"/>
  <c r="N91" i="59"/>
  <c r="N92" i="59"/>
  <c r="N93" i="59"/>
  <c r="N2" i="59"/>
  <c r="M73" i="5" l="1"/>
  <c r="F12" i="5" s="1"/>
  <c r="L73" i="5"/>
  <c r="E12" i="5" s="1"/>
  <c r="L71" i="5"/>
  <c r="E10" i="5" s="1"/>
  <c r="M71" i="5"/>
  <c r="F10" i="5" s="1"/>
  <c r="M70" i="5"/>
  <c r="F9" i="5" s="1"/>
  <c r="M69" i="5"/>
  <c r="F8" i="5" s="1"/>
  <c r="M68" i="5"/>
  <c r="F7" i="5" s="1"/>
  <c r="M67" i="5"/>
  <c r="F6" i="5" s="1"/>
  <c r="L70" i="5"/>
  <c r="E9" i="5" s="1"/>
  <c r="L69" i="5"/>
  <c r="E8" i="5" s="1"/>
  <c r="L68" i="5"/>
  <c r="E7" i="5" s="1"/>
  <c r="L67" i="5"/>
  <c r="E6" i="5" s="1"/>
  <c r="H11" i="6"/>
  <c r="I11" i="6"/>
  <c r="I10" i="64"/>
  <c r="H8" i="64"/>
  <c r="I10" i="61"/>
  <c r="J6" i="61"/>
  <c r="J10" i="64"/>
  <c r="H9" i="6"/>
  <c r="H8" i="6"/>
  <c r="I8" i="61"/>
  <c r="G10" i="6"/>
  <c r="I6" i="61"/>
  <c r="G9" i="6"/>
  <c r="I10" i="6"/>
  <c r="H10" i="64"/>
  <c r="J9" i="64"/>
  <c r="I9" i="61"/>
  <c r="H7" i="6"/>
  <c r="I7" i="61"/>
  <c r="J8" i="64"/>
  <c r="H7" i="64"/>
  <c r="J6" i="64"/>
  <c r="I7" i="6"/>
  <c r="I9" i="6"/>
  <c r="I9" i="64"/>
  <c r="K10" i="61"/>
  <c r="K9" i="61"/>
  <c r="I8" i="64"/>
  <c r="J9" i="61"/>
  <c r="K8" i="61"/>
  <c r="I8" i="6"/>
  <c r="K7" i="61"/>
  <c r="H6" i="64"/>
  <c r="H10" i="6"/>
  <c r="G8" i="6"/>
  <c r="J7" i="64"/>
  <c r="H9" i="64"/>
  <c r="K6" i="61"/>
  <c r="J10" i="61"/>
  <c r="G11" i="6"/>
  <c r="I7" i="64"/>
  <c r="J8" i="61"/>
  <c r="I6" i="64"/>
  <c r="G7" i="6"/>
  <c r="J7" i="61"/>
  <c r="J7" i="63"/>
  <c r="I6" i="63"/>
  <c r="I5" i="63"/>
  <c r="J9" i="63"/>
  <c r="H9" i="63"/>
  <c r="J5" i="63"/>
  <c r="H6" i="63"/>
  <c r="H8" i="63"/>
  <c r="I8" i="63"/>
  <c r="J8" i="63"/>
  <c r="H7" i="63"/>
  <c r="H5" i="63"/>
  <c r="I7" i="63"/>
  <c r="J6" i="63"/>
  <c r="I9"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<sst xmlns="http://schemas.openxmlformats.org/spreadsheetml/2006/main" count="2462" uniqueCount="518">
  <si>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</si>
  <si>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</si>
  <si>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</si>
  <si>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</si>
  <si>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</si>
  <si>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</si>
  <si>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</si>
  <si>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</si>
  <si>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</si>
  <si>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</si>
  <si>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</si>
  <si>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</si>
  <si>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</si>
  <si>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</si>
  <si>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</si>
  <si>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</si>
  <si>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</si>
  <si>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</si>
  <si>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</si>
  <si>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</si>
  <si>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</si>
  <si>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</si>
  <si>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</si>
  <si>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</si>
  <si>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</si>
  <si>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</si>
  <si>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</si>
  <si>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</si>
  <si>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</si>
  <si>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</si>
  <si>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</si>
  <si>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</si>
  <si>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</si>
  <si>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</si>
  <si>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</si>
  <si>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</si>
  <si>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</si>
  <si>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</si>
  <si>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</si>
  <si>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</si>
  <si>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</si>
  <si>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</si>
  <si>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</si>
  <si>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</si>
  <si>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</si>
  <si>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</si>
  <si>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</si>
  <si>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</si>
  <si>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</si>
  <si>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</si>
  <si>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</si>
  <si>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</si>
  <si>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</si>
  <si>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</si>
  <si>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</si>
  <si>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</si>
  <si>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</si>
  <si>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</si>
  <si>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</si>
  <si>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</si>
  <si>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</si>
  <si>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</si>
  <si>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</si>
  <si>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</si>
  <si>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</si>
  <si>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</si>
  <si>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</si>
  <si>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</si>
  <si>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</si>
  <si>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</si>
  <si>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</si>
  <si>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</si>
  <si>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</si>
  <si>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</si>
  <si>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</si>
  <si>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</si>
  <si>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</si>
  <si>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</si>
  <si>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</si>
  <si>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</si>
  <si>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</si>
  <si>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</si>
  <si>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</si>
  <si>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</si>
  <si>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</si>
  <si>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</si>
  <si>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</si>
  <si>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</si>
  <si>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</si>
  <si>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</si>
  <si>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</si>
  <si>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</si>
  <si>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</si>
  <si>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</si>
  <si>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</si>
  <si>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</si>
  <si>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</si>
  <si>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</si>
  <si>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</si>
  <si>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</si>
  <si>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</si>
  <si>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</si>
  <si>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</si>
  <si>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</si>
  <si>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</si>
  <si>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CSU-8981</t>
  </si>
  <si>
    <t>LC</t>
  </si>
  <si>
    <t>LV-069</t>
  </si>
  <si>
    <t>L</t>
  </si>
  <si>
    <t>Cx.</t>
  </si>
  <si>
    <t>F</t>
  </si>
  <si>
    <t>CSU-8982</t>
  </si>
  <si>
    <t>CSU-8983</t>
  </si>
  <si>
    <t>FC-036</t>
  </si>
  <si>
    <t>CSU-8984</t>
  </si>
  <si>
    <t>FC-066gr</t>
  </si>
  <si>
    <t>G</t>
  </si>
  <si>
    <t>CSU-8985</t>
  </si>
  <si>
    <t>CSU-8986</t>
  </si>
  <si>
    <t>FC-014</t>
  </si>
  <si>
    <t>CSU-8987</t>
  </si>
  <si>
    <t>LV-095</t>
  </si>
  <si>
    <t>CSU-8988</t>
  </si>
  <si>
    <t>CSU-8989</t>
  </si>
  <si>
    <t>CSU-8990</t>
  </si>
  <si>
    <t>FC-019</t>
  </si>
  <si>
    <t>CSU-8991</t>
  </si>
  <si>
    <t>CSU-8992</t>
  </si>
  <si>
    <t>FC-040</t>
  </si>
  <si>
    <t>CSU-8993</t>
  </si>
  <si>
    <t>CSU-8994</t>
  </si>
  <si>
    <t>FC-034</t>
  </si>
  <si>
    <t>CSU-8995</t>
  </si>
  <si>
    <t>FC-040gr</t>
  </si>
  <si>
    <t>CSU-8996</t>
  </si>
  <si>
    <t>FC-091gr</t>
  </si>
  <si>
    <t>CSU-8997</t>
  </si>
  <si>
    <t>FC-038</t>
  </si>
  <si>
    <t>CSU-8998</t>
  </si>
  <si>
    <t>CSU-8999</t>
  </si>
  <si>
    <t>FC-006</t>
  </si>
  <si>
    <t>CSU-9000</t>
  </si>
  <si>
    <t>CSU-9001</t>
  </si>
  <si>
    <t>FC-069</t>
  </si>
  <si>
    <t>CSU-9002</t>
  </si>
  <si>
    <t>FC-092gr</t>
  </si>
  <si>
    <t>CSU-9003</t>
  </si>
  <si>
    <t>FC-072</t>
  </si>
  <si>
    <t>CSU-9004</t>
  </si>
  <si>
    <t>CSU-9005</t>
  </si>
  <si>
    <t>FC-067</t>
  </si>
  <si>
    <t>CSU-9006</t>
  </si>
  <si>
    <t>CSU-9007</t>
  </si>
  <si>
    <t>CSU-9008</t>
  </si>
  <si>
    <t>FC-066</t>
  </si>
  <si>
    <t>CSU-9009</t>
  </si>
  <si>
    <t>CSU-9010</t>
  </si>
  <si>
    <t>CSU-9011</t>
  </si>
  <si>
    <t>LV-104</t>
  </si>
  <si>
    <t>CSU-9012</t>
  </si>
  <si>
    <t>LV-089</t>
  </si>
  <si>
    <t>CSU-9013</t>
  </si>
  <si>
    <t>LV-110</t>
  </si>
  <si>
    <t>CSU-9014</t>
  </si>
  <si>
    <t>FC-046</t>
  </si>
  <si>
    <t>CSU-9015</t>
  </si>
  <si>
    <t>CSU-9016</t>
  </si>
  <si>
    <t>FC-031</t>
  </si>
  <si>
    <t>CSU-9017</t>
  </si>
  <si>
    <t>FC-039</t>
  </si>
  <si>
    <t>CSU-9018</t>
  </si>
  <si>
    <t>CSU-9019</t>
  </si>
  <si>
    <t>CSU-9020</t>
  </si>
  <si>
    <t>FC-050</t>
  </si>
  <si>
    <t>CSU-9021</t>
  </si>
  <si>
    <t>CSU-9022</t>
  </si>
  <si>
    <t>FC-027</t>
  </si>
  <si>
    <t>CSU-9023</t>
  </si>
  <si>
    <t>CSU-9024</t>
  </si>
  <si>
    <t>FC-023</t>
  </si>
  <si>
    <t>CSU-9025</t>
  </si>
  <si>
    <t>CSU-9026</t>
  </si>
  <si>
    <t>FC-074</t>
  </si>
  <si>
    <t>CSU-9027</t>
  </si>
  <si>
    <t>FC-004</t>
  </si>
  <si>
    <t>CSU-9028</t>
  </si>
  <si>
    <t>CSU-9029</t>
  </si>
  <si>
    <t>FC-064</t>
  </si>
  <si>
    <t>CSU-9030</t>
  </si>
  <si>
    <t>CSU-9031</t>
  </si>
  <si>
    <t>CSU-9032</t>
  </si>
  <si>
    <t>FC-075gr</t>
  </si>
  <si>
    <t>CSU-9033</t>
  </si>
  <si>
    <t>FC-088gr</t>
  </si>
  <si>
    <t>CSU-9034</t>
  </si>
  <si>
    <t>CSU-9035</t>
  </si>
  <si>
    <t>CSU-9036</t>
  </si>
  <si>
    <t>LV-020</t>
  </si>
  <si>
    <t>CSU-9037</t>
  </si>
  <si>
    <t>CSU-9038</t>
  </si>
  <si>
    <t>CSU-9039</t>
  </si>
  <si>
    <t>FC-052</t>
  </si>
  <si>
    <t>CSU-9040</t>
  </si>
  <si>
    <t>CSU-9041</t>
  </si>
  <si>
    <t>FC-073</t>
  </si>
  <si>
    <t>CSU-9042</t>
  </si>
  <si>
    <t>CSU-9043</t>
  </si>
  <si>
    <t>FC-090gr</t>
  </si>
  <si>
    <t>CSU-9044</t>
  </si>
  <si>
    <t>FC-061</t>
  </si>
  <si>
    <t>CSU-9045</t>
  </si>
  <si>
    <t>CSU-9046</t>
  </si>
  <si>
    <t>FC-041</t>
  </si>
  <si>
    <t>CSU-9047</t>
  </si>
  <si>
    <t>CSU-9048</t>
  </si>
  <si>
    <t>FC-063</t>
  </si>
  <si>
    <t>CSU-9049</t>
  </si>
  <si>
    <t>FC-058</t>
  </si>
  <si>
    <t>CSU-9050</t>
  </si>
  <si>
    <t>CSU-9051</t>
  </si>
  <si>
    <t>FC-015</t>
  </si>
  <si>
    <t>CSU-9052</t>
  </si>
  <si>
    <t>FC-063gr</t>
  </si>
  <si>
    <t>CSU-9053</t>
  </si>
  <si>
    <t>FC-011</t>
  </si>
  <si>
    <t>CSU-9054</t>
  </si>
  <si>
    <t>CSU-9055</t>
  </si>
  <si>
    <t>FC-053</t>
  </si>
  <si>
    <t>CSU-9056</t>
  </si>
  <si>
    <t>CSU-9057</t>
  </si>
  <si>
    <t>CSU-9058</t>
  </si>
  <si>
    <t>FC-049</t>
  </si>
  <si>
    <t>CSU-9059</t>
  </si>
  <si>
    <t>CSU-9060</t>
  </si>
  <si>
    <t>FC-059</t>
  </si>
  <si>
    <t>CSU-9061</t>
  </si>
  <si>
    <t>CSU-9062</t>
  </si>
  <si>
    <t>FC-001</t>
  </si>
  <si>
    <t>CSU-9063</t>
  </si>
  <si>
    <t>FC-054</t>
  </si>
  <si>
    <t>CSU-9064</t>
  </si>
  <si>
    <t>CSU-9065</t>
  </si>
  <si>
    <t>FC-029</t>
  </si>
  <si>
    <t>CSU-9066</t>
  </si>
  <si>
    <t>FC-029gr</t>
  </si>
  <si>
    <t>CSU-9067</t>
  </si>
  <si>
    <t>FC-057</t>
  </si>
  <si>
    <t>CSU-9068</t>
  </si>
  <si>
    <t>CSU-9069</t>
  </si>
  <si>
    <t>FC-062</t>
  </si>
  <si>
    <t>CSU-9070</t>
  </si>
  <si>
    <t>FC-068</t>
  </si>
  <si>
    <t>CSU-9071</t>
  </si>
  <si>
    <t>CSU-9072</t>
  </si>
  <si>
    <t>FC-089gr</t>
  </si>
  <si>
    <t>CSU-9073</t>
  </si>
  <si>
    <t>FC-093</t>
  </si>
  <si>
    <t>CSU-9074</t>
  </si>
  <si>
    <t>CSU-9075</t>
  </si>
  <si>
    <t>FC-037</t>
  </si>
  <si>
    <t>CSU-9076</t>
  </si>
  <si>
    <t>FC-071</t>
  </si>
  <si>
    <t>06/27/2016</t>
  </si>
  <si>
    <t>Waterfront at Boyd Lake</t>
  </si>
  <si>
    <t>LIGHT</t>
  </si>
  <si>
    <t>NO</t>
  </si>
  <si>
    <t>06/29/2016</t>
  </si>
  <si>
    <t>Cattail Pond</t>
  </si>
  <si>
    <t>06/28/2016</t>
  </si>
  <si>
    <t>West Chase @ Kechter Farm</t>
  </si>
  <si>
    <t>Fossil Creek South (Greenstone)</t>
  </si>
  <si>
    <t>LC-050</t>
  </si>
  <si>
    <t>Timnath-Wildwing</t>
  </si>
  <si>
    <t>LC-046</t>
  </si>
  <si>
    <t>Eagle Ranch Estates</t>
  </si>
  <si>
    <t>Egret and Rookery</t>
  </si>
  <si>
    <t>Prospect Ponds @ Drake Water</t>
  </si>
  <si>
    <t>LV-080</t>
  </si>
  <si>
    <t>Harding and Reagan North</t>
  </si>
  <si>
    <t>County Road 20C and County Road 9</t>
  </si>
  <si>
    <t>San Luis</t>
  </si>
  <si>
    <t>LV-067</t>
  </si>
  <si>
    <t>Del Norte Private Park</t>
  </si>
  <si>
    <t>LV-042</t>
  </si>
  <si>
    <t>2001 South Douglas</t>
  </si>
  <si>
    <t>LV-114</t>
  </si>
  <si>
    <t>The Ponds at Jill Drive</t>
  </si>
  <si>
    <t>Poudre River Drive at bike trail</t>
  </si>
  <si>
    <t>Horseshoe Peninsula</t>
  </si>
  <si>
    <t>LV-078</t>
  </si>
  <si>
    <t>Seven Lakes Park</t>
  </si>
  <si>
    <t>06/30/2016</t>
  </si>
  <si>
    <t>Bens Park</t>
  </si>
  <si>
    <t>LC-038</t>
  </si>
  <si>
    <t>Turman Bruns HOA</t>
  </si>
  <si>
    <t>Redwood</t>
  </si>
  <si>
    <t>422 Lake Drive Alley</t>
  </si>
  <si>
    <t>LC-017</t>
  </si>
  <si>
    <t>Bonnell West 2</t>
  </si>
  <si>
    <t>LV-004</t>
  </si>
  <si>
    <t>29th and Madison</t>
  </si>
  <si>
    <t>Lochside Lane</t>
  </si>
  <si>
    <t>LC-051</t>
  </si>
  <si>
    <t>Timnath-Saratoga Falls</t>
  </si>
  <si>
    <t>Holley Environ. Plant Research Ctr</t>
  </si>
  <si>
    <t>LC-022</t>
  </si>
  <si>
    <t>Timnath-Golf Course</t>
  </si>
  <si>
    <t>9th and Des Moines</t>
  </si>
  <si>
    <t>LV-019</t>
  </si>
  <si>
    <t>Jocelyn and Eagle</t>
  </si>
  <si>
    <t>Lopez Elementary School</t>
  </si>
  <si>
    <t>LV-098</t>
  </si>
  <si>
    <t>Benson Park</t>
  </si>
  <si>
    <t>LV-066</t>
  </si>
  <si>
    <t>Outlet Mall Apartments</t>
  </si>
  <si>
    <t>North Linden</t>
  </si>
  <si>
    <t>LV-088</t>
  </si>
  <si>
    <t>2229 Arikaree Court</t>
  </si>
  <si>
    <t>Jefferson and 11th</t>
  </si>
  <si>
    <t>LV-116</t>
  </si>
  <si>
    <t>Sundisk and 13E</t>
  </si>
  <si>
    <t>LC-053</t>
  </si>
  <si>
    <t>Berthoud West</t>
  </si>
  <si>
    <t>LV-087</t>
  </si>
  <si>
    <t>2444 Derby Hill Road</t>
  </si>
  <si>
    <t>Casa Grande and Downing</t>
  </si>
  <si>
    <t>LV-105</t>
  </si>
  <si>
    <t>West 43rd RR</t>
  </si>
  <si>
    <t>Hemlock</t>
  </si>
  <si>
    <t>LV-117</t>
  </si>
  <si>
    <t>Centerra</t>
  </si>
  <si>
    <t>Boltz</t>
  </si>
  <si>
    <t>LV-120</t>
  </si>
  <si>
    <t>End of City Limits North</t>
  </si>
  <si>
    <t>LV-021</t>
  </si>
  <si>
    <t>Linda and 26th Street SW</t>
  </si>
  <si>
    <t>Bighorn Drive</t>
  </si>
  <si>
    <t>LV-077</t>
  </si>
  <si>
    <t>1105 East First Street</t>
  </si>
  <si>
    <t>Red Fox Meadows FCNA</t>
  </si>
  <si>
    <t>LV-100</t>
  </si>
  <si>
    <t>Lynx Runoff @ Blue Tree Real Estate</t>
  </si>
  <si>
    <t>Willow Springs</t>
  </si>
  <si>
    <t>Linden Lake Rd</t>
  </si>
  <si>
    <t>Edora Park</t>
  </si>
  <si>
    <t>Fishback</t>
  </si>
  <si>
    <t>LV-097</t>
  </si>
  <si>
    <t>Farisita at Rist Benson Drainage</t>
  </si>
  <si>
    <t>Registry Ridge- End of Ranger Dr</t>
  </si>
  <si>
    <t>LC-048</t>
  </si>
  <si>
    <t>Timnath-Summerfields</t>
  </si>
  <si>
    <t>LC-010</t>
  </si>
  <si>
    <t>Timnath-Downtown</t>
  </si>
  <si>
    <t>LV-125</t>
  </si>
  <si>
    <t>8th St. No Name</t>
  </si>
  <si>
    <t>LV-074</t>
  </si>
  <si>
    <t>Rockcreek</t>
  </si>
  <si>
    <t>502 Crest Drive</t>
  </si>
  <si>
    <t>LV-102</t>
  </si>
  <si>
    <t>Glen Isle Ditch and Pond</t>
  </si>
  <si>
    <t>118 Grant</t>
  </si>
  <si>
    <t>Springwood and Lockwood</t>
  </si>
  <si>
    <t>Spring Creek Trail @ Michener Dr</t>
  </si>
  <si>
    <t>LV-099</t>
  </si>
  <si>
    <t>Cattails Golf Course</t>
  </si>
  <si>
    <t>737 Parliament Court</t>
  </si>
  <si>
    <t>Chelsea Ridge</t>
  </si>
  <si>
    <t>Golden Meadows Ditch</t>
  </si>
  <si>
    <t>Country Club</t>
  </si>
  <si>
    <t>LC-032</t>
  </si>
  <si>
    <t>River Lakes Estates/Paradise Acres</t>
  </si>
  <si>
    <t>LV-118</t>
  </si>
  <si>
    <t>Golf Vista at Golf Course Pond</t>
  </si>
  <si>
    <t>Waters Edge at Blue Mesa</t>
  </si>
  <si>
    <t>LC-049</t>
  </si>
  <si>
    <t>Berthoud North of Bunyan</t>
  </si>
  <si>
    <t>Stuart and Dorset</t>
  </si>
  <si>
    <t>Golden Currant</t>
  </si>
  <si>
    <t>603 Gilgalad Way</t>
  </si>
  <si>
    <t>LC-001</t>
  </si>
  <si>
    <t>Berthoud</t>
  </si>
  <si>
    <t>Magic Carpet</t>
  </si>
  <si>
    <t>LV-124</t>
  </si>
  <si>
    <t>Storage Yards 2nd St. South West</t>
  </si>
  <si>
    <t>Big Thompson Natural Area</t>
  </si>
  <si>
    <t>LV-093</t>
  </si>
  <si>
    <t>Pond at Silver Lake</t>
  </si>
  <si>
    <t>LC-052</t>
  </si>
  <si>
    <t>Walmart East at Poudre River</t>
  </si>
  <si>
    <t>Fort Collins Vistors Center</t>
  </si>
  <si>
    <t>LV-112</t>
  </si>
  <si>
    <t>915 South Boise</t>
  </si>
  <si>
    <t>LV-122</t>
  </si>
  <si>
    <t>Fallgold</t>
  </si>
  <si>
    <t>Silvergate Road</t>
  </si>
  <si>
    <t>FC-060</t>
  </si>
  <si>
    <t>808 Pondersosa</t>
  </si>
  <si>
    <t>EBO</t>
  </si>
  <si>
    <t>LV-014</t>
  </si>
  <si>
    <t>Estrella Park</t>
  </si>
  <si>
    <t>LV-121</t>
  </si>
  <si>
    <t>Bayfield and Windsor</t>
  </si>
  <si>
    <t>LV-113</t>
  </si>
  <si>
    <t>The Springs at Marianna</t>
  </si>
  <si>
    <t>FC-075</t>
  </si>
  <si>
    <t>North Sage Creek</t>
  </si>
  <si>
    <t>FC-047</t>
  </si>
  <si>
    <t>Keenland &amp; Twin Oak</t>
  </si>
  <si>
    <t>spp change to tar</t>
  </si>
  <si>
    <t xml:space="preserve">spp chang +4 </t>
  </si>
  <si>
    <t>Negative</t>
  </si>
  <si>
    <t>Positive</t>
  </si>
  <si>
    <t>LV-tars</t>
  </si>
  <si>
    <t>LV-pipi</t>
  </si>
  <si>
    <t>FC-tars</t>
  </si>
  <si>
    <t>FC-pipi</t>
  </si>
  <si>
    <t>NW-tars</t>
  </si>
  <si>
    <t>NE-tars</t>
  </si>
  <si>
    <t>NE-pipi</t>
  </si>
  <si>
    <t>SE-tars</t>
  </si>
  <si>
    <t>SE-pipi</t>
  </si>
  <si>
    <t>NW-pipi</t>
  </si>
  <si>
    <t>SW-tars</t>
  </si>
  <si>
    <t>SW-pipi</t>
  </si>
  <si>
    <t>PIR-Collection Site</t>
  </si>
  <si>
    <t>LV-069-tars</t>
  </si>
  <si>
    <t>LV-069-pipi</t>
  </si>
  <si>
    <t>FC-036-tars</t>
  </si>
  <si>
    <t>FC-066-tars</t>
  </si>
  <si>
    <t>FC-066-pipi</t>
  </si>
  <si>
    <t>FC-014-tars</t>
  </si>
  <si>
    <t>LV-095-tars</t>
  </si>
  <si>
    <t>FC-019-tars</t>
  </si>
  <si>
    <t>FC-019-pipi</t>
  </si>
  <si>
    <t>FC-040-tars</t>
  </si>
  <si>
    <t>FC-040-pipi</t>
  </si>
  <si>
    <t>FC-034-tars</t>
  </si>
  <si>
    <t>FC-091-pipi</t>
  </si>
  <si>
    <t>FC-038-tars</t>
  </si>
  <si>
    <t>FC-038-pipi</t>
  </si>
  <si>
    <t>FC-006-tars</t>
  </si>
  <si>
    <t>FC-006-pipi</t>
  </si>
  <si>
    <t>FC-069-tars</t>
  </si>
  <si>
    <t>FC-092-pipi</t>
  </si>
  <si>
    <t>FC-072-tars</t>
  </si>
  <si>
    <t>FC-072-pipi</t>
  </si>
  <si>
    <t>FC-067-tars</t>
  </si>
  <si>
    <t>FC-067-pipi</t>
  </si>
  <si>
    <t>LV-104-tars</t>
  </si>
  <si>
    <t>LV-089-tars</t>
  </si>
  <si>
    <t>LV-110-tars</t>
  </si>
  <si>
    <t>FC-046-tars</t>
  </si>
  <si>
    <t>FC-046-pipi</t>
  </si>
  <si>
    <t>FC-031-tars</t>
  </si>
  <si>
    <t>FC-039-tars</t>
  </si>
  <si>
    <t>FC-050-tars</t>
  </si>
  <si>
    <t>FC-050-pipi</t>
  </si>
  <si>
    <t>FC-027-tars</t>
  </si>
  <si>
    <t>FC-027-pipi</t>
  </si>
  <si>
    <t>FC-023-tars</t>
  </si>
  <si>
    <t>FC-023-pipi</t>
  </si>
  <si>
    <t>FC-074-tars</t>
  </si>
  <si>
    <t>FC-004-tars</t>
  </si>
  <si>
    <t>FC-004-pipi</t>
  </si>
  <si>
    <t>FC-064-tars</t>
  </si>
  <si>
    <t>FC-075-pipi</t>
  </si>
  <si>
    <t>FC-088-tars</t>
  </si>
  <si>
    <t>FC-088-pipi</t>
  </si>
  <si>
    <t>LV-020-tars</t>
  </si>
  <si>
    <t>FC-052-tars</t>
  </si>
  <si>
    <t>FC-052-pipi</t>
  </si>
  <si>
    <t>FC-073-tars</t>
  </si>
  <si>
    <t>FC-073-pipi</t>
  </si>
  <si>
    <t>FC-090-pipi</t>
  </si>
  <si>
    <t>FC-061-tars</t>
  </si>
  <si>
    <t>FC-061-pipi</t>
  </si>
  <si>
    <t>FC-041-tars</t>
  </si>
  <si>
    <t>FC-041-pipi</t>
  </si>
  <si>
    <t>FC-063-tars</t>
  </si>
  <si>
    <t>FC-058-tars</t>
  </si>
  <si>
    <t>FC-058-pipi</t>
  </si>
  <si>
    <t>FC-015-tars</t>
  </si>
  <si>
    <t>FC-063-pipi</t>
  </si>
  <si>
    <t>FC-011-tars</t>
  </si>
  <si>
    <t>FC-011-pipi</t>
  </si>
  <si>
    <t>FC-053-tars</t>
  </si>
  <si>
    <t>FC-053-pipi</t>
  </si>
  <si>
    <t>FC-049-tars</t>
  </si>
  <si>
    <t>FC-049-pipi</t>
  </si>
  <si>
    <t>FC-059-tars</t>
  </si>
  <si>
    <t>FC-059-pipi</t>
  </si>
  <si>
    <t>FC-001-tars</t>
  </si>
  <si>
    <t>FC-054-tars</t>
  </si>
  <si>
    <t>FC-054-pipi</t>
  </si>
  <si>
    <t>FC-029-tars</t>
  </si>
  <si>
    <t>FC-029-pipi</t>
  </si>
  <si>
    <t>FC-057-tars</t>
  </si>
  <si>
    <t>FC-057-pipi</t>
  </si>
  <si>
    <t>FC-062-tars</t>
  </si>
  <si>
    <t>FC-068-tars</t>
  </si>
  <si>
    <t>FC-068-pipi</t>
  </si>
  <si>
    <t>FC-089-pipi</t>
  </si>
  <si>
    <t>FC-093-tars</t>
  </si>
  <si>
    <t>FC-093-pipi</t>
  </si>
  <si>
    <t>FC-037-tars</t>
  </si>
  <si>
    <t>FC-071-tars</t>
  </si>
  <si>
    <t>Infection Rate</t>
  </si>
  <si>
    <t>Lower Limit</t>
  </si>
  <si>
    <t>Upper Limit</t>
  </si>
  <si>
    <t>Scale</t>
  </si>
  <si>
    <t>Point Est Method</t>
  </si>
  <si>
    <t>CI Method</t>
  </si>
  <si>
    <t>Num Pools</t>
  </si>
  <si>
    <t>Num Pos Pools</t>
  </si>
  <si>
    <t>Num Individuals</t>
  </si>
  <si>
    <t>Score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</si>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</sst>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xf numFmtId="2" fontId="0" fillId="0" borderId="16" xfId="0" applyNumberFormat="1" applyBorder="1" applyAlignmen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52.378550578702"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6" maxValue="26" count="1">
        <n v="26"/>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36"/>
    </cacheField>
    <cacheField name="Cx pipiens" numFmtId="0">
      <sharedItems containsSemiMixedTypes="0" containsString="0" containsNumber="1" containsInteger="1" minValue="0" maxValue="16"/>
    </cacheField>
    <cacheField name="Total CX" numFmtId="0">
      <sharedItems containsSemiMixedTypes="0" containsString="0" containsNumber="1" containsInteger="1" minValue="0" maxValue="136"/>
    </cacheField>
    <cacheField name="Total Females" numFmtId="0">
      <sharedItems containsSemiMixedTypes="0" containsString="0" containsNumber="1" containsInteger="1" minValue="0" maxValue="118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52.378686574077" createdVersion="6" refreshedVersion="6" minRefreshableVersion="3" recordCount="96">
  <cacheSource type="worksheet">
    <worksheetSource ref="A1:R9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528" maxValue="18623"/>
    </cacheField>
    <cacheField name="Week" numFmtId="0">
      <sharedItems containsSemiMixedTypes="0" containsString="0" containsNumber="1" containsInteger="1" minValue="26" maxValue="26" count="1">
        <n v="26"/>
      </sharedItems>
    </cacheField>
    <cacheField name="Trap Date" numFmtId="0">
      <sharedItems containsSemiMixedTypes="0" containsDate="1" containsString="0" containsMixedTypes="1" minDate="2016-06-27T00:00:00" maxDate="1900-01-08T09:49:04" count="5">
        <d v="2016-06-27T00:00:00"/>
        <d v="2016-06-28T00:00:00"/>
        <d v="2016-06-29T00:00:00"/>
        <n v="42550"/>
        <n v="42551"/>
      </sharedItems>
    </cacheField>
    <cacheField name="County" numFmtId="0">
      <sharedItems/>
    </cacheField>
    <cacheField name="Account" numFmtId="0">
      <sharedItems/>
    </cacheField>
    <cacheField name="Collection Site (Trap ID)" numFmtId="0">
      <sharedItems/>
    </cacheField>
    <cacheField name="Zone" numFmtId="0">
      <sharedItems count="5">
        <s v="LV"/>
        <s v="NW"/>
        <s v="NE"/>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6/30/2016"/>
    <s v="FC-001"/>
    <x v="0"/>
    <s v="Magic Carpet"/>
    <s v="LIGHT"/>
    <s v="NO"/>
    <n v="2"/>
    <n v="0"/>
    <n v="2"/>
    <n v="6"/>
  </r>
  <r>
    <x v="0"/>
    <s v="06/28/2016"/>
    <s v="FC-004"/>
    <x v="1"/>
    <s v="Bighorn Drive"/>
    <s v="LIGHT"/>
    <s v="NO"/>
    <n v="4"/>
    <n v="5"/>
    <n v="9"/>
    <n v="15"/>
  </r>
  <r>
    <x v="0"/>
    <s v="06/27/2016"/>
    <s v="FC-006"/>
    <x v="2"/>
    <s v="North Linden"/>
    <s v="LIGHT"/>
    <s v="NO"/>
    <n v="14"/>
    <n v="1"/>
    <n v="15"/>
    <n v="77"/>
  </r>
  <r>
    <x v="0"/>
    <s v="06/29/2016"/>
    <s v="FC-011"/>
    <x v="3"/>
    <s v="Golden Currant"/>
    <s v="LIGHT"/>
    <s v="NO"/>
    <n v="1"/>
    <n v="1"/>
    <n v="2"/>
    <n v="53"/>
  </r>
  <r>
    <x v="0"/>
    <s v="06/27/2016"/>
    <s v="FC-014"/>
    <x v="2"/>
    <s v="Fort Collins Vistors Center"/>
    <s v="LIGHT"/>
    <s v="NO"/>
    <n v="1"/>
    <n v="0"/>
    <n v="1"/>
    <n v="13"/>
  </r>
  <r>
    <x v="0"/>
    <s v="06/29/2016"/>
    <s v="FC-015"/>
    <x v="3"/>
    <s v="Stuart and Dorset"/>
    <s v="LIGHT"/>
    <s v="NO"/>
    <n v="3"/>
    <n v="0"/>
    <n v="3"/>
    <n v="9"/>
  </r>
  <r>
    <x v="0"/>
    <s v="06/27/2016"/>
    <s v="FC-019"/>
    <x v="2"/>
    <s v="Edora Park"/>
    <s v="LIGHT"/>
    <s v="NO"/>
    <n v="4"/>
    <n v="3"/>
    <n v="7"/>
    <n v="48"/>
  </r>
  <r>
    <x v="0"/>
    <s v="06/28/2016"/>
    <s v="FC-023"/>
    <x v="1"/>
    <s v="Boltz"/>
    <s v="LIGHT"/>
    <s v="NO"/>
    <n v="6"/>
    <n v="4"/>
    <n v="10"/>
    <n v="14"/>
  </r>
  <r>
    <x v="0"/>
    <s v="06/28/2016"/>
    <s v="FC-027"/>
    <x v="1"/>
    <s v="San Luis"/>
    <s v="LIGHT"/>
    <s v="NO"/>
    <n v="32"/>
    <n v="16"/>
    <n v="48"/>
    <n v="55"/>
  </r>
  <r>
    <x v="0"/>
    <s v="06/30/2016"/>
    <s v="FC-029"/>
    <x v="1"/>
    <s v="Bens Park"/>
    <s v="LIGHT"/>
    <s v="NO"/>
    <n v="9"/>
    <n v="0"/>
    <n v="9"/>
    <n v="24"/>
  </r>
  <r>
    <x v="0"/>
    <s v="06/28/2016"/>
    <s v="FC-031"/>
    <x v="1"/>
    <s v="Willow Springs"/>
    <s v="LIGHT"/>
    <s v="NO"/>
    <n v="8"/>
    <n v="0"/>
    <n v="8"/>
    <n v="46"/>
  </r>
  <r>
    <x v="0"/>
    <s v="06/27/2016"/>
    <s v="FC-034"/>
    <x v="2"/>
    <s v="Country Club"/>
    <s v="LIGHT"/>
    <s v="NO"/>
    <n v="4"/>
    <n v="0"/>
    <n v="4"/>
    <n v="12"/>
  </r>
  <r>
    <x v="0"/>
    <s v="06/27/2016"/>
    <s v="FC-036"/>
    <x v="3"/>
    <s v="Hemlock"/>
    <s v="LIGHT"/>
    <s v="NO"/>
    <n v="10"/>
    <n v="0"/>
    <n v="10"/>
    <n v="152"/>
  </r>
  <r>
    <x v="0"/>
    <s v="06/30/2016"/>
    <s v="FC-037"/>
    <x v="0"/>
    <s v="Chelsea Ridge"/>
    <s v="LIGHT"/>
    <s v="NO"/>
    <n v="4"/>
    <n v="0"/>
    <n v="4"/>
    <n v="22"/>
  </r>
  <r>
    <x v="0"/>
    <s v="06/27/2016"/>
    <s v="FC-038"/>
    <x v="2"/>
    <s v="Lochside Lane"/>
    <s v="LIGHT"/>
    <s v="NO"/>
    <n v="17"/>
    <n v="2"/>
    <n v="19"/>
    <n v="138"/>
  </r>
  <r>
    <x v="0"/>
    <s v="06/28/2016"/>
    <s v="FC-039"/>
    <x v="1"/>
    <s v="Fossil Creek South (Greenstone)"/>
    <s v="LIGHT"/>
    <s v="NO"/>
    <n v="110"/>
    <n v="0"/>
    <n v="110"/>
    <n v="178"/>
  </r>
  <r>
    <x v="0"/>
    <s v="06/27/2016"/>
    <s v="FC-040"/>
    <x v="2"/>
    <s v="Redwood"/>
    <s v="LIGHT"/>
    <s v="NO"/>
    <n v="20"/>
    <n v="3"/>
    <n v="23"/>
    <n v="66"/>
  </r>
  <r>
    <x v="0"/>
    <s v="06/29/2016"/>
    <s v="FC-041"/>
    <x v="3"/>
    <s v="Fishback"/>
    <s v="LIGHT"/>
    <s v="NO"/>
    <n v="4"/>
    <n v="3"/>
    <n v="7"/>
    <n v="32"/>
  </r>
  <r>
    <x v="0"/>
    <s v="06/28/2016"/>
    <s v="FC-047"/>
    <x v="1"/>
    <s v="Keenland &amp; Twin Oak"/>
    <s v="LIGHT"/>
    <s v="NO"/>
    <n v="0"/>
    <n v="0"/>
    <n v="0"/>
    <n v="6"/>
  </r>
  <r>
    <x v="0"/>
    <s v="06/29/2016"/>
    <s v="FC-049"/>
    <x v="0"/>
    <s v="Casa Grande and Downing"/>
    <s v="LIGHT"/>
    <s v="NO"/>
    <n v="1"/>
    <n v="10"/>
    <n v="11"/>
    <n v="18"/>
  </r>
  <r>
    <x v="0"/>
    <s v="06/28/2016"/>
    <s v="FC-050"/>
    <x v="1"/>
    <s v="Golden Meadows Ditch"/>
    <s v="LIGHT"/>
    <s v="NO"/>
    <n v="3"/>
    <n v="1"/>
    <n v="4"/>
    <n v="16"/>
  </r>
  <r>
    <x v="0"/>
    <s v="06/29/2016"/>
    <s v="FC-052"/>
    <x v="3"/>
    <s v="603 Gilgalad Way"/>
    <s v="LIGHT"/>
    <s v="NO"/>
    <n v="1"/>
    <n v="1"/>
    <n v="2"/>
    <n v="160"/>
  </r>
  <r>
    <x v="0"/>
    <s v="06/29/2016"/>
    <s v="FC-053"/>
    <x v="1"/>
    <s v="Egret and Rookery"/>
    <s v="LIGHT"/>
    <s v="NO"/>
    <n v="59"/>
    <n v="4"/>
    <n v="63"/>
    <n v="78"/>
  </r>
  <r>
    <x v="0"/>
    <s v="06/30/2016"/>
    <s v="FC-054"/>
    <x v="1"/>
    <s v="737 Parliament Court"/>
    <s v="LIGHT"/>
    <s v="NO"/>
    <n v="3"/>
    <n v="1"/>
    <n v="4"/>
    <n v="12"/>
  </r>
  <r>
    <x v="0"/>
    <s v="06/30/2016"/>
    <s v="FC-057"/>
    <x v="0"/>
    <s v="Registry Ridge- End of Ranger Dr"/>
    <s v="LIGHT"/>
    <s v="NO"/>
    <n v="5"/>
    <n v="1"/>
    <n v="6"/>
    <n v="26"/>
  </r>
  <r>
    <x v="0"/>
    <s v="06/29/2016"/>
    <s v="FC-058"/>
    <x v="0"/>
    <s v="Spring Creek Trail @ Michener Dr"/>
    <s v="LIGHT"/>
    <s v="NO"/>
    <n v="2"/>
    <n v="2"/>
    <n v="4"/>
    <n v="29"/>
  </r>
  <r>
    <x v="0"/>
    <s v="06/29/2016"/>
    <s v="FC-059"/>
    <x v="1"/>
    <s v="Springwood and Lockwood"/>
    <s v="LIGHT"/>
    <s v="NO"/>
    <n v="4"/>
    <n v="1"/>
    <n v="5"/>
    <n v="87"/>
  </r>
  <r>
    <x v="0"/>
    <s v="06/29/2016"/>
    <s v="FC-060"/>
    <x v="3"/>
    <s v="808 Pondersosa"/>
    <s v="LIGHT"/>
    <s v="NO"/>
    <n v="0"/>
    <n v="0"/>
    <n v="0"/>
    <n v="0"/>
  </r>
  <r>
    <x v="0"/>
    <s v="06/29/2016"/>
    <s v="FC-061"/>
    <x v="3"/>
    <s v="Holley Environ. Plant Research Ctr"/>
    <s v="LIGHT"/>
    <s v="NO"/>
    <n v="14"/>
    <n v="5"/>
    <n v="19"/>
    <n v="174"/>
  </r>
  <r>
    <x v="0"/>
    <s v="06/30/2016"/>
    <s v="FC-062"/>
    <x v="0"/>
    <s v="Waters Edge at Blue Mesa"/>
    <s v="LIGHT"/>
    <s v="NO"/>
    <n v="3"/>
    <n v="0"/>
    <n v="3"/>
    <n v="13"/>
  </r>
  <r>
    <x v="0"/>
    <s v="06/29/2016"/>
    <s v="FC-063"/>
    <x v="3"/>
    <s v="Red Fox Meadows FCNA"/>
    <s v="LIGHT"/>
    <s v="NO"/>
    <n v="1"/>
    <n v="0"/>
    <n v="1"/>
    <n v="23"/>
  </r>
  <r>
    <x v="0"/>
    <s v="06/28/2016"/>
    <s v="FC-064"/>
    <x v="1"/>
    <s v="West Chase @ Kechter Farm"/>
    <s v="LIGHT"/>
    <s v="NO"/>
    <n v="120"/>
    <n v="0"/>
    <n v="120"/>
    <n v="282"/>
  </r>
  <r>
    <x v="0"/>
    <s v="06/28/2016"/>
    <s v="FC-066"/>
    <x v="2"/>
    <s v="Prospect Ponds @ Drake Water"/>
    <s v="LIGHT"/>
    <s v="NO"/>
    <n v="54"/>
    <n v="7"/>
    <n v="61"/>
    <n v="192"/>
  </r>
  <r>
    <x v="0"/>
    <s v="06/27/2016"/>
    <s v="FC-067"/>
    <x v="2"/>
    <s v="Poudre River Drive at bike trail"/>
    <s v="LIGHT"/>
    <s v="NO"/>
    <n v="33"/>
    <n v="6"/>
    <n v="39"/>
    <n v="1189"/>
  </r>
  <r>
    <x v="0"/>
    <s v="06/30/2016"/>
    <s v="FC-068"/>
    <x v="0"/>
    <s v="502 Crest Drive"/>
    <s v="LIGHT"/>
    <s v="NO"/>
    <n v="3"/>
    <n v="2"/>
    <n v="5"/>
    <n v="18"/>
  </r>
  <r>
    <x v="0"/>
    <s v="06/27/2016"/>
    <s v="FC-069"/>
    <x v="2"/>
    <s v="Linden Lake Rd"/>
    <s v="LIGHT"/>
    <s v="NO"/>
    <n v="7"/>
    <n v="0"/>
    <n v="7"/>
    <n v="71"/>
  </r>
  <r>
    <x v="0"/>
    <s v="06/30/2016"/>
    <s v="FC-071"/>
    <x v="0"/>
    <s v="Silvergate Road"/>
    <s v="LIGHT"/>
    <s v="NO"/>
    <n v="1"/>
    <n v="0"/>
    <n v="1"/>
    <n v="2"/>
  </r>
  <r>
    <x v="0"/>
    <s v="06/27/2016"/>
    <s v="FC-072"/>
    <x v="2"/>
    <s v="422 Lake Drive Alley"/>
    <s v="LIGHT"/>
    <s v="NO"/>
    <n v="14"/>
    <n v="8"/>
    <n v="22"/>
    <n v="49"/>
  </r>
  <r>
    <x v="0"/>
    <s v="06/29/2016"/>
    <s v="FC-073"/>
    <x v="3"/>
    <s v="118 Grant"/>
    <s v="LIGHT"/>
    <s v="NO"/>
    <n v="3"/>
    <n v="2"/>
    <n v="5"/>
    <n v="22"/>
  </r>
  <r>
    <x v="0"/>
    <s v="06/28/2016"/>
    <s v="FC-074"/>
    <x v="1"/>
    <s v="Rockcreek"/>
    <s v="LIGHT"/>
    <s v="NO"/>
    <n v="5"/>
    <n v="0"/>
    <n v="5"/>
    <n v="17"/>
  </r>
  <r>
    <x v="0"/>
    <s v="06/28/2016"/>
    <s v="FC-075"/>
    <x v="1"/>
    <s v="North Sage Creek"/>
    <s v="LIGHT"/>
    <s v="NO"/>
    <n v="0"/>
    <n v="0"/>
    <n v="0"/>
    <n v="0"/>
  </r>
  <r>
    <x v="0"/>
    <s v="06/30/2016"/>
    <s v="FC-093"/>
    <x v="0"/>
    <s v="Lopez Elementary School"/>
    <s v="LIGHT"/>
    <s v="NO"/>
    <n v="10"/>
    <n v="6"/>
    <n v="16"/>
    <n v="35"/>
  </r>
  <r>
    <x v="0"/>
    <s v="06/29/2016"/>
    <s v="LC-001"/>
    <x v="4"/>
    <s v="Berthoud"/>
    <s v="LIGHT"/>
    <s v="NO"/>
    <n v="1"/>
    <n v="1"/>
    <n v="2"/>
    <n v="45"/>
  </r>
  <r>
    <x v="0"/>
    <s v="06/27/2016"/>
    <s v="LC-010"/>
    <x v="4"/>
    <s v="Timnath-Downtown"/>
    <s v="LIGHT"/>
    <s v="NO"/>
    <n v="6"/>
    <n v="0"/>
    <n v="6"/>
    <n v="52"/>
  </r>
  <r>
    <x v="0"/>
    <s v="06/29/2016"/>
    <s v="LC-017"/>
    <x v="4"/>
    <s v="Bonnell West 2"/>
    <s v="LIGHT"/>
    <s v="NO"/>
    <n v="16"/>
    <n v="6"/>
    <n v="22"/>
    <n v="48"/>
  </r>
  <r>
    <x v="0"/>
    <s v="06/27/2016"/>
    <s v="LC-022"/>
    <x v="4"/>
    <s v="Timnath-Golf Course"/>
    <s v="LIGHT"/>
    <s v="NO"/>
    <n v="18"/>
    <n v="0"/>
    <n v="18"/>
    <n v="37"/>
  </r>
  <r>
    <x v="0"/>
    <s v="06/27/2016"/>
    <s v="LC-032"/>
    <x v="4"/>
    <s v="River Lakes Estates/Paradise Acres"/>
    <s v="LIGHT"/>
    <s v="NO"/>
    <n v="3"/>
    <n v="0"/>
    <n v="3"/>
    <n v="83"/>
  </r>
  <r>
    <x v="0"/>
    <s v="06/27/2016"/>
    <s v="LC-038"/>
    <x v="4"/>
    <s v="Turman Bruns HOA"/>
    <s v="LIGHT"/>
    <s v="NO"/>
    <n v="28"/>
    <n v="0"/>
    <n v="28"/>
    <n v="36"/>
  </r>
  <r>
    <x v="0"/>
    <s v="06/27/2016"/>
    <s v="LC-046"/>
    <x v="4"/>
    <s v="Eagle Ranch Estates"/>
    <s v="LIGHT"/>
    <s v="NO"/>
    <n v="67"/>
    <n v="1"/>
    <n v="68"/>
    <n v="118"/>
  </r>
  <r>
    <x v="0"/>
    <s v="06/27/2016"/>
    <s v="LC-048"/>
    <x v="4"/>
    <s v="Timnath-Summerfields"/>
    <s v="LIGHT"/>
    <s v="NO"/>
    <n v="6"/>
    <n v="0"/>
    <n v="6"/>
    <n v="55"/>
  </r>
  <r>
    <x v="0"/>
    <s v="06/29/2016"/>
    <s v="LC-049"/>
    <x v="4"/>
    <s v="Berthoud North of Bunyan"/>
    <s v="LIGHT"/>
    <s v="NO"/>
    <n v="3"/>
    <n v="0"/>
    <n v="3"/>
    <n v="20"/>
  </r>
  <r>
    <x v="0"/>
    <s v="06/27/2016"/>
    <s v="LC-050"/>
    <x v="4"/>
    <s v="Timnath-Wildwing"/>
    <s v="LIGHT"/>
    <s v="NO"/>
    <n v="64"/>
    <n v="7"/>
    <n v="71"/>
    <n v="213"/>
  </r>
  <r>
    <x v="0"/>
    <s v="06/27/2016"/>
    <s v="LC-051"/>
    <x v="4"/>
    <s v="Timnath-Saratoga Falls"/>
    <s v="LIGHT"/>
    <s v="NO"/>
    <n v="19"/>
    <n v="0"/>
    <n v="19"/>
    <n v="41"/>
  </r>
  <r>
    <x v="0"/>
    <s v="06/27/2016"/>
    <s v="LC-052"/>
    <x v="4"/>
    <s v="Walmart East at Poudre River"/>
    <s v="LIGHT"/>
    <s v="NO"/>
    <n v="1"/>
    <n v="0"/>
    <n v="1"/>
    <n v="107"/>
  </r>
  <r>
    <x v="0"/>
    <s v="06/29/2016"/>
    <s v="LC-053"/>
    <x v="4"/>
    <s v="Berthoud West"/>
    <s v="LIGHT"/>
    <s v="NO"/>
    <n v="12"/>
    <n v="0"/>
    <n v="12"/>
    <n v="44"/>
  </r>
  <r>
    <x v="0"/>
    <s v="06/27/2016"/>
    <s v="LV-004"/>
    <x v="5"/>
    <s v="29th and Madison"/>
    <s v="LIGHT"/>
    <s v="NO"/>
    <n v="21"/>
    <n v="0"/>
    <n v="21"/>
    <n v="42"/>
  </r>
  <r>
    <x v="0"/>
    <s v="06/30/2016"/>
    <s v="LV-014"/>
    <x v="5"/>
    <s v="Estrella Park"/>
    <s v="LIGHT"/>
    <s v="NO"/>
    <n v="0"/>
    <n v="0"/>
    <n v="0"/>
    <n v="1"/>
  </r>
  <r>
    <x v="0"/>
    <s v="06/29/2016"/>
    <s v="LV-019"/>
    <x v="5"/>
    <s v="Jocelyn and Eagle"/>
    <s v="LIGHT"/>
    <s v="NO"/>
    <n v="16"/>
    <n v="0"/>
    <n v="16"/>
    <n v="26"/>
  </r>
  <r>
    <x v="0"/>
    <s v="06/29/2016"/>
    <s v="LV-020"/>
    <x v="5"/>
    <s v="Cattail Pond"/>
    <s v="LIGHT"/>
    <s v="NO"/>
    <n v="130"/>
    <n v="0"/>
    <n v="130"/>
    <n v="262"/>
  </r>
  <r>
    <x v="0"/>
    <s v="06/29/2016"/>
    <s v="LV-021"/>
    <x v="5"/>
    <s v="Linda and 26th Street SW"/>
    <s v="LIGHT"/>
    <s v="NO"/>
    <n v="4"/>
    <n v="5"/>
    <n v="9"/>
    <n v="25"/>
  </r>
  <r>
    <x v="0"/>
    <s v="06/29/2016"/>
    <s v="LV-042"/>
    <x v="5"/>
    <s v="2001 South Douglas"/>
    <s v="LIGHT"/>
    <s v="NO"/>
    <n v="37"/>
    <n v="11"/>
    <n v="48"/>
    <n v="96"/>
  </r>
  <r>
    <x v="0"/>
    <s v="06/27/2016"/>
    <s v="LV-066"/>
    <x v="5"/>
    <s v="Outlet Mall Apartments"/>
    <s v="LIGHT"/>
    <s v="NO"/>
    <n v="15"/>
    <n v="0"/>
    <n v="15"/>
    <n v="122"/>
  </r>
  <r>
    <x v="0"/>
    <s v="06/29/2016"/>
    <s v="LV-067"/>
    <x v="5"/>
    <s v="Del Norte Private Park"/>
    <s v="LIGHT"/>
    <s v="NO"/>
    <n v="42"/>
    <n v="6"/>
    <n v="48"/>
    <n v="78"/>
  </r>
  <r>
    <x v="0"/>
    <s v="06/27/2016"/>
    <s v="LV-069"/>
    <x v="5"/>
    <s v="Horseshoe Peninsula"/>
    <s v="LIGHT"/>
    <s v="NO"/>
    <n v="33"/>
    <n v="3"/>
    <n v="36"/>
    <n v="48"/>
  </r>
  <r>
    <x v="0"/>
    <s v="06/28/2016"/>
    <s v="LV-074"/>
    <x v="5"/>
    <s v="Jefferson and 11th"/>
    <s v="LIGHT"/>
    <s v="NO"/>
    <n v="2"/>
    <n v="4"/>
    <n v="6"/>
    <n v="12"/>
  </r>
  <r>
    <x v="0"/>
    <s v="06/28/2016"/>
    <s v="LV-077"/>
    <x v="5"/>
    <s v="1105 East First Street"/>
    <s v="LIGHT"/>
    <s v="NO"/>
    <n v="8"/>
    <n v="1"/>
    <n v="9"/>
    <n v="30"/>
  </r>
  <r>
    <x v="0"/>
    <s v="06/27/2016"/>
    <s v="LV-078"/>
    <x v="5"/>
    <s v="Seven Lakes Park"/>
    <s v="LIGHT"/>
    <s v="NO"/>
    <n v="33"/>
    <n v="2"/>
    <n v="35"/>
    <n v="159"/>
  </r>
  <r>
    <x v="0"/>
    <s v="06/27/2016"/>
    <s v="LV-080"/>
    <x v="5"/>
    <s v="Harding and Reagan North"/>
    <s v="LIGHT"/>
    <s v="NO"/>
    <n v="40"/>
    <n v="12"/>
    <n v="52"/>
    <n v="68"/>
  </r>
  <r>
    <x v="0"/>
    <s v="06/29/2016"/>
    <s v="LV-087"/>
    <x v="5"/>
    <s v="2444 Derby Hill Road"/>
    <s v="LIGHT"/>
    <s v="NO"/>
    <n v="12"/>
    <n v="0"/>
    <n v="12"/>
    <n v="17"/>
  </r>
  <r>
    <x v="0"/>
    <s v="06/27/2016"/>
    <s v="LV-088"/>
    <x v="5"/>
    <s v="2229 Arikaree Court"/>
    <s v="LIGHT"/>
    <s v="NO"/>
    <n v="13"/>
    <n v="1"/>
    <n v="14"/>
    <n v="43"/>
  </r>
  <r>
    <x v="0"/>
    <s v="06/28/2016"/>
    <s v="LV-089"/>
    <x v="5"/>
    <s v="9th and Des Moines"/>
    <s v="LIGHT"/>
    <s v="NO"/>
    <n v="18"/>
    <n v="0"/>
    <n v="18"/>
    <n v="24"/>
  </r>
  <r>
    <x v="0"/>
    <s v="06/27/2016"/>
    <s v="LV-093"/>
    <x v="5"/>
    <s v="Pond at Silver Lake"/>
    <s v="LIGHT"/>
    <s v="NO"/>
    <n v="1"/>
    <n v="1"/>
    <n v="2"/>
    <n v="19"/>
  </r>
  <r>
    <x v="0"/>
    <s v="06/27/2016"/>
    <s v="LV-095"/>
    <x v="5"/>
    <s v="Waterfront at Boyd Lake"/>
    <s v="LIGHT"/>
    <s v="NO"/>
    <n v="136"/>
    <n v="0"/>
    <n v="136"/>
    <n v="213"/>
  </r>
  <r>
    <x v="0"/>
    <s v="06/30/2016"/>
    <s v="LV-097"/>
    <x v="5"/>
    <s v="Farisita at Rist Benson Drainage"/>
    <s v="LIGHT"/>
    <s v="NO"/>
    <n v="5"/>
    <n v="1"/>
    <n v="6"/>
    <n v="14"/>
  </r>
  <r>
    <x v="0"/>
    <s v="06/30/2016"/>
    <s v="LV-098"/>
    <x v="5"/>
    <s v="Benson Park"/>
    <s v="LIGHT"/>
    <s v="NO"/>
    <n v="4"/>
    <n v="11"/>
    <n v="15"/>
    <n v="31"/>
  </r>
  <r>
    <x v="0"/>
    <s v="06/30/2016"/>
    <s v="LV-099"/>
    <x v="5"/>
    <s v="Cattails Golf Course"/>
    <s v="LIGHT"/>
    <s v="NO"/>
    <n v="0"/>
    <n v="4"/>
    <n v="4"/>
    <n v="6"/>
  </r>
  <r>
    <x v="0"/>
    <s v="06/28/2016"/>
    <s v="LV-100"/>
    <x v="5"/>
    <s v="Lynx Runoff @ Blue Tree Real Estate"/>
    <s v="LIGHT"/>
    <s v="NO"/>
    <n v="2"/>
    <n v="6"/>
    <n v="8"/>
    <n v="8"/>
  </r>
  <r>
    <x v="0"/>
    <s v="06/30/2016"/>
    <s v="LV-102"/>
    <x v="5"/>
    <s v="Glen Isle Ditch and Pond"/>
    <s v="LIGHT"/>
    <s v="NO"/>
    <n v="4"/>
    <n v="1"/>
    <n v="5"/>
    <n v="17"/>
  </r>
  <r>
    <x v="0"/>
    <s v="06/28/2016"/>
    <s v="LV-104"/>
    <x v="5"/>
    <s v="County Road 20C and County Road 9"/>
    <s v="LIGHT"/>
    <s v="NO"/>
    <n v="50"/>
    <n v="0"/>
    <n v="50"/>
    <n v="92"/>
  </r>
  <r>
    <x v="0"/>
    <s v="06/30/2016"/>
    <s v="LV-105"/>
    <x v="5"/>
    <s v="West 43rd RR"/>
    <s v="LIGHT"/>
    <s v="NO"/>
    <n v="9"/>
    <n v="2"/>
    <n v="11"/>
    <n v="19"/>
  </r>
  <r>
    <x v="0"/>
    <s v="06/28/2016"/>
    <s v="LV-110"/>
    <x v="5"/>
    <s v="Big Thompson Natural Area"/>
    <s v="LIGHT"/>
    <s v="NO"/>
    <n v="2"/>
    <n v="0"/>
    <n v="2"/>
    <n v="8"/>
  </r>
  <r>
    <x v="0"/>
    <s v="06/28/2016"/>
    <s v="LV-112"/>
    <x v="5"/>
    <s v="915 South Boise"/>
    <s v="LIGHT"/>
    <s v="NO"/>
    <n v="1"/>
    <n v="0"/>
    <n v="1"/>
    <n v="4"/>
  </r>
  <r>
    <x v="0"/>
    <s v="06/28/2016"/>
    <s v="LV-113"/>
    <x v="5"/>
    <s v="The Springs at Marianna"/>
    <s v="LIGHT"/>
    <s v="NO"/>
    <n v="0"/>
    <n v="0"/>
    <n v="0"/>
    <n v="105"/>
  </r>
  <r>
    <x v="0"/>
    <s v="06/29/2016"/>
    <s v="LV-114"/>
    <x v="5"/>
    <s v="The Ponds at Jill Drive"/>
    <s v="LIGHT"/>
    <s v="NO"/>
    <n v="41"/>
    <n v="0"/>
    <n v="41"/>
    <n v="142"/>
  </r>
  <r>
    <x v="0"/>
    <s v="06/27/2016"/>
    <s v="LV-116"/>
    <x v="5"/>
    <s v="Sundisk and 13E"/>
    <s v="LIGHT"/>
    <s v="NO"/>
    <n v="6"/>
    <n v="7"/>
    <n v="13"/>
    <n v="22"/>
  </r>
  <r>
    <x v="0"/>
    <s v="06/28/2016"/>
    <s v="LV-117"/>
    <x v="5"/>
    <s v="Centerra"/>
    <s v="LIGHT"/>
    <s v="NO"/>
    <n v="8"/>
    <n v="2"/>
    <n v="10"/>
    <n v="26"/>
  </r>
  <r>
    <x v="0"/>
    <s v="06/28/2016"/>
    <s v="LV-118"/>
    <x v="5"/>
    <s v="Golf Vista at Golf Course Pond"/>
    <s v="LIGHT"/>
    <s v="NO"/>
    <n v="2"/>
    <n v="1"/>
    <n v="3"/>
    <n v="17"/>
  </r>
  <r>
    <x v="0"/>
    <s v="06/29/2016"/>
    <s v="LV-120"/>
    <x v="5"/>
    <s v="End of City Limits North"/>
    <s v="LIGHT"/>
    <s v="NO"/>
    <n v="10"/>
    <n v="0"/>
    <n v="10"/>
    <n v="230"/>
  </r>
  <r>
    <x v="0"/>
    <s v="06/30/2016"/>
    <s v="LV-121"/>
    <x v="5"/>
    <s v="Bayfield and Windsor"/>
    <s v="LIGHT"/>
    <s v="NO"/>
    <n v="0"/>
    <n v="0"/>
    <n v="0"/>
    <n v="0"/>
  </r>
  <r>
    <x v="0"/>
    <s v="06/30/2016"/>
    <s v="LV-122"/>
    <x v="5"/>
    <s v="Fallgold"/>
    <s v="LIGHT"/>
    <s v="NO"/>
    <n v="0"/>
    <n v="1"/>
    <n v="1"/>
    <n v="2"/>
  </r>
  <r>
    <x v="0"/>
    <s v="06/28/2016"/>
    <s v="LV-124"/>
    <x v="5"/>
    <s v="Storage Yards 2nd St. South West"/>
    <s v="LIGHT"/>
    <s v="NO"/>
    <n v="2"/>
    <n v="0"/>
    <n v="2"/>
    <n v="14"/>
  </r>
  <r>
    <x v="0"/>
    <s v="06/28/2016"/>
    <s v="LV-125"/>
    <x v="5"/>
    <s v="8th St. No Name"/>
    <s v="LIGHT"/>
    <s v="NO"/>
    <n v="4"/>
    <n v="2"/>
    <n v="6"/>
    <n v="52"/>
  </r>
</pivotCacheRecords>
</file>

<file path=xl/pivotCache/pivotCacheRecords2.xml><?xml version="1.0" encoding="utf-8"?>
<pivotCacheRecords xmlns="http://schemas.openxmlformats.org/spreadsheetml/2006/main" xmlns:r="http://schemas.openxmlformats.org/officeDocument/2006/relationships" count="96">
  <r>
    <n v="2016"/>
    <s v="CSU-8981"/>
    <n v="18528"/>
    <x v="0"/>
    <x v="0"/>
    <s v="LC"/>
    <s v="LV"/>
    <s v="LV-069"/>
    <x v="0"/>
    <s v="L"/>
    <s v="Cx."/>
    <x v="0"/>
    <s v="F"/>
    <m/>
    <n v="33"/>
    <n v="33"/>
    <n v="0"/>
    <s v="Negative"/>
  </r>
  <r>
    <n v="2016"/>
    <s v="CSU-8982"/>
    <n v="18529"/>
    <x v="0"/>
    <x v="0"/>
    <s v="LC"/>
    <s v="LV"/>
    <s v="LV-069"/>
    <x v="0"/>
    <s v="L"/>
    <s v="Cx."/>
    <x v="1"/>
    <s v="F"/>
    <m/>
    <n v="3"/>
    <n v="3"/>
    <n v="0"/>
    <s v="Negative"/>
  </r>
  <r>
    <n v="2016"/>
    <s v="CSU-8983"/>
    <n v="18530"/>
    <x v="0"/>
    <x v="0"/>
    <s v="LC"/>
    <s v="FC"/>
    <s v="FC-036"/>
    <x v="1"/>
    <s v="L"/>
    <s v="Cx."/>
    <x v="0"/>
    <s v="F"/>
    <m/>
    <n v="10"/>
    <n v="10"/>
    <n v="0"/>
    <s v="Negative"/>
  </r>
  <r>
    <n v="2016"/>
    <s v="CSU-8984"/>
    <n v="18531"/>
    <x v="0"/>
    <x v="0"/>
    <s v="LC"/>
    <s v="FC"/>
    <s v="FC-066gr"/>
    <x v="2"/>
    <s v="G"/>
    <s v="Cx."/>
    <x v="0"/>
    <s v="F"/>
    <n v="1"/>
    <m/>
    <n v="1"/>
    <n v="0"/>
    <s v="Negative"/>
  </r>
  <r>
    <n v="2016"/>
    <s v="CSU-8985"/>
    <n v="18532"/>
    <x v="0"/>
    <x v="0"/>
    <s v="LC"/>
    <s v="FC"/>
    <s v="FC-066gr"/>
    <x v="2"/>
    <s v="G"/>
    <s v="Cx."/>
    <x v="1"/>
    <s v="F"/>
    <n v="19"/>
    <m/>
    <n v="19"/>
    <n v="0"/>
    <s v="Negative"/>
  </r>
  <r>
    <n v="2016"/>
    <s v="CSU-8986"/>
    <n v="18533"/>
    <x v="0"/>
    <x v="0"/>
    <s v="LC"/>
    <s v="FC"/>
    <s v="FC-014"/>
    <x v="2"/>
    <s v="L"/>
    <s v="Cx."/>
    <x v="0"/>
    <s v="F"/>
    <m/>
    <n v="1"/>
    <n v="1"/>
    <n v="0"/>
    <s v="Negative"/>
  </r>
  <r>
    <n v="2016"/>
    <s v="CSU-8987"/>
    <n v="18534"/>
    <x v="0"/>
    <x v="0"/>
    <s v="LC"/>
    <s v="LV"/>
    <s v="LV-095"/>
    <x v="0"/>
    <s v="L"/>
    <s v="Cx."/>
    <x v="0"/>
    <s v="F"/>
    <m/>
    <n v="50"/>
    <n v="50"/>
    <n v="0"/>
    <s v="Negative"/>
  </r>
  <r>
    <n v="2016"/>
    <s v="CSU-8988"/>
    <n v="18535"/>
    <x v="0"/>
    <x v="0"/>
    <s v="LC"/>
    <s v="LV"/>
    <s v="LV-095"/>
    <x v="0"/>
    <s v="L"/>
    <s v="Cx."/>
    <x v="0"/>
    <s v="F"/>
    <m/>
    <n v="50"/>
    <n v="50"/>
    <n v="0"/>
    <s v="Negative"/>
  </r>
  <r>
    <n v="2016"/>
    <s v="CSU-8989"/>
    <n v="18536"/>
    <x v="0"/>
    <x v="0"/>
    <s v="LC"/>
    <s v="LV"/>
    <s v="LV-095"/>
    <x v="0"/>
    <s v="L"/>
    <s v="Cx."/>
    <x v="0"/>
    <s v="F"/>
    <m/>
    <n v="36"/>
    <n v="36"/>
    <n v="0"/>
    <s v="Negative"/>
  </r>
  <r>
    <n v="2016"/>
    <s v="CSU-8990"/>
    <n v="18537"/>
    <x v="0"/>
    <x v="0"/>
    <s v="LC"/>
    <s v="FC"/>
    <s v="FC-019"/>
    <x v="2"/>
    <s v="L"/>
    <s v="Cx."/>
    <x v="0"/>
    <s v="F"/>
    <m/>
    <n v="4"/>
    <n v="4"/>
    <n v="0"/>
    <s v="Negative"/>
  </r>
  <r>
    <n v="2016"/>
    <s v="CSU-8991"/>
    <n v="18538"/>
    <x v="0"/>
    <x v="0"/>
    <s v="LC"/>
    <s v="FC"/>
    <s v="FC-019"/>
    <x v="2"/>
    <s v="L"/>
    <s v="Cx."/>
    <x v="1"/>
    <s v="F"/>
    <m/>
    <n v="3"/>
    <n v="3"/>
    <n v="0"/>
    <s v="Negative"/>
  </r>
  <r>
    <n v="2016"/>
    <s v="CSU-8992"/>
    <n v="18539"/>
    <x v="0"/>
    <x v="0"/>
    <s v="LC"/>
    <s v="FC"/>
    <s v="FC-040"/>
    <x v="2"/>
    <s v="L"/>
    <s v="Cx."/>
    <x v="0"/>
    <s v="F"/>
    <m/>
    <n v="20"/>
    <n v="20"/>
    <n v="0"/>
    <s v="Negative"/>
  </r>
  <r>
    <n v="2016"/>
    <s v="CSU-8993"/>
    <n v="18540"/>
    <x v="0"/>
    <x v="0"/>
    <s v="LC"/>
    <s v="FC"/>
    <s v="FC-040"/>
    <x v="2"/>
    <s v="L"/>
    <s v="Cx."/>
    <x v="1"/>
    <s v="F"/>
    <m/>
    <n v="3"/>
    <n v="3"/>
    <n v="0"/>
    <s v="Negative"/>
  </r>
  <r>
    <n v="2016"/>
    <s v="CSU-8994"/>
    <n v="18541"/>
    <x v="0"/>
    <x v="0"/>
    <s v="LC"/>
    <s v="FC"/>
    <s v="FC-034"/>
    <x v="2"/>
    <s v="L"/>
    <s v="Cx."/>
    <x v="0"/>
    <s v="F"/>
    <m/>
    <n v="4"/>
    <n v="4"/>
    <n v="0"/>
    <s v="Negative"/>
  </r>
  <r>
    <n v="2016"/>
    <s v="CSU-8995"/>
    <n v="18542"/>
    <x v="0"/>
    <x v="0"/>
    <s v="LC"/>
    <s v="FC"/>
    <s v="FC-040gr"/>
    <x v="2"/>
    <s v="G"/>
    <s v="Cx."/>
    <x v="1"/>
    <s v="F"/>
    <n v="26"/>
    <m/>
    <n v="26"/>
    <n v="0"/>
    <s v="Negative"/>
  </r>
  <r>
    <n v="2016"/>
    <s v="CSU-8996"/>
    <n v="18543"/>
    <x v="0"/>
    <x v="0"/>
    <s v="LC"/>
    <s v="FC"/>
    <s v="FC-091gr"/>
    <x v="2"/>
    <s v="G"/>
    <s v="Cx."/>
    <x v="1"/>
    <s v="F"/>
    <n v="19"/>
    <m/>
    <n v="19"/>
    <n v="0"/>
    <s v="Negative"/>
  </r>
  <r>
    <n v="2016"/>
    <s v="CSU-8997"/>
    <n v="18544"/>
    <x v="0"/>
    <x v="0"/>
    <s v="LC"/>
    <s v="FC"/>
    <s v="FC-038"/>
    <x v="2"/>
    <s v="L"/>
    <s v="Cx."/>
    <x v="0"/>
    <s v="F"/>
    <m/>
    <n v="17"/>
    <n v="17"/>
    <n v="0"/>
    <s v="Negative"/>
  </r>
  <r>
    <n v="2016"/>
    <s v="CSU-8998"/>
    <n v="18545"/>
    <x v="0"/>
    <x v="0"/>
    <s v="LC"/>
    <s v="FC"/>
    <s v="FC-038"/>
    <x v="2"/>
    <s v="L"/>
    <s v="Cx."/>
    <x v="1"/>
    <s v="F"/>
    <m/>
    <n v="2"/>
    <n v="2"/>
    <n v="0"/>
    <s v="Negative"/>
  </r>
  <r>
    <n v="2016"/>
    <s v="CSU-8999"/>
    <n v="18546"/>
    <x v="0"/>
    <x v="0"/>
    <s v="LC"/>
    <s v="FC"/>
    <s v="FC-006"/>
    <x v="2"/>
    <s v="L"/>
    <s v="Cx."/>
    <x v="0"/>
    <s v="F"/>
    <m/>
    <n v="14"/>
    <n v="14"/>
    <n v="0"/>
    <s v="Negative"/>
  </r>
  <r>
    <n v="2016"/>
    <s v="CSU-9000"/>
    <n v="18547"/>
    <x v="0"/>
    <x v="0"/>
    <s v="LC"/>
    <s v="FC"/>
    <s v="FC-006"/>
    <x v="2"/>
    <s v="L"/>
    <s v="Cx."/>
    <x v="1"/>
    <s v="F"/>
    <m/>
    <n v="1"/>
    <n v="1"/>
    <n v="0"/>
    <s v="Negative"/>
  </r>
  <r>
    <n v="2016"/>
    <s v="CSU-9001"/>
    <n v="18548"/>
    <x v="0"/>
    <x v="0"/>
    <s v="LC"/>
    <s v="FC"/>
    <s v="FC-069"/>
    <x v="2"/>
    <s v="L"/>
    <s v="Cx."/>
    <x v="0"/>
    <s v="F"/>
    <m/>
    <n v="7"/>
    <n v="7"/>
    <n v="0"/>
    <s v="Negative"/>
  </r>
  <r>
    <n v="2016"/>
    <s v="CSU-9002"/>
    <n v="18549"/>
    <x v="0"/>
    <x v="0"/>
    <s v="LC"/>
    <s v="FC"/>
    <s v="FC-092gr"/>
    <x v="2"/>
    <s v="G"/>
    <s v="Cx."/>
    <x v="1"/>
    <s v="F"/>
    <n v="23"/>
    <m/>
    <n v="23"/>
    <n v="0"/>
    <s v="Negative"/>
  </r>
  <r>
    <n v="2016"/>
    <s v="CSU-9003"/>
    <n v="18550"/>
    <x v="0"/>
    <x v="0"/>
    <s v="LC"/>
    <s v="FC"/>
    <s v="FC-072"/>
    <x v="2"/>
    <s v="L"/>
    <s v="Cx."/>
    <x v="0"/>
    <s v="F"/>
    <m/>
    <n v="14"/>
    <n v="14"/>
    <n v="0"/>
    <s v="Negative"/>
  </r>
  <r>
    <n v="2016"/>
    <s v="CSU-9004"/>
    <n v="18551"/>
    <x v="0"/>
    <x v="0"/>
    <s v="LC"/>
    <s v="FC"/>
    <s v="FC-072"/>
    <x v="2"/>
    <s v="L"/>
    <s v="Cx."/>
    <x v="1"/>
    <s v="F"/>
    <m/>
    <n v="8"/>
    <n v="8"/>
    <n v="0"/>
    <s v="Negative"/>
  </r>
  <r>
    <n v="2016"/>
    <s v="CSU-9005"/>
    <n v="18552"/>
    <x v="0"/>
    <x v="0"/>
    <s v="LC"/>
    <s v="FC"/>
    <s v="FC-067"/>
    <x v="2"/>
    <s v="L"/>
    <s v="Cx."/>
    <x v="0"/>
    <s v="F"/>
    <m/>
    <n v="6"/>
    <n v="6"/>
    <n v="0"/>
    <s v="Negative"/>
  </r>
  <r>
    <n v="2016"/>
    <s v="CSU-9006"/>
    <n v="18553"/>
    <x v="0"/>
    <x v="0"/>
    <s v="LC"/>
    <s v="FC"/>
    <s v="FC-067"/>
    <x v="2"/>
    <s v="L"/>
    <s v="Cx."/>
    <x v="1"/>
    <s v="F"/>
    <m/>
    <n v="29"/>
    <n v="29"/>
    <n v="0"/>
    <s v="Negative"/>
  </r>
  <r>
    <n v="2016"/>
    <s v="CSU-9007"/>
    <n v="18554"/>
    <x v="0"/>
    <x v="0"/>
    <s v="LC"/>
    <s v="FC"/>
    <s v="FC-067"/>
    <x v="2"/>
    <s v="L"/>
    <s v="Cx."/>
    <x v="0"/>
    <s v="F"/>
    <m/>
    <n v="4"/>
    <n v="4"/>
    <n v="0"/>
    <s v="Negative"/>
  </r>
  <r>
    <n v="2016"/>
    <s v="CSU-9008"/>
    <n v="18555"/>
    <x v="0"/>
    <x v="1"/>
    <s v="LC"/>
    <s v="FC"/>
    <s v="FC-066"/>
    <x v="2"/>
    <s v="L"/>
    <s v="Cx."/>
    <x v="0"/>
    <s v="F"/>
    <m/>
    <n v="50"/>
    <n v="50"/>
    <n v="0"/>
    <s v="Negative"/>
  </r>
  <r>
    <n v="2016"/>
    <s v="CSU-9009"/>
    <n v="18556"/>
    <x v="0"/>
    <x v="1"/>
    <s v="LC"/>
    <s v="FC"/>
    <s v="FC-066"/>
    <x v="2"/>
    <s v="L"/>
    <s v="Cx."/>
    <x v="0"/>
    <s v="F"/>
    <m/>
    <n v="4"/>
    <n v="4"/>
    <n v="0"/>
    <s v="Negative"/>
  </r>
  <r>
    <n v="2016"/>
    <s v="CSU-9010"/>
    <n v="18557"/>
    <x v="0"/>
    <x v="1"/>
    <s v="LC"/>
    <s v="FC"/>
    <s v="FC-066"/>
    <x v="2"/>
    <s v="L"/>
    <s v="Cx."/>
    <x v="1"/>
    <s v="F"/>
    <m/>
    <n v="7"/>
    <n v="7"/>
    <n v="0"/>
    <s v="Negative"/>
  </r>
  <r>
    <n v="2016"/>
    <s v="CSU-9011"/>
    <n v="18558"/>
    <x v="0"/>
    <x v="1"/>
    <s v="LC"/>
    <s v="LV"/>
    <s v="LV-104"/>
    <x v="0"/>
    <s v="L"/>
    <s v="Cx."/>
    <x v="0"/>
    <s v="F"/>
    <m/>
    <n v="50"/>
    <n v="50"/>
    <n v="0"/>
    <s v="Negative"/>
  </r>
  <r>
    <n v="2016"/>
    <s v="CSU-9012"/>
    <n v="18559"/>
    <x v="0"/>
    <x v="1"/>
    <s v="LC"/>
    <s v="LV"/>
    <s v="LV-089"/>
    <x v="0"/>
    <s v="L"/>
    <s v="Cx."/>
    <x v="0"/>
    <s v="F"/>
    <m/>
    <n v="18"/>
    <n v="18"/>
    <n v="0"/>
    <s v="Negative"/>
  </r>
  <r>
    <n v="2016"/>
    <s v="CSU-9013"/>
    <n v="18560"/>
    <x v="0"/>
    <x v="1"/>
    <s v="LC"/>
    <s v="LV"/>
    <s v="LV-110"/>
    <x v="0"/>
    <s v="L"/>
    <s v="Cx."/>
    <x v="0"/>
    <s v="F"/>
    <m/>
    <n v="2"/>
    <n v="2"/>
    <n v="0"/>
    <s v="Negative"/>
  </r>
  <r>
    <n v="2016"/>
    <s v="CSU-9014"/>
    <n v="18561"/>
    <x v="0"/>
    <x v="1"/>
    <s v="LC"/>
    <s v="FC"/>
    <s v="FC-046"/>
    <x v="3"/>
    <s v="L"/>
    <s v="Cx."/>
    <x v="0"/>
    <s v="F"/>
    <m/>
    <n v="4"/>
    <n v="4"/>
    <n v="0"/>
    <s v="Negative"/>
  </r>
  <r>
    <n v="2016"/>
    <s v="CSU-9015"/>
    <n v="18562"/>
    <x v="0"/>
    <x v="1"/>
    <s v="LC"/>
    <s v="FC"/>
    <s v="FC-046"/>
    <x v="3"/>
    <s v="L"/>
    <s v="Cx."/>
    <x v="1"/>
    <s v="F"/>
    <m/>
    <n v="7"/>
    <n v="7"/>
    <n v="0"/>
    <s v="Negative"/>
  </r>
  <r>
    <n v="2016"/>
    <s v="CSU-9016"/>
    <n v="18563"/>
    <x v="0"/>
    <x v="1"/>
    <s v="LC"/>
    <s v="FC"/>
    <s v="FC-031"/>
    <x v="3"/>
    <s v="L"/>
    <s v="Cx."/>
    <x v="0"/>
    <s v="F"/>
    <m/>
    <n v="8"/>
    <n v="8"/>
    <n v="0"/>
    <s v="Negative"/>
  </r>
  <r>
    <n v="2016"/>
    <s v="CSU-9017"/>
    <n v="18564"/>
    <x v="0"/>
    <x v="1"/>
    <s v="LC"/>
    <s v="FC"/>
    <s v="FC-039"/>
    <x v="3"/>
    <s v="L"/>
    <s v="Cx."/>
    <x v="0"/>
    <s v="F"/>
    <m/>
    <n v="50"/>
    <n v="50"/>
    <n v="0"/>
    <s v="Negative"/>
  </r>
  <r>
    <n v="2016"/>
    <s v="CSU-9018"/>
    <n v="18565"/>
    <x v="0"/>
    <x v="1"/>
    <s v="LC"/>
    <s v="FC"/>
    <s v="FC-039"/>
    <x v="3"/>
    <s v="L"/>
    <s v="Cx."/>
    <x v="0"/>
    <s v="F"/>
    <m/>
    <n v="50"/>
    <n v="50"/>
    <n v="0"/>
    <s v="Negative"/>
  </r>
  <r>
    <n v="2016"/>
    <s v="CSU-9019"/>
    <n v="18566"/>
    <x v="0"/>
    <x v="1"/>
    <s v="LC"/>
    <s v="FC"/>
    <s v="FC-039"/>
    <x v="3"/>
    <s v="L"/>
    <s v="Cx."/>
    <x v="0"/>
    <s v="F"/>
    <m/>
    <n v="10"/>
    <n v="10"/>
    <n v="0"/>
    <s v="Negative"/>
  </r>
  <r>
    <n v="2016"/>
    <s v="CSU-9020"/>
    <n v="18567"/>
    <x v="0"/>
    <x v="1"/>
    <s v="LC"/>
    <s v="FC"/>
    <s v="FC-050"/>
    <x v="3"/>
    <s v="L"/>
    <s v="Cx."/>
    <x v="0"/>
    <s v="F"/>
    <m/>
    <n v="3"/>
    <n v="3"/>
    <n v="0"/>
    <s v="Negative"/>
  </r>
  <r>
    <n v="2016"/>
    <s v="CSU-9021"/>
    <n v="18568"/>
    <x v="0"/>
    <x v="1"/>
    <s v="LC"/>
    <s v="FC"/>
    <s v="FC-050"/>
    <x v="3"/>
    <s v="L"/>
    <s v="Cx."/>
    <x v="1"/>
    <s v="F"/>
    <m/>
    <n v="1"/>
    <n v="1"/>
    <n v="0"/>
    <s v="Negative"/>
  </r>
  <r>
    <n v="2016"/>
    <s v="CSU-9022"/>
    <n v="18569"/>
    <x v="0"/>
    <x v="1"/>
    <s v="LC"/>
    <s v="FC"/>
    <s v="FC-027"/>
    <x v="3"/>
    <s v="L"/>
    <s v="Cx."/>
    <x v="0"/>
    <s v="F"/>
    <m/>
    <n v="32"/>
    <n v="32"/>
    <n v="0"/>
    <s v="Negative"/>
  </r>
  <r>
    <n v="2016"/>
    <s v="CSU-9023"/>
    <n v="18570"/>
    <x v="0"/>
    <x v="1"/>
    <s v="LC"/>
    <s v="FC"/>
    <s v="FC-027"/>
    <x v="3"/>
    <s v="L"/>
    <s v="Cx."/>
    <x v="1"/>
    <s v="F"/>
    <m/>
    <n v="16"/>
    <n v="16"/>
    <n v="0"/>
    <s v="Negative"/>
  </r>
  <r>
    <n v="2016"/>
    <s v="CSU-9024"/>
    <n v="18571"/>
    <x v="0"/>
    <x v="1"/>
    <s v="LC"/>
    <s v="FC"/>
    <s v="FC-023"/>
    <x v="3"/>
    <s v="L"/>
    <s v="Cx."/>
    <x v="0"/>
    <s v="F"/>
    <m/>
    <n v="6"/>
    <n v="6"/>
    <n v="0"/>
    <s v="Negative"/>
  </r>
  <r>
    <n v="2016"/>
    <s v="CSU-9025"/>
    <n v="18572"/>
    <x v="0"/>
    <x v="1"/>
    <s v="LC"/>
    <s v="FC"/>
    <s v="FC-023"/>
    <x v="3"/>
    <s v="L"/>
    <s v="Cx."/>
    <x v="1"/>
    <s v="F"/>
    <m/>
    <n v="4"/>
    <n v="4"/>
    <n v="0"/>
    <s v="Negative"/>
  </r>
  <r>
    <n v="2016"/>
    <s v="CSU-9026"/>
    <n v="18573"/>
    <x v="0"/>
    <x v="1"/>
    <s v="LC"/>
    <s v="FC"/>
    <s v="FC-074"/>
    <x v="3"/>
    <s v="L"/>
    <s v="Cx."/>
    <x v="0"/>
    <s v="F"/>
    <m/>
    <n v="5"/>
    <n v="5"/>
    <n v="0"/>
    <s v="Negative"/>
  </r>
  <r>
    <n v="2016"/>
    <s v="CSU-9027"/>
    <n v="18574"/>
    <x v="0"/>
    <x v="1"/>
    <s v="LC"/>
    <s v="FC"/>
    <s v="FC-004"/>
    <x v="3"/>
    <s v="L"/>
    <s v="Cx."/>
    <x v="0"/>
    <s v="F"/>
    <m/>
    <n v="4"/>
    <n v="4"/>
    <n v="0"/>
    <s v="Negative"/>
  </r>
  <r>
    <n v="2016"/>
    <s v="CSU-9028"/>
    <n v="18575"/>
    <x v="0"/>
    <x v="1"/>
    <s v="LC"/>
    <s v="FC"/>
    <s v="FC-004"/>
    <x v="3"/>
    <s v="L"/>
    <s v="Cx."/>
    <x v="1"/>
    <s v="F"/>
    <m/>
    <n v="5"/>
    <n v="5"/>
    <n v="0"/>
    <s v="Negative"/>
  </r>
  <r>
    <n v="2016"/>
    <s v="CSU-9029"/>
    <n v="18576"/>
    <x v="0"/>
    <x v="1"/>
    <s v="LC"/>
    <s v="FC"/>
    <s v="FC-064"/>
    <x v="3"/>
    <s v="L"/>
    <s v="Cx."/>
    <x v="0"/>
    <s v="F"/>
    <m/>
    <n v="50"/>
    <n v="50"/>
    <n v="0"/>
    <s v="Negative"/>
  </r>
  <r>
    <n v="2016"/>
    <s v="CSU-9030"/>
    <n v="18577"/>
    <x v="0"/>
    <x v="1"/>
    <s v="LC"/>
    <s v="FC"/>
    <s v="FC-064"/>
    <x v="3"/>
    <s v="L"/>
    <s v="Cx."/>
    <x v="0"/>
    <s v="F"/>
    <m/>
    <n v="50"/>
    <n v="50"/>
    <n v="0"/>
    <s v="Negative"/>
  </r>
  <r>
    <n v="2016"/>
    <s v="CSU-9031"/>
    <n v="18578"/>
    <x v="0"/>
    <x v="1"/>
    <s v="LC"/>
    <s v="FC"/>
    <s v="FC-064"/>
    <x v="3"/>
    <s v="L"/>
    <s v="Cx."/>
    <x v="0"/>
    <s v="F"/>
    <m/>
    <n v="20"/>
    <n v="20"/>
    <n v="0"/>
    <s v="Negative"/>
  </r>
  <r>
    <n v="2016"/>
    <s v="CSU-9032"/>
    <n v="18579"/>
    <x v="0"/>
    <x v="1"/>
    <s v="LC"/>
    <s v="FC"/>
    <s v="FC-075gr"/>
    <x v="3"/>
    <s v="G"/>
    <s v="Cx."/>
    <x v="1"/>
    <s v="F"/>
    <n v="15"/>
    <m/>
    <n v="15"/>
    <n v="0"/>
    <s v="Negative"/>
  </r>
  <r>
    <n v="2016"/>
    <s v="CSU-9033"/>
    <n v="18580"/>
    <x v="0"/>
    <x v="1"/>
    <s v="LC"/>
    <s v="FC"/>
    <s v="FC-088gr"/>
    <x v="3"/>
    <s v="G"/>
    <s v="Cx."/>
    <x v="0"/>
    <s v="F"/>
    <n v="1"/>
    <m/>
    <n v="1"/>
    <n v="0"/>
    <s v="Negative"/>
  </r>
  <r>
    <n v="2016"/>
    <s v="CSU-9034"/>
    <n v="18581"/>
    <x v="0"/>
    <x v="1"/>
    <s v="LC"/>
    <s v="FC"/>
    <s v="FC-088gr"/>
    <x v="3"/>
    <s v="G"/>
    <s v="Cx."/>
    <x v="1"/>
    <s v="F"/>
    <n v="50"/>
    <m/>
    <n v="50"/>
    <n v="0"/>
    <s v="Negative"/>
  </r>
  <r>
    <n v="2016"/>
    <s v="CSU-9035"/>
    <n v="18582"/>
    <x v="0"/>
    <x v="1"/>
    <s v="LC"/>
    <s v="FC"/>
    <s v="FC-066gr"/>
    <x v="3"/>
    <s v="G"/>
    <s v="Cx."/>
    <x v="1"/>
    <s v="F"/>
    <n v="35"/>
    <m/>
    <n v="35"/>
    <n v="0"/>
    <s v="Negative"/>
  </r>
  <r>
    <n v="2016"/>
    <s v="CSU-9036"/>
    <n v="18583"/>
    <x v="0"/>
    <x v="2"/>
    <s v="LC"/>
    <s v="LV"/>
    <s v="LV-020"/>
    <x v="0"/>
    <s v="L"/>
    <s v="Cx."/>
    <x v="0"/>
    <s v="F"/>
    <m/>
    <n v="50"/>
    <n v="50"/>
    <n v="0"/>
    <s v="Negative"/>
  </r>
  <r>
    <n v="2016"/>
    <s v="CSU-9037"/>
    <n v="18584"/>
    <x v="0"/>
    <x v="2"/>
    <s v="LC"/>
    <s v="LV"/>
    <s v="LV-020"/>
    <x v="0"/>
    <s v="L"/>
    <s v="Cx."/>
    <x v="0"/>
    <s v="F"/>
    <m/>
    <n v="50"/>
    <n v="50"/>
    <n v="1"/>
    <s v="Positive"/>
  </r>
  <r>
    <n v="2016"/>
    <s v="CSU-9038"/>
    <n v="18585"/>
    <x v="0"/>
    <x v="2"/>
    <s v="LC"/>
    <s v="LV"/>
    <s v="LV-020"/>
    <x v="0"/>
    <s v="L"/>
    <s v="Cx."/>
    <x v="0"/>
    <s v="F"/>
    <m/>
    <n v="30"/>
    <n v="30"/>
    <n v="0"/>
    <s v="Negative"/>
  </r>
  <r>
    <n v="2016"/>
    <s v="CSU-9039"/>
    <n v="18586"/>
    <x v="0"/>
    <x v="2"/>
    <s v="LC"/>
    <s v="FC"/>
    <s v="FC-052"/>
    <x v="1"/>
    <s v="L"/>
    <s v="Cx."/>
    <x v="0"/>
    <s v="F"/>
    <m/>
    <n v="1"/>
    <n v="1"/>
    <n v="0"/>
    <s v="Negative"/>
  </r>
  <r>
    <n v="2016"/>
    <s v="CSU-9040"/>
    <n v="18587"/>
    <x v="0"/>
    <x v="2"/>
    <s v="LC"/>
    <s v="FC"/>
    <s v="FC-052"/>
    <x v="1"/>
    <s v="L"/>
    <s v="Cx."/>
    <x v="1"/>
    <s v="F"/>
    <m/>
    <n v="1"/>
    <n v="1"/>
    <n v="0"/>
    <s v="Negative"/>
  </r>
  <r>
    <n v="2016"/>
    <s v="CSU-9041"/>
    <n v="18588"/>
    <x v="0"/>
    <x v="2"/>
    <s v="LC"/>
    <s v="FC"/>
    <s v="FC-073"/>
    <x v="1"/>
    <s v="L"/>
    <s v="Cx."/>
    <x v="0"/>
    <s v="F"/>
    <m/>
    <n v="3"/>
    <n v="3"/>
    <n v="0"/>
    <s v="Negative"/>
  </r>
  <r>
    <n v="2016"/>
    <s v="CSU-9042"/>
    <n v="18589"/>
    <x v="0"/>
    <x v="2"/>
    <s v="LC"/>
    <s v="FC"/>
    <s v="FC-073"/>
    <x v="1"/>
    <s v="L"/>
    <s v="Cx."/>
    <x v="1"/>
    <s v="F"/>
    <m/>
    <n v="2"/>
    <n v="2"/>
    <n v="0"/>
    <s v="Negative"/>
  </r>
  <r>
    <n v="2016"/>
    <s v="CSU-9043"/>
    <n v="18590"/>
    <x v="0"/>
    <x v="2"/>
    <s v="LC"/>
    <s v="FC"/>
    <s v="FC-090gr"/>
    <x v="1"/>
    <s v="G"/>
    <s v="Cx."/>
    <x v="1"/>
    <s v="F"/>
    <n v="7"/>
    <m/>
    <n v="7"/>
    <n v="0"/>
    <s v="Negative"/>
  </r>
  <r>
    <n v="2016"/>
    <s v="CSU-9044"/>
    <n v="18591"/>
    <x v="0"/>
    <x v="2"/>
    <s v="LC"/>
    <s v="FC"/>
    <s v="FC-061"/>
    <x v="1"/>
    <s v="L"/>
    <s v="Cx."/>
    <x v="0"/>
    <s v="F"/>
    <m/>
    <n v="14"/>
    <n v="14"/>
    <n v="0"/>
    <s v="Negative"/>
  </r>
  <r>
    <n v="2016"/>
    <s v="CSU-9045"/>
    <n v="18592"/>
    <x v="0"/>
    <x v="2"/>
    <s v="LC"/>
    <s v="FC"/>
    <s v="FC-061"/>
    <x v="1"/>
    <s v="L"/>
    <s v="Cx."/>
    <x v="1"/>
    <s v="F"/>
    <m/>
    <n v="5"/>
    <n v="5"/>
    <n v="0"/>
    <s v="Negative"/>
  </r>
  <r>
    <n v="2016"/>
    <s v="CSU-9046"/>
    <n v="18593"/>
    <x v="0"/>
    <x v="2"/>
    <s v="LC"/>
    <s v="FC"/>
    <s v="FC-041"/>
    <x v="1"/>
    <s v="L"/>
    <s v="Cx."/>
    <x v="0"/>
    <s v="F"/>
    <m/>
    <n v="4"/>
    <n v="4"/>
    <n v="0"/>
    <s v="Negative"/>
  </r>
  <r>
    <n v="2016"/>
    <s v="CSU-9047"/>
    <n v="18594"/>
    <x v="0"/>
    <x v="2"/>
    <s v="LC"/>
    <s v="FC"/>
    <s v="FC-041"/>
    <x v="1"/>
    <s v="L"/>
    <s v="Cx."/>
    <x v="1"/>
    <s v="F"/>
    <m/>
    <n v="3"/>
    <n v="3"/>
    <n v="0"/>
    <s v="Negative"/>
  </r>
  <r>
    <n v="2016"/>
    <s v="CSU-9048"/>
    <n v="18595"/>
    <x v="0"/>
    <x v="2"/>
    <s v="LC"/>
    <s v="FC"/>
    <s v="FC-063"/>
    <x v="1"/>
    <s v="L"/>
    <s v="Cx."/>
    <x v="0"/>
    <s v="F"/>
    <m/>
    <n v="1"/>
    <n v="1"/>
    <n v="0"/>
    <s v="Negative"/>
  </r>
  <r>
    <n v="2016"/>
    <s v="CSU-9049"/>
    <n v="18596"/>
    <x v="0"/>
    <x v="2"/>
    <s v="LC"/>
    <s v="FC"/>
    <s v="FC-058"/>
    <x v="4"/>
    <s v="L"/>
    <s v="Cx."/>
    <x v="0"/>
    <s v="F"/>
    <m/>
    <n v="2"/>
    <n v="2"/>
    <n v="0"/>
    <s v="Negative"/>
  </r>
  <r>
    <n v="2016"/>
    <s v="CSU-9050"/>
    <n v="18597"/>
    <x v="0"/>
    <x v="3"/>
    <s v="LC"/>
    <s v="FC"/>
    <s v="FC-058"/>
    <x v="4"/>
    <s v="L"/>
    <s v="Cx."/>
    <x v="1"/>
    <s v="F"/>
    <m/>
    <n v="2"/>
    <n v="2"/>
    <n v="0"/>
    <s v="Negative"/>
  </r>
  <r>
    <n v="2016"/>
    <s v="CSU-9051"/>
    <n v="18598"/>
    <x v="0"/>
    <x v="3"/>
    <s v="LC"/>
    <s v="FC"/>
    <s v="FC-015"/>
    <x v="1"/>
    <s v="L"/>
    <s v="Cx."/>
    <x v="0"/>
    <s v="F"/>
    <m/>
    <n v="3"/>
    <n v="3"/>
    <n v="0"/>
    <s v="Negative"/>
  </r>
  <r>
    <n v="2016"/>
    <s v="CSU-9052"/>
    <n v="18599"/>
    <x v="0"/>
    <x v="3"/>
    <s v="LC"/>
    <s v="FC"/>
    <s v="FC-063gr"/>
    <x v="1"/>
    <s v="G"/>
    <s v="Cx."/>
    <x v="1"/>
    <s v="F"/>
    <n v="9"/>
    <m/>
    <n v="9"/>
    <n v="0"/>
    <s v="Negative"/>
  </r>
  <r>
    <n v="2016"/>
    <s v="CSU-9053"/>
    <n v="18600"/>
    <x v="0"/>
    <x v="3"/>
    <s v="LC"/>
    <s v="FC"/>
    <s v="FC-011"/>
    <x v="1"/>
    <s v="L"/>
    <s v="Cx."/>
    <x v="0"/>
    <s v="F"/>
    <m/>
    <n v="1"/>
    <n v="1"/>
    <n v="0"/>
    <s v="Negative"/>
  </r>
  <r>
    <n v="2016"/>
    <s v="CSU-9054"/>
    <n v="18601"/>
    <x v="0"/>
    <x v="3"/>
    <s v="LC"/>
    <s v="FC"/>
    <s v="FC-011"/>
    <x v="1"/>
    <s v="L"/>
    <s v="Cx."/>
    <x v="1"/>
    <s v="F"/>
    <m/>
    <n v="1"/>
    <n v="1"/>
    <n v="0"/>
    <s v="Negative"/>
  </r>
  <r>
    <n v="2016"/>
    <s v="CSU-9055"/>
    <n v="18602"/>
    <x v="0"/>
    <x v="3"/>
    <s v="LC"/>
    <s v="FC"/>
    <s v="FC-053"/>
    <x v="4"/>
    <s v="L"/>
    <s v="Cx."/>
    <x v="0"/>
    <s v="F"/>
    <m/>
    <n v="50"/>
    <n v="50"/>
    <n v="0"/>
    <s v="Negative"/>
  </r>
  <r>
    <n v="2016"/>
    <s v="CSU-9056"/>
    <n v="18603"/>
    <x v="0"/>
    <x v="3"/>
    <s v="LC"/>
    <s v="FC"/>
    <s v="FC-053"/>
    <x v="4"/>
    <s v="L"/>
    <s v="Cx."/>
    <x v="0"/>
    <s v="F"/>
    <m/>
    <n v="9"/>
    <n v="9"/>
    <n v="0"/>
    <s v="Negative"/>
  </r>
  <r>
    <n v="2016"/>
    <s v="CSU-9057"/>
    <n v="18604"/>
    <x v="0"/>
    <x v="3"/>
    <s v="LC"/>
    <s v="FC"/>
    <s v="FC-053"/>
    <x v="4"/>
    <s v="L"/>
    <s v="Cx."/>
    <x v="1"/>
    <s v="F"/>
    <m/>
    <n v="4"/>
    <n v="4"/>
    <n v="0"/>
    <s v="Negative"/>
  </r>
  <r>
    <n v="2016"/>
    <s v="CSU-9058"/>
    <n v="18605"/>
    <x v="0"/>
    <x v="3"/>
    <s v="LC"/>
    <s v="FC"/>
    <s v="FC-049"/>
    <x v="4"/>
    <s v="L"/>
    <s v="Cx."/>
    <x v="0"/>
    <s v="F"/>
    <m/>
    <n v="1"/>
    <n v="1"/>
    <n v="0"/>
    <s v="Negative"/>
  </r>
  <r>
    <n v="2016"/>
    <s v="CSU-9059"/>
    <n v="18606"/>
    <x v="0"/>
    <x v="3"/>
    <s v="LC"/>
    <s v="FC"/>
    <s v="FC-049"/>
    <x v="4"/>
    <s v="L"/>
    <s v="Cx."/>
    <x v="1"/>
    <s v="F"/>
    <m/>
    <n v="10"/>
    <n v="10"/>
    <n v="0"/>
    <s v="Negative"/>
  </r>
  <r>
    <n v="2016"/>
    <s v="CSU-9060"/>
    <n v="18607"/>
    <x v="0"/>
    <x v="3"/>
    <s v="LC"/>
    <s v="FC"/>
    <s v="FC-059"/>
    <x v="4"/>
    <s v="L"/>
    <s v="Cx."/>
    <x v="0"/>
    <s v="F"/>
    <m/>
    <n v="4"/>
    <n v="4"/>
    <n v="0"/>
    <s v="Negative"/>
  </r>
  <r>
    <n v="2016"/>
    <s v="CSU-9061"/>
    <n v="18608"/>
    <x v="0"/>
    <x v="3"/>
    <s v="LC"/>
    <s v="FC"/>
    <s v="FC-059"/>
    <x v="4"/>
    <s v="L"/>
    <s v="Cx."/>
    <x v="1"/>
    <s v="F"/>
    <m/>
    <n v="1"/>
    <n v="1"/>
    <n v="0"/>
    <s v="Negative"/>
  </r>
  <r>
    <n v="2016"/>
    <s v="CSU-9062"/>
    <n v="18609"/>
    <x v="0"/>
    <x v="4"/>
    <s v="LC"/>
    <s v="FC"/>
    <s v="FC-001"/>
    <x v="4"/>
    <s v="L"/>
    <s v="Cx."/>
    <x v="0"/>
    <s v="F"/>
    <m/>
    <n v="2"/>
    <n v="2"/>
    <n v="0"/>
    <s v="Negative"/>
  </r>
  <r>
    <n v="2016"/>
    <s v="CSU-9063"/>
    <n v="18610"/>
    <x v="0"/>
    <x v="4"/>
    <s v="LC"/>
    <s v="FC"/>
    <s v="FC-054"/>
    <x v="3"/>
    <s v="L"/>
    <s v="Cx."/>
    <x v="0"/>
    <s v="F"/>
    <m/>
    <n v="3"/>
    <n v="3"/>
    <n v="0"/>
    <s v="Negative"/>
  </r>
  <r>
    <n v="2016"/>
    <s v="CSU-9064"/>
    <n v="18611"/>
    <x v="0"/>
    <x v="4"/>
    <s v="LC"/>
    <s v="FC"/>
    <s v="FC-054"/>
    <x v="3"/>
    <s v="L"/>
    <s v="Cx."/>
    <x v="1"/>
    <s v="F"/>
    <m/>
    <n v="1"/>
    <n v="1"/>
    <n v="0"/>
    <s v="Negative"/>
  </r>
  <r>
    <n v="2016"/>
    <s v="CSU-9065"/>
    <n v="18612"/>
    <x v="0"/>
    <x v="4"/>
    <s v="LC"/>
    <s v="FC"/>
    <s v="FC-029"/>
    <x v="3"/>
    <s v="L"/>
    <s v="Cx."/>
    <x v="0"/>
    <s v="F"/>
    <m/>
    <n v="9"/>
    <n v="9"/>
    <n v="0"/>
    <s v="Negative"/>
  </r>
  <r>
    <n v="2016"/>
    <s v="CSU-9066"/>
    <n v="18613"/>
    <x v="0"/>
    <x v="4"/>
    <s v="LC"/>
    <s v="FC"/>
    <s v="FC-029gr"/>
    <x v="3"/>
    <s v="G"/>
    <s v="Cx."/>
    <x v="1"/>
    <s v="F"/>
    <n v="35"/>
    <m/>
    <n v="35"/>
    <n v="0"/>
    <s v="Negative"/>
  </r>
  <r>
    <n v="2016"/>
    <s v="CSU-9067"/>
    <n v="18614"/>
    <x v="0"/>
    <x v="4"/>
    <s v="LC"/>
    <s v="FC"/>
    <s v="FC-057"/>
    <x v="4"/>
    <s v="L"/>
    <s v="Cx."/>
    <x v="0"/>
    <s v="F"/>
    <m/>
    <n v="5"/>
    <n v="5"/>
    <n v="0"/>
    <s v="Negative"/>
  </r>
  <r>
    <n v="2016"/>
    <s v="CSU-9068"/>
    <n v="18615"/>
    <x v="0"/>
    <x v="4"/>
    <s v="LC"/>
    <s v="FC"/>
    <s v="FC-057"/>
    <x v="4"/>
    <s v="L"/>
    <s v="Cx."/>
    <x v="1"/>
    <s v="F"/>
    <m/>
    <n v="1"/>
    <n v="1"/>
    <n v="0"/>
    <s v="Negative"/>
  </r>
  <r>
    <n v="2016"/>
    <s v="CSU-9069"/>
    <n v="18616"/>
    <x v="0"/>
    <x v="4"/>
    <s v="LC"/>
    <s v="FC"/>
    <s v="FC-062"/>
    <x v="4"/>
    <s v="L"/>
    <s v="Cx."/>
    <x v="0"/>
    <s v="F"/>
    <m/>
    <n v="3"/>
    <n v="3"/>
    <n v="0"/>
    <s v="Negative"/>
  </r>
  <r>
    <n v="2016"/>
    <s v="CSU-9070"/>
    <n v="18617"/>
    <x v="0"/>
    <x v="4"/>
    <s v="LC"/>
    <s v="FC"/>
    <s v="FC-068"/>
    <x v="4"/>
    <s v="L"/>
    <s v="Cx."/>
    <x v="0"/>
    <s v="F"/>
    <m/>
    <n v="3"/>
    <n v="3"/>
    <n v="0"/>
    <s v="Negative"/>
  </r>
  <r>
    <n v="2016"/>
    <s v="CSU-9071"/>
    <n v="18618"/>
    <x v="0"/>
    <x v="4"/>
    <s v="LC"/>
    <s v="FC"/>
    <s v="FC-068"/>
    <x v="4"/>
    <s v="L"/>
    <s v="Cx."/>
    <x v="1"/>
    <s v="F"/>
    <m/>
    <n v="2"/>
    <n v="2"/>
    <n v="0"/>
    <s v="Negative"/>
  </r>
  <r>
    <n v="2016"/>
    <s v="CSU-9072"/>
    <n v="18619"/>
    <x v="0"/>
    <x v="4"/>
    <s v="LC"/>
    <s v="FC"/>
    <s v="FC-089gr"/>
    <x v="4"/>
    <s v="G"/>
    <s v="Cx."/>
    <x v="1"/>
    <s v="F"/>
    <n v="16"/>
    <m/>
    <n v="16"/>
    <n v="0"/>
    <s v="Negative"/>
  </r>
  <r>
    <n v="2016"/>
    <s v="CSU-9073"/>
    <n v="18620"/>
    <x v="0"/>
    <x v="4"/>
    <s v="LC"/>
    <s v="FC"/>
    <s v="FC-093"/>
    <x v="4"/>
    <s v="L"/>
    <s v="Cx."/>
    <x v="0"/>
    <s v="F"/>
    <m/>
    <n v="10"/>
    <n v="10"/>
    <n v="0"/>
    <s v="Negative"/>
  </r>
  <r>
    <n v="2016"/>
    <s v="CSU-9074"/>
    <n v="18621"/>
    <x v="0"/>
    <x v="4"/>
    <s v="LC"/>
    <s v="FC"/>
    <s v="FC-093"/>
    <x v="4"/>
    <s v="L"/>
    <s v="Cx."/>
    <x v="1"/>
    <s v="F"/>
    <m/>
    <n v="6"/>
    <n v="6"/>
    <n v="0"/>
    <s v="Negative"/>
  </r>
  <r>
    <n v="2016"/>
    <s v="CSU-9075"/>
    <n v="18622"/>
    <x v="0"/>
    <x v="4"/>
    <s v="LC"/>
    <s v="FC"/>
    <s v="FC-037"/>
    <x v="4"/>
    <s v="L"/>
    <s v="Cx."/>
    <x v="0"/>
    <s v="F"/>
    <m/>
    <n v="4"/>
    <n v="4"/>
    <n v="0"/>
    <s v="Negative"/>
  </r>
  <r>
    <n v="2016"/>
    <s v="CSU-9076"/>
    <n v="18623"/>
    <x v="0"/>
    <x v="4"/>
    <s v="LC"/>
    <s v="FC"/>
    <s v="FC-071"/>
    <x v="4"/>
    <s v="L"/>
    <s v="Cx."/>
    <x v="0"/>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1"/>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1"/>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1"/>
        <item x="2"/>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I21" sqref="I21"/>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6:A10"/>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72" t="s">
        <v>55</v>
      </c>
      <c r="H1" s="72"/>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10</v>
      </c>
      <c r="D6" s="2">
        <v>11</v>
      </c>
      <c r="G6" s="1" t="s">
        <v>9</v>
      </c>
      <c r="H6" s="2">
        <f>GETPIVOTDATA("CSU Pool Number     (CMC enters)",$A$4,"Zone","LV","Spp","pipiens")</f>
        <v>1</v>
      </c>
      <c r="I6" s="2">
        <f>GETPIVOTDATA("CSU Pool Number     (CMC enters)",$A$4,"Zone","LV","Spp","tarsalis")</f>
        <v>10</v>
      </c>
      <c r="J6" s="2">
        <f>GETPIVOTDATA("CSU Pool Number     (CMC enters)",$A$4,"Zone","LV")</f>
        <v>11</v>
      </c>
    </row>
    <row r="7" spans="1:10" x14ac:dyDescent="0.25">
      <c r="A7" s="1" t="s">
        <v>61</v>
      </c>
      <c r="B7" s="2">
        <v>11</v>
      </c>
      <c r="C7" s="2">
        <v>13</v>
      </c>
      <c r="D7" s="2">
        <v>24</v>
      </c>
      <c r="G7" s="1" t="s">
        <v>61</v>
      </c>
      <c r="H7" s="2">
        <f>GETPIVOTDATA("CSU Pool Number     (CMC enters)",$A$4,"Zone","NE","Spp","pipiens")</f>
        <v>11</v>
      </c>
      <c r="I7" s="2">
        <f>GETPIVOTDATA("CSU Pool Number     (CMC enters)",$A$4,"Zone","NE","Spp","tarsalis")</f>
        <v>13</v>
      </c>
      <c r="J7" s="2">
        <f>GETPIVOTDATA("CSU Pool Number     (CMC enters)",$A$4,"Zone","NE")</f>
        <v>24</v>
      </c>
    </row>
    <row r="8" spans="1:10" x14ac:dyDescent="0.25">
      <c r="A8" s="1" t="s">
        <v>60</v>
      </c>
      <c r="B8" s="2">
        <v>7</v>
      </c>
      <c r="C8" s="2">
        <v>8</v>
      </c>
      <c r="D8" s="2">
        <v>15</v>
      </c>
      <c r="G8" s="1" t="s">
        <v>60</v>
      </c>
      <c r="H8" s="2">
        <f>GETPIVOTDATA("CSU Pool Number     (CMC enters)",$A$4,"Zone","NW","Spp","pipiens")</f>
        <v>7</v>
      </c>
      <c r="I8" s="2">
        <f>GETPIVOTDATA("CSU Pool Number     (CMC enters)",$A$4,"Zone","NW","Spp","tarsalis")</f>
        <v>8</v>
      </c>
      <c r="J8" s="2">
        <f>GETPIVOTDATA("CSU Pool Number     (CMC enters)",$A$4,"Zone","NW")</f>
        <v>15</v>
      </c>
    </row>
    <row r="9" spans="1:10" x14ac:dyDescent="0.25">
      <c r="A9" s="1" t="s">
        <v>62</v>
      </c>
      <c r="B9" s="2">
        <v>10</v>
      </c>
      <c r="C9" s="2">
        <v>16</v>
      </c>
      <c r="D9" s="2">
        <v>26</v>
      </c>
      <c r="G9" s="1" t="s">
        <v>62</v>
      </c>
      <c r="H9" s="2">
        <f>GETPIVOTDATA("CSU Pool Number     (CMC enters)",$A$4,"Zone","SE","Spp","pipiens")</f>
        <v>10</v>
      </c>
      <c r="I9" s="2">
        <f>GETPIVOTDATA("CSU Pool Number     (CMC enters)",$A$4,"Zone","SE","Spp","tarsalis")</f>
        <v>16</v>
      </c>
      <c r="J9" s="2">
        <f>GETPIVOTDATA("CSU Pool Number     (CMC enters)",$A$4,"Zone","SE")</f>
        <v>26</v>
      </c>
    </row>
    <row r="10" spans="1:10" x14ac:dyDescent="0.25">
      <c r="A10" s="1" t="s">
        <v>63</v>
      </c>
      <c r="B10" s="2">
        <v>8</v>
      </c>
      <c r="C10" s="2">
        <v>12</v>
      </c>
      <c r="D10" s="2">
        <v>20</v>
      </c>
      <c r="G10" s="1" t="s">
        <v>63</v>
      </c>
      <c r="H10" s="2">
        <f>GETPIVOTDATA("CSU Pool Number     (CMC enters)",$A$4,"Zone","SW","Spp","pipiens")</f>
        <v>8</v>
      </c>
      <c r="I10" s="2">
        <f>GETPIVOTDATA("CSU Pool Number     (CMC enters)",$A$4,"Zone","SW","Spp","tarsalis")</f>
        <v>12</v>
      </c>
      <c r="J10" s="2">
        <f>GETPIVOTDATA("CSU Pool Number     (CMC enters)",$A$4,"Zone","SW")</f>
        <v>20</v>
      </c>
    </row>
    <row r="11" spans="1:10" x14ac:dyDescent="0.25">
      <c r="A11" s="1" t="s">
        <v>7</v>
      </c>
      <c r="B11" s="2">
        <v>37</v>
      </c>
      <c r="C11" s="2">
        <v>59</v>
      </c>
      <c r="D11" s="2">
        <v>96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topLeftCell="B1" workbookViewId="0">
      <selection activeCell="B8" sqref="B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2" t="s">
        <v>79</v>
      </c>
      <c r="B1" s="72"/>
      <c r="C1" s="72"/>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0</v>
      </c>
      <c r="C12" s="2">
        <v>1</v>
      </c>
      <c r="D12" s="2">
        <v>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row>
    <row r="2" spans="1:6" x14ac:dyDescent="0.25">
      <c r="A2" t="s">
        <v>47</v>
      </c>
      <c r="B2" t="s">
        <v>15</v>
      </c>
      <c r="C2" s="31">
        <v>0</v>
      </c>
    </row>
    <row r="3" spans="1:6" x14ac:dyDescent="0.25">
      <c r="A3" t="s">
        <v>47</v>
      </c>
      <c r="B3" t="s">
        <v>16</v>
      </c>
      <c r="C3" s="31">
        <v>0</v>
      </c>
      <c r="E3" t="s">
        <v>93</v>
      </c>
      <c r="F3" t="s">
        <v>506</v>
      </c>
    </row>
    <row r="4" spans="1:6" x14ac:dyDescent="0.25">
      <c r="A4" t="s">
        <v>9</v>
      </c>
      <c r="B4" t="s">
        <v>15</v>
      </c>
      <c r="C4" s="31">
        <v>0</v>
      </c>
      <c r="E4" t="s">
        <v>415</v>
      </c>
      <c r="F4">
        <v>0</v>
      </c>
    </row>
    <row r="5" spans="1:6" x14ac:dyDescent="0.25">
      <c r="A5" t="s">
        <v>9</v>
      </c>
      <c r="B5" t="s">
        <v>16</v>
      </c>
      <c r="C5">
        <v>2.7295036880594949</v>
      </c>
      <c r="E5" t="s">
        <v>414</v>
      </c>
      <c r="F5">
        <v>0</v>
      </c>
    </row>
    <row r="6" spans="1:6" x14ac:dyDescent="0.25">
      <c r="E6" t="s">
        <v>413</v>
      </c>
      <c r="F6">
        <v>0</v>
      </c>
    </row>
    <row r="7" spans="1:6" x14ac:dyDescent="0.25">
      <c r="E7" t="s">
        <v>412</v>
      </c>
      <c r="F7">
        <v>2.7295036880594949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14" sqref="G14"/>
    </sheetView>
  </sheetViews>
  <sheetFormatPr defaultRowHeight="15" x14ac:dyDescent="0.25"/>
  <cols>
    <col min="2" max="2" width="15.7109375" customWidth="1"/>
    <col min="3" max="3" width="13.140625" customWidth="1"/>
  </cols>
  <sheetData>
    <row r="1" spans="1:7" x14ac:dyDescent="0.25">
      <c r="A1" s="34" t="s">
        <v>67</v>
      </c>
      <c r="B1" s="34" t="s">
        <v>66</v>
      </c>
      <c r="C1" s="34" t="s">
        <v>64</v>
      </c>
    </row>
    <row r="2" spans="1:7" x14ac:dyDescent="0.25">
      <c r="A2" t="s">
        <v>60</v>
      </c>
      <c r="B2" t="s">
        <v>15</v>
      </c>
      <c r="C2" s="31">
        <v>0</v>
      </c>
    </row>
    <row r="3" spans="1:7" x14ac:dyDescent="0.25">
      <c r="A3" t="s">
        <v>60</v>
      </c>
      <c r="B3" t="s">
        <v>16</v>
      </c>
      <c r="C3" s="31">
        <v>0</v>
      </c>
      <c r="F3" s="68" t="s">
        <v>94</v>
      </c>
      <c r="G3" s="69" t="s">
        <v>506</v>
      </c>
    </row>
    <row r="4" spans="1:7" x14ac:dyDescent="0.25">
      <c r="A4" t="s">
        <v>61</v>
      </c>
      <c r="B4" t="s">
        <v>15</v>
      </c>
      <c r="C4" s="31">
        <v>0</v>
      </c>
      <c r="F4" t="s">
        <v>413</v>
      </c>
      <c r="G4" s="31">
        <v>0</v>
      </c>
    </row>
    <row r="5" spans="1:7" x14ac:dyDescent="0.25">
      <c r="A5" t="s">
        <v>61</v>
      </c>
      <c r="B5" t="s">
        <v>16</v>
      </c>
      <c r="C5" s="31">
        <v>0</v>
      </c>
      <c r="F5" t="s">
        <v>412</v>
      </c>
      <c r="G5" s="31">
        <v>2.7295036880594949</v>
      </c>
    </row>
    <row r="6" spans="1:7" x14ac:dyDescent="0.25">
      <c r="A6" t="s">
        <v>62</v>
      </c>
      <c r="B6" t="s">
        <v>15</v>
      </c>
      <c r="C6" s="31">
        <v>0</v>
      </c>
      <c r="F6" t="s">
        <v>418</v>
      </c>
      <c r="G6" s="31">
        <v>0</v>
      </c>
    </row>
    <row r="7" spans="1:7" x14ac:dyDescent="0.25">
      <c r="A7" t="s">
        <v>62</v>
      </c>
      <c r="B7" t="s">
        <v>16</v>
      </c>
      <c r="C7" s="31">
        <v>0</v>
      </c>
      <c r="F7" t="s">
        <v>417</v>
      </c>
      <c r="G7" s="31">
        <v>0</v>
      </c>
    </row>
    <row r="8" spans="1:7" x14ac:dyDescent="0.25">
      <c r="A8" t="s">
        <v>63</v>
      </c>
      <c r="B8" t="s">
        <v>15</v>
      </c>
      <c r="C8" s="31">
        <v>0</v>
      </c>
      <c r="F8" t="s">
        <v>421</v>
      </c>
      <c r="G8" s="31">
        <v>0</v>
      </c>
    </row>
    <row r="9" spans="1:7" x14ac:dyDescent="0.25">
      <c r="A9" t="s">
        <v>63</v>
      </c>
      <c r="B9" t="s">
        <v>16</v>
      </c>
      <c r="C9" s="31">
        <v>0</v>
      </c>
      <c r="F9" t="s">
        <v>416</v>
      </c>
      <c r="G9" s="31">
        <v>0</v>
      </c>
    </row>
    <row r="10" spans="1:7" x14ac:dyDescent="0.25">
      <c r="F10" t="s">
        <v>420</v>
      </c>
      <c r="G10" s="31">
        <v>0</v>
      </c>
    </row>
    <row r="11" spans="1:7" x14ac:dyDescent="0.25">
      <c r="F11" t="s">
        <v>419</v>
      </c>
      <c r="G11" s="31">
        <v>0</v>
      </c>
    </row>
    <row r="12" spans="1:7" x14ac:dyDescent="0.25">
      <c r="B12" s="31"/>
      <c r="F12" t="s">
        <v>423</v>
      </c>
      <c r="G12" s="31">
        <v>0</v>
      </c>
    </row>
    <row r="13" spans="1:7" x14ac:dyDescent="0.25">
      <c r="B13" s="31"/>
      <c r="F13" t="s">
        <v>422</v>
      </c>
      <c r="G13" s="31">
        <v>0</v>
      </c>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opLeftCell="A43" zoomScale="80" zoomScaleNormal="80" workbookViewId="0">
      <selection activeCell="C78" sqref="C78:M8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77" t="s">
        <v>11</v>
      </c>
      <c r="D1" s="78"/>
      <c r="E1" s="77" t="s">
        <v>12</v>
      </c>
      <c r="F1" s="78"/>
      <c r="G1" s="85"/>
      <c r="H1" s="86"/>
      <c r="I1" s="87"/>
    </row>
    <row r="2" spans="1:13" ht="27" customHeight="1" x14ac:dyDescent="0.25">
      <c r="B2" s="5"/>
      <c r="C2" s="79"/>
      <c r="D2" s="80"/>
      <c r="E2" s="79" t="s">
        <v>13</v>
      </c>
      <c r="F2" s="80"/>
      <c r="G2" s="88" t="s">
        <v>14</v>
      </c>
      <c r="H2" s="89"/>
      <c r="I2" s="90"/>
    </row>
    <row r="3" spans="1:13" ht="15.75" thickBot="1" x14ac:dyDescent="0.3">
      <c r="B3" s="5"/>
      <c r="C3" s="81"/>
      <c r="D3" s="82"/>
      <c r="E3" s="83"/>
      <c r="F3" s="84"/>
      <c r="G3" s="83"/>
      <c r="H3" s="91"/>
      <c r="I3" s="84"/>
    </row>
    <row r="4" spans="1:13" ht="15.75" customHeight="1" x14ac:dyDescent="0.25">
      <c r="B4" s="5" t="s">
        <v>10</v>
      </c>
      <c r="C4" s="73" t="s">
        <v>15</v>
      </c>
      <c r="D4" s="73" t="s">
        <v>16</v>
      </c>
      <c r="E4" s="7" t="s">
        <v>17</v>
      </c>
      <c r="F4" s="7" t="s">
        <v>17</v>
      </c>
      <c r="G4" s="75" t="s">
        <v>18</v>
      </c>
      <c r="H4" s="75" t="s">
        <v>19</v>
      </c>
      <c r="I4" s="9" t="s">
        <v>20</v>
      </c>
    </row>
    <row r="5" spans="1:13" ht="15.75" thickBot="1" x14ac:dyDescent="0.3">
      <c r="B5" s="6"/>
      <c r="C5" s="74"/>
      <c r="D5" s="74"/>
      <c r="E5" s="8" t="s">
        <v>5</v>
      </c>
      <c r="F5" s="8" t="s">
        <v>6</v>
      </c>
      <c r="G5" s="76"/>
      <c r="H5" s="76"/>
      <c r="I5" s="10" t="s">
        <v>21</v>
      </c>
    </row>
    <row r="6" spans="1:13" ht="26.25" thickBot="1" x14ac:dyDescent="0.3">
      <c r="B6" s="11" t="s">
        <v>56</v>
      </c>
      <c r="C6" s="26">
        <f>G37</f>
        <v>1.3333333333333333</v>
      </c>
      <c r="D6" s="26">
        <f>H37</f>
        <v>4.1111111111111107</v>
      </c>
      <c r="E6" s="47">
        <f>L67/1000</f>
        <v>0</v>
      </c>
      <c r="F6" s="47">
        <f>M67/1000</f>
        <v>0</v>
      </c>
      <c r="G6" s="32">
        <f>C6*E6</f>
        <v>0</v>
      </c>
      <c r="H6" s="32">
        <f>D6*F6</f>
        <v>0</v>
      </c>
      <c r="I6" s="32">
        <f>G6+H6</f>
        <v>0</v>
      </c>
    </row>
    <row r="7" spans="1:13" ht="26.25" thickBot="1" x14ac:dyDescent="0.3">
      <c r="B7" s="11" t="s">
        <v>57</v>
      </c>
      <c r="C7" s="26">
        <f t="shared" ref="C7:C10" si="0">G38</f>
        <v>3</v>
      </c>
      <c r="D7" s="26">
        <f t="shared" ref="D7:D10" si="1">H38</f>
        <v>16.8</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2.1333333333333333</v>
      </c>
      <c r="D8" s="26">
        <f t="shared" si="1"/>
        <v>24.2</v>
      </c>
      <c r="E8" s="47">
        <f t="shared" si="2"/>
        <v>0</v>
      </c>
      <c r="F8" s="47">
        <f t="shared" si="3"/>
        <v>0</v>
      </c>
      <c r="G8" s="32">
        <f t="shared" si="4"/>
        <v>0</v>
      </c>
      <c r="H8" s="32">
        <f t="shared" si="5"/>
        <v>0</v>
      </c>
      <c r="I8" s="32">
        <f t="shared" si="6"/>
        <v>0</v>
      </c>
    </row>
    <row r="9" spans="1:13" ht="26.25" thickBot="1" x14ac:dyDescent="0.3">
      <c r="B9" s="11" t="s">
        <v>58</v>
      </c>
      <c r="C9" s="26">
        <f t="shared" si="0"/>
        <v>2.3333333333333335</v>
      </c>
      <c r="D9" s="26">
        <f t="shared" si="1"/>
        <v>3.4444444444444446</v>
      </c>
      <c r="E9" s="47">
        <f t="shared" si="2"/>
        <v>0</v>
      </c>
      <c r="F9" s="47">
        <f t="shared" si="3"/>
        <v>0</v>
      </c>
      <c r="G9" s="32">
        <f t="shared" si="4"/>
        <v>0</v>
      </c>
      <c r="H9" s="32">
        <f t="shared" si="5"/>
        <v>0</v>
      </c>
      <c r="I9" s="32">
        <f t="shared" si="6"/>
        <v>0</v>
      </c>
    </row>
    <row r="10" spans="1:13" ht="26.25" thickBot="1" x14ac:dyDescent="0.3">
      <c r="B10" s="11" t="s">
        <v>22</v>
      </c>
      <c r="C10" s="26">
        <f t="shared" si="0"/>
        <v>2.2093023255813953</v>
      </c>
      <c r="D10" s="26">
        <f t="shared" si="1"/>
        <v>13.930232558139535</v>
      </c>
      <c r="E10" s="47">
        <f t="shared" si="2"/>
        <v>0</v>
      </c>
      <c r="F10" s="47">
        <f t="shared" si="3"/>
        <v>0</v>
      </c>
      <c r="G10" s="32">
        <f>C10*E10</f>
        <v>0</v>
      </c>
      <c r="H10" s="32">
        <f>D10*F10</f>
        <v>0</v>
      </c>
      <c r="I10" s="32">
        <f t="shared" si="6"/>
        <v>0</v>
      </c>
    </row>
    <row r="11" spans="1:13" ht="15.75" thickBot="1" x14ac:dyDescent="0.3">
      <c r="B11" s="11"/>
      <c r="C11" s="12"/>
      <c r="D11" s="12"/>
      <c r="E11" s="47"/>
      <c r="F11" s="47"/>
      <c r="G11" s="32"/>
      <c r="H11" s="32"/>
      <c r="I11" s="32"/>
    </row>
    <row r="12" spans="1:13" ht="15.75" thickBot="1" x14ac:dyDescent="0.3">
      <c r="B12" s="11" t="s">
        <v>9</v>
      </c>
      <c r="C12" s="29">
        <f>G43</f>
        <v>2.2702702702702702</v>
      </c>
      <c r="D12" s="29">
        <f>H43</f>
        <v>19.216216216216218</v>
      </c>
      <c r="E12" s="47">
        <f>L73/1000</f>
        <v>0</v>
      </c>
      <c r="F12" s="47">
        <f>M73/1000</f>
        <v>2.7295036880594951E-3</v>
      </c>
      <c r="G12" s="32">
        <f>C12*E12</f>
        <v>0</v>
      </c>
      <c r="H12" s="32">
        <f>D12*F12</f>
        <v>5.245073303271084E-2</v>
      </c>
      <c r="I12" s="32">
        <f>G12+H12</f>
        <v>5.245073303271084E-2</v>
      </c>
    </row>
    <row r="13" spans="1:13" ht="15.75" thickBot="1" x14ac:dyDescent="0.3"/>
    <row r="14" spans="1:13" ht="15" customHeight="1" x14ac:dyDescent="0.25">
      <c r="A14" t="s">
        <v>54</v>
      </c>
      <c r="B14" s="16"/>
      <c r="C14" s="92" t="s">
        <v>56</v>
      </c>
      <c r="D14" s="93"/>
      <c r="E14" s="92" t="s">
        <v>57</v>
      </c>
      <c r="F14" s="93"/>
      <c r="G14" s="92" t="s">
        <v>59</v>
      </c>
      <c r="H14" s="93"/>
      <c r="I14" s="92" t="s">
        <v>58</v>
      </c>
      <c r="J14" s="93"/>
      <c r="K14" s="92" t="s">
        <v>22</v>
      </c>
      <c r="L14" s="93"/>
      <c r="M14" s="19"/>
    </row>
    <row r="15" spans="1:13" ht="15.75" thickBot="1" x14ac:dyDescent="0.3">
      <c r="B15" s="17"/>
      <c r="C15" s="94"/>
      <c r="D15" s="95"/>
      <c r="E15" s="94"/>
      <c r="F15" s="95"/>
      <c r="G15" s="94"/>
      <c r="H15" s="95"/>
      <c r="I15" s="94"/>
      <c r="J15" s="95"/>
      <c r="K15" s="94"/>
      <c r="L15" s="95"/>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6.3721999999999997E-3</v>
      </c>
      <c r="I17" s="54">
        <v>0</v>
      </c>
      <c r="J17" s="51">
        <v>0</v>
      </c>
      <c r="K17" s="54">
        <v>0</v>
      </c>
      <c r="L17" s="51">
        <v>2.310872354827171E-3</v>
      </c>
      <c r="M17" s="54">
        <v>0</v>
      </c>
    </row>
    <row r="18" spans="1:13" ht="15.75" thickBot="1" x14ac:dyDescent="0.3">
      <c r="B18" s="50">
        <v>25</v>
      </c>
      <c r="C18" s="54">
        <v>0</v>
      </c>
      <c r="D18" s="51">
        <v>0</v>
      </c>
      <c r="E18" s="54">
        <v>0</v>
      </c>
      <c r="F18" s="51">
        <v>1.8774300000000001E-2</v>
      </c>
      <c r="G18" s="54">
        <v>0</v>
      </c>
      <c r="H18" s="51">
        <v>0</v>
      </c>
      <c r="I18" s="54">
        <v>0</v>
      </c>
      <c r="J18" s="51">
        <v>0</v>
      </c>
      <c r="K18" s="54">
        <v>0</v>
      </c>
      <c r="L18" s="51">
        <v>3.7680930482037458E-3</v>
      </c>
      <c r="M18" s="54">
        <v>0</v>
      </c>
    </row>
    <row r="19" spans="1:13" ht="15.75" thickBot="1" x14ac:dyDescent="0.3">
      <c r="B19" s="50">
        <v>26</v>
      </c>
      <c r="C19" s="54">
        <v>0</v>
      </c>
      <c r="D19" s="51">
        <v>0</v>
      </c>
      <c r="E19" s="54">
        <v>0</v>
      </c>
      <c r="F19" s="51">
        <v>9.7776000000000009E-3</v>
      </c>
      <c r="G19" s="54">
        <v>0</v>
      </c>
      <c r="H19" s="51">
        <v>1.8501699999999999E-2</v>
      </c>
      <c r="I19" s="54">
        <v>0</v>
      </c>
      <c r="J19" s="51">
        <v>1.16285E-2</v>
      </c>
      <c r="K19" s="54">
        <v>0</v>
      </c>
      <c r="L19" s="51">
        <v>1.1468048137997683E-2</v>
      </c>
      <c r="M19" s="54">
        <v>5.245073303271084E-2</v>
      </c>
    </row>
    <row r="20" spans="1:13" ht="15.75" thickBot="1" x14ac:dyDescent="0.3">
      <c r="B20" s="50">
        <v>27</v>
      </c>
      <c r="C20" s="55"/>
      <c r="D20" s="51">
        <v>0</v>
      </c>
      <c r="E20" s="55"/>
      <c r="F20" s="51">
        <v>4.0647552933751996E-2</v>
      </c>
      <c r="G20" s="54"/>
      <c r="H20" s="51">
        <v>7.1589000000000002E-3</v>
      </c>
      <c r="I20" s="54"/>
      <c r="J20" s="51">
        <v>0</v>
      </c>
      <c r="K20" s="54"/>
      <c r="L20" s="51">
        <v>1.2877096216512543E-2</v>
      </c>
      <c r="M20" s="54"/>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c r="D27" s="51">
        <v>0.14035534568046981</v>
      </c>
      <c r="E27" s="52"/>
      <c r="F27" s="51">
        <v>0.15779742049789733</v>
      </c>
      <c r="G27" s="52"/>
      <c r="H27" s="51">
        <v>0.32777904179655093</v>
      </c>
      <c r="I27" s="52"/>
      <c r="J27" s="51">
        <v>5.1218048395847697E-2</v>
      </c>
      <c r="K27" s="52"/>
      <c r="L27" s="51">
        <v>0.18728282853665851</v>
      </c>
      <c r="M27" s="52"/>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50</v>
      </c>
      <c r="B32" s="4"/>
      <c r="C32" s="77" t="s">
        <v>25</v>
      </c>
      <c r="D32" s="96"/>
      <c r="E32" s="78"/>
      <c r="F32" s="15"/>
      <c r="G32" s="77" t="s">
        <v>28</v>
      </c>
      <c r="H32" s="96"/>
      <c r="I32" s="78"/>
    </row>
    <row r="33" spans="1:13" ht="38.25" x14ac:dyDescent="0.25">
      <c r="B33" s="5"/>
      <c r="C33" s="79" t="s">
        <v>26</v>
      </c>
      <c r="D33" s="97"/>
      <c r="E33" s="80"/>
      <c r="F33" s="14" t="s">
        <v>27</v>
      </c>
      <c r="G33" s="79"/>
      <c r="H33" s="98"/>
      <c r="I33" s="80"/>
    </row>
    <row r="34" spans="1:13" ht="15.75" thickBot="1" x14ac:dyDescent="0.3">
      <c r="B34" s="5"/>
      <c r="C34" s="83"/>
      <c r="D34" s="91"/>
      <c r="E34" s="84"/>
      <c r="F34" s="22"/>
      <c r="G34" s="81"/>
      <c r="H34" s="99"/>
      <c r="I34" s="82"/>
    </row>
    <row r="35" spans="1:13" x14ac:dyDescent="0.25">
      <c r="B35" s="5" t="s">
        <v>10</v>
      </c>
      <c r="C35" s="73" t="s">
        <v>15</v>
      </c>
      <c r="D35" s="73" t="s">
        <v>16</v>
      </c>
      <c r="E35" s="100" t="s">
        <v>29</v>
      </c>
      <c r="F35" s="22"/>
      <c r="G35" s="102" t="s">
        <v>30</v>
      </c>
      <c r="H35" s="102" t="s">
        <v>31</v>
      </c>
      <c r="I35" s="27" t="s">
        <v>20</v>
      </c>
    </row>
    <row r="36" spans="1:13" ht="15.75" thickBot="1" x14ac:dyDescent="0.3">
      <c r="B36" s="6"/>
      <c r="C36" s="74"/>
      <c r="D36" s="74"/>
      <c r="E36" s="101"/>
      <c r="F36" s="13"/>
      <c r="G36" s="103"/>
      <c r="H36" s="103"/>
      <c r="I36" s="28" t="s">
        <v>32</v>
      </c>
    </row>
    <row r="37" spans="1:13" ht="26.25" thickBot="1" x14ac:dyDescent="0.3">
      <c r="B37" s="11" t="s">
        <v>56</v>
      </c>
      <c r="C37" s="60">
        <f>'Total Number Of Ind'!H7</f>
        <v>12</v>
      </c>
      <c r="D37" s="60">
        <f>'Total Number Of Ind'!I7</f>
        <v>37</v>
      </c>
      <c r="E37" s="60">
        <f>C37+D37</f>
        <v>49</v>
      </c>
      <c r="F37" s="60">
        <v>9</v>
      </c>
      <c r="G37" s="26">
        <f>C37/F37</f>
        <v>1.3333333333333333</v>
      </c>
      <c r="H37" s="26">
        <f>D37/F37</f>
        <v>4.1111111111111107</v>
      </c>
      <c r="I37" s="26">
        <f>E37/F37</f>
        <v>5.4444444444444446</v>
      </c>
    </row>
    <row r="38" spans="1:13" ht="26.25" thickBot="1" x14ac:dyDescent="0.3">
      <c r="B38" s="11" t="s">
        <v>57</v>
      </c>
      <c r="C38" s="60">
        <f>'Total Number Of Ind'!H6</f>
        <v>30</v>
      </c>
      <c r="D38" s="60">
        <f>'Total Number Of Ind'!I6</f>
        <v>168</v>
      </c>
      <c r="E38" s="60">
        <f t="shared" ref="E38:E40" si="7">C38+D38</f>
        <v>198</v>
      </c>
      <c r="F38" s="60">
        <v>10</v>
      </c>
      <c r="G38" s="26">
        <f t="shared" ref="G38:G43" si="8">C38/F38</f>
        <v>3</v>
      </c>
      <c r="H38" s="26">
        <f t="shared" ref="H38:H41" si="9">D38/F38</f>
        <v>16.8</v>
      </c>
      <c r="I38" s="26">
        <f t="shared" ref="I38:I43" si="10">E38/F38</f>
        <v>19.8</v>
      </c>
    </row>
    <row r="39" spans="1:13" ht="26.25" thickBot="1" x14ac:dyDescent="0.3">
      <c r="B39" s="11" t="s">
        <v>59</v>
      </c>
      <c r="C39" s="60">
        <f>'Total Number Of Ind'!H8</f>
        <v>32</v>
      </c>
      <c r="D39" s="60">
        <f>'Total Number Of Ind'!I8</f>
        <v>363</v>
      </c>
      <c r="E39" s="60">
        <f t="shared" si="7"/>
        <v>395</v>
      </c>
      <c r="F39" s="60">
        <v>15</v>
      </c>
      <c r="G39" s="26">
        <f t="shared" si="8"/>
        <v>2.1333333333333333</v>
      </c>
      <c r="H39" s="26">
        <f>D39/F39</f>
        <v>24.2</v>
      </c>
      <c r="I39" s="26">
        <f t="shared" si="10"/>
        <v>26.333333333333332</v>
      </c>
    </row>
    <row r="40" spans="1:13" ht="26.25" thickBot="1" x14ac:dyDescent="0.3">
      <c r="B40" s="11" t="s">
        <v>58</v>
      </c>
      <c r="C40" s="60">
        <f>'Total Number Of Ind'!H9</f>
        <v>21</v>
      </c>
      <c r="D40" s="60">
        <f>'Total Number Of Ind'!I9</f>
        <v>31</v>
      </c>
      <c r="E40" s="60">
        <f t="shared" si="7"/>
        <v>52</v>
      </c>
      <c r="F40" s="60">
        <v>9</v>
      </c>
      <c r="G40" s="26">
        <f t="shared" si="8"/>
        <v>2.3333333333333335</v>
      </c>
      <c r="H40" s="26">
        <f t="shared" si="9"/>
        <v>3.4444444444444446</v>
      </c>
      <c r="I40" s="26">
        <f t="shared" si="10"/>
        <v>5.7777777777777777</v>
      </c>
    </row>
    <row r="41" spans="1:13" ht="26.25" thickBot="1" x14ac:dyDescent="0.3">
      <c r="B41" s="11" t="s">
        <v>22</v>
      </c>
      <c r="C41" s="60">
        <f>SUM(C37:C40)</f>
        <v>95</v>
      </c>
      <c r="D41" s="60">
        <f>SUM(D37:D40)</f>
        <v>599</v>
      </c>
      <c r="E41" s="60">
        <f>SUM(E37:E40)</f>
        <v>694</v>
      </c>
      <c r="F41" s="60">
        <v>43</v>
      </c>
      <c r="G41" s="26">
        <f t="shared" si="8"/>
        <v>2.2093023255813953</v>
      </c>
      <c r="H41" s="26">
        <f t="shared" si="9"/>
        <v>13.930232558139535</v>
      </c>
      <c r="I41" s="26">
        <f>E41/F41</f>
        <v>16.13953488372093</v>
      </c>
    </row>
    <row r="42" spans="1:13" ht="15.75" thickBot="1" x14ac:dyDescent="0.3">
      <c r="B42" s="11"/>
      <c r="C42" s="60"/>
      <c r="D42" s="60"/>
      <c r="E42" s="60"/>
      <c r="F42" s="60"/>
      <c r="G42" s="26"/>
      <c r="H42" s="26"/>
      <c r="I42" s="26"/>
    </row>
    <row r="43" spans="1:13" ht="15.75" thickBot="1" x14ac:dyDescent="0.3">
      <c r="B43" s="11" t="s">
        <v>9</v>
      </c>
      <c r="C43" s="60">
        <f>'Total Number Of Ind'!H5</f>
        <v>84</v>
      </c>
      <c r="D43" s="60">
        <f>'Total Number Of Ind'!I5</f>
        <v>711</v>
      </c>
      <c r="E43" s="60">
        <f>C43+D43</f>
        <v>795</v>
      </c>
      <c r="F43" s="60">
        <v>37</v>
      </c>
      <c r="G43" s="26">
        <f t="shared" si="8"/>
        <v>2.2702702702702702</v>
      </c>
      <c r="H43" s="26">
        <f>D43/F43</f>
        <v>19.216216216216218</v>
      </c>
      <c r="I43" s="26">
        <f t="shared" si="10"/>
        <v>21.486486486486488</v>
      </c>
    </row>
    <row r="44" spans="1:13" ht="15.75" thickBot="1" x14ac:dyDescent="0.3"/>
    <row r="45" spans="1:13" x14ac:dyDescent="0.25">
      <c r="A45" t="s">
        <v>51</v>
      </c>
      <c r="B45" s="16"/>
      <c r="C45" s="92" t="s">
        <v>56</v>
      </c>
      <c r="D45" s="93"/>
      <c r="E45" s="92" t="s">
        <v>57</v>
      </c>
      <c r="F45" s="93"/>
      <c r="G45" s="92" t="s">
        <v>59</v>
      </c>
      <c r="H45" s="93"/>
      <c r="I45" s="92" t="s">
        <v>58</v>
      </c>
      <c r="J45" s="93"/>
      <c r="K45" s="92" t="s">
        <v>22</v>
      </c>
      <c r="L45" s="93"/>
      <c r="M45" s="19"/>
    </row>
    <row r="46" spans="1:13" ht="15.75" thickBot="1" x14ac:dyDescent="0.3">
      <c r="B46" s="17"/>
      <c r="C46" s="94"/>
      <c r="D46" s="95"/>
      <c r="E46" s="94"/>
      <c r="F46" s="95"/>
      <c r="G46" s="94"/>
      <c r="H46" s="95"/>
      <c r="I46" s="94"/>
      <c r="J46" s="95"/>
      <c r="K46" s="94"/>
      <c r="L46" s="95"/>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6">
        <v>2.292134831460674</v>
      </c>
      <c r="E48" s="30">
        <v>1.9</v>
      </c>
      <c r="F48" s="56">
        <v>8.3775510204081627</v>
      </c>
      <c r="G48" s="30">
        <v>1.8</v>
      </c>
      <c r="H48" s="56">
        <v>10.858156028368795</v>
      </c>
      <c r="I48" s="30">
        <v>0.66666666666666663</v>
      </c>
      <c r="J48" s="56">
        <v>1.1395348837209303</v>
      </c>
      <c r="K48" s="30">
        <v>1.3953488372093024</v>
      </c>
      <c r="L48" s="56">
        <v>6.4106280193236715</v>
      </c>
      <c r="M48" s="30">
        <v>3.0526315789473686</v>
      </c>
    </row>
    <row r="49" spans="1:14" ht="15.75" thickBot="1" x14ac:dyDescent="0.3">
      <c r="B49" s="18">
        <v>25</v>
      </c>
      <c r="C49" s="30">
        <v>2.7777777777777777</v>
      </c>
      <c r="D49" s="56">
        <v>8.0113636363636367</v>
      </c>
      <c r="E49" s="30">
        <v>13</v>
      </c>
      <c r="F49" s="56">
        <v>21.408163265306122</v>
      </c>
      <c r="G49" s="30">
        <v>9.1999999999999993</v>
      </c>
      <c r="H49" s="56">
        <v>26.169014084507044</v>
      </c>
      <c r="I49" s="30">
        <v>2.7777777777777777</v>
      </c>
      <c r="J49" s="56">
        <v>3.6829268292682928</v>
      </c>
      <c r="K49" s="30">
        <v>7.3953488372093021</v>
      </c>
      <c r="L49" s="56">
        <v>16.636585365853659</v>
      </c>
      <c r="M49" s="26">
        <v>18.162162162162161</v>
      </c>
    </row>
    <row r="50" spans="1:14" ht="15.75" thickBot="1" x14ac:dyDescent="0.3">
      <c r="B50" s="18">
        <v>26</v>
      </c>
      <c r="C50" s="30">
        <v>5.4444444444444446</v>
      </c>
      <c r="D50" s="56">
        <v>13.833333333333334</v>
      </c>
      <c r="E50" s="30">
        <v>19.8</v>
      </c>
      <c r="F50" s="56">
        <v>40.03092783505155</v>
      </c>
      <c r="G50" s="30">
        <v>26.333333333333332</v>
      </c>
      <c r="H50" s="56">
        <v>37.070921985815602</v>
      </c>
      <c r="I50" s="30">
        <v>5.7777777777777777</v>
      </c>
      <c r="J50" s="56">
        <v>6.375</v>
      </c>
      <c r="K50" s="30">
        <v>16.13953488372093</v>
      </c>
      <c r="L50" s="56">
        <v>26.240384615384617</v>
      </c>
      <c r="M50" s="26">
        <v>21.486486486486488</v>
      </c>
    </row>
    <row r="51" spans="1:14" ht="15.75" thickBot="1" x14ac:dyDescent="0.3">
      <c r="B51" s="18">
        <v>27</v>
      </c>
      <c r="C51" s="30"/>
      <c r="D51" s="56">
        <v>29.192307692307693</v>
      </c>
      <c r="E51" s="30"/>
      <c r="F51" s="56">
        <v>67.744897959183675</v>
      </c>
      <c r="G51" s="30"/>
      <c r="H51" s="56">
        <v>44.028571428571432</v>
      </c>
      <c r="I51" s="30"/>
      <c r="J51" s="56">
        <v>11.838709677419354</v>
      </c>
      <c r="K51" s="30"/>
      <c r="L51" s="56">
        <v>41.835978835978835</v>
      </c>
      <c r="M51" s="30"/>
    </row>
    <row r="52" spans="1:14" ht="15.75" thickBot="1" x14ac:dyDescent="0.3">
      <c r="B52" s="18">
        <v>28</v>
      </c>
      <c r="C52" s="30"/>
      <c r="D52" s="56">
        <v>46.666666666666664</v>
      </c>
      <c r="E52" s="30"/>
      <c r="F52" s="56">
        <v>88.755102040816325</v>
      </c>
      <c r="G52" s="30"/>
      <c r="H52" s="56">
        <v>74.492857142857147</v>
      </c>
      <c r="I52" s="30"/>
      <c r="J52" s="56">
        <v>12.965909090909092</v>
      </c>
      <c r="K52" s="30"/>
      <c r="L52" s="56">
        <v>58.817307692307693</v>
      </c>
      <c r="M52" s="30"/>
    </row>
    <row r="53" spans="1:14" ht="15.75" thickBot="1" x14ac:dyDescent="0.3">
      <c r="B53" s="18">
        <v>29</v>
      </c>
      <c r="C53" s="48"/>
      <c r="D53" s="56">
        <v>55.359550561797754</v>
      </c>
      <c r="E53" s="48"/>
      <c r="F53" s="56">
        <v>85.717171717171723</v>
      </c>
      <c r="G53" s="48"/>
      <c r="H53" s="56">
        <v>74.274647887323937</v>
      </c>
      <c r="I53" s="48"/>
      <c r="J53" s="56">
        <v>22.654761904761905</v>
      </c>
      <c r="K53" s="48"/>
      <c r="L53" s="56">
        <v>62.471014492753625</v>
      </c>
      <c r="M53" s="48"/>
    </row>
    <row r="54" spans="1:14" ht="15.75" thickBot="1" x14ac:dyDescent="0.3">
      <c r="B54" s="18">
        <v>30</v>
      </c>
      <c r="C54" s="48"/>
      <c r="D54" s="56">
        <v>52.640449438202246</v>
      </c>
      <c r="E54" s="48"/>
      <c r="F54" s="56">
        <v>128.01010101010101</v>
      </c>
      <c r="G54" s="48"/>
      <c r="H54" s="56">
        <v>86.75</v>
      </c>
      <c r="I54" s="48"/>
      <c r="J54" s="56">
        <v>19.646341463414632</v>
      </c>
      <c r="K54" s="48"/>
      <c r="L54" s="56">
        <v>75.887804878048783</v>
      </c>
      <c r="M54" s="48"/>
    </row>
    <row r="55" spans="1:14" ht="15.75" thickBot="1" x14ac:dyDescent="0.3">
      <c r="B55" s="18">
        <v>31</v>
      </c>
      <c r="C55" s="48"/>
      <c r="D55" s="56">
        <v>49.121951219512198</v>
      </c>
      <c r="E55" s="48"/>
      <c r="F55" s="56">
        <v>102.62626262626263</v>
      </c>
      <c r="G55" s="48"/>
      <c r="H55" s="56">
        <v>58.826086956521742</v>
      </c>
      <c r="I55" s="48"/>
      <c r="J55" s="56">
        <v>16.310810810810811</v>
      </c>
      <c r="K55" s="48"/>
      <c r="L55" s="56">
        <v>59.829516539440206</v>
      </c>
      <c r="M55" s="48"/>
    </row>
    <row r="56" spans="1:14" ht="15.75" thickBot="1" x14ac:dyDescent="0.3">
      <c r="B56" s="18">
        <v>32</v>
      </c>
      <c r="C56" s="48"/>
      <c r="D56" s="56">
        <v>41.302325581395351</v>
      </c>
      <c r="E56" s="48"/>
      <c r="F56" s="56">
        <v>68.141414141414145</v>
      </c>
      <c r="G56" s="48"/>
      <c r="H56" s="56">
        <v>55.255319148936174</v>
      </c>
      <c r="I56" s="48"/>
      <c r="J56" s="56">
        <v>14.867469879518072</v>
      </c>
      <c r="K56" s="48"/>
      <c r="L56" s="56">
        <v>47.244498777506109</v>
      </c>
      <c r="M56" s="48"/>
    </row>
    <row r="57" spans="1:14" ht="15.75" thickBot="1" x14ac:dyDescent="0.3">
      <c r="B57" s="18">
        <v>33</v>
      </c>
      <c r="C57" s="48"/>
      <c r="D57" s="56">
        <v>24.864197530864196</v>
      </c>
      <c r="E57" s="48"/>
      <c r="F57" s="56">
        <v>49.241758241758241</v>
      </c>
      <c r="G57" s="48"/>
      <c r="H57" s="56">
        <v>33.930769230769229</v>
      </c>
      <c r="I57" s="48"/>
      <c r="J57" s="56">
        <v>8.8518518518518512</v>
      </c>
      <c r="K57" s="48"/>
      <c r="L57" s="56">
        <v>30.347258485639685</v>
      </c>
      <c r="M57" s="48"/>
    </row>
    <row r="58" spans="1:14" ht="15.75" thickBot="1" x14ac:dyDescent="0.3">
      <c r="B58" s="18">
        <v>34</v>
      </c>
      <c r="C58" s="48"/>
      <c r="D58" s="56">
        <v>19.594936708860761</v>
      </c>
      <c r="E58" s="48"/>
      <c r="F58" s="56">
        <v>43.344444444444441</v>
      </c>
      <c r="G58" s="48"/>
      <c r="H58" s="56">
        <v>27.08</v>
      </c>
      <c r="I58" s="48"/>
      <c r="J58" s="56">
        <v>6.5540540540540544</v>
      </c>
      <c r="K58" s="48"/>
      <c r="L58" s="56">
        <v>25.323369565217391</v>
      </c>
      <c r="M58" s="48"/>
    </row>
    <row r="59" spans="1:14" ht="15.75" thickBot="1" x14ac:dyDescent="0.3">
      <c r="B59" s="18">
        <v>35</v>
      </c>
      <c r="C59" s="48"/>
      <c r="D59" s="56">
        <v>8.0897435897435894</v>
      </c>
      <c r="E59" s="48"/>
      <c r="F59" s="56">
        <v>20.795454545454547</v>
      </c>
      <c r="G59" s="48"/>
      <c r="H59" s="56">
        <v>13.563492063492063</v>
      </c>
      <c r="I59" s="48"/>
      <c r="J59" s="56">
        <v>3.9333333333333331</v>
      </c>
      <c r="K59" s="48"/>
      <c r="L59" s="56">
        <v>12.166212534059946</v>
      </c>
      <c r="M59" s="48"/>
    </row>
    <row r="60" spans="1:14" ht="15.75" thickBot="1" x14ac:dyDescent="0.3">
      <c r="B60" s="18">
        <v>36</v>
      </c>
      <c r="C60" s="49"/>
      <c r="D60" s="57">
        <v>5.1707317073170733</v>
      </c>
      <c r="E60" s="49"/>
      <c r="F60" s="57">
        <v>11.685185185185185</v>
      </c>
      <c r="G60" s="49"/>
      <c r="H60" s="57">
        <v>5.4933333333333332</v>
      </c>
      <c r="I60" s="49"/>
      <c r="J60" s="57">
        <v>2.125</v>
      </c>
      <c r="K60" s="49"/>
      <c r="L60" s="57">
        <v>6.5495049504950495</v>
      </c>
      <c r="M60" s="49"/>
    </row>
    <row r="61" spans="1:14" ht="15.75" thickBot="1" x14ac:dyDescent="0.3">
      <c r="B61" s="18">
        <v>37</v>
      </c>
      <c r="C61" s="21"/>
      <c r="D61" s="57">
        <v>4.3666666666666663</v>
      </c>
      <c r="E61" s="21"/>
      <c r="F61" s="57">
        <v>8.0606060606060606</v>
      </c>
      <c r="G61" s="21"/>
      <c r="H61" s="57">
        <v>5.2553191489361701</v>
      </c>
      <c r="I61" s="21"/>
      <c r="J61" s="57">
        <v>2.8636363636363638</v>
      </c>
      <c r="K61" s="21"/>
      <c r="L61" s="57">
        <v>5.3560606060606064</v>
      </c>
      <c r="M61" s="21"/>
    </row>
    <row r="62" spans="1:14" ht="15.75" thickBot="1" x14ac:dyDescent="0.3"/>
    <row r="63" spans="1:14" x14ac:dyDescent="0.25">
      <c r="A63" t="s">
        <v>52</v>
      </c>
      <c r="B63" s="16"/>
      <c r="C63" s="92" t="s">
        <v>34</v>
      </c>
      <c r="D63" s="104"/>
      <c r="E63" s="93"/>
      <c r="F63" s="92" t="s">
        <v>35</v>
      </c>
      <c r="G63" s="104"/>
      <c r="H63" s="93"/>
      <c r="I63" s="92" t="s">
        <v>33</v>
      </c>
      <c r="J63" s="104"/>
      <c r="K63" s="93"/>
      <c r="L63" s="92" t="s">
        <v>37</v>
      </c>
      <c r="M63" s="104"/>
      <c r="N63" s="93"/>
    </row>
    <row r="64" spans="1:14" x14ac:dyDescent="0.25">
      <c r="B64" s="17"/>
      <c r="C64" s="105"/>
      <c r="D64" s="106"/>
      <c r="E64" s="107"/>
      <c r="F64" s="105"/>
      <c r="G64" s="106"/>
      <c r="H64" s="107"/>
      <c r="I64" s="105" t="s">
        <v>36</v>
      </c>
      <c r="J64" s="109"/>
      <c r="K64" s="107"/>
      <c r="L64" s="105"/>
      <c r="M64" s="106"/>
      <c r="N64" s="107"/>
    </row>
    <row r="65" spans="1:14" ht="15.75" thickBot="1" x14ac:dyDescent="0.3">
      <c r="B65" s="17"/>
      <c r="C65" s="94"/>
      <c r="D65" s="108"/>
      <c r="E65" s="95"/>
      <c r="F65" s="94"/>
      <c r="G65" s="108"/>
      <c r="H65" s="95"/>
      <c r="I65" s="83"/>
      <c r="J65" s="91"/>
      <c r="K65" s="84"/>
      <c r="L65" s="94"/>
      <c r="M65" s="108"/>
      <c r="N65" s="95"/>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60">
        <f>'Total Number Ind Examined '!I8</f>
        <v>28</v>
      </c>
      <c r="D67" s="60">
        <f>'Total Number Ind Examined '!J8</f>
        <v>37</v>
      </c>
      <c r="E67" s="60">
        <f>C67+D67</f>
        <v>65</v>
      </c>
      <c r="F67" s="61">
        <f>'Total Number of Pools Examined'!H8</f>
        <v>7</v>
      </c>
      <c r="G67" s="61">
        <f>'Total Number of Pools Examined'!I8</f>
        <v>8</v>
      </c>
      <c r="H67" s="61">
        <f>F67+G67</f>
        <v>15</v>
      </c>
      <c r="I67" s="61">
        <f>'Total Number of WNV + Pools'!G7</f>
        <v>0</v>
      </c>
      <c r="J67" s="61">
        <f>'Total Number of WNV + Pools'!H7</f>
        <v>0</v>
      </c>
      <c r="K67" s="61">
        <f>'Total Number of WNV + Pools'!I7</f>
        <v>0</v>
      </c>
      <c r="L67" s="30">
        <f>ZONEINFRATE!C2</f>
        <v>0</v>
      </c>
      <c r="M67" s="30">
        <f>ZONEINFRATE!C3</f>
        <v>0</v>
      </c>
      <c r="N67" s="21">
        <v>0</v>
      </c>
    </row>
    <row r="68" spans="1:14" ht="24.75" thickBot="1" x14ac:dyDescent="0.3">
      <c r="B68" s="18" t="s">
        <v>57</v>
      </c>
      <c r="C68" s="60">
        <f>'Total Number Ind Examined '!I7</f>
        <v>140</v>
      </c>
      <c r="D68" s="60">
        <f>'Total Number Ind Examined '!J7</f>
        <v>146</v>
      </c>
      <c r="E68" s="60">
        <f t="shared" ref="E68:E71" si="11">C68+D68</f>
        <v>286</v>
      </c>
      <c r="F68" s="61">
        <f>'Total Number of Pools Examined'!H7</f>
        <v>11</v>
      </c>
      <c r="G68" s="61">
        <f>'Total Number of Pools Examined'!I7</f>
        <v>13</v>
      </c>
      <c r="H68" s="61">
        <f t="shared" ref="H68:H71" si="12">F68+G68</f>
        <v>24</v>
      </c>
      <c r="I68" s="61">
        <f>'Total Number of WNV + Pools'!G8</f>
        <v>0</v>
      </c>
      <c r="J68" s="61">
        <f>'Total Number of WNV + Pools'!H8</f>
        <v>0</v>
      </c>
      <c r="K68" s="61">
        <f>'Total Number of WNV + Pools'!I8</f>
        <v>0</v>
      </c>
      <c r="L68" s="30">
        <f>ZONEINFRATE!C4</f>
        <v>0</v>
      </c>
      <c r="M68" s="30">
        <f>ZONEINFRATE!C5</f>
        <v>0</v>
      </c>
      <c r="N68" s="62">
        <v>0</v>
      </c>
    </row>
    <row r="69" spans="1:14" ht="24.75" thickBot="1" x14ac:dyDescent="0.3">
      <c r="B69" s="18" t="s">
        <v>59</v>
      </c>
      <c r="C69" s="60">
        <f>'Total Number Ind Examined '!I9</f>
        <v>169</v>
      </c>
      <c r="D69" s="60">
        <f>'Total Number Ind Examined '!J9</f>
        <v>305</v>
      </c>
      <c r="E69" s="60">
        <f t="shared" si="11"/>
        <v>474</v>
      </c>
      <c r="F69" s="61">
        <f>'Total Number of Pools Examined'!H9</f>
        <v>10</v>
      </c>
      <c r="G69" s="61">
        <f>'Total Number of Pools Examined'!I9</f>
        <v>16</v>
      </c>
      <c r="H69" s="61">
        <f t="shared" si="12"/>
        <v>26</v>
      </c>
      <c r="I69" s="61">
        <f>'Total Number of WNV + Pools'!G9</f>
        <v>0</v>
      </c>
      <c r="J69" s="61">
        <f>'Total Number of WNV + Pools'!H9</f>
        <v>0</v>
      </c>
      <c r="K69" s="61">
        <f>'Total Number of WNV + Pools'!I9</f>
        <v>0</v>
      </c>
      <c r="L69" s="30">
        <f>ZONEINFRATE!C6</f>
        <v>0</v>
      </c>
      <c r="M69" s="30">
        <f>ZONEINFRATE!C7</f>
        <v>0</v>
      </c>
      <c r="N69" s="62">
        <v>0</v>
      </c>
    </row>
    <row r="70" spans="1:14" ht="24.75" thickBot="1" x14ac:dyDescent="0.3">
      <c r="B70" s="18" t="s">
        <v>58</v>
      </c>
      <c r="C70" s="60">
        <f>'Total Number Ind Examined '!I10</f>
        <v>42</v>
      </c>
      <c r="D70" s="60">
        <f>'Total Number Ind Examined '!J10</f>
        <v>94</v>
      </c>
      <c r="E70" s="60">
        <f t="shared" si="11"/>
        <v>136</v>
      </c>
      <c r="F70" s="61">
        <f>'Total Number of Pools Examined'!H10</f>
        <v>8</v>
      </c>
      <c r="G70" s="61">
        <f>'Total Number of Pools Examined'!I10</f>
        <v>12</v>
      </c>
      <c r="H70" s="61">
        <f t="shared" si="12"/>
        <v>20</v>
      </c>
      <c r="I70" s="61">
        <f>'Total Number of WNV + Pools'!G10</f>
        <v>0</v>
      </c>
      <c r="J70" s="61">
        <f>'Total Number of WNV + Pools'!H10</f>
        <v>0</v>
      </c>
      <c r="K70" s="61">
        <f>'Total Number of WNV + Pools'!I10</f>
        <v>0</v>
      </c>
      <c r="L70" s="30">
        <f>ZONEINFRATE!C8</f>
        <v>0</v>
      </c>
      <c r="M70" s="30">
        <f>ZONEINFRATE!C9</f>
        <v>0</v>
      </c>
      <c r="N70" s="62">
        <v>0</v>
      </c>
    </row>
    <row r="71" spans="1:14" ht="24.75" thickBot="1" x14ac:dyDescent="0.3">
      <c r="B71" s="18" t="s">
        <v>22</v>
      </c>
      <c r="C71" s="60">
        <f>SUM(C67:C70)</f>
        <v>379</v>
      </c>
      <c r="D71" s="60">
        <f>SUM(D67:D70)</f>
        <v>582</v>
      </c>
      <c r="E71" s="60">
        <f t="shared" si="11"/>
        <v>961</v>
      </c>
      <c r="F71" s="61">
        <f t="shared" ref="F71:K71" si="13">SUM(F67:F70)</f>
        <v>36</v>
      </c>
      <c r="G71" s="61">
        <f t="shared" si="13"/>
        <v>49</v>
      </c>
      <c r="H71" s="61">
        <f t="shared" si="12"/>
        <v>85</v>
      </c>
      <c r="I71" s="61">
        <f t="shared" si="13"/>
        <v>0</v>
      </c>
      <c r="J71" s="61">
        <f t="shared" si="13"/>
        <v>0</v>
      </c>
      <c r="K71" s="61">
        <f t="shared" si="13"/>
        <v>0</v>
      </c>
      <c r="L71" s="30">
        <f>CITYINFRATE!C2</f>
        <v>0</v>
      </c>
      <c r="M71" s="30">
        <f>CITYINFRATE!C3</f>
        <v>0</v>
      </c>
      <c r="N71" s="62">
        <v>0</v>
      </c>
    </row>
    <row r="72" spans="1:14" ht="15.75" thickBot="1" x14ac:dyDescent="0.3">
      <c r="B72" s="18"/>
      <c r="C72" s="61"/>
      <c r="D72" s="61"/>
      <c r="E72" s="61"/>
      <c r="F72" s="61"/>
      <c r="G72" s="61"/>
      <c r="H72" s="61"/>
      <c r="I72" s="61"/>
      <c r="J72" s="61"/>
      <c r="K72" s="61"/>
      <c r="L72" s="30"/>
      <c r="M72" s="30"/>
      <c r="N72" s="21"/>
    </row>
    <row r="73" spans="1:14" ht="15.75" thickBot="1" x14ac:dyDescent="0.3">
      <c r="B73" s="18" t="s">
        <v>9</v>
      </c>
      <c r="C73" s="61">
        <f>'Total Number Ind Examined '!I6</f>
        <v>3</v>
      </c>
      <c r="D73" s="61">
        <f>'Total Number Ind Examined '!J6</f>
        <v>369</v>
      </c>
      <c r="E73" s="61">
        <f>C73+D73</f>
        <v>372</v>
      </c>
      <c r="F73" s="61">
        <f>'Total Number of Pools Examined'!H6</f>
        <v>1</v>
      </c>
      <c r="G73" s="61">
        <f>'Total Number of Pools Examined'!I6</f>
        <v>10</v>
      </c>
      <c r="H73" s="61">
        <f>F73+G73</f>
        <v>11</v>
      </c>
      <c r="I73" s="61">
        <f>'Total Number of WNV + Pools'!G11</f>
        <v>0</v>
      </c>
      <c r="J73" s="61">
        <f>'Total Number of WNV + Pools'!H11</f>
        <v>1</v>
      </c>
      <c r="K73" s="61">
        <f>I73+J73</f>
        <v>1</v>
      </c>
      <c r="L73" s="30">
        <f>CITYINFRATE!C4</f>
        <v>0</v>
      </c>
      <c r="M73" s="30">
        <f>CITYINFRATE!C5</f>
        <v>2.7295036880594949</v>
      </c>
      <c r="N73" s="70">
        <v>2.7088887530027521</v>
      </c>
    </row>
    <row r="74" spans="1:14" ht="15.75" thickBot="1" x14ac:dyDescent="0.3"/>
    <row r="75" spans="1:14" x14ac:dyDescent="0.25">
      <c r="A75" t="s">
        <v>53</v>
      </c>
      <c r="B75" s="16"/>
      <c r="C75" s="92" t="s">
        <v>56</v>
      </c>
      <c r="D75" s="93"/>
      <c r="E75" s="92" t="s">
        <v>57</v>
      </c>
      <c r="F75" s="93"/>
      <c r="G75" s="92" t="s">
        <v>59</v>
      </c>
      <c r="H75" s="93"/>
      <c r="I75" s="92" t="s">
        <v>58</v>
      </c>
      <c r="J75" s="93"/>
      <c r="K75" s="92" t="s">
        <v>22</v>
      </c>
      <c r="L75" s="93"/>
      <c r="M75" s="19"/>
    </row>
    <row r="76" spans="1:14" ht="15.75" thickBot="1" x14ac:dyDescent="0.3">
      <c r="B76" s="17"/>
      <c r="C76" s="94"/>
      <c r="D76" s="95"/>
      <c r="E76" s="94"/>
      <c r="F76" s="95"/>
      <c r="G76" s="94"/>
      <c r="H76" s="95"/>
      <c r="I76" s="94"/>
      <c r="J76" s="95"/>
      <c r="K76" s="94"/>
      <c r="L76" s="95"/>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57">
        <v>0</v>
      </c>
      <c r="D78" s="58">
        <v>0</v>
      </c>
      <c r="E78" s="57">
        <v>0</v>
      </c>
      <c r="F78" s="58">
        <v>0</v>
      </c>
      <c r="G78" s="57">
        <v>0</v>
      </c>
      <c r="H78" s="58">
        <v>1.3719280144795569</v>
      </c>
      <c r="I78" s="57">
        <v>0</v>
      </c>
      <c r="J78" s="58">
        <v>0</v>
      </c>
      <c r="K78" s="57">
        <v>0</v>
      </c>
      <c r="L78" s="58">
        <v>0.52437624183763432</v>
      </c>
      <c r="M78" s="57">
        <v>0</v>
      </c>
    </row>
    <row r="79" spans="1:14" ht="15.75" thickBot="1" x14ac:dyDescent="0.3">
      <c r="B79" s="18">
        <v>25</v>
      </c>
      <c r="C79" s="57">
        <v>0</v>
      </c>
      <c r="D79" s="58">
        <v>0</v>
      </c>
      <c r="E79" s="57">
        <v>0</v>
      </c>
      <c r="F79" s="58">
        <v>0.62229589194158752</v>
      </c>
      <c r="G79" s="57">
        <v>0</v>
      </c>
      <c r="H79" s="58">
        <v>0</v>
      </c>
      <c r="I79" s="57">
        <v>0</v>
      </c>
      <c r="J79" s="58">
        <v>0</v>
      </c>
      <c r="K79" s="57">
        <v>0</v>
      </c>
      <c r="L79" s="58">
        <v>8.1974574125068422E-2</v>
      </c>
      <c r="M79" s="57">
        <v>0</v>
      </c>
    </row>
    <row r="80" spans="1:14" ht="15.75" thickBot="1" x14ac:dyDescent="0.3">
      <c r="B80" s="18">
        <v>26</v>
      </c>
      <c r="C80" s="57">
        <v>0</v>
      </c>
      <c r="D80" s="58">
        <v>0</v>
      </c>
      <c r="E80" s="57">
        <v>0</v>
      </c>
      <c r="F80" s="58">
        <v>0.10800000000000001</v>
      </c>
      <c r="G80" s="57">
        <v>0</v>
      </c>
      <c r="H80" s="58">
        <v>0.47173578978376163</v>
      </c>
      <c r="I80" s="57">
        <v>0</v>
      </c>
      <c r="J80" s="58">
        <v>0.4821267020419211</v>
      </c>
      <c r="K80" s="57">
        <v>0</v>
      </c>
      <c r="L80" s="58">
        <v>0.29303564979440011</v>
      </c>
      <c r="M80" s="71">
        <v>2.7088887530027521</v>
      </c>
    </row>
    <row r="81" spans="2:13" ht="15.75" thickBot="1" x14ac:dyDescent="0.3">
      <c r="B81" s="18">
        <v>27</v>
      </c>
      <c r="C81" s="30"/>
      <c r="D81" s="58">
        <v>0</v>
      </c>
      <c r="E81" s="30"/>
      <c r="F81" s="58">
        <v>0.242731298767248</v>
      </c>
      <c r="G81" s="30"/>
      <c r="H81" s="58">
        <v>0.22275287749498812</v>
      </c>
      <c r="I81" s="30"/>
      <c r="J81" s="58">
        <v>0</v>
      </c>
      <c r="K81" s="30"/>
      <c r="L81" s="58">
        <v>0.20642105669107452</v>
      </c>
      <c r="M81" s="30"/>
    </row>
    <row r="82" spans="2:13" ht="15.75" thickBot="1" x14ac:dyDescent="0.3">
      <c r="B82" s="18">
        <v>28</v>
      </c>
      <c r="C82" s="30"/>
      <c r="D82" s="58">
        <v>0</v>
      </c>
      <c r="E82" s="30"/>
      <c r="F82" s="58">
        <v>0.42957398266981961</v>
      </c>
      <c r="G82" s="30"/>
      <c r="H82" s="58">
        <v>0.95691347747366229</v>
      </c>
      <c r="I82" s="30"/>
      <c r="J82" s="58">
        <v>0.43789867201821925</v>
      </c>
      <c r="K82" s="30"/>
      <c r="L82" s="58">
        <v>0.57474506615093801</v>
      </c>
      <c r="M82" s="30"/>
    </row>
    <row r="83" spans="2:13" ht="15.75" thickBot="1" x14ac:dyDescent="0.3">
      <c r="B83" s="18">
        <v>29</v>
      </c>
      <c r="C83" s="48"/>
      <c r="D83" s="58">
        <v>1.6105804838081497</v>
      </c>
      <c r="E83" s="48"/>
      <c r="F83" s="58">
        <v>1.262830343278448</v>
      </c>
      <c r="G83" s="48"/>
      <c r="H83" s="58">
        <v>2.8963178113679904</v>
      </c>
      <c r="I83" s="48"/>
      <c r="J83" s="58">
        <v>1.0510843286062497</v>
      </c>
      <c r="K83" s="48"/>
      <c r="L83" s="58">
        <v>1.8838478811158623</v>
      </c>
      <c r="M83" s="48"/>
    </row>
    <row r="84" spans="2:13" ht="15.75" thickBot="1" x14ac:dyDescent="0.3">
      <c r="B84" s="18">
        <v>30</v>
      </c>
      <c r="C84" s="48"/>
      <c r="D84" s="58">
        <v>2.7854390744040525</v>
      </c>
      <c r="E84" s="48"/>
      <c r="F84" s="58">
        <v>1.9366937947529137</v>
      </c>
      <c r="G84" s="48"/>
      <c r="H84" s="58">
        <v>3.8543684383131107</v>
      </c>
      <c r="I84" s="48"/>
      <c r="J84" s="58">
        <v>3.2386939593409148</v>
      </c>
      <c r="K84" s="48"/>
      <c r="L84" s="58">
        <v>2.8820487602511626</v>
      </c>
      <c r="M84" s="48"/>
    </row>
    <row r="85" spans="2:13" ht="15.75" thickBot="1" x14ac:dyDescent="0.3">
      <c r="B85" s="18">
        <v>31</v>
      </c>
      <c r="C85" s="48"/>
      <c r="D85" s="58">
        <v>3.9603406702893964</v>
      </c>
      <c r="E85" s="48"/>
      <c r="F85" s="58">
        <v>1.6053776120323888</v>
      </c>
      <c r="G85" s="48"/>
      <c r="H85" s="58">
        <v>4.154607454601873</v>
      </c>
      <c r="I85" s="48"/>
      <c r="J85" s="58">
        <v>2.9675473140006599</v>
      </c>
      <c r="K85" s="48"/>
      <c r="L85" s="58">
        <v>2.9621719516231884</v>
      </c>
      <c r="M85" s="48"/>
    </row>
    <row r="86" spans="2:13" ht="15.75" thickBot="1" x14ac:dyDescent="0.3">
      <c r="B86" s="18">
        <v>32</v>
      </c>
      <c r="C86" s="48"/>
      <c r="D86" s="58">
        <v>4.1280062926574672</v>
      </c>
      <c r="E86" s="48"/>
      <c r="F86" s="58">
        <v>6.0572949967821703</v>
      </c>
      <c r="G86" s="48"/>
      <c r="H86" s="58">
        <v>7.6336146347042781</v>
      </c>
      <c r="I86" s="48"/>
      <c r="J86" s="58">
        <v>9.5154931734195909</v>
      </c>
      <c r="K86" s="48"/>
      <c r="L86" s="58">
        <v>5.9712338197476829</v>
      </c>
      <c r="M86" s="48"/>
    </row>
    <row r="87" spans="2:13" ht="15.75" thickBot="1" x14ac:dyDescent="0.3">
      <c r="B87" s="18">
        <v>33</v>
      </c>
      <c r="C87" s="48"/>
      <c r="D87" s="58">
        <v>7.8857803782312628</v>
      </c>
      <c r="E87" s="48"/>
      <c r="F87" s="58">
        <v>6.7783680312540708</v>
      </c>
      <c r="G87" s="48"/>
      <c r="H87" s="58">
        <v>9.778127845819796</v>
      </c>
      <c r="I87" s="48"/>
      <c r="J87" s="58">
        <v>3.8412612515831315</v>
      </c>
      <c r="K87" s="48"/>
      <c r="L87" s="58">
        <v>8.0366071063080113</v>
      </c>
      <c r="M87" s="48"/>
    </row>
    <row r="88" spans="2:13" ht="15.75" thickBot="1" x14ac:dyDescent="0.3">
      <c r="B88" s="18">
        <v>34</v>
      </c>
      <c r="C88" s="48"/>
      <c r="D88" s="58">
        <v>6.9613136599243006</v>
      </c>
      <c r="E88" s="48"/>
      <c r="F88" s="58">
        <v>3.5755338185884478</v>
      </c>
      <c r="G88" s="48"/>
      <c r="H88" s="58">
        <v>11.008235349774395</v>
      </c>
      <c r="I88" s="48"/>
      <c r="J88" s="58">
        <v>11.477528721383241</v>
      </c>
      <c r="K88" s="48"/>
      <c r="L88" s="58">
        <v>7.5178958806054039</v>
      </c>
      <c r="M88" s="48"/>
    </row>
    <row r="89" spans="2:13" ht="15.75" thickBot="1" x14ac:dyDescent="0.3">
      <c r="B89" s="18">
        <v>35</v>
      </c>
      <c r="C89" s="48"/>
      <c r="D89" s="58">
        <v>10.087990557444293</v>
      </c>
      <c r="E89" s="48"/>
      <c r="F89" s="58">
        <v>5.5917272417445476</v>
      </c>
      <c r="G89" s="48"/>
      <c r="H89" s="58">
        <v>14.823468552836312</v>
      </c>
      <c r="I89" s="48"/>
      <c r="J89" s="58">
        <v>50.474499280621231</v>
      </c>
      <c r="K89" s="48"/>
      <c r="L89" s="58">
        <v>10.875692299118176</v>
      </c>
      <c r="M89" s="48"/>
    </row>
    <row r="90" spans="2:13" ht="15.75" thickBot="1" x14ac:dyDescent="0.3">
      <c r="B90" s="18">
        <v>36</v>
      </c>
      <c r="C90" s="49"/>
      <c r="D90" s="59">
        <v>21.92</v>
      </c>
      <c r="E90" s="49"/>
      <c r="F90" s="59">
        <v>4.8600000000000003</v>
      </c>
      <c r="G90" s="49"/>
      <c r="H90" s="59">
        <v>0</v>
      </c>
      <c r="I90" s="49"/>
      <c r="J90" s="59">
        <v>0</v>
      </c>
      <c r="K90" s="49"/>
      <c r="L90" s="59">
        <v>3.36</v>
      </c>
      <c r="M90" s="49"/>
    </row>
    <row r="91" spans="2:13" ht="15.75" thickBot="1" x14ac:dyDescent="0.3">
      <c r="B91" s="18">
        <v>37</v>
      </c>
      <c r="C91" s="21"/>
      <c r="D91" s="57">
        <v>0</v>
      </c>
      <c r="E91" s="21"/>
      <c r="F91" s="57">
        <v>5.04</v>
      </c>
      <c r="G91" s="21"/>
      <c r="H91" s="57">
        <v>3.7</v>
      </c>
      <c r="I91" s="21"/>
      <c r="J91" s="57">
        <v>0</v>
      </c>
      <c r="K91" s="21"/>
      <c r="L91" s="57">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38" workbookViewId="0">
      <selection activeCell="C2" sqref="C2:C97"/>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424</v>
      </c>
    </row>
    <row r="2" spans="1:22" x14ac:dyDescent="0.25">
      <c r="A2" s="39">
        <v>2016</v>
      </c>
      <c r="B2" s="37" t="s">
        <v>105</v>
      </c>
      <c r="C2" s="37">
        <v>18587</v>
      </c>
      <c r="D2" s="37">
        <v>26</v>
      </c>
      <c r="E2" s="38">
        <v>42548</v>
      </c>
      <c r="F2" s="37" t="s">
        <v>106</v>
      </c>
      <c r="G2" s="37" t="s">
        <v>9</v>
      </c>
      <c r="H2" s="37" t="s">
        <v>107</v>
      </c>
      <c r="I2" s="37" t="s">
        <v>9</v>
      </c>
      <c r="J2" s="37" t="s">
        <v>108</v>
      </c>
      <c r="K2" s="37" t="s">
        <v>109</v>
      </c>
      <c r="L2" s="37" t="s">
        <v>6</v>
      </c>
      <c r="M2" s="37" t="s">
        <v>110</v>
      </c>
      <c r="O2" s="37">
        <v>33</v>
      </c>
      <c r="P2" s="37">
        <v>33</v>
      </c>
      <c r="Q2" s="37">
        <v>0</v>
      </c>
      <c r="R2" s="37" t="s">
        <v>410</v>
      </c>
      <c r="T2" s="37" t="s">
        <v>412</v>
      </c>
      <c r="U2" s="37" t="s">
        <v>412</v>
      </c>
      <c r="V2" s="37" t="s">
        <v>425</v>
      </c>
    </row>
    <row r="3" spans="1:22" x14ac:dyDescent="0.25">
      <c r="A3" s="39">
        <v>2016</v>
      </c>
      <c r="B3" s="37" t="s">
        <v>111</v>
      </c>
      <c r="C3" s="37">
        <v>18588</v>
      </c>
      <c r="D3" s="37">
        <v>26</v>
      </c>
      <c r="E3" s="38">
        <v>42548</v>
      </c>
      <c r="F3" s="37" t="s">
        <v>106</v>
      </c>
      <c r="G3" s="37" t="s">
        <v>9</v>
      </c>
      <c r="H3" s="37" t="s">
        <v>107</v>
      </c>
      <c r="I3" s="37" t="s">
        <v>9</v>
      </c>
      <c r="J3" s="37" t="s">
        <v>108</v>
      </c>
      <c r="K3" s="37" t="s">
        <v>109</v>
      </c>
      <c r="L3" s="37" t="s">
        <v>5</v>
      </c>
      <c r="M3" s="37" t="s">
        <v>110</v>
      </c>
      <c r="O3" s="37">
        <v>3</v>
      </c>
      <c r="P3" s="37">
        <v>3</v>
      </c>
      <c r="Q3" s="37">
        <v>0</v>
      </c>
      <c r="R3" s="37" t="s">
        <v>410</v>
      </c>
      <c r="T3" s="37" t="s">
        <v>413</v>
      </c>
      <c r="U3" s="37" t="s">
        <v>413</v>
      </c>
      <c r="V3" s="37" t="s">
        <v>426</v>
      </c>
    </row>
    <row r="4" spans="1:22" x14ac:dyDescent="0.25">
      <c r="A4" s="39">
        <v>2016</v>
      </c>
      <c r="B4" s="37" t="s">
        <v>112</v>
      </c>
      <c r="C4" s="37">
        <v>18589</v>
      </c>
      <c r="D4" s="37">
        <v>26</v>
      </c>
      <c r="E4" s="38">
        <v>42548</v>
      </c>
      <c r="F4" s="37" t="s">
        <v>106</v>
      </c>
      <c r="G4" s="37" t="s">
        <v>47</v>
      </c>
      <c r="H4" s="37" t="s">
        <v>113</v>
      </c>
      <c r="I4" s="37" t="s">
        <v>60</v>
      </c>
      <c r="J4" s="37" t="s">
        <v>108</v>
      </c>
      <c r="K4" s="37" t="s">
        <v>109</v>
      </c>
      <c r="L4" s="37" t="s">
        <v>6</v>
      </c>
      <c r="M4" s="37" t="s">
        <v>110</v>
      </c>
      <c r="O4" s="37">
        <v>10</v>
      </c>
      <c r="P4" s="37">
        <v>10</v>
      </c>
      <c r="Q4" s="37">
        <v>0</v>
      </c>
      <c r="R4" s="37" t="s">
        <v>410</v>
      </c>
      <c r="T4" s="37" t="s">
        <v>414</v>
      </c>
      <c r="U4" s="37" t="s">
        <v>416</v>
      </c>
      <c r="V4" s="37" t="s">
        <v>427</v>
      </c>
    </row>
    <row r="5" spans="1:22" x14ac:dyDescent="0.25">
      <c r="A5" s="39">
        <v>2016</v>
      </c>
      <c r="B5" s="37" t="s">
        <v>114</v>
      </c>
      <c r="C5" s="37">
        <v>18590</v>
      </c>
      <c r="D5" s="37">
        <v>26</v>
      </c>
      <c r="E5" s="38">
        <v>42548</v>
      </c>
      <c r="F5" s="37" t="s">
        <v>106</v>
      </c>
      <c r="G5" s="37" t="s">
        <v>47</v>
      </c>
      <c r="H5" s="37" t="s">
        <v>115</v>
      </c>
      <c r="I5" s="37" t="s">
        <v>61</v>
      </c>
      <c r="J5" s="37" t="s">
        <v>116</v>
      </c>
      <c r="K5" s="37" t="s">
        <v>109</v>
      </c>
      <c r="L5" s="37" t="s">
        <v>6</v>
      </c>
      <c r="M5" s="37" t="s">
        <v>110</v>
      </c>
      <c r="N5" s="37">
        <v>1</v>
      </c>
      <c r="P5" s="37">
        <v>1</v>
      </c>
      <c r="Q5" s="37">
        <v>0</v>
      </c>
      <c r="R5" s="37" t="s">
        <v>410</v>
      </c>
      <c r="T5" s="37" t="s">
        <v>414</v>
      </c>
      <c r="U5" s="37" t="s">
        <v>417</v>
      </c>
      <c r="V5" s="37" t="s">
        <v>428</v>
      </c>
    </row>
    <row r="6" spans="1:22" x14ac:dyDescent="0.25">
      <c r="A6" s="39">
        <v>2016</v>
      </c>
      <c r="B6" s="37" t="s">
        <v>117</v>
      </c>
      <c r="C6" s="37">
        <v>18591</v>
      </c>
      <c r="D6" s="37">
        <v>26</v>
      </c>
      <c r="E6" s="38">
        <v>42548</v>
      </c>
      <c r="F6" s="37" t="s">
        <v>106</v>
      </c>
      <c r="G6" s="37" t="s">
        <v>47</v>
      </c>
      <c r="H6" s="37" t="s">
        <v>115</v>
      </c>
      <c r="I6" s="37" t="s">
        <v>61</v>
      </c>
      <c r="J6" s="37" t="s">
        <v>116</v>
      </c>
      <c r="K6" s="37" t="s">
        <v>109</v>
      </c>
      <c r="L6" s="37" t="s">
        <v>5</v>
      </c>
      <c r="M6" s="37" t="s">
        <v>110</v>
      </c>
      <c r="N6" s="37">
        <v>19</v>
      </c>
      <c r="P6" s="37">
        <v>19</v>
      </c>
      <c r="Q6" s="37">
        <v>0</v>
      </c>
      <c r="R6" s="37" t="s">
        <v>410</v>
      </c>
      <c r="T6" s="37" t="s">
        <v>415</v>
      </c>
      <c r="U6" s="37" t="s">
        <v>418</v>
      </c>
      <c r="V6" s="37" t="s">
        <v>429</v>
      </c>
    </row>
    <row r="7" spans="1:22" x14ac:dyDescent="0.25">
      <c r="A7" s="39">
        <v>2016</v>
      </c>
      <c r="B7" s="37" t="s">
        <v>118</v>
      </c>
      <c r="C7" s="37">
        <v>18592</v>
      </c>
      <c r="D7" s="37">
        <v>26</v>
      </c>
      <c r="E7" s="38">
        <v>42548</v>
      </c>
      <c r="F7" s="37" t="s">
        <v>106</v>
      </c>
      <c r="G7" s="37" t="s">
        <v>47</v>
      </c>
      <c r="H7" s="37" t="s">
        <v>119</v>
      </c>
      <c r="I7" s="37" t="s">
        <v>61</v>
      </c>
      <c r="J7" s="37" t="s">
        <v>108</v>
      </c>
      <c r="K7" s="37" t="s">
        <v>109</v>
      </c>
      <c r="L7" s="37" t="s">
        <v>6</v>
      </c>
      <c r="M7" s="37" t="s">
        <v>110</v>
      </c>
      <c r="O7" s="37">
        <v>1</v>
      </c>
      <c r="P7" s="37">
        <v>1</v>
      </c>
      <c r="Q7" s="37">
        <v>0</v>
      </c>
      <c r="R7" s="37" t="s">
        <v>410</v>
      </c>
      <c r="T7" s="37" t="s">
        <v>414</v>
      </c>
      <c r="U7" s="37" t="s">
        <v>417</v>
      </c>
      <c r="V7" s="37" t="s">
        <v>430</v>
      </c>
    </row>
    <row r="8" spans="1:22" x14ac:dyDescent="0.25">
      <c r="A8" s="39">
        <v>2016</v>
      </c>
      <c r="B8" s="37" t="s">
        <v>120</v>
      </c>
      <c r="C8" s="37">
        <v>18593</v>
      </c>
      <c r="D8" s="37">
        <v>26</v>
      </c>
      <c r="E8" s="38">
        <v>42548</v>
      </c>
      <c r="F8" s="37" t="s">
        <v>106</v>
      </c>
      <c r="G8" s="37" t="s">
        <v>9</v>
      </c>
      <c r="H8" s="37" t="s">
        <v>121</v>
      </c>
      <c r="I8" s="37" t="s">
        <v>9</v>
      </c>
      <c r="J8" s="37" t="s">
        <v>108</v>
      </c>
      <c r="K8" s="37" t="s">
        <v>109</v>
      </c>
      <c r="L8" s="37" t="s">
        <v>6</v>
      </c>
      <c r="M8" s="37" t="s">
        <v>110</v>
      </c>
      <c r="O8" s="37">
        <v>50</v>
      </c>
      <c r="P8" s="37">
        <v>50</v>
      </c>
      <c r="Q8" s="37">
        <v>0</v>
      </c>
      <c r="R8" s="37" t="s">
        <v>410</v>
      </c>
      <c r="T8" s="37" t="s">
        <v>412</v>
      </c>
      <c r="U8" s="37" t="s">
        <v>412</v>
      </c>
      <c r="V8" s="37" t="s">
        <v>431</v>
      </c>
    </row>
    <row r="9" spans="1:22" x14ac:dyDescent="0.25">
      <c r="A9" s="39">
        <v>2016</v>
      </c>
      <c r="B9" s="37" t="s">
        <v>122</v>
      </c>
      <c r="C9" s="37">
        <v>18594</v>
      </c>
      <c r="D9" s="37">
        <v>26</v>
      </c>
      <c r="E9" s="38">
        <v>42548</v>
      </c>
      <c r="F9" s="37" t="s">
        <v>106</v>
      </c>
      <c r="G9" s="37" t="s">
        <v>9</v>
      </c>
      <c r="H9" s="37" t="s">
        <v>121</v>
      </c>
      <c r="I9" s="37" t="s">
        <v>9</v>
      </c>
      <c r="J9" s="37" t="s">
        <v>108</v>
      </c>
      <c r="K9" s="37" t="s">
        <v>109</v>
      </c>
      <c r="L9" s="37" t="s">
        <v>6</v>
      </c>
      <c r="M9" s="37" t="s">
        <v>110</v>
      </c>
      <c r="O9" s="37">
        <v>50</v>
      </c>
      <c r="P9" s="37">
        <v>50</v>
      </c>
      <c r="Q9" s="37">
        <v>0</v>
      </c>
      <c r="R9" s="37" t="s">
        <v>410</v>
      </c>
      <c r="T9" s="37" t="s">
        <v>412</v>
      </c>
      <c r="U9" s="37" t="s">
        <v>412</v>
      </c>
      <c r="V9" s="37" t="s">
        <v>431</v>
      </c>
    </row>
    <row r="10" spans="1:22" x14ac:dyDescent="0.25">
      <c r="A10" s="39">
        <v>2016</v>
      </c>
      <c r="B10" s="37" t="s">
        <v>123</v>
      </c>
      <c r="C10" s="37">
        <v>18595</v>
      </c>
      <c r="D10" s="37">
        <v>26</v>
      </c>
      <c r="E10" s="38">
        <v>42548</v>
      </c>
      <c r="F10" s="37" t="s">
        <v>106</v>
      </c>
      <c r="G10" s="37" t="s">
        <v>9</v>
      </c>
      <c r="H10" s="37" t="s">
        <v>121</v>
      </c>
      <c r="I10" s="37" t="s">
        <v>9</v>
      </c>
      <c r="J10" s="37" t="s">
        <v>108</v>
      </c>
      <c r="K10" s="37" t="s">
        <v>109</v>
      </c>
      <c r="L10" s="37" t="s">
        <v>6</v>
      </c>
      <c r="M10" s="37" t="s">
        <v>110</v>
      </c>
      <c r="O10" s="37">
        <v>36</v>
      </c>
      <c r="P10" s="37">
        <v>36</v>
      </c>
      <c r="Q10" s="37">
        <v>0</v>
      </c>
      <c r="R10" s="37" t="s">
        <v>410</v>
      </c>
      <c r="T10" s="37" t="s">
        <v>412</v>
      </c>
      <c r="U10" s="37" t="s">
        <v>412</v>
      </c>
      <c r="V10" s="37" t="s">
        <v>431</v>
      </c>
    </row>
    <row r="11" spans="1:22" x14ac:dyDescent="0.25">
      <c r="A11" s="39">
        <v>2016</v>
      </c>
      <c r="B11" s="37" t="s">
        <v>124</v>
      </c>
      <c r="C11" s="37">
        <v>18596</v>
      </c>
      <c r="D11" s="37">
        <v>26</v>
      </c>
      <c r="E11" s="38">
        <v>42548</v>
      </c>
      <c r="F11" s="37" t="s">
        <v>106</v>
      </c>
      <c r="G11" s="37" t="s">
        <v>47</v>
      </c>
      <c r="H11" s="37" t="s">
        <v>125</v>
      </c>
      <c r="I11" s="37" t="s">
        <v>61</v>
      </c>
      <c r="J11" s="37" t="s">
        <v>108</v>
      </c>
      <c r="K11" s="37" t="s">
        <v>109</v>
      </c>
      <c r="L11" s="37" t="s">
        <v>6</v>
      </c>
      <c r="M11" s="37" t="s">
        <v>110</v>
      </c>
      <c r="O11" s="37">
        <v>4</v>
      </c>
      <c r="P11" s="37">
        <v>4</v>
      </c>
      <c r="Q11" s="37">
        <v>0</v>
      </c>
      <c r="R11" s="37" t="s">
        <v>410</v>
      </c>
      <c r="T11" s="37" t="s">
        <v>414</v>
      </c>
      <c r="U11" s="37" t="s">
        <v>417</v>
      </c>
      <c r="V11" s="37" t="s">
        <v>432</v>
      </c>
    </row>
    <row r="12" spans="1:22" x14ac:dyDescent="0.25">
      <c r="A12" s="39">
        <v>2016</v>
      </c>
      <c r="B12" s="37" t="s">
        <v>126</v>
      </c>
      <c r="C12" s="37">
        <v>18597</v>
      </c>
      <c r="D12" s="37">
        <v>26</v>
      </c>
      <c r="E12" s="38">
        <v>42548</v>
      </c>
      <c r="F12" s="37" t="s">
        <v>106</v>
      </c>
      <c r="G12" s="37" t="s">
        <v>47</v>
      </c>
      <c r="H12" s="37" t="s">
        <v>125</v>
      </c>
      <c r="I12" s="37" t="s">
        <v>61</v>
      </c>
      <c r="J12" s="37" t="s">
        <v>108</v>
      </c>
      <c r="K12" s="37" t="s">
        <v>109</v>
      </c>
      <c r="L12" s="37" t="s">
        <v>5</v>
      </c>
      <c r="M12" s="37" t="s">
        <v>110</v>
      </c>
      <c r="O12" s="37">
        <v>3</v>
      </c>
      <c r="P12" s="37">
        <v>3</v>
      </c>
      <c r="Q12" s="37">
        <v>0</v>
      </c>
      <c r="R12" s="37" t="s">
        <v>410</v>
      </c>
      <c r="T12" s="37" t="s">
        <v>415</v>
      </c>
      <c r="U12" s="37" t="s">
        <v>418</v>
      </c>
      <c r="V12" s="37" t="s">
        <v>433</v>
      </c>
    </row>
    <row r="13" spans="1:22" x14ac:dyDescent="0.25">
      <c r="A13" s="39">
        <v>2016</v>
      </c>
      <c r="B13" s="37" t="s">
        <v>127</v>
      </c>
      <c r="C13" s="37">
        <v>18598</v>
      </c>
      <c r="D13" s="37">
        <v>26</v>
      </c>
      <c r="E13" s="38">
        <v>42548</v>
      </c>
      <c r="F13" s="37" t="s">
        <v>106</v>
      </c>
      <c r="G13" s="37" t="s">
        <v>47</v>
      </c>
      <c r="H13" s="37" t="s">
        <v>128</v>
      </c>
      <c r="I13" s="37" t="s">
        <v>61</v>
      </c>
      <c r="J13" s="37" t="s">
        <v>108</v>
      </c>
      <c r="K13" s="37" t="s">
        <v>109</v>
      </c>
      <c r="L13" s="37" t="s">
        <v>6</v>
      </c>
      <c r="M13" s="37" t="s">
        <v>110</v>
      </c>
      <c r="O13" s="37">
        <v>20</v>
      </c>
      <c r="P13" s="37">
        <v>20</v>
      </c>
      <c r="Q13" s="37">
        <v>0</v>
      </c>
      <c r="R13" s="37" t="s">
        <v>410</v>
      </c>
      <c r="T13" s="37" t="s">
        <v>414</v>
      </c>
      <c r="U13" s="37" t="s">
        <v>417</v>
      </c>
      <c r="V13" s="37" t="s">
        <v>434</v>
      </c>
    </row>
    <row r="14" spans="1:22" x14ac:dyDescent="0.25">
      <c r="A14" s="39">
        <v>2016</v>
      </c>
      <c r="B14" s="37" t="s">
        <v>129</v>
      </c>
      <c r="C14" s="37">
        <v>18599</v>
      </c>
      <c r="D14" s="37">
        <v>26</v>
      </c>
      <c r="E14" s="38">
        <v>42548</v>
      </c>
      <c r="F14" s="37" t="s">
        <v>106</v>
      </c>
      <c r="G14" s="37" t="s">
        <v>47</v>
      </c>
      <c r="H14" s="37" t="s">
        <v>128</v>
      </c>
      <c r="I14" s="37" t="s">
        <v>61</v>
      </c>
      <c r="J14" s="37" t="s">
        <v>108</v>
      </c>
      <c r="K14" s="37" t="s">
        <v>109</v>
      </c>
      <c r="L14" s="37" t="s">
        <v>5</v>
      </c>
      <c r="M14" s="37" t="s">
        <v>110</v>
      </c>
      <c r="O14" s="37">
        <v>3</v>
      </c>
      <c r="P14" s="37">
        <v>3</v>
      </c>
      <c r="Q14" s="37">
        <v>0</v>
      </c>
      <c r="R14" s="37" t="s">
        <v>410</v>
      </c>
      <c r="T14" s="37" t="s">
        <v>415</v>
      </c>
      <c r="U14" s="37" t="s">
        <v>418</v>
      </c>
      <c r="V14" s="37" t="s">
        <v>435</v>
      </c>
    </row>
    <row r="15" spans="1:22" x14ac:dyDescent="0.25">
      <c r="A15" s="39">
        <v>2016</v>
      </c>
      <c r="B15" s="37" t="s">
        <v>130</v>
      </c>
      <c r="C15" s="37">
        <v>18600</v>
      </c>
      <c r="D15" s="37">
        <v>26</v>
      </c>
      <c r="E15" s="38">
        <v>42548</v>
      </c>
      <c r="F15" s="37" t="s">
        <v>106</v>
      </c>
      <c r="G15" s="37" t="s">
        <v>47</v>
      </c>
      <c r="H15" s="37" t="s">
        <v>131</v>
      </c>
      <c r="I15" s="37" t="s">
        <v>61</v>
      </c>
      <c r="J15" s="37" t="s">
        <v>108</v>
      </c>
      <c r="K15" s="37" t="s">
        <v>109</v>
      </c>
      <c r="L15" s="37" t="s">
        <v>6</v>
      </c>
      <c r="M15" s="37" t="s">
        <v>110</v>
      </c>
      <c r="O15" s="37">
        <v>4</v>
      </c>
      <c r="P15" s="37">
        <v>4</v>
      </c>
      <c r="Q15" s="37">
        <v>0</v>
      </c>
      <c r="R15" s="37" t="s">
        <v>410</v>
      </c>
      <c r="T15" s="37" t="s">
        <v>414</v>
      </c>
      <c r="U15" s="37" t="s">
        <v>417</v>
      </c>
      <c r="V15" s="37" t="s">
        <v>436</v>
      </c>
    </row>
    <row r="16" spans="1:22" x14ac:dyDescent="0.25">
      <c r="A16" s="39">
        <v>2016</v>
      </c>
      <c r="B16" s="37" t="s">
        <v>132</v>
      </c>
      <c r="C16" s="37">
        <v>18601</v>
      </c>
      <c r="D16" s="37">
        <v>26</v>
      </c>
      <c r="E16" s="38">
        <v>42548</v>
      </c>
      <c r="F16" s="37" t="s">
        <v>106</v>
      </c>
      <c r="G16" s="37" t="s">
        <v>47</v>
      </c>
      <c r="H16" s="37" t="s">
        <v>133</v>
      </c>
      <c r="I16" s="37" t="s">
        <v>61</v>
      </c>
      <c r="J16" s="37" t="s">
        <v>116</v>
      </c>
      <c r="K16" s="37" t="s">
        <v>109</v>
      </c>
      <c r="L16" s="37" t="s">
        <v>5</v>
      </c>
      <c r="M16" s="37" t="s">
        <v>110</v>
      </c>
      <c r="N16" s="37">
        <v>26</v>
      </c>
      <c r="P16" s="37">
        <v>26</v>
      </c>
      <c r="Q16" s="37">
        <v>0</v>
      </c>
      <c r="R16" s="37" t="s">
        <v>410</v>
      </c>
      <c r="T16" s="37" t="s">
        <v>415</v>
      </c>
      <c r="U16" s="37" t="s">
        <v>418</v>
      </c>
      <c r="V16" s="37" t="s">
        <v>435</v>
      </c>
    </row>
    <row r="17" spans="1:22" x14ac:dyDescent="0.25">
      <c r="A17" s="39">
        <v>2016</v>
      </c>
      <c r="B17" s="37" t="s">
        <v>134</v>
      </c>
      <c r="C17" s="37">
        <v>18602</v>
      </c>
      <c r="D17" s="37">
        <v>26</v>
      </c>
      <c r="E17" s="38">
        <v>42548</v>
      </c>
      <c r="F17" s="37" t="s">
        <v>106</v>
      </c>
      <c r="G17" s="37" t="s">
        <v>47</v>
      </c>
      <c r="H17" s="37" t="s">
        <v>135</v>
      </c>
      <c r="I17" s="37" t="s">
        <v>61</v>
      </c>
      <c r="J17" s="37" t="s">
        <v>116</v>
      </c>
      <c r="K17" s="37" t="s">
        <v>109</v>
      </c>
      <c r="L17" s="37" t="s">
        <v>5</v>
      </c>
      <c r="M17" s="37" t="s">
        <v>110</v>
      </c>
      <c r="N17" s="37">
        <v>19</v>
      </c>
      <c r="P17" s="37">
        <v>19</v>
      </c>
      <c r="Q17" s="37">
        <v>0</v>
      </c>
      <c r="R17" s="37" t="s">
        <v>410</v>
      </c>
      <c r="T17" s="37" t="s">
        <v>415</v>
      </c>
      <c r="U17" s="37" t="s">
        <v>418</v>
      </c>
      <c r="V17" s="37" t="s">
        <v>437</v>
      </c>
    </row>
    <row r="18" spans="1:22" x14ac:dyDescent="0.25">
      <c r="A18" s="39">
        <v>2016</v>
      </c>
      <c r="B18" s="37" t="s">
        <v>136</v>
      </c>
      <c r="C18" s="37">
        <v>18603</v>
      </c>
      <c r="D18" s="37">
        <v>26</v>
      </c>
      <c r="E18" s="38">
        <v>42548</v>
      </c>
      <c r="F18" s="37" t="s">
        <v>106</v>
      </c>
      <c r="G18" s="37" t="s">
        <v>47</v>
      </c>
      <c r="H18" s="37" t="s">
        <v>137</v>
      </c>
      <c r="I18" s="37" t="s">
        <v>61</v>
      </c>
      <c r="J18" s="37" t="s">
        <v>108</v>
      </c>
      <c r="K18" s="37" t="s">
        <v>109</v>
      </c>
      <c r="L18" s="37" t="s">
        <v>6</v>
      </c>
      <c r="M18" s="37" t="s">
        <v>110</v>
      </c>
      <c r="O18" s="37">
        <v>17</v>
      </c>
      <c r="P18" s="37">
        <v>17</v>
      </c>
      <c r="Q18" s="37">
        <v>0</v>
      </c>
      <c r="R18" s="37" t="s">
        <v>410</v>
      </c>
      <c r="T18" s="37" t="s">
        <v>414</v>
      </c>
      <c r="U18" s="37" t="s">
        <v>417</v>
      </c>
      <c r="V18" s="37" t="s">
        <v>438</v>
      </c>
    </row>
    <row r="19" spans="1:22" x14ac:dyDescent="0.25">
      <c r="A19" s="39">
        <v>2016</v>
      </c>
      <c r="B19" s="37" t="s">
        <v>138</v>
      </c>
      <c r="C19" s="37">
        <v>18604</v>
      </c>
      <c r="D19" s="37">
        <v>26</v>
      </c>
      <c r="E19" s="38">
        <v>42548</v>
      </c>
      <c r="F19" s="37" t="s">
        <v>106</v>
      </c>
      <c r="G19" s="37" t="s">
        <v>47</v>
      </c>
      <c r="H19" s="37" t="s">
        <v>137</v>
      </c>
      <c r="I19" s="37" t="s">
        <v>61</v>
      </c>
      <c r="J19" s="37" t="s">
        <v>108</v>
      </c>
      <c r="K19" s="37" t="s">
        <v>109</v>
      </c>
      <c r="L19" s="37" t="s">
        <v>5</v>
      </c>
      <c r="M19" s="37" t="s">
        <v>110</v>
      </c>
      <c r="O19" s="37">
        <v>2</v>
      </c>
      <c r="P19" s="37">
        <v>2</v>
      </c>
      <c r="Q19" s="37">
        <v>0</v>
      </c>
      <c r="R19" s="37" t="s">
        <v>410</v>
      </c>
      <c r="T19" s="37" t="s">
        <v>415</v>
      </c>
      <c r="U19" s="37" t="s">
        <v>418</v>
      </c>
      <c r="V19" s="37" t="s">
        <v>439</v>
      </c>
    </row>
    <row r="20" spans="1:22" x14ac:dyDescent="0.25">
      <c r="A20" s="39">
        <v>2016</v>
      </c>
      <c r="B20" s="37" t="s">
        <v>139</v>
      </c>
      <c r="C20" s="37">
        <v>18605</v>
      </c>
      <c r="D20" s="37">
        <v>26</v>
      </c>
      <c r="E20" s="38">
        <v>42548</v>
      </c>
      <c r="F20" s="37" t="s">
        <v>106</v>
      </c>
      <c r="G20" s="37" t="s">
        <v>47</v>
      </c>
      <c r="H20" s="37" t="s">
        <v>140</v>
      </c>
      <c r="I20" s="37" t="s">
        <v>61</v>
      </c>
      <c r="J20" s="37" t="s">
        <v>108</v>
      </c>
      <c r="K20" s="37" t="s">
        <v>109</v>
      </c>
      <c r="L20" s="37" t="s">
        <v>6</v>
      </c>
      <c r="M20" s="37" t="s">
        <v>110</v>
      </c>
      <c r="O20" s="37">
        <v>14</v>
      </c>
      <c r="P20" s="37">
        <v>14</v>
      </c>
      <c r="Q20" s="37">
        <v>0</v>
      </c>
      <c r="R20" s="37" t="s">
        <v>410</v>
      </c>
      <c r="T20" s="37" t="s">
        <v>414</v>
      </c>
      <c r="U20" s="37" t="s">
        <v>417</v>
      </c>
      <c r="V20" s="37" t="s">
        <v>440</v>
      </c>
    </row>
    <row r="21" spans="1:22" x14ac:dyDescent="0.25">
      <c r="A21" s="39">
        <v>2016</v>
      </c>
      <c r="B21" s="37" t="s">
        <v>141</v>
      </c>
      <c r="C21" s="37">
        <v>18606</v>
      </c>
      <c r="D21" s="37">
        <v>26</v>
      </c>
      <c r="E21" s="38">
        <v>42548</v>
      </c>
      <c r="F21" s="37" t="s">
        <v>106</v>
      </c>
      <c r="G21" s="37" t="s">
        <v>47</v>
      </c>
      <c r="H21" s="37" t="s">
        <v>140</v>
      </c>
      <c r="I21" s="37" t="s">
        <v>61</v>
      </c>
      <c r="J21" s="37" t="s">
        <v>108</v>
      </c>
      <c r="K21" s="37" t="s">
        <v>109</v>
      </c>
      <c r="L21" s="37" t="s">
        <v>5</v>
      </c>
      <c r="M21" s="37" t="s">
        <v>110</v>
      </c>
      <c r="O21" s="37">
        <v>1</v>
      </c>
      <c r="P21" s="37">
        <v>1</v>
      </c>
      <c r="Q21" s="37">
        <v>0</v>
      </c>
      <c r="R21" s="37" t="s">
        <v>410</v>
      </c>
      <c r="T21" s="37" t="s">
        <v>415</v>
      </c>
      <c r="U21" s="37" t="s">
        <v>418</v>
      </c>
      <c r="V21" s="37" t="s">
        <v>441</v>
      </c>
    </row>
    <row r="22" spans="1:22" x14ac:dyDescent="0.25">
      <c r="A22" s="39">
        <v>2016</v>
      </c>
      <c r="B22" s="37" t="s">
        <v>142</v>
      </c>
      <c r="C22" s="37">
        <v>18607</v>
      </c>
      <c r="D22" s="37">
        <v>26</v>
      </c>
      <c r="E22" s="38">
        <v>42548</v>
      </c>
      <c r="F22" s="37" t="s">
        <v>106</v>
      </c>
      <c r="G22" s="37" t="s">
        <v>47</v>
      </c>
      <c r="H22" s="37" t="s">
        <v>143</v>
      </c>
      <c r="I22" s="37" t="s">
        <v>61</v>
      </c>
      <c r="J22" s="37" t="s">
        <v>108</v>
      </c>
      <c r="K22" s="37" t="s">
        <v>109</v>
      </c>
      <c r="L22" s="37" t="s">
        <v>6</v>
      </c>
      <c r="M22" s="37" t="s">
        <v>110</v>
      </c>
      <c r="O22" s="37">
        <v>7</v>
      </c>
      <c r="P22" s="37">
        <v>7</v>
      </c>
      <c r="Q22" s="37">
        <v>0</v>
      </c>
      <c r="R22" s="37" t="s">
        <v>410</v>
      </c>
      <c r="T22" s="37" t="s">
        <v>414</v>
      </c>
      <c r="U22" s="37" t="s">
        <v>417</v>
      </c>
      <c r="V22" s="37" t="s">
        <v>442</v>
      </c>
    </row>
    <row r="23" spans="1:22" x14ac:dyDescent="0.25">
      <c r="A23" s="39">
        <v>2016</v>
      </c>
      <c r="B23" s="37" t="s">
        <v>144</v>
      </c>
      <c r="C23" s="37">
        <v>18608</v>
      </c>
      <c r="D23" s="37">
        <v>26</v>
      </c>
      <c r="E23" s="38">
        <v>42548</v>
      </c>
      <c r="F23" s="37" t="s">
        <v>106</v>
      </c>
      <c r="G23" s="37" t="s">
        <v>47</v>
      </c>
      <c r="H23" s="37" t="s">
        <v>145</v>
      </c>
      <c r="I23" s="37" t="s">
        <v>61</v>
      </c>
      <c r="J23" s="37" t="s">
        <v>116</v>
      </c>
      <c r="K23" s="37" t="s">
        <v>109</v>
      </c>
      <c r="L23" s="37" t="s">
        <v>5</v>
      </c>
      <c r="M23" s="37" t="s">
        <v>110</v>
      </c>
      <c r="N23" s="37">
        <v>23</v>
      </c>
      <c r="P23" s="37">
        <v>23</v>
      </c>
      <c r="Q23" s="37">
        <v>0</v>
      </c>
      <c r="R23" s="37" t="s">
        <v>410</v>
      </c>
      <c r="T23" s="37" t="s">
        <v>415</v>
      </c>
      <c r="U23" s="37" t="s">
        <v>418</v>
      </c>
      <c r="V23" s="37" t="s">
        <v>443</v>
      </c>
    </row>
    <row r="24" spans="1:22" x14ac:dyDescent="0.25">
      <c r="A24" s="39">
        <v>2016</v>
      </c>
      <c r="B24" s="37" t="s">
        <v>146</v>
      </c>
      <c r="C24" s="37">
        <v>18609</v>
      </c>
      <c r="D24" s="37">
        <v>26</v>
      </c>
      <c r="E24" s="38">
        <v>42548</v>
      </c>
      <c r="F24" s="37" t="s">
        <v>106</v>
      </c>
      <c r="G24" s="37" t="s">
        <v>47</v>
      </c>
      <c r="H24" s="37" t="s">
        <v>147</v>
      </c>
      <c r="I24" s="37" t="s">
        <v>61</v>
      </c>
      <c r="J24" s="37" t="s">
        <v>108</v>
      </c>
      <c r="K24" s="37" t="s">
        <v>109</v>
      </c>
      <c r="L24" s="37" t="s">
        <v>6</v>
      </c>
      <c r="M24" s="37" t="s">
        <v>110</v>
      </c>
      <c r="O24" s="37">
        <v>14</v>
      </c>
      <c r="P24" s="37">
        <v>14</v>
      </c>
      <c r="Q24" s="37">
        <v>0</v>
      </c>
      <c r="R24" s="37" t="s">
        <v>410</v>
      </c>
      <c r="T24" s="37" t="s">
        <v>414</v>
      </c>
      <c r="U24" s="37" t="s">
        <v>417</v>
      </c>
      <c r="V24" s="37" t="s">
        <v>444</v>
      </c>
    </row>
    <row r="25" spans="1:22" x14ac:dyDescent="0.25">
      <c r="A25" s="39">
        <v>2016</v>
      </c>
      <c r="B25" s="37" t="s">
        <v>148</v>
      </c>
      <c r="C25" s="37">
        <v>18610</v>
      </c>
      <c r="D25" s="37">
        <v>26</v>
      </c>
      <c r="E25" s="38">
        <v>42548</v>
      </c>
      <c r="F25" s="37" t="s">
        <v>106</v>
      </c>
      <c r="G25" s="37" t="s">
        <v>47</v>
      </c>
      <c r="H25" s="37" t="s">
        <v>147</v>
      </c>
      <c r="I25" s="37" t="s">
        <v>61</v>
      </c>
      <c r="J25" s="37" t="s">
        <v>108</v>
      </c>
      <c r="K25" s="37" t="s">
        <v>109</v>
      </c>
      <c r="L25" s="37" t="s">
        <v>5</v>
      </c>
      <c r="M25" s="37" t="s">
        <v>110</v>
      </c>
      <c r="O25" s="37">
        <v>8</v>
      </c>
      <c r="P25" s="37">
        <v>8</v>
      </c>
      <c r="Q25" s="37">
        <v>0</v>
      </c>
      <c r="R25" s="37" t="s">
        <v>410</v>
      </c>
      <c r="T25" s="37" t="s">
        <v>415</v>
      </c>
      <c r="U25" s="37" t="s">
        <v>418</v>
      </c>
      <c r="V25" s="37" t="s">
        <v>445</v>
      </c>
    </row>
    <row r="26" spans="1:22" x14ac:dyDescent="0.25">
      <c r="A26" s="39">
        <v>2016</v>
      </c>
      <c r="B26" s="37" t="s">
        <v>149</v>
      </c>
      <c r="C26" s="37">
        <v>18611</v>
      </c>
      <c r="D26" s="37">
        <v>26</v>
      </c>
      <c r="E26" s="38">
        <v>42548</v>
      </c>
      <c r="F26" s="37" t="s">
        <v>106</v>
      </c>
      <c r="G26" s="37" t="s">
        <v>47</v>
      </c>
      <c r="H26" s="37" t="s">
        <v>150</v>
      </c>
      <c r="I26" s="37" t="s">
        <v>61</v>
      </c>
      <c r="J26" s="37" t="s">
        <v>108</v>
      </c>
      <c r="K26" s="37" t="s">
        <v>109</v>
      </c>
      <c r="L26" s="37" t="s">
        <v>6</v>
      </c>
      <c r="M26" s="37" t="s">
        <v>110</v>
      </c>
      <c r="O26" s="37">
        <v>6</v>
      </c>
      <c r="P26" s="37">
        <v>6</v>
      </c>
      <c r="Q26" s="37">
        <v>0</v>
      </c>
      <c r="R26" s="37" t="s">
        <v>410</v>
      </c>
      <c r="T26" s="37" t="s">
        <v>414</v>
      </c>
      <c r="U26" s="37" t="s">
        <v>417</v>
      </c>
      <c r="V26" s="37" t="s">
        <v>446</v>
      </c>
    </row>
    <row r="27" spans="1:22" x14ac:dyDescent="0.25">
      <c r="A27" s="39">
        <v>2016</v>
      </c>
      <c r="B27" s="37" t="s">
        <v>151</v>
      </c>
      <c r="C27" s="37">
        <v>18612</v>
      </c>
      <c r="D27" s="37">
        <v>26</v>
      </c>
      <c r="E27" s="38">
        <v>42548</v>
      </c>
      <c r="F27" s="37" t="s">
        <v>106</v>
      </c>
      <c r="G27" s="37" t="s">
        <v>47</v>
      </c>
      <c r="H27" s="37" t="s">
        <v>150</v>
      </c>
      <c r="I27" s="37" t="s">
        <v>61</v>
      </c>
      <c r="J27" s="37" t="s">
        <v>108</v>
      </c>
      <c r="K27" s="37" t="s">
        <v>109</v>
      </c>
      <c r="L27" s="37" t="s">
        <v>5</v>
      </c>
      <c r="M27" s="37" t="s">
        <v>110</v>
      </c>
      <c r="O27" s="37">
        <v>29</v>
      </c>
      <c r="P27" s="37">
        <v>29</v>
      </c>
      <c r="Q27" s="37">
        <v>0</v>
      </c>
      <c r="R27" s="37" t="s">
        <v>410</v>
      </c>
      <c r="T27" s="37" t="s">
        <v>415</v>
      </c>
      <c r="U27" s="37" t="s">
        <v>418</v>
      </c>
      <c r="V27" s="37" t="s">
        <v>447</v>
      </c>
    </row>
    <row r="28" spans="1:22" x14ac:dyDescent="0.25">
      <c r="A28" s="39">
        <v>2016</v>
      </c>
      <c r="B28" s="37" t="s">
        <v>152</v>
      </c>
      <c r="C28" s="37">
        <v>18613</v>
      </c>
      <c r="D28" s="37">
        <v>26</v>
      </c>
      <c r="E28" s="38">
        <v>42548</v>
      </c>
      <c r="F28" s="37" t="s">
        <v>106</v>
      </c>
      <c r="G28" s="37" t="s">
        <v>47</v>
      </c>
      <c r="H28" s="37" t="s">
        <v>150</v>
      </c>
      <c r="I28" s="37" t="s">
        <v>61</v>
      </c>
      <c r="J28" s="37" t="s">
        <v>108</v>
      </c>
      <c r="K28" s="37" t="s">
        <v>109</v>
      </c>
      <c r="L28" s="37" t="s">
        <v>6</v>
      </c>
      <c r="M28" s="37" t="s">
        <v>110</v>
      </c>
      <c r="O28" s="37">
        <v>4</v>
      </c>
      <c r="P28" s="37">
        <v>4</v>
      </c>
      <c r="Q28" s="37">
        <v>0</v>
      </c>
      <c r="R28" s="37" t="s">
        <v>410</v>
      </c>
      <c r="S28" s="37" t="s">
        <v>408</v>
      </c>
      <c r="T28" s="37" t="s">
        <v>414</v>
      </c>
      <c r="U28" s="37" t="s">
        <v>417</v>
      </c>
      <c r="V28" s="37" t="s">
        <v>446</v>
      </c>
    </row>
    <row r="29" spans="1:22" x14ac:dyDescent="0.25">
      <c r="A29" s="39">
        <v>2016</v>
      </c>
      <c r="B29" s="37" t="s">
        <v>153</v>
      </c>
      <c r="C29" s="37">
        <v>18614</v>
      </c>
      <c r="D29" s="37">
        <v>26</v>
      </c>
      <c r="E29" s="38">
        <v>42549</v>
      </c>
      <c r="F29" s="37" t="s">
        <v>106</v>
      </c>
      <c r="G29" s="37" t="s">
        <v>47</v>
      </c>
      <c r="H29" s="37" t="s">
        <v>154</v>
      </c>
      <c r="I29" s="37" t="s">
        <v>61</v>
      </c>
      <c r="J29" s="37" t="s">
        <v>108</v>
      </c>
      <c r="K29" s="37" t="s">
        <v>109</v>
      </c>
      <c r="L29" s="37" t="s">
        <v>6</v>
      </c>
      <c r="M29" s="37" t="s">
        <v>110</v>
      </c>
      <c r="O29" s="37">
        <v>50</v>
      </c>
      <c r="P29" s="37">
        <v>50</v>
      </c>
      <c r="Q29" s="37">
        <v>0</v>
      </c>
      <c r="R29" s="37" t="s">
        <v>410</v>
      </c>
      <c r="T29" s="37" t="s">
        <v>414</v>
      </c>
      <c r="U29" s="37" t="s">
        <v>417</v>
      </c>
      <c r="V29" s="37" t="s">
        <v>428</v>
      </c>
    </row>
    <row r="30" spans="1:22" x14ac:dyDescent="0.25">
      <c r="A30" s="39">
        <v>2016</v>
      </c>
      <c r="B30" s="37" t="s">
        <v>155</v>
      </c>
      <c r="C30" s="37">
        <v>18615</v>
      </c>
      <c r="D30" s="37">
        <v>26</v>
      </c>
      <c r="E30" s="38">
        <v>42549</v>
      </c>
      <c r="F30" s="37" t="s">
        <v>106</v>
      </c>
      <c r="G30" s="37" t="s">
        <v>47</v>
      </c>
      <c r="H30" s="37" t="s">
        <v>154</v>
      </c>
      <c r="I30" s="37" t="s">
        <v>61</v>
      </c>
      <c r="J30" s="37" t="s">
        <v>108</v>
      </c>
      <c r="K30" s="37" t="s">
        <v>109</v>
      </c>
      <c r="L30" s="37" t="s">
        <v>6</v>
      </c>
      <c r="M30" s="37" t="s">
        <v>110</v>
      </c>
      <c r="O30" s="37">
        <v>4</v>
      </c>
      <c r="P30" s="37">
        <v>4</v>
      </c>
      <c r="Q30" s="37">
        <v>0</v>
      </c>
      <c r="R30" s="37" t="s">
        <v>410</v>
      </c>
      <c r="T30" s="37" t="s">
        <v>414</v>
      </c>
      <c r="U30" s="37" t="s">
        <v>417</v>
      </c>
      <c r="V30" s="37" t="s">
        <v>428</v>
      </c>
    </row>
    <row r="31" spans="1:22" x14ac:dyDescent="0.25">
      <c r="A31" s="39">
        <v>2016</v>
      </c>
      <c r="B31" s="37" t="s">
        <v>156</v>
      </c>
      <c r="C31" s="37">
        <v>18616</v>
      </c>
      <c r="D31" s="37">
        <v>26</v>
      </c>
      <c r="E31" s="38">
        <v>42549</v>
      </c>
      <c r="F31" s="37" t="s">
        <v>106</v>
      </c>
      <c r="G31" s="37" t="s">
        <v>47</v>
      </c>
      <c r="H31" s="37" t="s">
        <v>154</v>
      </c>
      <c r="I31" s="37" t="s">
        <v>61</v>
      </c>
      <c r="J31" s="37" t="s">
        <v>108</v>
      </c>
      <c r="K31" s="37" t="s">
        <v>109</v>
      </c>
      <c r="L31" s="37" t="s">
        <v>5</v>
      </c>
      <c r="M31" s="37" t="s">
        <v>110</v>
      </c>
      <c r="O31" s="37">
        <v>7</v>
      </c>
      <c r="P31" s="37">
        <v>7</v>
      </c>
      <c r="Q31" s="37">
        <v>0</v>
      </c>
      <c r="R31" s="37" t="s">
        <v>410</v>
      </c>
      <c r="T31" s="37" t="s">
        <v>415</v>
      </c>
      <c r="U31" s="37" t="s">
        <v>418</v>
      </c>
      <c r="V31" s="37" t="s">
        <v>429</v>
      </c>
    </row>
    <row r="32" spans="1:22" x14ac:dyDescent="0.25">
      <c r="A32" s="39">
        <v>2016</v>
      </c>
      <c r="B32" s="37" t="s">
        <v>157</v>
      </c>
      <c r="C32" s="37">
        <v>18617</v>
      </c>
      <c r="D32" s="37">
        <v>26</v>
      </c>
      <c r="E32" s="38">
        <v>42549</v>
      </c>
      <c r="F32" s="37" t="s">
        <v>106</v>
      </c>
      <c r="G32" s="37" t="s">
        <v>9</v>
      </c>
      <c r="H32" s="37" t="s">
        <v>158</v>
      </c>
      <c r="I32" s="37" t="s">
        <v>9</v>
      </c>
      <c r="J32" s="37" t="s">
        <v>108</v>
      </c>
      <c r="K32" s="37" t="s">
        <v>109</v>
      </c>
      <c r="L32" s="37" t="s">
        <v>6</v>
      </c>
      <c r="M32" s="37" t="s">
        <v>110</v>
      </c>
      <c r="O32" s="37">
        <v>50</v>
      </c>
      <c r="P32" s="37">
        <v>50</v>
      </c>
      <c r="Q32" s="37">
        <v>0</v>
      </c>
      <c r="R32" s="37" t="s">
        <v>410</v>
      </c>
      <c r="T32" s="37" t="s">
        <v>412</v>
      </c>
      <c r="U32" s="37" t="s">
        <v>412</v>
      </c>
      <c r="V32" s="37" t="s">
        <v>448</v>
      </c>
    </row>
    <row r="33" spans="1:22" x14ac:dyDescent="0.25">
      <c r="A33" s="39">
        <v>2016</v>
      </c>
      <c r="B33" s="37" t="s">
        <v>159</v>
      </c>
      <c r="C33" s="37">
        <v>18618</v>
      </c>
      <c r="D33" s="37">
        <v>26</v>
      </c>
      <c r="E33" s="38">
        <v>42549</v>
      </c>
      <c r="F33" s="37" t="s">
        <v>106</v>
      </c>
      <c r="G33" s="37" t="s">
        <v>9</v>
      </c>
      <c r="H33" s="37" t="s">
        <v>160</v>
      </c>
      <c r="I33" s="37" t="s">
        <v>9</v>
      </c>
      <c r="J33" s="37" t="s">
        <v>108</v>
      </c>
      <c r="K33" s="37" t="s">
        <v>109</v>
      </c>
      <c r="L33" s="37" t="s">
        <v>6</v>
      </c>
      <c r="M33" s="37" t="s">
        <v>110</v>
      </c>
      <c r="O33" s="37">
        <v>18</v>
      </c>
      <c r="P33" s="37">
        <v>18</v>
      </c>
      <c r="Q33" s="37">
        <v>0</v>
      </c>
      <c r="R33" s="37" t="s">
        <v>410</v>
      </c>
      <c r="T33" s="37" t="s">
        <v>412</v>
      </c>
      <c r="U33" s="37" t="s">
        <v>412</v>
      </c>
      <c r="V33" s="37" t="s">
        <v>449</v>
      </c>
    </row>
    <row r="34" spans="1:22" x14ac:dyDescent="0.25">
      <c r="A34" s="39">
        <v>2016</v>
      </c>
      <c r="B34" s="37" t="s">
        <v>161</v>
      </c>
      <c r="C34" s="37">
        <v>18619</v>
      </c>
      <c r="D34" s="37">
        <v>26</v>
      </c>
      <c r="E34" s="38">
        <v>42549</v>
      </c>
      <c r="F34" s="37" t="s">
        <v>106</v>
      </c>
      <c r="G34" s="37" t="s">
        <v>9</v>
      </c>
      <c r="H34" s="37" t="s">
        <v>162</v>
      </c>
      <c r="I34" s="37" t="s">
        <v>9</v>
      </c>
      <c r="J34" s="37" t="s">
        <v>108</v>
      </c>
      <c r="K34" s="37" t="s">
        <v>109</v>
      </c>
      <c r="L34" s="37" t="s">
        <v>6</v>
      </c>
      <c r="M34" s="37" t="s">
        <v>110</v>
      </c>
      <c r="O34" s="37">
        <v>2</v>
      </c>
      <c r="P34" s="37">
        <v>2</v>
      </c>
      <c r="Q34" s="37">
        <v>0</v>
      </c>
      <c r="R34" s="37" t="s">
        <v>410</v>
      </c>
      <c r="T34" s="37" t="s">
        <v>412</v>
      </c>
      <c r="U34" s="37" t="s">
        <v>412</v>
      </c>
      <c r="V34" s="37" t="s">
        <v>450</v>
      </c>
    </row>
    <row r="35" spans="1:22" x14ac:dyDescent="0.25">
      <c r="A35" s="39">
        <v>2016</v>
      </c>
      <c r="B35" s="37" t="s">
        <v>163</v>
      </c>
      <c r="C35" s="37">
        <v>18620</v>
      </c>
      <c r="D35" s="37">
        <v>26</v>
      </c>
      <c r="E35" s="38">
        <v>42549</v>
      </c>
      <c r="F35" s="37" t="s">
        <v>106</v>
      </c>
      <c r="G35" s="37" t="s">
        <v>47</v>
      </c>
      <c r="H35" s="37" t="s">
        <v>164</v>
      </c>
      <c r="I35" s="37" t="s">
        <v>62</v>
      </c>
      <c r="J35" s="37" t="s">
        <v>108</v>
      </c>
      <c r="K35" s="37" t="s">
        <v>109</v>
      </c>
      <c r="L35" s="37" t="s">
        <v>6</v>
      </c>
      <c r="M35" s="37" t="s">
        <v>110</v>
      </c>
      <c r="O35" s="37">
        <v>4</v>
      </c>
      <c r="P35" s="37">
        <v>4</v>
      </c>
      <c r="Q35" s="37">
        <v>0</v>
      </c>
      <c r="R35" s="37" t="s">
        <v>410</v>
      </c>
      <c r="T35" s="37" t="s">
        <v>414</v>
      </c>
      <c r="U35" s="37" t="s">
        <v>419</v>
      </c>
      <c r="V35" s="37" t="s">
        <v>451</v>
      </c>
    </row>
    <row r="36" spans="1:22" x14ac:dyDescent="0.25">
      <c r="A36" s="39">
        <v>2016</v>
      </c>
      <c r="B36" s="37" t="s">
        <v>165</v>
      </c>
      <c r="C36" s="37">
        <v>18621</v>
      </c>
      <c r="D36" s="37">
        <v>26</v>
      </c>
      <c r="E36" s="38">
        <v>42549</v>
      </c>
      <c r="F36" s="37" t="s">
        <v>106</v>
      </c>
      <c r="G36" s="37" t="s">
        <v>47</v>
      </c>
      <c r="H36" s="37" t="s">
        <v>164</v>
      </c>
      <c r="I36" s="37" t="s">
        <v>62</v>
      </c>
      <c r="J36" s="37" t="s">
        <v>108</v>
      </c>
      <c r="K36" s="37" t="s">
        <v>109</v>
      </c>
      <c r="L36" s="37" t="s">
        <v>5</v>
      </c>
      <c r="M36" s="37" t="s">
        <v>110</v>
      </c>
      <c r="O36" s="37">
        <v>7</v>
      </c>
      <c r="P36" s="37">
        <v>7</v>
      </c>
      <c r="Q36" s="37">
        <v>0</v>
      </c>
      <c r="R36" s="37" t="s">
        <v>410</v>
      </c>
      <c r="T36" s="37" t="s">
        <v>415</v>
      </c>
      <c r="U36" s="37" t="s">
        <v>420</v>
      </c>
      <c r="V36" s="37" t="s">
        <v>452</v>
      </c>
    </row>
    <row r="37" spans="1:22" x14ac:dyDescent="0.25">
      <c r="A37" s="39">
        <v>2016</v>
      </c>
      <c r="B37" s="37" t="s">
        <v>166</v>
      </c>
      <c r="C37" s="37">
        <v>18622</v>
      </c>
      <c r="D37" s="37">
        <v>26</v>
      </c>
      <c r="E37" s="38">
        <v>42549</v>
      </c>
      <c r="F37" s="37" t="s">
        <v>106</v>
      </c>
      <c r="G37" s="37" t="s">
        <v>47</v>
      </c>
      <c r="H37" s="37" t="s">
        <v>167</v>
      </c>
      <c r="I37" s="37" t="s">
        <v>62</v>
      </c>
      <c r="J37" s="37" t="s">
        <v>108</v>
      </c>
      <c r="K37" s="37" t="s">
        <v>109</v>
      </c>
      <c r="L37" s="37" t="s">
        <v>6</v>
      </c>
      <c r="M37" s="37" t="s">
        <v>110</v>
      </c>
      <c r="O37" s="37">
        <v>8</v>
      </c>
      <c r="P37" s="37">
        <v>8</v>
      </c>
      <c r="Q37" s="37">
        <v>0</v>
      </c>
      <c r="R37" s="37" t="s">
        <v>410</v>
      </c>
      <c r="T37" s="37" t="s">
        <v>414</v>
      </c>
      <c r="U37" s="37" t="s">
        <v>419</v>
      </c>
      <c r="V37" s="37" t="s">
        <v>453</v>
      </c>
    </row>
    <row r="38" spans="1:22" x14ac:dyDescent="0.25">
      <c r="A38" s="39">
        <v>2016</v>
      </c>
      <c r="B38" s="37" t="s">
        <v>168</v>
      </c>
      <c r="C38" s="37">
        <v>18623</v>
      </c>
      <c r="D38" s="37">
        <v>26</v>
      </c>
      <c r="E38" s="38">
        <v>42549</v>
      </c>
      <c r="F38" s="37" t="s">
        <v>106</v>
      </c>
      <c r="G38" s="37" t="s">
        <v>47</v>
      </c>
      <c r="H38" s="37" t="s">
        <v>169</v>
      </c>
      <c r="I38" s="37" t="s">
        <v>62</v>
      </c>
      <c r="J38" s="37" t="s">
        <v>108</v>
      </c>
      <c r="K38" s="37" t="s">
        <v>109</v>
      </c>
      <c r="L38" s="37" t="s">
        <v>6</v>
      </c>
      <c r="M38" s="37" t="s">
        <v>110</v>
      </c>
      <c r="O38" s="37">
        <v>50</v>
      </c>
      <c r="P38" s="37">
        <v>50</v>
      </c>
      <c r="Q38" s="37">
        <v>0</v>
      </c>
      <c r="R38" s="37" t="s">
        <v>410</v>
      </c>
      <c r="T38" s="37" t="s">
        <v>414</v>
      </c>
      <c r="U38" s="37" t="s">
        <v>419</v>
      </c>
      <c r="V38" s="37" t="s">
        <v>454</v>
      </c>
    </row>
    <row r="39" spans="1:22" x14ac:dyDescent="0.25">
      <c r="A39" s="39">
        <v>2016</v>
      </c>
      <c r="B39" s="37" t="s">
        <v>170</v>
      </c>
      <c r="C39" s="37">
        <v>18624</v>
      </c>
      <c r="D39" s="37">
        <v>26</v>
      </c>
      <c r="E39" s="38">
        <v>42549</v>
      </c>
      <c r="F39" s="37" t="s">
        <v>106</v>
      </c>
      <c r="G39" s="37" t="s">
        <v>47</v>
      </c>
      <c r="H39" s="37" t="s">
        <v>169</v>
      </c>
      <c r="I39" s="37" t="s">
        <v>62</v>
      </c>
      <c r="J39" s="37" t="s">
        <v>108</v>
      </c>
      <c r="K39" s="37" t="s">
        <v>109</v>
      </c>
      <c r="L39" s="37" t="s">
        <v>6</v>
      </c>
      <c r="M39" s="37" t="s">
        <v>110</v>
      </c>
      <c r="O39" s="37">
        <v>50</v>
      </c>
      <c r="P39" s="37">
        <v>50</v>
      </c>
      <c r="Q39" s="37">
        <v>0</v>
      </c>
      <c r="R39" s="37" t="s">
        <v>410</v>
      </c>
      <c r="T39" s="37" t="s">
        <v>414</v>
      </c>
      <c r="U39" s="37" t="s">
        <v>419</v>
      </c>
      <c r="V39" s="37" t="s">
        <v>454</v>
      </c>
    </row>
    <row r="40" spans="1:22" x14ac:dyDescent="0.25">
      <c r="A40" s="39">
        <v>2016</v>
      </c>
      <c r="B40" s="37" t="s">
        <v>171</v>
      </c>
      <c r="C40" s="37">
        <v>18625</v>
      </c>
      <c r="D40" s="37">
        <v>26</v>
      </c>
      <c r="E40" s="38">
        <v>42549</v>
      </c>
      <c r="F40" s="37" t="s">
        <v>106</v>
      </c>
      <c r="G40" s="37" t="s">
        <v>47</v>
      </c>
      <c r="H40" s="37" t="s">
        <v>169</v>
      </c>
      <c r="I40" s="37" t="s">
        <v>62</v>
      </c>
      <c r="J40" s="37" t="s">
        <v>108</v>
      </c>
      <c r="K40" s="37" t="s">
        <v>109</v>
      </c>
      <c r="L40" s="37" t="s">
        <v>6</v>
      </c>
      <c r="M40" s="37" t="s">
        <v>110</v>
      </c>
      <c r="O40" s="37">
        <v>10</v>
      </c>
      <c r="P40" s="37">
        <v>10</v>
      </c>
      <c r="Q40" s="37">
        <v>0</v>
      </c>
      <c r="R40" s="37" t="s">
        <v>410</v>
      </c>
      <c r="T40" s="37" t="s">
        <v>414</v>
      </c>
      <c r="U40" s="37" t="s">
        <v>419</v>
      </c>
      <c r="V40" s="37" t="s">
        <v>454</v>
      </c>
    </row>
    <row r="41" spans="1:22" x14ac:dyDescent="0.25">
      <c r="A41" s="39">
        <v>2016</v>
      </c>
      <c r="B41" s="37" t="s">
        <v>172</v>
      </c>
      <c r="C41" s="37">
        <v>18626</v>
      </c>
      <c r="D41" s="37">
        <v>26</v>
      </c>
      <c r="E41" s="38">
        <v>42549</v>
      </c>
      <c r="F41" s="37" t="s">
        <v>106</v>
      </c>
      <c r="G41" s="37" t="s">
        <v>47</v>
      </c>
      <c r="H41" s="37" t="s">
        <v>173</v>
      </c>
      <c r="I41" s="37" t="s">
        <v>62</v>
      </c>
      <c r="J41" s="37" t="s">
        <v>108</v>
      </c>
      <c r="K41" s="37" t="s">
        <v>109</v>
      </c>
      <c r="L41" s="37" t="s">
        <v>6</v>
      </c>
      <c r="M41" s="37" t="s">
        <v>110</v>
      </c>
      <c r="O41" s="37">
        <v>3</v>
      </c>
      <c r="P41" s="37">
        <v>3</v>
      </c>
      <c r="Q41" s="37">
        <v>0</v>
      </c>
      <c r="R41" s="37" t="s">
        <v>410</v>
      </c>
      <c r="T41" s="37" t="s">
        <v>414</v>
      </c>
      <c r="U41" s="37" t="s">
        <v>419</v>
      </c>
      <c r="V41" s="37" t="s">
        <v>455</v>
      </c>
    </row>
    <row r="42" spans="1:22" x14ac:dyDescent="0.25">
      <c r="A42" s="39">
        <v>2016</v>
      </c>
      <c r="B42" s="37" t="s">
        <v>174</v>
      </c>
      <c r="C42" s="37">
        <v>18627</v>
      </c>
      <c r="D42" s="37">
        <v>26</v>
      </c>
      <c r="E42" s="38">
        <v>42549</v>
      </c>
      <c r="F42" s="37" t="s">
        <v>106</v>
      </c>
      <c r="G42" s="37" t="s">
        <v>47</v>
      </c>
      <c r="H42" s="37" t="s">
        <v>173</v>
      </c>
      <c r="I42" s="37" t="s">
        <v>62</v>
      </c>
      <c r="J42" s="37" t="s">
        <v>108</v>
      </c>
      <c r="K42" s="37" t="s">
        <v>109</v>
      </c>
      <c r="L42" s="37" t="s">
        <v>5</v>
      </c>
      <c r="M42" s="37" t="s">
        <v>110</v>
      </c>
      <c r="O42" s="37">
        <v>1</v>
      </c>
      <c r="P42" s="37">
        <v>1</v>
      </c>
      <c r="Q42" s="37">
        <v>0</v>
      </c>
      <c r="R42" s="37" t="s">
        <v>410</v>
      </c>
      <c r="T42" s="37" t="s">
        <v>415</v>
      </c>
      <c r="U42" s="37" t="s">
        <v>420</v>
      </c>
      <c r="V42" s="37" t="s">
        <v>456</v>
      </c>
    </row>
    <row r="43" spans="1:22" x14ac:dyDescent="0.25">
      <c r="A43" s="39">
        <v>2016</v>
      </c>
      <c r="B43" s="37" t="s">
        <v>175</v>
      </c>
      <c r="C43" s="37">
        <v>18628</v>
      </c>
      <c r="D43" s="37">
        <v>26</v>
      </c>
      <c r="E43" s="38">
        <v>42549</v>
      </c>
      <c r="F43" s="37" t="s">
        <v>106</v>
      </c>
      <c r="G43" s="37" t="s">
        <v>47</v>
      </c>
      <c r="H43" s="37" t="s">
        <v>176</v>
      </c>
      <c r="I43" s="37" t="s">
        <v>62</v>
      </c>
      <c r="J43" s="37" t="s">
        <v>108</v>
      </c>
      <c r="K43" s="37" t="s">
        <v>109</v>
      </c>
      <c r="L43" s="37" t="s">
        <v>6</v>
      </c>
      <c r="M43" s="37" t="s">
        <v>110</v>
      </c>
      <c r="O43" s="37">
        <v>32</v>
      </c>
      <c r="P43" s="37">
        <v>32</v>
      </c>
      <c r="Q43" s="37">
        <v>0</v>
      </c>
      <c r="R43" s="37" t="s">
        <v>410</v>
      </c>
      <c r="T43" s="37" t="s">
        <v>414</v>
      </c>
      <c r="U43" s="37" t="s">
        <v>419</v>
      </c>
      <c r="V43" s="37" t="s">
        <v>457</v>
      </c>
    </row>
    <row r="44" spans="1:22" x14ac:dyDescent="0.25">
      <c r="A44" s="39">
        <v>2016</v>
      </c>
      <c r="B44" s="37" t="s">
        <v>177</v>
      </c>
      <c r="C44" s="37">
        <v>18629</v>
      </c>
      <c r="D44" s="37">
        <v>26</v>
      </c>
      <c r="E44" s="38">
        <v>42549</v>
      </c>
      <c r="F44" s="37" t="s">
        <v>106</v>
      </c>
      <c r="G44" s="37" t="s">
        <v>47</v>
      </c>
      <c r="H44" s="37" t="s">
        <v>176</v>
      </c>
      <c r="I44" s="37" t="s">
        <v>62</v>
      </c>
      <c r="J44" s="37" t="s">
        <v>108</v>
      </c>
      <c r="K44" s="37" t="s">
        <v>109</v>
      </c>
      <c r="L44" s="37" t="s">
        <v>5</v>
      </c>
      <c r="M44" s="37" t="s">
        <v>110</v>
      </c>
      <c r="O44" s="37">
        <v>16</v>
      </c>
      <c r="P44" s="37">
        <v>16</v>
      </c>
      <c r="Q44" s="37">
        <v>0</v>
      </c>
      <c r="R44" s="37" t="s">
        <v>410</v>
      </c>
      <c r="T44" s="37" t="s">
        <v>415</v>
      </c>
      <c r="U44" s="37" t="s">
        <v>420</v>
      </c>
      <c r="V44" s="37" t="s">
        <v>458</v>
      </c>
    </row>
    <row r="45" spans="1:22" x14ac:dyDescent="0.25">
      <c r="A45" s="39">
        <v>2016</v>
      </c>
      <c r="B45" s="37" t="s">
        <v>178</v>
      </c>
      <c r="C45" s="37">
        <v>18630</v>
      </c>
      <c r="D45" s="37">
        <v>26</v>
      </c>
      <c r="E45" s="38">
        <v>42549</v>
      </c>
      <c r="F45" s="37" t="s">
        <v>106</v>
      </c>
      <c r="G45" s="37" t="s">
        <v>47</v>
      </c>
      <c r="H45" s="37" t="s">
        <v>179</v>
      </c>
      <c r="I45" s="37" t="s">
        <v>62</v>
      </c>
      <c r="J45" s="37" t="s">
        <v>108</v>
      </c>
      <c r="K45" s="37" t="s">
        <v>109</v>
      </c>
      <c r="L45" s="37" t="s">
        <v>6</v>
      </c>
      <c r="M45" s="37" t="s">
        <v>110</v>
      </c>
      <c r="O45" s="37">
        <v>6</v>
      </c>
      <c r="P45" s="37">
        <v>6</v>
      </c>
      <c r="Q45" s="37">
        <v>0</v>
      </c>
      <c r="R45" s="37" t="s">
        <v>410</v>
      </c>
      <c r="T45" s="37" t="s">
        <v>414</v>
      </c>
      <c r="U45" s="37" t="s">
        <v>419</v>
      </c>
      <c r="V45" s="37" t="s">
        <v>459</v>
      </c>
    </row>
    <row r="46" spans="1:22" x14ac:dyDescent="0.25">
      <c r="A46" s="39">
        <v>2016</v>
      </c>
      <c r="B46" s="37" t="s">
        <v>180</v>
      </c>
      <c r="C46" s="37">
        <v>18631</v>
      </c>
      <c r="D46" s="37">
        <v>26</v>
      </c>
      <c r="E46" s="38">
        <v>42549</v>
      </c>
      <c r="F46" s="37" t="s">
        <v>106</v>
      </c>
      <c r="G46" s="37" t="s">
        <v>47</v>
      </c>
      <c r="H46" s="37" t="s">
        <v>179</v>
      </c>
      <c r="I46" s="37" t="s">
        <v>62</v>
      </c>
      <c r="J46" s="37" t="s">
        <v>108</v>
      </c>
      <c r="K46" s="37" t="s">
        <v>109</v>
      </c>
      <c r="L46" s="37" t="s">
        <v>5</v>
      </c>
      <c r="M46" s="37" t="s">
        <v>110</v>
      </c>
      <c r="O46" s="37">
        <v>4</v>
      </c>
      <c r="P46" s="37">
        <v>4</v>
      </c>
      <c r="Q46" s="37">
        <v>0</v>
      </c>
      <c r="R46" s="37" t="s">
        <v>410</v>
      </c>
      <c r="T46" s="37" t="s">
        <v>415</v>
      </c>
      <c r="U46" s="37" t="s">
        <v>420</v>
      </c>
      <c r="V46" s="37" t="s">
        <v>460</v>
      </c>
    </row>
    <row r="47" spans="1:22" x14ac:dyDescent="0.25">
      <c r="A47" s="39">
        <v>2016</v>
      </c>
      <c r="B47" s="37" t="s">
        <v>181</v>
      </c>
      <c r="C47" s="37">
        <v>18632</v>
      </c>
      <c r="D47" s="37">
        <v>26</v>
      </c>
      <c r="E47" s="38">
        <v>42549</v>
      </c>
      <c r="F47" s="37" t="s">
        <v>106</v>
      </c>
      <c r="G47" s="37" t="s">
        <v>47</v>
      </c>
      <c r="H47" s="37" t="s">
        <v>182</v>
      </c>
      <c r="I47" s="37" t="s">
        <v>62</v>
      </c>
      <c r="J47" s="37" t="s">
        <v>108</v>
      </c>
      <c r="K47" s="37" t="s">
        <v>109</v>
      </c>
      <c r="L47" s="37" t="s">
        <v>6</v>
      </c>
      <c r="M47" s="37" t="s">
        <v>110</v>
      </c>
      <c r="O47" s="37">
        <v>5</v>
      </c>
      <c r="P47" s="37">
        <v>5</v>
      </c>
      <c r="Q47" s="37">
        <v>0</v>
      </c>
      <c r="R47" s="37" t="s">
        <v>410</v>
      </c>
      <c r="T47" s="37" t="s">
        <v>414</v>
      </c>
      <c r="U47" s="37" t="s">
        <v>419</v>
      </c>
      <c r="V47" s="37" t="s">
        <v>461</v>
      </c>
    </row>
    <row r="48" spans="1:22" x14ac:dyDescent="0.25">
      <c r="A48" s="39">
        <v>2016</v>
      </c>
      <c r="B48" s="37" t="s">
        <v>183</v>
      </c>
      <c r="C48" s="37">
        <v>18633</v>
      </c>
      <c r="D48" s="37">
        <v>26</v>
      </c>
      <c r="E48" s="38">
        <v>42549</v>
      </c>
      <c r="F48" s="37" t="s">
        <v>106</v>
      </c>
      <c r="G48" s="37" t="s">
        <v>47</v>
      </c>
      <c r="H48" s="37" t="s">
        <v>184</v>
      </c>
      <c r="I48" s="37" t="s">
        <v>62</v>
      </c>
      <c r="J48" s="37" t="s">
        <v>108</v>
      </c>
      <c r="K48" s="37" t="s">
        <v>109</v>
      </c>
      <c r="L48" s="37" t="s">
        <v>6</v>
      </c>
      <c r="M48" s="37" t="s">
        <v>110</v>
      </c>
      <c r="O48" s="37">
        <v>4</v>
      </c>
      <c r="P48" s="37">
        <v>4</v>
      </c>
      <c r="Q48" s="37">
        <v>0</v>
      </c>
      <c r="R48" s="37" t="s">
        <v>410</v>
      </c>
      <c r="T48" s="37" t="s">
        <v>414</v>
      </c>
      <c r="U48" s="37" t="s">
        <v>419</v>
      </c>
      <c r="V48" s="37" t="s">
        <v>462</v>
      </c>
    </row>
    <row r="49" spans="1:22" x14ac:dyDescent="0.25">
      <c r="A49" s="39">
        <v>2016</v>
      </c>
      <c r="B49" s="37" t="s">
        <v>185</v>
      </c>
      <c r="C49" s="37">
        <v>18634</v>
      </c>
      <c r="D49" s="37">
        <v>26</v>
      </c>
      <c r="E49" s="38">
        <v>42549</v>
      </c>
      <c r="F49" s="37" t="s">
        <v>106</v>
      </c>
      <c r="G49" s="37" t="s">
        <v>47</v>
      </c>
      <c r="H49" s="37" t="s">
        <v>184</v>
      </c>
      <c r="I49" s="37" t="s">
        <v>62</v>
      </c>
      <c r="J49" s="37" t="s">
        <v>108</v>
      </c>
      <c r="K49" s="37" t="s">
        <v>109</v>
      </c>
      <c r="L49" s="37" t="s">
        <v>5</v>
      </c>
      <c r="M49" s="37" t="s">
        <v>110</v>
      </c>
      <c r="O49" s="37">
        <v>5</v>
      </c>
      <c r="P49" s="37">
        <v>5</v>
      </c>
      <c r="Q49" s="37">
        <v>0</v>
      </c>
      <c r="R49" s="37" t="s">
        <v>410</v>
      </c>
      <c r="T49" s="37" t="s">
        <v>415</v>
      </c>
      <c r="U49" s="37" t="s">
        <v>420</v>
      </c>
      <c r="V49" s="37" t="s">
        <v>463</v>
      </c>
    </row>
    <row r="50" spans="1:22" x14ac:dyDescent="0.25">
      <c r="A50" s="39">
        <v>2016</v>
      </c>
      <c r="B50" s="37" t="s">
        <v>186</v>
      </c>
      <c r="C50" s="37">
        <v>18635</v>
      </c>
      <c r="D50" s="37">
        <v>26</v>
      </c>
      <c r="E50" s="38">
        <v>42549</v>
      </c>
      <c r="F50" s="37" t="s">
        <v>106</v>
      </c>
      <c r="G50" s="37" t="s">
        <v>47</v>
      </c>
      <c r="H50" s="37" t="s">
        <v>187</v>
      </c>
      <c r="I50" s="37" t="s">
        <v>62</v>
      </c>
      <c r="J50" s="37" t="s">
        <v>108</v>
      </c>
      <c r="K50" s="37" t="s">
        <v>109</v>
      </c>
      <c r="L50" s="37" t="s">
        <v>6</v>
      </c>
      <c r="M50" s="37" t="s">
        <v>110</v>
      </c>
      <c r="O50" s="37">
        <v>50</v>
      </c>
      <c r="P50" s="37">
        <v>50</v>
      </c>
      <c r="Q50" s="37">
        <v>0</v>
      </c>
      <c r="R50" s="37" t="s">
        <v>410</v>
      </c>
      <c r="T50" s="37" t="s">
        <v>414</v>
      </c>
      <c r="U50" s="37" t="s">
        <v>419</v>
      </c>
      <c r="V50" s="37" t="s">
        <v>464</v>
      </c>
    </row>
    <row r="51" spans="1:22" x14ac:dyDescent="0.25">
      <c r="A51" s="39">
        <v>2016</v>
      </c>
      <c r="B51" s="37" t="s">
        <v>188</v>
      </c>
      <c r="C51" s="37">
        <v>18636</v>
      </c>
      <c r="D51" s="37">
        <v>26</v>
      </c>
      <c r="E51" s="38">
        <v>42549</v>
      </c>
      <c r="F51" s="37" t="s">
        <v>106</v>
      </c>
      <c r="G51" s="37" t="s">
        <v>47</v>
      </c>
      <c r="H51" s="37" t="s">
        <v>187</v>
      </c>
      <c r="I51" s="37" t="s">
        <v>62</v>
      </c>
      <c r="J51" s="37" t="s">
        <v>108</v>
      </c>
      <c r="K51" s="37" t="s">
        <v>109</v>
      </c>
      <c r="L51" s="37" t="s">
        <v>6</v>
      </c>
      <c r="M51" s="37" t="s">
        <v>110</v>
      </c>
      <c r="O51" s="37">
        <v>50</v>
      </c>
      <c r="P51" s="37">
        <v>50</v>
      </c>
      <c r="Q51" s="37">
        <v>0</v>
      </c>
      <c r="R51" s="37" t="s">
        <v>410</v>
      </c>
      <c r="T51" s="37" t="s">
        <v>414</v>
      </c>
      <c r="U51" s="37" t="s">
        <v>419</v>
      </c>
      <c r="V51" s="37" t="s">
        <v>464</v>
      </c>
    </row>
    <row r="52" spans="1:22" x14ac:dyDescent="0.25">
      <c r="A52" s="39">
        <v>2016</v>
      </c>
      <c r="B52" s="37" t="s">
        <v>189</v>
      </c>
      <c r="C52" s="37">
        <v>18637</v>
      </c>
      <c r="D52" s="37">
        <v>26</v>
      </c>
      <c r="E52" s="38">
        <v>42549</v>
      </c>
      <c r="F52" s="37" t="s">
        <v>106</v>
      </c>
      <c r="G52" s="37" t="s">
        <v>47</v>
      </c>
      <c r="H52" s="37" t="s">
        <v>187</v>
      </c>
      <c r="I52" s="37" t="s">
        <v>62</v>
      </c>
      <c r="J52" s="37" t="s">
        <v>108</v>
      </c>
      <c r="K52" s="37" t="s">
        <v>109</v>
      </c>
      <c r="L52" s="37" t="s">
        <v>6</v>
      </c>
      <c r="M52" s="37" t="s">
        <v>110</v>
      </c>
      <c r="O52" s="37">
        <v>20</v>
      </c>
      <c r="P52" s="37">
        <v>20</v>
      </c>
      <c r="Q52" s="37">
        <v>0</v>
      </c>
      <c r="R52" s="37" t="s">
        <v>410</v>
      </c>
      <c r="T52" s="37" t="s">
        <v>414</v>
      </c>
      <c r="U52" s="37" t="s">
        <v>419</v>
      </c>
      <c r="V52" s="37" t="s">
        <v>464</v>
      </c>
    </row>
    <row r="53" spans="1:22" x14ac:dyDescent="0.25">
      <c r="A53" s="39">
        <v>2016</v>
      </c>
      <c r="B53" s="37" t="s">
        <v>190</v>
      </c>
      <c r="C53" s="37">
        <v>18638</v>
      </c>
      <c r="D53" s="37">
        <v>26</v>
      </c>
      <c r="E53" s="38">
        <v>42549</v>
      </c>
      <c r="F53" s="37" t="s">
        <v>106</v>
      </c>
      <c r="G53" s="37" t="s">
        <v>47</v>
      </c>
      <c r="H53" s="37" t="s">
        <v>191</v>
      </c>
      <c r="I53" s="37" t="s">
        <v>62</v>
      </c>
      <c r="J53" s="37" t="s">
        <v>116</v>
      </c>
      <c r="K53" s="37" t="s">
        <v>109</v>
      </c>
      <c r="L53" s="37" t="s">
        <v>5</v>
      </c>
      <c r="M53" s="37" t="s">
        <v>110</v>
      </c>
      <c r="N53" s="37">
        <v>15</v>
      </c>
      <c r="P53" s="37">
        <v>15</v>
      </c>
      <c r="Q53" s="37">
        <v>0</v>
      </c>
      <c r="R53" s="37" t="s">
        <v>410</v>
      </c>
      <c r="T53" s="37" t="s">
        <v>415</v>
      </c>
      <c r="U53" s="37" t="s">
        <v>420</v>
      </c>
      <c r="V53" s="37" t="s">
        <v>465</v>
      </c>
    </row>
    <row r="54" spans="1:22" x14ac:dyDescent="0.25">
      <c r="A54" s="39">
        <v>2016</v>
      </c>
      <c r="B54" s="37" t="s">
        <v>192</v>
      </c>
      <c r="C54" s="37">
        <v>18639</v>
      </c>
      <c r="D54" s="37">
        <v>26</v>
      </c>
      <c r="E54" s="38">
        <v>42549</v>
      </c>
      <c r="F54" s="37" t="s">
        <v>106</v>
      </c>
      <c r="G54" s="37" t="s">
        <v>47</v>
      </c>
      <c r="H54" s="37" t="s">
        <v>193</v>
      </c>
      <c r="I54" s="37" t="s">
        <v>62</v>
      </c>
      <c r="J54" s="37" t="s">
        <v>116</v>
      </c>
      <c r="K54" s="37" t="s">
        <v>109</v>
      </c>
      <c r="L54" s="37" t="s">
        <v>6</v>
      </c>
      <c r="M54" s="37" t="s">
        <v>110</v>
      </c>
      <c r="N54" s="37">
        <v>1</v>
      </c>
      <c r="P54" s="37">
        <v>1</v>
      </c>
      <c r="Q54" s="37">
        <v>0</v>
      </c>
      <c r="R54" s="37" t="s">
        <v>410</v>
      </c>
      <c r="T54" s="37" t="s">
        <v>414</v>
      </c>
      <c r="U54" s="37" t="s">
        <v>419</v>
      </c>
      <c r="V54" s="37" t="s">
        <v>466</v>
      </c>
    </row>
    <row r="55" spans="1:22" x14ac:dyDescent="0.25">
      <c r="A55" s="39">
        <v>2016</v>
      </c>
      <c r="B55" s="37" t="s">
        <v>194</v>
      </c>
      <c r="C55" s="37">
        <v>18640</v>
      </c>
      <c r="D55" s="37">
        <v>26</v>
      </c>
      <c r="E55" s="38">
        <v>42549</v>
      </c>
      <c r="F55" s="37" t="s">
        <v>106</v>
      </c>
      <c r="G55" s="37" t="s">
        <v>47</v>
      </c>
      <c r="H55" s="37" t="s">
        <v>193</v>
      </c>
      <c r="I55" s="37" t="s">
        <v>62</v>
      </c>
      <c r="J55" s="37" t="s">
        <v>116</v>
      </c>
      <c r="K55" s="37" t="s">
        <v>109</v>
      </c>
      <c r="L55" s="37" t="s">
        <v>5</v>
      </c>
      <c r="M55" s="37" t="s">
        <v>110</v>
      </c>
      <c r="N55" s="37">
        <v>50</v>
      </c>
      <c r="P55" s="37">
        <v>50</v>
      </c>
      <c r="Q55" s="37">
        <v>0</v>
      </c>
      <c r="R55" s="37" t="s">
        <v>410</v>
      </c>
      <c r="T55" s="37" t="s">
        <v>415</v>
      </c>
      <c r="U55" s="37" t="s">
        <v>420</v>
      </c>
      <c r="V55" s="37" t="s">
        <v>467</v>
      </c>
    </row>
    <row r="56" spans="1:22" x14ac:dyDescent="0.25">
      <c r="A56" s="39">
        <v>2016</v>
      </c>
      <c r="B56" s="37" t="s">
        <v>195</v>
      </c>
      <c r="C56" s="37">
        <v>18641</v>
      </c>
      <c r="D56" s="37">
        <v>26</v>
      </c>
      <c r="E56" s="38">
        <v>42549</v>
      </c>
      <c r="F56" s="37" t="s">
        <v>106</v>
      </c>
      <c r="G56" s="37" t="s">
        <v>47</v>
      </c>
      <c r="H56" s="37" t="s">
        <v>115</v>
      </c>
      <c r="I56" s="37" t="s">
        <v>62</v>
      </c>
      <c r="J56" s="37" t="s">
        <v>116</v>
      </c>
      <c r="K56" s="37" t="s">
        <v>109</v>
      </c>
      <c r="L56" s="37" t="s">
        <v>5</v>
      </c>
      <c r="M56" s="37" t="s">
        <v>110</v>
      </c>
      <c r="N56" s="37">
        <v>35</v>
      </c>
      <c r="P56" s="37">
        <v>35</v>
      </c>
      <c r="Q56" s="37">
        <v>0</v>
      </c>
      <c r="R56" s="37" t="s">
        <v>410</v>
      </c>
      <c r="T56" s="37" t="s">
        <v>415</v>
      </c>
      <c r="U56" s="37" t="s">
        <v>420</v>
      </c>
      <c r="V56" s="37" t="s">
        <v>429</v>
      </c>
    </row>
    <row r="57" spans="1:22" x14ac:dyDescent="0.25">
      <c r="A57" s="39">
        <v>2016</v>
      </c>
      <c r="B57" s="37" t="s">
        <v>196</v>
      </c>
      <c r="C57" s="37">
        <v>18642</v>
      </c>
      <c r="D57" s="37">
        <v>26</v>
      </c>
      <c r="E57" s="38">
        <v>42550</v>
      </c>
      <c r="F57" s="37" t="s">
        <v>106</v>
      </c>
      <c r="G57" s="37" t="s">
        <v>9</v>
      </c>
      <c r="H57" s="37" t="s">
        <v>197</v>
      </c>
      <c r="I57" s="37" t="s">
        <v>9</v>
      </c>
      <c r="J57" s="37" t="s">
        <v>108</v>
      </c>
      <c r="K57" s="37" t="s">
        <v>109</v>
      </c>
      <c r="L57" s="37" t="s">
        <v>6</v>
      </c>
      <c r="M57" s="37" t="s">
        <v>110</v>
      </c>
      <c r="O57" s="37">
        <v>50</v>
      </c>
      <c r="P57" s="37">
        <v>50</v>
      </c>
      <c r="Q57" s="37">
        <v>0</v>
      </c>
      <c r="R57" s="37" t="s">
        <v>410</v>
      </c>
      <c r="T57" s="37" t="s">
        <v>412</v>
      </c>
      <c r="U57" s="37" t="s">
        <v>412</v>
      </c>
      <c r="V57" s="37" t="s">
        <v>468</v>
      </c>
    </row>
    <row r="58" spans="1:22" x14ac:dyDescent="0.25">
      <c r="A58" s="63">
        <v>2016</v>
      </c>
      <c r="B58" s="64" t="s">
        <v>198</v>
      </c>
      <c r="C58" s="37">
        <v>18643</v>
      </c>
      <c r="D58" s="64">
        <v>26</v>
      </c>
      <c r="E58" s="65">
        <v>42550</v>
      </c>
      <c r="F58" s="64" t="s">
        <v>106</v>
      </c>
      <c r="G58" s="64" t="s">
        <v>9</v>
      </c>
      <c r="H58" s="64" t="s">
        <v>197</v>
      </c>
      <c r="I58" s="64" t="s">
        <v>9</v>
      </c>
      <c r="J58" s="64" t="s">
        <v>108</v>
      </c>
      <c r="K58" s="64" t="s">
        <v>109</v>
      </c>
      <c r="L58" s="64" t="s">
        <v>6</v>
      </c>
      <c r="M58" s="64" t="s">
        <v>110</v>
      </c>
      <c r="N58" s="64"/>
      <c r="O58" s="64">
        <v>50</v>
      </c>
      <c r="P58" s="64">
        <v>50</v>
      </c>
      <c r="Q58" s="64">
        <v>1</v>
      </c>
      <c r="R58" s="64" t="s">
        <v>411</v>
      </c>
      <c r="S58" s="64"/>
      <c r="T58" s="64" t="s">
        <v>412</v>
      </c>
      <c r="U58" s="64" t="s">
        <v>412</v>
      </c>
      <c r="V58" s="37" t="s">
        <v>468</v>
      </c>
    </row>
    <row r="59" spans="1:22" x14ac:dyDescent="0.25">
      <c r="A59" s="39">
        <v>2016</v>
      </c>
      <c r="B59" s="37" t="s">
        <v>199</v>
      </c>
      <c r="C59" s="37">
        <v>18644</v>
      </c>
      <c r="D59" s="37">
        <v>26</v>
      </c>
      <c r="E59" s="38">
        <v>42550</v>
      </c>
      <c r="F59" s="37" t="s">
        <v>106</v>
      </c>
      <c r="G59" s="37" t="s">
        <v>9</v>
      </c>
      <c r="H59" s="37" t="s">
        <v>197</v>
      </c>
      <c r="I59" s="37" t="s">
        <v>9</v>
      </c>
      <c r="J59" s="37" t="s">
        <v>108</v>
      </c>
      <c r="K59" s="37" t="s">
        <v>109</v>
      </c>
      <c r="L59" s="37" t="s">
        <v>6</v>
      </c>
      <c r="M59" s="37" t="s">
        <v>110</v>
      </c>
      <c r="O59" s="37">
        <v>30</v>
      </c>
      <c r="P59" s="37">
        <v>30</v>
      </c>
      <c r="Q59" s="37">
        <v>0</v>
      </c>
      <c r="R59" s="37" t="s">
        <v>410</v>
      </c>
      <c r="T59" s="37" t="s">
        <v>412</v>
      </c>
      <c r="U59" s="37" t="s">
        <v>412</v>
      </c>
      <c r="V59" s="37" t="s">
        <v>468</v>
      </c>
    </row>
    <row r="60" spans="1:22" x14ac:dyDescent="0.25">
      <c r="A60" s="39">
        <v>2016</v>
      </c>
      <c r="B60" s="37" t="s">
        <v>200</v>
      </c>
      <c r="C60" s="37">
        <v>18645</v>
      </c>
      <c r="D60" s="37">
        <v>26</v>
      </c>
      <c r="E60" s="38">
        <v>42550</v>
      </c>
      <c r="F60" s="37" t="s">
        <v>106</v>
      </c>
      <c r="G60" s="37" t="s">
        <v>47</v>
      </c>
      <c r="H60" s="37" t="s">
        <v>201</v>
      </c>
      <c r="I60" s="37" t="s">
        <v>60</v>
      </c>
      <c r="J60" s="37" t="s">
        <v>108</v>
      </c>
      <c r="K60" s="37" t="s">
        <v>109</v>
      </c>
      <c r="L60" s="37" t="s">
        <v>6</v>
      </c>
      <c r="M60" s="37" t="s">
        <v>110</v>
      </c>
      <c r="O60" s="37">
        <v>1</v>
      </c>
      <c r="P60" s="37">
        <v>1</v>
      </c>
      <c r="Q60" s="37">
        <v>0</v>
      </c>
      <c r="R60" s="37" t="s">
        <v>410</v>
      </c>
      <c r="T60" s="37" t="s">
        <v>414</v>
      </c>
      <c r="U60" s="37" t="s">
        <v>416</v>
      </c>
      <c r="V60" s="37" t="s">
        <v>469</v>
      </c>
    </row>
    <row r="61" spans="1:22" x14ac:dyDescent="0.25">
      <c r="A61" s="39">
        <v>2016</v>
      </c>
      <c r="B61" s="37" t="s">
        <v>202</v>
      </c>
      <c r="C61" s="37">
        <v>18646</v>
      </c>
      <c r="D61" s="37">
        <v>26</v>
      </c>
      <c r="E61" s="38">
        <v>42550</v>
      </c>
      <c r="F61" s="37" t="s">
        <v>106</v>
      </c>
      <c r="G61" s="37" t="s">
        <v>47</v>
      </c>
      <c r="H61" s="37" t="s">
        <v>201</v>
      </c>
      <c r="I61" s="37" t="s">
        <v>60</v>
      </c>
      <c r="J61" s="37" t="s">
        <v>108</v>
      </c>
      <c r="K61" s="37" t="s">
        <v>109</v>
      </c>
      <c r="L61" s="37" t="s">
        <v>5</v>
      </c>
      <c r="M61" s="37" t="s">
        <v>110</v>
      </c>
      <c r="O61" s="37">
        <v>1</v>
      </c>
      <c r="P61" s="37">
        <v>1</v>
      </c>
      <c r="Q61" s="37">
        <v>0</v>
      </c>
      <c r="R61" s="37" t="s">
        <v>410</v>
      </c>
      <c r="T61" s="37" t="s">
        <v>415</v>
      </c>
      <c r="U61" s="37" t="s">
        <v>421</v>
      </c>
      <c r="V61" s="37" t="s">
        <v>470</v>
      </c>
    </row>
    <row r="62" spans="1:22" x14ac:dyDescent="0.25">
      <c r="A62" s="39">
        <v>2016</v>
      </c>
      <c r="B62" s="37" t="s">
        <v>203</v>
      </c>
      <c r="C62" s="37">
        <v>18647</v>
      </c>
      <c r="D62" s="37">
        <v>26</v>
      </c>
      <c r="E62" s="38">
        <v>42550</v>
      </c>
      <c r="F62" s="37" t="s">
        <v>106</v>
      </c>
      <c r="G62" s="37" t="s">
        <v>47</v>
      </c>
      <c r="H62" s="37" t="s">
        <v>204</v>
      </c>
      <c r="I62" s="37" t="s">
        <v>60</v>
      </c>
      <c r="J62" s="37" t="s">
        <v>108</v>
      </c>
      <c r="K62" s="37" t="s">
        <v>109</v>
      </c>
      <c r="L62" s="37" t="s">
        <v>6</v>
      </c>
      <c r="M62" s="37" t="s">
        <v>110</v>
      </c>
      <c r="O62" s="37">
        <v>3</v>
      </c>
      <c r="P62" s="37">
        <v>3</v>
      </c>
      <c r="Q62" s="37">
        <v>0</v>
      </c>
      <c r="R62" s="37" t="s">
        <v>410</v>
      </c>
      <c r="T62" s="37" t="s">
        <v>414</v>
      </c>
      <c r="U62" s="37" t="s">
        <v>416</v>
      </c>
      <c r="V62" s="37" t="s">
        <v>471</v>
      </c>
    </row>
    <row r="63" spans="1:22" x14ac:dyDescent="0.25">
      <c r="A63" s="39">
        <v>2016</v>
      </c>
      <c r="B63" s="37" t="s">
        <v>205</v>
      </c>
      <c r="C63" s="37">
        <v>18648</v>
      </c>
      <c r="D63" s="37">
        <v>26</v>
      </c>
      <c r="E63" s="38">
        <v>42550</v>
      </c>
      <c r="F63" s="37" t="s">
        <v>106</v>
      </c>
      <c r="G63" s="37" t="s">
        <v>47</v>
      </c>
      <c r="H63" s="37" t="s">
        <v>204</v>
      </c>
      <c r="I63" s="37" t="s">
        <v>60</v>
      </c>
      <c r="J63" s="37" t="s">
        <v>108</v>
      </c>
      <c r="K63" s="37" t="s">
        <v>109</v>
      </c>
      <c r="L63" s="37" t="s">
        <v>5</v>
      </c>
      <c r="M63" s="37" t="s">
        <v>110</v>
      </c>
      <c r="O63" s="37">
        <v>2</v>
      </c>
      <c r="P63" s="37">
        <v>2</v>
      </c>
      <c r="Q63" s="37">
        <v>0</v>
      </c>
      <c r="R63" s="37" t="s">
        <v>410</v>
      </c>
      <c r="T63" s="37" t="s">
        <v>415</v>
      </c>
      <c r="U63" s="37" t="s">
        <v>421</v>
      </c>
      <c r="V63" s="37" t="s">
        <v>472</v>
      </c>
    </row>
    <row r="64" spans="1:22" x14ac:dyDescent="0.25">
      <c r="A64" s="39">
        <v>2016</v>
      </c>
      <c r="B64" s="37" t="s">
        <v>206</v>
      </c>
      <c r="C64" s="37">
        <v>18649</v>
      </c>
      <c r="D64" s="37">
        <v>26</v>
      </c>
      <c r="E64" s="38">
        <v>42550</v>
      </c>
      <c r="F64" s="37" t="s">
        <v>106</v>
      </c>
      <c r="G64" s="37" t="s">
        <v>47</v>
      </c>
      <c r="H64" s="37" t="s">
        <v>207</v>
      </c>
      <c r="I64" s="37" t="s">
        <v>60</v>
      </c>
      <c r="J64" s="37" t="s">
        <v>116</v>
      </c>
      <c r="K64" s="37" t="s">
        <v>109</v>
      </c>
      <c r="L64" s="37" t="s">
        <v>5</v>
      </c>
      <c r="M64" s="37" t="s">
        <v>110</v>
      </c>
      <c r="N64" s="37">
        <v>7</v>
      </c>
      <c r="P64" s="37">
        <v>7</v>
      </c>
      <c r="Q64" s="37">
        <v>0</v>
      </c>
      <c r="R64" s="37" t="s">
        <v>410</v>
      </c>
      <c r="T64" s="37" t="s">
        <v>415</v>
      </c>
      <c r="U64" s="37" t="s">
        <v>421</v>
      </c>
      <c r="V64" s="37" t="s">
        <v>473</v>
      </c>
    </row>
    <row r="65" spans="1:22" x14ac:dyDescent="0.25">
      <c r="A65" s="39">
        <v>2016</v>
      </c>
      <c r="B65" s="37" t="s">
        <v>208</v>
      </c>
      <c r="C65" s="37">
        <v>18650</v>
      </c>
      <c r="D65" s="37">
        <v>26</v>
      </c>
      <c r="E65" s="38">
        <v>42550</v>
      </c>
      <c r="F65" s="37" t="s">
        <v>106</v>
      </c>
      <c r="G65" s="37" t="s">
        <v>47</v>
      </c>
      <c r="H65" s="37" t="s">
        <v>209</v>
      </c>
      <c r="I65" s="37" t="s">
        <v>60</v>
      </c>
      <c r="J65" s="37" t="s">
        <v>108</v>
      </c>
      <c r="K65" s="37" t="s">
        <v>109</v>
      </c>
      <c r="L65" s="37" t="s">
        <v>6</v>
      </c>
      <c r="M65" s="37" t="s">
        <v>110</v>
      </c>
      <c r="O65" s="37">
        <v>14</v>
      </c>
      <c r="P65" s="37">
        <v>14</v>
      </c>
      <c r="Q65" s="37">
        <v>0</v>
      </c>
      <c r="R65" s="37" t="s">
        <v>410</v>
      </c>
      <c r="T65" s="37" t="s">
        <v>414</v>
      </c>
      <c r="U65" s="37" t="s">
        <v>416</v>
      </c>
      <c r="V65" s="37" t="s">
        <v>474</v>
      </c>
    </row>
    <row r="66" spans="1:22" x14ac:dyDescent="0.25">
      <c r="A66" s="39">
        <v>2016</v>
      </c>
      <c r="B66" s="37" t="s">
        <v>210</v>
      </c>
      <c r="C66" s="37">
        <v>18651</v>
      </c>
      <c r="D66" s="37">
        <v>26</v>
      </c>
      <c r="E66" s="38">
        <v>42550</v>
      </c>
      <c r="F66" s="37" t="s">
        <v>106</v>
      </c>
      <c r="G66" s="37" t="s">
        <v>47</v>
      </c>
      <c r="H66" s="37" t="s">
        <v>209</v>
      </c>
      <c r="I66" s="37" t="s">
        <v>60</v>
      </c>
      <c r="J66" s="37" t="s">
        <v>108</v>
      </c>
      <c r="K66" s="37" t="s">
        <v>109</v>
      </c>
      <c r="L66" s="37" t="s">
        <v>5</v>
      </c>
      <c r="M66" s="37" t="s">
        <v>110</v>
      </c>
      <c r="O66" s="37">
        <v>5</v>
      </c>
      <c r="P66" s="37">
        <v>5</v>
      </c>
      <c r="Q66" s="37">
        <v>0</v>
      </c>
      <c r="R66" s="37" t="s">
        <v>410</v>
      </c>
      <c r="T66" s="37" t="s">
        <v>415</v>
      </c>
      <c r="U66" s="37" t="s">
        <v>421</v>
      </c>
      <c r="V66" s="37" t="s">
        <v>475</v>
      </c>
    </row>
    <row r="67" spans="1:22" x14ac:dyDescent="0.25">
      <c r="A67" s="39">
        <v>2016</v>
      </c>
      <c r="B67" s="37" t="s">
        <v>211</v>
      </c>
      <c r="C67" s="37">
        <v>18652</v>
      </c>
      <c r="D67" s="37">
        <v>26</v>
      </c>
      <c r="E67" s="38">
        <v>42550</v>
      </c>
      <c r="F67" s="37" t="s">
        <v>106</v>
      </c>
      <c r="G67" s="37" t="s">
        <v>47</v>
      </c>
      <c r="H67" s="37" t="s">
        <v>212</v>
      </c>
      <c r="I67" s="37" t="s">
        <v>60</v>
      </c>
      <c r="J67" s="37" t="s">
        <v>108</v>
      </c>
      <c r="K67" s="37" t="s">
        <v>109</v>
      </c>
      <c r="L67" s="37" t="s">
        <v>6</v>
      </c>
      <c r="M67" s="37" t="s">
        <v>110</v>
      </c>
      <c r="O67" s="37">
        <v>4</v>
      </c>
      <c r="P67" s="37">
        <v>4</v>
      </c>
      <c r="Q67" s="37">
        <v>0</v>
      </c>
      <c r="R67" s="37" t="s">
        <v>410</v>
      </c>
      <c r="T67" s="37" t="s">
        <v>414</v>
      </c>
      <c r="U67" s="37" t="s">
        <v>416</v>
      </c>
      <c r="V67" s="37" t="s">
        <v>476</v>
      </c>
    </row>
    <row r="68" spans="1:22" x14ac:dyDescent="0.25">
      <c r="A68" s="39">
        <v>2016</v>
      </c>
      <c r="B68" s="37" t="s">
        <v>213</v>
      </c>
      <c r="C68" s="37">
        <v>18653</v>
      </c>
      <c r="D68" s="37">
        <v>26</v>
      </c>
      <c r="E68" s="38">
        <v>42550</v>
      </c>
      <c r="F68" s="37" t="s">
        <v>106</v>
      </c>
      <c r="G68" s="37" t="s">
        <v>47</v>
      </c>
      <c r="H68" s="37" t="s">
        <v>212</v>
      </c>
      <c r="I68" s="37" t="s">
        <v>60</v>
      </c>
      <c r="J68" s="37" t="s">
        <v>108</v>
      </c>
      <c r="K68" s="37" t="s">
        <v>109</v>
      </c>
      <c r="L68" s="37" t="s">
        <v>5</v>
      </c>
      <c r="M68" s="37" t="s">
        <v>110</v>
      </c>
      <c r="O68" s="37">
        <v>3</v>
      </c>
      <c r="P68" s="37">
        <v>3</v>
      </c>
      <c r="Q68" s="37">
        <v>0</v>
      </c>
      <c r="R68" s="37" t="s">
        <v>410</v>
      </c>
      <c r="T68" s="37" t="s">
        <v>415</v>
      </c>
      <c r="U68" s="37" t="s">
        <v>421</v>
      </c>
      <c r="V68" s="37" t="s">
        <v>477</v>
      </c>
    </row>
    <row r="69" spans="1:22" x14ac:dyDescent="0.25">
      <c r="A69" s="39">
        <v>2016</v>
      </c>
      <c r="B69" s="37" t="s">
        <v>214</v>
      </c>
      <c r="C69" s="37">
        <v>18654</v>
      </c>
      <c r="D69" s="37">
        <v>26</v>
      </c>
      <c r="E69" s="38">
        <v>42550</v>
      </c>
      <c r="F69" s="37" t="s">
        <v>106</v>
      </c>
      <c r="G69" s="37" t="s">
        <v>47</v>
      </c>
      <c r="H69" s="37" t="s">
        <v>215</v>
      </c>
      <c r="I69" s="37" t="s">
        <v>60</v>
      </c>
      <c r="J69" s="37" t="s">
        <v>108</v>
      </c>
      <c r="K69" s="37" t="s">
        <v>109</v>
      </c>
      <c r="L69" s="37" t="s">
        <v>6</v>
      </c>
      <c r="M69" s="37" t="s">
        <v>110</v>
      </c>
      <c r="O69" s="37">
        <v>1</v>
      </c>
      <c r="P69" s="37">
        <v>1</v>
      </c>
      <c r="Q69" s="37">
        <v>0</v>
      </c>
      <c r="R69" s="37" t="s">
        <v>410</v>
      </c>
      <c r="T69" s="37" t="s">
        <v>414</v>
      </c>
      <c r="U69" s="37" t="s">
        <v>416</v>
      </c>
      <c r="V69" s="37" t="s">
        <v>478</v>
      </c>
    </row>
    <row r="70" spans="1:22" x14ac:dyDescent="0.25">
      <c r="A70" s="39">
        <v>2016</v>
      </c>
      <c r="B70" s="37" t="s">
        <v>216</v>
      </c>
      <c r="C70" s="37">
        <v>18655</v>
      </c>
      <c r="D70" s="37">
        <v>26</v>
      </c>
      <c r="E70" s="38">
        <v>42550</v>
      </c>
      <c r="F70" s="37" t="s">
        <v>106</v>
      </c>
      <c r="G70" s="37" t="s">
        <v>47</v>
      </c>
      <c r="H70" s="37" t="s">
        <v>217</v>
      </c>
      <c r="I70" s="37" t="s">
        <v>63</v>
      </c>
      <c r="J70" s="37" t="s">
        <v>108</v>
      </c>
      <c r="K70" s="37" t="s">
        <v>109</v>
      </c>
      <c r="L70" s="37" t="s">
        <v>6</v>
      </c>
      <c r="M70" s="37" t="s">
        <v>110</v>
      </c>
      <c r="O70" s="37">
        <v>2</v>
      </c>
      <c r="P70" s="37">
        <v>2</v>
      </c>
      <c r="Q70" s="37">
        <v>0</v>
      </c>
      <c r="R70" s="37" t="s">
        <v>410</v>
      </c>
      <c r="T70" s="37" t="s">
        <v>414</v>
      </c>
      <c r="U70" s="37" t="s">
        <v>422</v>
      </c>
      <c r="V70" s="37" t="s">
        <v>479</v>
      </c>
    </row>
    <row r="71" spans="1:22" x14ac:dyDescent="0.25">
      <c r="A71" s="37">
        <v>2016</v>
      </c>
      <c r="B71" s="37" t="s">
        <v>218</v>
      </c>
      <c r="C71" s="37">
        <v>18656</v>
      </c>
      <c r="D71" s="37">
        <v>26</v>
      </c>
      <c r="E71" s="38">
        <v>42550</v>
      </c>
      <c r="F71" s="37" t="s">
        <v>106</v>
      </c>
      <c r="G71" s="37" t="s">
        <v>47</v>
      </c>
      <c r="H71" s="37" t="s">
        <v>217</v>
      </c>
      <c r="I71" s="37" t="s">
        <v>63</v>
      </c>
      <c r="J71" s="37" t="s">
        <v>108</v>
      </c>
      <c r="K71" s="37" t="s">
        <v>109</v>
      </c>
      <c r="L71" s="37" t="s">
        <v>5</v>
      </c>
      <c r="M71" s="37" t="s">
        <v>110</v>
      </c>
      <c r="O71" s="37">
        <v>2</v>
      </c>
      <c r="P71" s="37">
        <v>2</v>
      </c>
      <c r="Q71" s="37">
        <v>0</v>
      </c>
      <c r="R71" s="37" t="s">
        <v>410</v>
      </c>
      <c r="T71" s="37" t="s">
        <v>415</v>
      </c>
      <c r="U71" s="37" t="s">
        <v>423</v>
      </c>
      <c r="V71" s="37" t="s">
        <v>480</v>
      </c>
    </row>
    <row r="72" spans="1:22" x14ac:dyDescent="0.25">
      <c r="A72" s="37">
        <v>2016</v>
      </c>
      <c r="B72" s="37" t="s">
        <v>219</v>
      </c>
      <c r="C72" s="37">
        <v>18657</v>
      </c>
      <c r="D72" s="37">
        <v>26</v>
      </c>
      <c r="E72" s="38">
        <v>42550</v>
      </c>
      <c r="F72" s="37" t="s">
        <v>106</v>
      </c>
      <c r="G72" s="37" t="s">
        <v>47</v>
      </c>
      <c r="H72" s="37" t="s">
        <v>220</v>
      </c>
      <c r="I72" s="37" t="s">
        <v>60</v>
      </c>
      <c r="J72" s="37" t="s">
        <v>108</v>
      </c>
      <c r="K72" s="37" t="s">
        <v>109</v>
      </c>
      <c r="L72" s="37" t="s">
        <v>6</v>
      </c>
      <c r="M72" s="37" t="s">
        <v>110</v>
      </c>
      <c r="O72" s="37">
        <v>3</v>
      </c>
      <c r="P72" s="37">
        <v>3</v>
      </c>
      <c r="Q72" s="37">
        <v>0</v>
      </c>
      <c r="R72" s="37" t="s">
        <v>410</v>
      </c>
      <c r="T72" s="37" t="s">
        <v>414</v>
      </c>
      <c r="U72" s="37" t="s">
        <v>416</v>
      </c>
      <c r="V72" s="37" t="s">
        <v>481</v>
      </c>
    </row>
    <row r="73" spans="1:22" x14ac:dyDescent="0.25">
      <c r="A73" s="37">
        <v>2016</v>
      </c>
      <c r="B73" s="37" t="s">
        <v>221</v>
      </c>
      <c r="C73" s="37">
        <v>18658</v>
      </c>
      <c r="D73" s="37">
        <v>26</v>
      </c>
      <c r="E73" s="38">
        <v>42550</v>
      </c>
      <c r="F73" s="37" t="s">
        <v>106</v>
      </c>
      <c r="G73" s="37" t="s">
        <v>47</v>
      </c>
      <c r="H73" s="37" t="s">
        <v>222</v>
      </c>
      <c r="I73" s="37" t="s">
        <v>60</v>
      </c>
      <c r="J73" s="37" t="s">
        <v>116</v>
      </c>
      <c r="K73" s="37" t="s">
        <v>109</v>
      </c>
      <c r="L73" s="37" t="s">
        <v>5</v>
      </c>
      <c r="M73" s="37" t="s">
        <v>110</v>
      </c>
      <c r="N73" s="37">
        <v>9</v>
      </c>
      <c r="P73" s="37">
        <v>9</v>
      </c>
      <c r="Q73" s="37">
        <v>0</v>
      </c>
      <c r="R73" s="37" t="s">
        <v>410</v>
      </c>
      <c r="T73" s="37" t="s">
        <v>415</v>
      </c>
      <c r="U73" s="37" t="s">
        <v>421</v>
      </c>
      <c r="V73" s="37" t="s">
        <v>482</v>
      </c>
    </row>
    <row r="74" spans="1:22" x14ac:dyDescent="0.25">
      <c r="A74" s="37">
        <v>2016</v>
      </c>
      <c r="B74" s="37" t="s">
        <v>223</v>
      </c>
      <c r="C74" s="37">
        <v>18659</v>
      </c>
      <c r="D74" s="37">
        <v>26</v>
      </c>
      <c r="E74" s="38">
        <v>42550</v>
      </c>
      <c r="F74" s="37" t="s">
        <v>106</v>
      </c>
      <c r="G74" s="37" t="s">
        <v>47</v>
      </c>
      <c r="H74" s="37" t="s">
        <v>224</v>
      </c>
      <c r="I74" s="37" t="s">
        <v>60</v>
      </c>
      <c r="J74" s="37" t="s">
        <v>108</v>
      </c>
      <c r="K74" s="37" t="s">
        <v>109</v>
      </c>
      <c r="L74" s="37" t="s">
        <v>6</v>
      </c>
      <c r="M74" s="37" t="s">
        <v>110</v>
      </c>
      <c r="O74" s="37">
        <v>1</v>
      </c>
      <c r="P74" s="37">
        <v>1</v>
      </c>
      <c r="Q74" s="37">
        <v>0</v>
      </c>
      <c r="R74" s="37" t="s">
        <v>410</v>
      </c>
      <c r="T74" s="37" t="s">
        <v>414</v>
      </c>
      <c r="U74" s="37" t="s">
        <v>416</v>
      </c>
      <c r="V74" s="37" t="s">
        <v>483</v>
      </c>
    </row>
    <row r="75" spans="1:22" x14ac:dyDescent="0.25">
      <c r="A75" s="37">
        <v>2016</v>
      </c>
      <c r="B75" s="37" t="s">
        <v>225</v>
      </c>
      <c r="C75" s="37">
        <v>18660</v>
      </c>
      <c r="D75" s="37">
        <v>26</v>
      </c>
      <c r="E75" s="38">
        <v>42550</v>
      </c>
      <c r="F75" s="37" t="s">
        <v>106</v>
      </c>
      <c r="G75" s="37" t="s">
        <v>47</v>
      </c>
      <c r="H75" s="37" t="s">
        <v>224</v>
      </c>
      <c r="I75" s="37" t="s">
        <v>60</v>
      </c>
      <c r="J75" s="37" t="s">
        <v>108</v>
      </c>
      <c r="K75" s="37" t="s">
        <v>109</v>
      </c>
      <c r="L75" s="37" t="s">
        <v>5</v>
      </c>
      <c r="M75" s="37" t="s">
        <v>110</v>
      </c>
      <c r="O75" s="37">
        <v>1</v>
      </c>
      <c r="P75" s="37">
        <v>1</v>
      </c>
      <c r="Q75" s="37">
        <v>0</v>
      </c>
      <c r="R75" s="37" t="s">
        <v>410</v>
      </c>
      <c r="T75" s="37" t="s">
        <v>415</v>
      </c>
      <c r="U75" s="37" t="s">
        <v>421</v>
      </c>
      <c r="V75" s="37" t="s">
        <v>484</v>
      </c>
    </row>
    <row r="76" spans="1:22" x14ac:dyDescent="0.25">
      <c r="A76" s="37">
        <v>2016</v>
      </c>
      <c r="B76" s="37" t="s">
        <v>226</v>
      </c>
      <c r="C76" s="37">
        <v>18661</v>
      </c>
      <c r="D76" s="37">
        <v>26</v>
      </c>
      <c r="E76" s="38">
        <v>42550</v>
      </c>
      <c r="F76" s="37" t="s">
        <v>106</v>
      </c>
      <c r="G76" s="37" t="s">
        <v>47</v>
      </c>
      <c r="H76" s="37" t="s">
        <v>227</v>
      </c>
      <c r="I76" s="37" t="s">
        <v>63</v>
      </c>
      <c r="J76" s="37" t="s">
        <v>108</v>
      </c>
      <c r="K76" s="37" t="s">
        <v>109</v>
      </c>
      <c r="L76" s="37" t="s">
        <v>6</v>
      </c>
      <c r="M76" s="37" t="s">
        <v>110</v>
      </c>
      <c r="O76" s="37">
        <v>50</v>
      </c>
      <c r="P76" s="37">
        <v>50</v>
      </c>
      <c r="Q76" s="37">
        <v>0</v>
      </c>
      <c r="R76" s="37" t="s">
        <v>410</v>
      </c>
      <c r="T76" s="37" t="s">
        <v>414</v>
      </c>
      <c r="U76" s="37" t="s">
        <v>422</v>
      </c>
      <c r="V76" s="37" t="s">
        <v>485</v>
      </c>
    </row>
    <row r="77" spans="1:22" x14ac:dyDescent="0.25">
      <c r="A77" s="37">
        <v>2016</v>
      </c>
      <c r="B77" s="37" t="s">
        <v>228</v>
      </c>
      <c r="C77" s="37">
        <v>18662</v>
      </c>
      <c r="D77" s="37">
        <v>26</v>
      </c>
      <c r="E77" s="38">
        <v>42550</v>
      </c>
      <c r="F77" s="37" t="s">
        <v>106</v>
      </c>
      <c r="G77" s="37" t="s">
        <v>47</v>
      </c>
      <c r="H77" s="37" t="s">
        <v>227</v>
      </c>
      <c r="I77" s="37" t="s">
        <v>63</v>
      </c>
      <c r="J77" s="37" t="s">
        <v>108</v>
      </c>
      <c r="K77" s="37" t="s">
        <v>109</v>
      </c>
      <c r="L77" s="37" t="s">
        <v>6</v>
      </c>
      <c r="M77" s="37" t="s">
        <v>110</v>
      </c>
      <c r="O77" s="37">
        <v>9</v>
      </c>
      <c r="P77" s="37">
        <v>9</v>
      </c>
      <c r="Q77" s="37">
        <v>0</v>
      </c>
      <c r="R77" s="37" t="s">
        <v>410</v>
      </c>
      <c r="T77" s="37" t="s">
        <v>414</v>
      </c>
      <c r="U77" s="37" t="s">
        <v>422</v>
      </c>
      <c r="V77" s="37" t="s">
        <v>485</v>
      </c>
    </row>
    <row r="78" spans="1:22" x14ac:dyDescent="0.25">
      <c r="A78" s="37">
        <v>2016</v>
      </c>
      <c r="B78" s="37" t="s">
        <v>229</v>
      </c>
      <c r="C78" s="37">
        <v>18663</v>
      </c>
      <c r="D78" s="37">
        <v>26</v>
      </c>
      <c r="E78" s="38">
        <v>42550</v>
      </c>
      <c r="F78" s="37" t="s">
        <v>106</v>
      </c>
      <c r="G78" s="37" t="s">
        <v>47</v>
      </c>
      <c r="H78" s="37" t="s">
        <v>227</v>
      </c>
      <c r="I78" s="37" t="s">
        <v>63</v>
      </c>
      <c r="J78" s="37" t="s">
        <v>108</v>
      </c>
      <c r="K78" s="37" t="s">
        <v>109</v>
      </c>
      <c r="L78" s="37" t="s">
        <v>5</v>
      </c>
      <c r="M78" s="37" t="s">
        <v>110</v>
      </c>
      <c r="O78" s="37">
        <v>4</v>
      </c>
      <c r="P78" s="37">
        <v>4</v>
      </c>
      <c r="Q78" s="37">
        <v>0</v>
      </c>
      <c r="R78" s="37" t="s">
        <v>410</v>
      </c>
      <c r="T78" s="37" t="s">
        <v>415</v>
      </c>
      <c r="U78" s="37" t="s">
        <v>423</v>
      </c>
      <c r="V78" s="37" t="s">
        <v>486</v>
      </c>
    </row>
    <row r="79" spans="1:22" x14ac:dyDescent="0.25">
      <c r="A79" s="37">
        <v>2016</v>
      </c>
      <c r="B79" s="37" t="s">
        <v>230</v>
      </c>
      <c r="C79" s="37">
        <v>18664</v>
      </c>
      <c r="D79" s="37">
        <v>26</v>
      </c>
      <c r="E79" s="38">
        <v>42550</v>
      </c>
      <c r="F79" s="37" t="s">
        <v>106</v>
      </c>
      <c r="G79" s="37" t="s">
        <v>47</v>
      </c>
      <c r="H79" s="37" t="s">
        <v>231</v>
      </c>
      <c r="I79" s="37" t="s">
        <v>63</v>
      </c>
      <c r="J79" s="37" t="s">
        <v>108</v>
      </c>
      <c r="K79" s="37" t="s">
        <v>109</v>
      </c>
      <c r="L79" s="37" t="s">
        <v>6</v>
      </c>
      <c r="M79" s="37" t="s">
        <v>110</v>
      </c>
      <c r="O79" s="37">
        <v>1</v>
      </c>
      <c r="P79" s="37">
        <v>1</v>
      </c>
      <c r="Q79" s="37">
        <v>0</v>
      </c>
      <c r="R79" s="37" t="s">
        <v>410</v>
      </c>
      <c r="T79" s="37" t="s">
        <v>414</v>
      </c>
      <c r="U79" s="37" t="s">
        <v>422</v>
      </c>
      <c r="V79" s="37" t="s">
        <v>487</v>
      </c>
    </row>
    <row r="80" spans="1:22" x14ac:dyDescent="0.25">
      <c r="A80" s="37">
        <v>2016</v>
      </c>
      <c r="B80" s="37" t="s">
        <v>232</v>
      </c>
      <c r="C80" s="37">
        <v>18665</v>
      </c>
      <c r="D80" s="37">
        <v>26</v>
      </c>
      <c r="E80" s="38">
        <v>42550</v>
      </c>
      <c r="F80" s="37" t="s">
        <v>106</v>
      </c>
      <c r="G80" s="37" t="s">
        <v>47</v>
      </c>
      <c r="H80" s="37" t="s">
        <v>231</v>
      </c>
      <c r="I80" s="37" t="s">
        <v>63</v>
      </c>
      <c r="J80" s="37" t="s">
        <v>108</v>
      </c>
      <c r="K80" s="37" t="s">
        <v>109</v>
      </c>
      <c r="L80" s="37" t="s">
        <v>5</v>
      </c>
      <c r="M80" s="37" t="s">
        <v>110</v>
      </c>
      <c r="O80" s="37">
        <v>10</v>
      </c>
      <c r="P80" s="37">
        <v>10</v>
      </c>
      <c r="Q80" s="37">
        <v>0</v>
      </c>
      <c r="R80" s="37" t="s">
        <v>410</v>
      </c>
      <c r="T80" s="37" t="s">
        <v>415</v>
      </c>
      <c r="U80" s="37" t="s">
        <v>423</v>
      </c>
      <c r="V80" s="37" t="s">
        <v>488</v>
      </c>
    </row>
    <row r="81" spans="1:22" x14ac:dyDescent="0.25">
      <c r="A81" s="37">
        <v>2016</v>
      </c>
      <c r="B81" s="37" t="s">
        <v>233</v>
      </c>
      <c r="C81" s="37">
        <v>18666</v>
      </c>
      <c r="D81" s="37">
        <v>26</v>
      </c>
      <c r="E81" s="38">
        <v>42550</v>
      </c>
      <c r="F81" s="37" t="s">
        <v>106</v>
      </c>
      <c r="G81" s="37" t="s">
        <v>47</v>
      </c>
      <c r="H81" s="37" t="s">
        <v>234</v>
      </c>
      <c r="I81" s="37" t="s">
        <v>63</v>
      </c>
      <c r="J81" s="37" t="s">
        <v>108</v>
      </c>
      <c r="K81" s="37" t="s">
        <v>109</v>
      </c>
      <c r="L81" s="37" t="s">
        <v>6</v>
      </c>
      <c r="M81" s="37" t="s">
        <v>110</v>
      </c>
      <c r="O81" s="37">
        <v>4</v>
      </c>
      <c r="P81" s="37">
        <v>4</v>
      </c>
      <c r="Q81" s="37">
        <v>0</v>
      </c>
      <c r="R81" s="37" t="s">
        <v>410</v>
      </c>
      <c r="T81" s="37" t="s">
        <v>414</v>
      </c>
      <c r="U81" s="37" t="s">
        <v>422</v>
      </c>
      <c r="V81" s="37" t="s">
        <v>489</v>
      </c>
    </row>
    <row r="82" spans="1:22" x14ac:dyDescent="0.25">
      <c r="A82" s="37">
        <v>2016</v>
      </c>
      <c r="B82" s="37" t="s">
        <v>235</v>
      </c>
      <c r="C82" s="37">
        <v>18667</v>
      </c>
      <c r="D82" s="37">
        <v>26</v>
      </c>
      <c r="E82" s="38">
        <v>42550</v>
      </c>
      <c r="F82" s="37" t="s">
        <v>106</v>
      </c>
      <c r="G82" s="37" t="s">
        <v>47</v>
      </c>
      <c r="H82" s="37" t="s">
        <v>234</v>
      </c>
      <c r="I82" s="37" t="s">
        <v>63</v>
      </c>
      <c r="J82" s="37" t="s">
        <v>108</v>
      </c>
      <c r="K82" s="37" t="s">
        <v>109</v>
      </c>
      <c r="L82" s="37" t="s">
        <v>5</v>
      </c>
      <c r="M82" s="37" t="s">
        <v>110</v>
      </c>
      <c r="O82" s="37">
        <v>1</v>
      </c>
      <c r="P82" s="37">
        <v>1</v>
      </c>
      <c r="Q82" s="37">
        <v>0</v>
      </c>
      <c r="R82" s="37" t="s">
        <v>410</v>
      </c>
      <c r="T82" s="37" t="s">
        <v>415</v>
      </c>
      <c r="U82" s="37" t="s">
        <v>423</v>
      </c>
      <c r="V82" s="37" t="s">
        <v>490</v>
      </c>
    </row>
    <row r="83" spans="1:22" x14ac:dyDescent="0.25">
      <c r="A83" s="37">
        <v>2016</v>
      </c>
      <c r="B83" s="37" t="s">
        <v>236</v>
      </c>
      <c r="C83" s="37">
        <v>18668</v>
      </c>
      <c r="D83" s="37">
        <v>26</v>
      </c>
      <c r="E83" s="38">
        <v>42551</v>
      </c>
      <c r="F83" s="37" t="s">
        <v>106</v>
      </c>
      <c r="G83" s="37" t="s">
        <v>47</v>
      </c>
      <c r="H83" s="37" t="s">
        <v>237</v>
      </c>
      <c r="I83" s="37" t="s">
        <v>63</v>
      </c>
      <c r="J83" s="37" t="s">
        <v>108</v>
      </c>
      <c r="K83" s="37" t="s">
        <v>109</v>
      </c>
      <c r="L83" s="37" t="s">
        <v>6</v>
      </c>
      <c r="M83" s="37" t="s">
        <v>110</v>
      </c>
      <c r="O83" s="37">
        <v>2</v>
      </c>
      <c r="P83" s="37">
        <v>2</v>
      </c>
      <c r="Q83" s="37">
        <v>0</v>
      </c>
      <c r="R83" s="37" t="s">
        <v>410</v>
      </c>
      <c r="T83" s="37" t="s">
        <v>414</v>
      </c>
      <c r="U83" s="37" t="s">
        <v>422</v>
      </c>
      <c r="V83" s="37" t="s">
        <v>491</v>
      </c>
    </row>
    <row r="84" spans="1:22" x14ac:dyDescent="0.25">
      <c r="A84" s="37">
        <v>2016</v>
      </c>
      <c r="B84" s="37" t="s">
        <v>238</v>
      </c>
      <c r="C84" s="37">
        <v>18669</v>
      </c>
      <c r="D84" s="37">
        <v>26</v>
      </c>
      <c r="E84" s="38">
        <v>42551</v>
      </c>
      <c r="F84" s="37" t="s">
        <v>106</v>
      </c>
      <c r="G84" s="37" t="s">
        <v>47</v>
      </c>
      <c r="H84" s="37" t="s">
        <v>239</v>
      </c>
      <c r="I84" s="37" t="s">
        <v>62</v>
      </c>
      <c r="J84" s="37" t="s">
        <v>108</v>
      </c>
      <c r="K84" s="37" t="s">
        <v>109</v>
      </c>
      <c r="L84" s="37" t="s">
        <v>6</v>
      </c>
      <c r="M84" s="37" t="s">
        <v>110</v>
      </c>
      <c r="O84" s="37">
        <v>3</v>
      </c>
      <c r="P84" s="37">
        <v>3</v>
      </c>
      <c r="Q84" s="37">
        <v>0</v>
      </c>
      <c r="R84" s="37" t="s">
        <v>410</v>
      </c>
      <c r="T84" s="37" t="s">
        <v>414</v>
      </c>
      <c r="U84" s="37" t="s">
        <v>419</v>
      </c>
      <c r="V84" s="37" t="s">
        <v>492</v>
      </c>
    </row>
    <row r="85" spans="1:22" x14ac:dyDescent="0.25">
      <c r="A85" s="37">
        <v>2016</v>
      </c>
      <c r="B85" s="37" t="s">
        <v>240</v>
      </c>
      <c r="C85" s="37">
        <v>18670</v>
      </c>
      <c r="D85" s="37">
        <v>26</v>
      </c>
      <c r="E85" s="38">
        <v>42551</v>
      </c>
      <c r="F85" s="37" t="s">
        <v>106</v>
      </c>
      <c r="G85" s="37" t="s">
        <v>47</v>
      </c>
      <c r="H85" s="37" t="s">
        <v>239</v>
      </c>
      <c r="I85" s="37" t="s">
        <v>62</v>
      </c>
      <c r="J85" s="37" t="s">
        <v>108</v>
      </c>
      <c r="K85" s="37" t="s">
        <v>109</v>
      </c>
      <c r="L85" s="37" t="s">
        <v>5</v>
      </c>
      <c r="M85" s="37" t="s">
        <v>110</v>
      </c>
      <c r="O85" s="37">
        <v>1</v>
      </c>
      <c r="P85" s="37">
        <v>1</v>
      </c>
      <c r="Q85" s="37">
        <v>0</v>
      </c>
      <c r="R85" s="37" t="s">
        <v>410</v>
      </c>
      <c r="T85" s="37" t="s">
        <v>415</v>
      </c>
      <c r="U85" s="37" t="s">
        <v>420</v>
      </c>
      <c r="V85" s="37" t="s">
        <v>493</v>
      </c>
    </row>
    <row r="86" spans="1:22" x14ac:dyDescent="0.25">
      <c r="A86" s="37">
        <v>2016</v>
      </c>
      <c r="B86" s="37" t="s">
        <v>241</v>
      </c>
      <c r="C86" s="37">
        <v>18671</v>
      </c>
      <c r="D86" s="37">
        <v>26</v>
      </c>
      <c r="E86" s="38">
        <v>42551</v>
      </c>
      <c r="F86" s="37" t="s">
        <v>106</v>
      </c>
      <c r="G86" s="37" t="s">
        <v>47</v>
      </c>
      <c r="H86" s="37" t="s">
        <v>242</v>
      </c>
      <c r="I86" s="37" t="s">
        <v>62</v>
      </c>
      <c r="J86" s="37" t="s">
        <v>108</v>
      </c>
      <c r="K86" s="37" t="s">
        <v>109</v>
      </c>
      <c r="L86" s="37" t="s">
        <v>6</v>
      </c>
      <c r="M86" s="37" t="s">
        <v>110</v>
      </c>
      <c r="O86" s="37">
        <v>9</v>
      </c>
      <c r="P86" s="37">
        <v>9</v>
      </c>
      <c r="Q86" s="37">
        <v>0</v>
      </c>
      <c r="R86" s="37" t="s">
        <v>410</v>
      </c>
      <c r="T86" s="37" t="s">
        <v>414</v>
      </c>
      <c r="U86" s="37" t="s">
        <v>419</v>
      </c>
      <c r="V86" s="37" t="s">
        <v>494</v>
      </c>
    </row>
    <row r="87" spans="1:22" x14ac:dyDescent="0.25">
      <c r="A87" s="37">
        <v>2016</v>
      </c>
      <c r="B87" s="37" t="s">
        <v>243</v>
      </c>
      <c r="C87" s="37">
        <v>18672</v>
      </c>
      <c r="D87" s="37">
        <v>26</v>
      </c>
      <c r="E87" s="38">
        <v>42551</v>
      </c>
      <c r="F87" s="37" t="s">
        <v>106</v>
      </c>
      <c r="G87" s="37" t="s">
        <v>47</v>
      </c>
      <c r="H87" s="37" t="s">
        <v>244</v>
      </c>
      <c r="I87" s="37" t="s">
        <v>62</v>
      </c>
      <c r="J87" s="37" t="s">
        <v>116</v>
      </c>
      <c r="K87" s="37" t="s">
        <v>109</v>
      </c>
      <c r="L87" s="37" t="s">
        <v>5</v>
      </c>
      <c r="M87" s="37" t="s">
        <v>110</v>
      </c>
      <c r="N87" s="37">
        <v>35</v>
      </c>
      <c r="P87" s="37">
        <v>35</v>
      </c>
      <c r="Q87" s="37">
        <v>0</v>
      </c>
      <c r="R87" s="37" t="s">
        <v>410</v>
      </c>
      <c r="T87" s="37" t="s">
        <v>415</v>
      </c>
      <c r="U87" s="37" t="s">
        <v>420</v>
      </c>
      <c r="V87" s="37" t="s">
        <v>495</v>
      </c>
    </row>
    <row r="88" spans="1:22" x14ac:dyDescent="0.25">
      <c r="A88" s="37">
        <v>2016</v>
      </c>
      <c r="B88" s="37" t="s">
        <v>245</v>
      </c>
      <c r="C88" s="37">
        <v>18673</v>
      </c>
      <c r="D88" s="37">
        <v>26</v>
      </c>
      <c r="E88" s="38">
        <v>42551</v>
      </c>
      <c r="F88" s="37" t="s">
        <v>106</v>
      </c>
      <c r="G88" s="37" t="s">
        <v>47</v>
      </c>
      <c r="H88" s="37" t="s">
        <v>246</v>
      </c>
      <c r="I88" s="37" t="s">
        <v>63</v>
      </c>
      <c r="J88" s="37" t="s">
        <v>108</v>
      </c>
      <c r="K88" s="37" t="s">
        <v>109</v>
      </c>
      <c r="L88" s="37" t="s">
        <v>6</v>
      </c>
      <c r="M88" s="37" t="s">
        <v>110</v>
      </c>
      <c r="O88" s="37">
        <v>5</v>
      </c>
      <c r="P88" s="37">
        <v>5</v>
      </c>
      <c r="Q88" s="37">
        <v>0</v>
      </c>
      <c r="R88" s="37" t="s">
        <v>410</v>
      </c>
      <c r="T88" s="37" t="s">
        <v>414</v>
      </c>
      <c r="U88" s="37" t="s">
        <v>422</v>
      </c>
      <c r="V88" s="37" t="s">
        <v>496</v>
      </c>
    </row>
    <row r="89" spans="1:22" x14ac:dyDescent="0.25">
      <c r="A89" s="37">
        <v>2016</v>
      </c>
      <c r="B89" s="37" t="s">
        <v>247</v>
      </c>
      <c r="C89" s="37">
        <v>18674</v>
      </c>
      <c r="D89" s="37">
        <v>26</v>
      </c>
      <c r="E89" s="38">
        <v>42551</v>
      </c>
      <c r="F89" s="37" t="s">
        <v>106</v>
      </c>
      <c r="G89" s="37" t="s">
        <v>47</v>
      </c>
      <c r="H89" s="37" t="s">
        <v>246</v>
      </c>
      <c r="I89" s="37" t="s">
        <v>63</v>
      </c>
      <c r="J89" s="37" t="s">
        <v>108</v>
      </c>
      <c r="K89" s="37" t="s">
        <v>109</v>
      </c>
      <c r="L89" s="37" t="s">
        <v>5</v>
      </c>
      <c r="M89" s="37" t="s">
        <v>110</v>
      </c>
      <c r="O89" s="37">
        <v>1</v>
      </c>
      <c r="P89" s="37">
        <v>1</v>
      </c>
      <c r="Q89" s="37">
        <v>0</v>
      </c>
      <c r="R89" s="37" t="s">
        <v>410</v>
      </c>
      <c r="T89" s="37" t="s">
        <v>415</v>
      </c>
      <c r="U89" s="37" t="s">
        <v>423</v>
      </c>
      <c r="V89" s="37" t="s">
        <v>497</v>
      </c>
    </row>
    <row r="90" spans="1:22" x14ac:dyDescent="0.25">
      <c r="A90" s="37">
        <v>2016</v>
      </c>
      <c r="B90" s="37" t="s">
        <v>248</v>
      </c>
      <c r="C90" s="37">
        <v>18675</v>
      </c>
      <c r="D90" s="37">
        <v>26</v>
      </c>
      <c r="E90" s="38">
        <v>42551</v>
      </c>
      <c r="F90" s="37" t="s">
        <v>106</v>
      </c>
      <c r="G90" s="37" t="s">
        <v>47</v>
      </c>
      <c r="H90" s="37" t="s">
        <v>249</v>
      </c>
      <c r="I90" s="37" t="s">
        <v>63</v>
      </c>
      <c r="J90" s="37" t="s">
        <v>108</v>
      </c>
      <c r="K90" s="37" t="s">
        <v>109</v>
      </c>
      <c r="L90" s="37" t="s">
        <v>6</v>
      </c>
      <c r="M90" s="37" t="s">
        <v>110</v>
      </c>
      <c r="O90" s="37">
        <v>3</v>
      </c>
      <c r="P90" s="37">
        <v>3</v>
      </c>
      <c r="Q90" s="37">
        <v>0</v>
      </c>
      <c r="R90" s="37" t="s">
        <v>410</v>
      </c>
      <c r="T90" s="37" t="s">
        <v>414</v>
      </c>
      <c r="U90" s="37" t="s">
        <v>422</v>
      </c>
      <c r="V90" s="37" t="s">
        <v>498</v>
      </c>
    </row>
    <row r="91" spans="1:22" x14ac:dyDescent="0.25">
      <c r="A91" s="37">
        <v>2016</v>
      </c>
      <c r="B91" s="37" t="s">
        <v>250</v>
      </c>
      <c r="C91" s="37">
        <v>18676</v>
      </c>
      <c r="D91" s="37">
        <v>26</v>
      </c>
      <c r="E91" s="38">
        <v>42551</v>
      </c>
      <c r="F91" s="37" t="s">
        <v>106</v>
      </c>
      <c r="G91" s="37" t="s">
        <v>47</v>
      </c>
      <c r="H91" s="37" t="s">
        <v>251</v>
      </c>
      <c r="I91" s="37" t="s">
        <v>63</v>
      </c>
      <c r="J91" s="37" t="s">
        <v>108</v>
      </c>
      <c r="K91" s="37" t="s">
        <v>109</v>
      </c>
      <c r="L91" s="37" t="s">
        <v>6</v>
      </c>
      <c r="M91" s="37" t="s">
        <v>110</v>
      </c>
      <c r="O91" s="37">
        <v>3</v>
      </c>
      <c r="P91" s="37">
        <v>3</v>
      </c>
      <c r="Q91" s="37">
        <v>0</v>
      </c>
      <c r="R91" s="37" t="s">
        <v>410</v>
      </c>
      <c r="T91" s="37" t="s">
        <v>414</v>
      </c>
      <c r="U91" s="37" t="s">
        <v>422</v>
      </c>
      <c r="V91" s="37" t="s">
        <v>499</v>
      </c>
    </row>
    <row r="92" spans="1:22" x14ac:dyDescent="0.25">
      <c r="A92" s="37">
        <v>2016</v>
      </c>
      <c r="B92" s="37" t="s">
        <v>252</v>
      </c>
      <c r="C92" s="37">
        <v>18677</v>
      </c>
      <c r="D92" s="37">
        <v>26</v>
      </c>
      <c r="E92" s="38">
        <v>42551</v>
      </c>
      <c r="F92" s="37" t="s">
        <v>106</v>
      </c>
      <c r="G92" s="37" t="s">
        <v>47</v>
      </c>
      <c r="H92" s="37" t="s">
        <v>251</v>
      </c>
      <c r="I92" s="37" t="s">
        <v>63</v>
      </c>
      <c r="J92" s="37" t="s">
        <v>108</v>
      </c>
      <c r="K92" s="37" t="s">
        <v>109</v>
      </c>
      <c r="L92" s="37" t="s">
        <v>5</v>
      </c>
      <c r="M92" s="37" t="s">
        <v>110</v>
      </c>
      <c r="O92" s="37">
        <v>2</v>
      </c>
      <c r="P92" s="37">
        <v>2</v>
      </c>
      <c r="Q92" s="37">
        <v>0</v>
      </c>
      <c r="R92" s="37" t="s">
        <v>410</v>
      </c>
      <c r="T92" s="37" t="s">
        <v>415</v>
      </c>
      <c r="U92" s="37" t="s">
        <v>423</v>
      </c>
      <c r="V92" s="37" t="s">
        <v>500</v>
      </c>
    </row>
    <row r="93" spans="1:22" x14ac:dyDescent="0.25">
      <c r="A93" s="37">
        <v>2016</v>
      </c>
      <c r="B93" s="37" t="s">
        <v>253</v>
      </c>
      <c r="C93" s="37">
        <v>18678</v>
      </c>
      <c r="D93" s="37">
        <v>26</v>
      </c>
      <c r="E93" s="38">
        <v>42551</v>
      </c>
      <c r="F93" s="37" t="s">
        <v>106</v>
      </c>
      <c r="G93" s="37" t="s">
        <v>47</v>
      </c>
      <c r="H93" s="37" t="s">
        <v>254</v>
      </c>
      <c r="I93" s="37" t="s">
        <v>63</v>
      </c>
      <c r="J93" s="37" t="s">
        <v>116</v>
      </c>
      <c r="K93" s="37" t="s">
        <v>109</v>
      </c>
      <c r="L93" s="37" t="s">
        <v>5</v>
      </c>
      <c r="M93" s="37" t="s">
        <v>110</v>
      </c>
      <c r="N93" s="37">
        <v>16</v>
      </c>
      <c r="P93" s="37">
        <v>16</v>
      </c>
      <c r="Q93" s="37">
        <v>0</v>
      </c>
      <c r="R93" s="37" t="s">
        <v>410</v>
      </c>
      <c r="T93" s="37" t="s">
        <v>415</v>
      </c>
      <c r="U93" s="37" t="s">
        <v>423</v>
      </c>
      <c r="V93" s="37" t="s">
        <v>501</v>
      </c>
    </row>
    <row r="94" spans="1:22" x14ac:dyDescent="0.25">
      <c r="A94" s="37">
        <v>2016</v>
      </c>
      <c r="B94" s="37" t="s">
        <v>255</v>
      </c>
      <c r="C94" s="37">
        <v>18679</v>
      </c>
      <c r="D94" s="37">
        <v>26</v>
      </c>
      <c r="E94" s="38">
        <v>42551</v>
      </c>
      <c r="F94" s="37" t="s">
        <v>106</v>
      </c>
      <c r="G94" s="37" t="s">
        <v>47</v>
      </c>
      <c r="H94" s="37" t="s">
        <v>256</v>
      </c>
      <c r="I94" s="37" t="s">
        <v>63</v>
      </c>
      <c r="J94" s="37" t="s">
        <v>108</v>
      </c>
      <c r="K94" s="37" t="s">
        <v>109</v>
      </c>
      <c r="L94" s="37" t="s">
        <v>6</v>
      </c>
      <c r="M94" s="37" t="s">
        <v>110</v>
      </c>
      <c r="O94" s="37">
        <v>10</v>
      </c>
      <c r="P94" s="37">
        <v>10</v>
      </c>
      <c r="Q94" s="37">
        <v>0</v>
      </c>
      <c r="R94" s="37" t="s">
        <v>410</v>
      </c>
      <c r="T94" s="37" t="s">
        <v>414</v>
      </c>
      <c r="U94" s="37" t="s">
        <v>422</v>
      </c>
      <c r="V94" s="37" t="s">
        <v>502</v>
      </c>
    </row>
    <row r="95" spans="1:22" x14ac:dyDescent="0.25">
      <c r="A95" s="37">
        <v>2016</v>
      </c>
      <c r="B95" s="37" t="s">
        <v>257</v>
      </c>
      <c r="C95" s="37">
        <v>18680</v>
      </c>
      <c r="D95" s="37">
        <v>26</v>
      </c>
      <c r="E95" s="38">
        <v>42551</v>
      </c>
      <c r="F95" s="37" t="s">
        <v>106</v>
      </c>
      <c r="G95" s="37" t="s">
        <v>47</v>
      </c>
      <c r="H95" s="37" t="s">
        <v>256</v>
      </c>
      <c r="I95" s="37" t="s">
        <v>63</v>
      </c>
      <c r="J95" s="37" t="s">
        <v>108</v>
      </c>
      <c r="K95" s="37" t="s">
        <v>109</v>
      </c>
      <c r="L95" s="37" t="s">
        <v>5</v>
      </c>
      <c r="M95" s="37" t="s">
        <v>110</v>
      </c>
      <c r="O95" s="37">
        <v>6</v>
      </c>
      <c r="P95" s="37">
        <v>6</v>
      </c>
      <c r="Q95" s="37">
        <v>0</v>
      </c>
      <c r="R95" s="37" t="s">
        <v>410</v>
      </c>
      <c r="T95" s="37" t="s">
        <v>415</v>
      </c>
      <c r="U95" s="37" t="s">
        <v>423</v>
      </c>
      <c r="V95" s="37" t="s">
        <v>503</v>
      </c>
    </row>
    <row r="96" spans="1:22" x14ac:dyDescent="0.25">
      <c r="A96" s="37">
        <v>2016</v>
      </c>
      <c r="B96" s="37" t="s">
        <v>258</v>
      </c>
      <c r="C96" s="37">
        <v>18681</v>
      </c>
      <c r="D96" s="37">
        <v>26</v>
      </c>
      <c r="E96" s="38">
        <v>42551</v>
      </c>
      <c r="F96" s="37" t="s">
        <v>106</v>
      </c>
      <c r="G96" s="37" t="s">
        <v>47</v>
      </c>
      <c r="H96" s="37" t="s">
        <v>259</v>
      </c>
      <c r="I96" s="37" t="s">
        <v>63</v>
      </c>
      <c r="J96" s="37" t="s">
        <v>108</v>
      </c>
      <c r="K96" s="37" t="s">
        <v>109</v>
      </c>
      <c r="L96" s="37" t="s">
        <v>6</v>
      </c>
      <c r="M96" s="37" t="s">
        <v>110</v>
      </c>
      <c r="O96" s="37">
        <v>4</v>
      </c>
      <c r="P96" s="37">
        <v>4</v>
      </c>
      <c r="Q96" s="37">
        <v>0</v>
      </c>
      <c r="R96" s="37" t="s">
        <v>410</v>
      </c>
      <c r="T96" s="37" t="s">
        <v>414</v>
      </c>
      <c r="U96" s="37" t="s">
        <v>422</v>
      </c>
      <c r="V96" s="37" t="s">
        <v>504</v>
      </c>
    </row>
    <row r="97" spans="1:22" x14ac:dyDescent="0.25">
      <c r="A97" s="37">
        <v>2016</v>
      </c>
      <c r="B97" s="37" t="s">
        <v>260</v>
      </c>
      <c r="C97" s="37">
        <v>18682</v>
      </c>
      <c r="D97" s="37">
        <v>26</v>
      </c>
      <c r="E97" s="38">
        <v>42551</v>
      </c>
      <c r="F97" s="37" t="s">
        <v>106</v>
      </c>
      <c r="G97" s="37" t="s">
        <v>47</v>
      </c>
      <c r="H97" s="37" t="s">
        <v>261</v>
      </c>
      <c r="I97" s="37" t="s">
        <v>63</v>
      </c>
      <c r="J97" s="37" t="s">
        <v>108</v>
      </c>
      <c r="K97" s="37" t="s">
        <v>109</v>
      </c>
      <c r="L97" s="37" t="s">
        <v>6</v>
      </c>
      <c r="M97" s="37" t="s">
        <v>110</v>
      </c>
      <c r="O97" s="37">
        <v>1</v>
      </c>
      <c r="P97" s="37">
        <v>1</v>
      </c>
      <c r="Q97" s="37">
        <v>0</v>
      </c>
      <c r="R97" s="37" t="s">
        <v>410</v>
      </c>
      <c r="T97" s="37" t="s">
        <v>414</v>
      </c>
      <c r="U97" s="37" t="s">
        <v>422</v>
      </c>
      <c r="V97" s="37" t="s">
        <v>505</v>
      </c>
    </row>
    <row r="98" spans="1:22" x14ac:dyDescent="0.25">
      <c r="A98" s="37"/>
      <c r="E98" s="37"/>
    </row>
    <row r="99" spans="1:22" x14ac:dyDescent="0.25">
      <c r="A99" s="37"/>
      <c r="E99" s="37"/>
    </row>
    <row r="100" spans="1:22" x14ac:dyDescent="0.25">
      <c r="A100" s="37"/>
      <c r="E100" s="37"/>
    </row>
    <row r="101" spans="1:22" x14ac:dyDescent="0.25">
      <c r="A101" s="37"/>
      <c r="E101" s="37"/>
    </row>
    <row r="102" spans="1:22" x14ac:dyDescent="0.25">
      <c r="A102" s="37"/>
      <c r="E102" s="37"/>
    </row>
    <row r="103" spans="1:22" x14ac:dyDescent="0.25">
      <c r="A103" s="37"/>
      <c r="E103" s="37"/>
    </row>
    <row r="104" spans="1:22" x14ac:dyDescent="0.25">
      <c r="A104" s="37"/>
      <c r="E104" s="37"/>
    </row>
    <row r="105" spans="1:22" x14ac:dyDescent="0.25">
      <c r="A105" s="37"/>
      <c r="E105" s="37"/>
    </row>
    <row r="106" spans="1:22" x14ac:dyDescent="0.25">
      <c r="A106" s="37"/>
      <c r="E106" s="37"/>
    </row>
    <row r="107" spans="1:22" x14ac:dyDescent="0.25">
      <c r="A107" s="37"/>
      <c r="E107" s="37"/>
    </row>
    <row r="108" spans="1:22" x14ac:dyDescent="0.25">
      <c r="A108" s="37"/>
      <c r="E108" s="37"/>
    </row>
    <row r="109" spans="1:22" x14ac:dyDescent="0.25">
      <c r="A109" s="37"/>
      <c r="E109" s="37"/>
    </row>
    <row r="110" spans="1:22" x14ac:dyDescent="0.25">
      <c r="A110" s="37"/>
      <c r="E110" s="37"/>
    </row>
    <row r="111" spans="1:22" x14ac:dyDescent="0.25">
      <c r="A111" s="37"/>
      <c r="E111" s="37"/>
    </row>
    <row r="112" spans="1:22"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46</v>
      </c>
      <c r="B1" s="69" t="s">
        <v>506</v>
      </c>
      <c r="C1" s="69" t="s">
        <v>507</v>
      </c>
      <c r="D1" s="69" t="s">
        <v>508</v>
      </c>
      <c r="E1" s="68" t="s">
        <v>509</v>
      </c>
      <c r="F1" s="68" t="s">
        <v>510</v>
      </c>
      <c r="G1" s="68" t="s">
        <v>511</v>
      </c>
      <c r="H1" s="68" t="s">
        <v>512</v>
      </c>
      <c r="I1" s="68" t="s">
        <v>513</v>
      </c>
      <c r="J1" s="68" t="s">
        <v>514</v>
      </c>
    </row>
    <row r="2" spans="1:10" x14ac:dyDescent="0.25">
      <c r="A2" t="s">
        <v>9</v>
      </c>
      <c r="B2" s="31">
        <v>2.7088887530027521</v>
      </c>
      <c r="C2" s="31">
        <v>0.15915246489509785</v>
      </c>
      <c r="D2" s="31">
        <v>13.612060681984785</v>
      </c>
      <c r="E2" s="66">
        <v>1000</v>
      </c>
      <c r="F2" s="67" t="s">
        <v>516</v>
      </c>
      <c r="G2" s="67" t="s">
        <v>517</v>
      </c>
      <c r="H2">
        <v>11</v>
      </c>
      <c r="I2">
        <v>1</v>
      </c>
      <c r="J2">
        <v>372</v>
      </c>
    </row>
    <row r="3" spans="1:10" x14ac:dyDescent="0.25">
      <c r="A3" t="s">
        <v>61</v>
      </c>
      <c r="B3" s="31">
        <v>0</v>
      </c>
      <c r="C3" s="31">
        <v>0</v>
      </c>
      <c r="D3" s="31">
        <v>11.651105137790077</v>
      </c>
      <c r="E3" s="66">
        <v>1000</v>
      </c>
      <c r="F3" s="67" t="s">
        <v>64</v>
      </c>
      <c r="G3" s="67" t="s">
        <v>515</v>
      </c>
      <c r="H3">
        <v>24</v>
      </c>
      <c r="I3">
        <v>0</v>
      </c>
      <c r="J3">
        <v>286</v>
      </c>
    </row>
    <row r="4" spans="1:10" x14ac:dyDescent="0.25">
      <c r="A4" t="s">
        <v>60</v>
      </c>
      <c r="B4" s="31">
        <v>0</v>
      </c>
      <c r="C4" s="31">
        <v>0</v>
      </c>
      <c r="D4" s="31">
        <v>47.672597208390364</v>
      </c>
      <c r="E4" s="66">
        <v>1000</v>
      </c>
      <c r="F4" s="67" t="s">
        <v>64</v>
      </c>
      <c r="G4" s="67" t="s">
        <v>515</v>
      </c>
      <c r="H4">
        <v>15</v>
      </c>
      <c r="I4">
        <v>0</v>
      </c>
      <c r="J4">
        <v>65</v>
      </c>
    </row>
    <row r="5" spans="1:10" x14ac:dyDescent="0.25">
      <c r="A5" t="s">
        <v>62</v>
      </c>
      <c r="B5" s="31">
        <v>0</v>
      </c>
      <c r="C5" s="31">
        <v>0</v>
      </c>
      <c r="D5" s="31">
        <v>7.0824728556310443</v>
      </c>
      <c r="E5" s="66">
        <v>1000</v>
      </c>
      <c r="F5" s="67" t="s">
        <v>64</v>
      </c>
      <c r="G5" s="67" t="s">
        <v>515</v>
      </c>
      <c r="H5">
        <v>26</v>
      </c>
      <c r="I5">
        <v>0</v>
      </c>
      <c r="J5">
        <v>474</v>
      </c>
    </row>
    <row r="6" spans="1:10" x14ac:dyDescent="0.25">
      <c r="A6" t="s">
        <v>63</v>
      </c>
      <c r="B6" s="31">
        <v>0</v>
      </c>
      <c r="C6" s="31">
        <v>0</v>
      </c>
      <c r="D6" s="31">
        <v>21.807927816433086</v>
      </c>
      <c r="E6" s="66">
        <v>1000</v>
      </c>
      <c r="F6" s="67" t="s">
        <v>64</v>
      </c>
      <c r="G6" s="67" t="s">
        <v>515</v>
      </c>
      <c r="H6">
        <v>20</v>
      </c>
      <c r="I6">
        <v>0</v>
      </c>
      <c r="J6">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selection activeCell="B76" sqref="B76"/>
    </sheetView>
  </sheetViews>
  <sheetFormatPr defaultRowHeight="15" x14ac:dyDescent="0.25"/>
  <cols>
    <col min="1" max="1" width="17.710937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424</v>
      </c>
      <c r="B1" s="69" t="s">
        <v>506</v>
      </c>
      <c r="C1" s="69" t="s">
        <v>507</v>
      </c>
      <c r="D1" s="69" t="s">
        <v>508</v>
      </c>
      <c r="E1" s="68" t="s">
        <v>509</v>
      </c>
      <c r="F1" s="68" t="s">
        <v>510</v>
      </c>
      <c r="G1" s="68" t="s">
        <v>511</v>
      </c>
      <c r="H1" s="68" t="s">
        <v>512</v>
      </c>
      <c r="I1" s="68" t="s">
        <v>513</v>
      </c>
      <c r="J1" s="68" t="s">
        <v>514</v>
      </c>
    </row>
    <row r="2" spans="1:10" x14ac:dyDescent="0.25">
      <c r="A2" t="s">
        <v>491</v>
      </c>
      <c r="B2" s="31">
        <v>0</v>
      </c>
      <c r="C2" s="31">
        <v>0</v>
      </c>
      <c r="D2" s="31">
        <v>545.52303207176999</v>
      </c>
      <c r="E2" s="66">
        <v>1000</v>
      </c>
      <c r="F2" s="67" t="s">
        <v>64</v>
      </c>
      <c r="G2" s="67" t="s">
        <v>515</v>
      </c>
      <c r="H2">
        <v>1</v>
      </c>
      <c r="I2">
        <v>0</v>
      </c>
      <c r="J2">
        <v>2</v>
      </c>
    </row>
    <row r="3" spans="1:10" x14ac:dyDescent="0.25">
      <c r="A3" t="s">
        <v>463</v>
      </c>
      <c r="B3" s="31">
        <v>0</v>
      </c>
      <c r="C3" s="31">
        <v>0</v>
      </c>
      <c r="D3" s="31">
        <v>270.53450882149838</v>
      </c>
      <c r="E3" s="66">
        <v>1000</v>
      </c>
      <c r="F3" s="67" t="s">
        <v>64</v>
      </c>
      <c r="G3" s="67" t="s">
        <v>515</v>
      </c>
      <c r="H3">
        <v>1</v>
      </c>
      <c r="I3">
        <v>0</v>
      </c>
      <c r="J3">
        <v>5</v>
      </c>
    </row>
    <row r="4" spans="1:10" x14ac:dyDescent="0.25">
      <c r="A4" t="s">
        <v>462</v>
      </c>
      <c r="B4" s="31">
        <v>0</v>
      </c>
      <c r="C4" s="31">
        <v>0</v>
      </c>
      <c r="D4" s="31">
        <v>325.85093048471754</v>
      </c>
      <c r="E4" s="66">
        <v>1000</v>
      </c>
      <c r="F4" s="67" t="s">
        <v>64</v>
      </c>
      <c r="G4" s="67" t="s">
        <v>515</v>
      </c>
      <c r="H4">
        <v>1</v>
      </c>
      <c r="I4">
        <v>0</v>
      </c>
      <c r="J4">
        <v>4</v>
      </c>
    </row>
    <row r="5" spans="1:10" x14ac:dyDescent="0.25">
      <c r="A5" t="s">
        <v>441</v>
      </c>
      <c r="B5" s="31">
        <v>0</v>
      </c>
      <c r="C5" s="31">
        <v>0</v>
      </c>
      <c r="D5" s="31">
        <v>793.45068562271626</v>
      </c>
      <c r="E5" s="66">
        <v>1000</v>
      </c>
      <c r="F5" s="67" t="s">
        <v>64</v>
      </c>
      <c r="G5" s="67" t="s">
        <v>515</v>
      </c>
      <c r="H5">
        <v>1</v>
      </c>
      <c r="I5">
        <v>0</v>
      </c>
      <c r="J5">
        <v>1</v>
      </c>
    </row>
    <row r="6" spans="1:10" x14ac:dyDescent="0.25">
      <c r="A6" t="s">
        <v>440</v>
      </c>
      <c r="B6" s="31">
        <v>0</v>
      </c>
      <c r="C6" s="31">
        <v>0</v>
      </c>
      <c r="D6" s="31">
        <v>106.54409078769936</v>
      </c>
      <c r="E6" s="66">
        <v>1000</v>
      </c>
      <c r="F6" s="67" t="s">
        <v>64</v>
      </c>
      <c r="G6" s="67" t="s">
        <v>515</v>
      </c>
      <c r="H6">
        <v>1</v>
      </c>
      <c r="I6">
        <v>0</v>
      </c>
      <c r="J6">
        <v>14</v>
      </c>
    </row>
    <row r="7" spans="1:10" x14ac:dyDescent="0.25">
      <c r="A7" t="s">
        <v>484</v>
      </c>
      <c r="B7" s="31">
        <v>0</v>
      </c>
      <c r="C7" s="31">
        <v>0</v>
      </c>
      <c r="D7" s="31">
        <v>793.45068562271626</v>
      </c>
      <c r="E7" s="66">
        <v>1000</v>
      </c>
      <c r="F7" s="67" t="s">
        <v>64</v>
      </c>
      <c r="G7" s="67" t="s">
        <v>515</v>
      </c>
      <c r="H7">
        <v>1</v>
      </c>
      <c r="I7">
        <v>0</v>
      </c>
      <c r="J7">
        <v>1</v>
      </c>
    </row>
    <row r="8" spans="1:10" x14ac:dyDescent="0.25">
      <c r="A8" t="s">
        <v>483</v>
      </c>
      <c r="B8" s="31">
        <v>0</v>
      </c>
      <c r="C8" s="31">
        <v>0</v>
      </c>
      <c r="D8" s="31">
        <v>793.45068562271626</v>
      </c>
      <c r="E8" s="66">
        <v>1000</v>
      </c>
      <c r="F8" s="67" t="s">
        <v>64</v>
      </c>
      <c r="G8" s="67" t="s">
        <v>515</v>
      </c>
      <c r="H8">
        <v>1</v>
      </c>
      <c r="I8">
        <v>0</v>
      </c>
      <c r="J8">
        <v>1</v>
      </c>
    </row>
    <row r="9" spans="1:10" x14ac:dyDescent="0.25">
      <c r="A9" t="s">
        <v>430</v>
      </c>
      <c r="B9" s="31">
        <v>0</v>
      </c>
      <c r="C9" s="31">
        <v>0</v>
      </c>
      <c r="D9" s="31">
        <v>793.45068562271626</v>
      </c>
      <c r="E9" s="66">
        <v>1000</v>
      </c>
      <c r="F9" s="67" t="s">
        <v>64</v>
      </c>
      <c r="G9" s="67" t="s">
        <v>515</v>
      </c>
      <c r="H9">
        <v>1</v>
      </c>
      <c r="I9">
        <v>0</v>
      </c>
      <c r="J9">
        <v>1</v>
      </c>
    </row>
    <row r="10" spans="1:10" x14ac:dyDescent="0.25">
      <c r="A10" t="s">
        <v>481</v>
      </c>
      <c r="B10" s="31">
        <v>0</v>
      </c>
      <c r="C10" s="31">
        <v>0</v>
      </c>
      <c r="D10" s="31">
        <v>408.88145297275059</v>
      </c>
      <c r="E10" s="66">
        <v>1000</v>
      </c>
      <c r="F10" s="67" t="s">
        <v>64</v>
      </c>
      <c r="G10" s="67" t="s">
        <v>515</v>
      </c>
      <c r="H10">
        <v>1</v>
      </c>
      <c r="I10">
        <v>0</v>
      </c>
      <c r="J10">
        <v>3</v>
      </c>
    </row>
    <row r="11" spans="1:10" x14ac:dyDescent="0.25">
      <c r="A11" t="s">
        <v>433</v>
      </c>
      <c r="B11" s="31">
        <v>0</v>
      </c>
      <c r="C11" s="31">
        <v>0</v>
      </c>
      <c r="D11" s="31">
        <v>408.88145297275059</v>
      </c>
      <c r="E11" s="66">
        <v>1000</v>
      </c>
      <c r="F11" s="67" t="s">
        <v>64</v>
      </c>
      <c r="G11" s="67" t="s">
        <v>515</v>
      </c>
      <c r="H11">
        <v>1</v>
      </c>
      <c r="I11">
        <v>0</v>
      </c>
      <c r="J11">
        <v>3</v>
      </c>
    </row>
    <row r="12" spans="1:10" x14ac:dyDescent="0.25">
      <c r="A12" t="s">
        <v>432</v>
      </c>
      <c r="B12" s="31">
        <v>0</v>
      </c>
      <c r="C12" s="31">
        <v>0</v>
      </c>
      <c r="D12" s="31">
        <v>325.85093048471754</v>
      </c>
      <c r="E12" s="66">
        <v>1000</v>
      </c>
      <c r="F12" s="67" t="s">
        <v>64</v>
      </c>
      <c r="G12" s="67" t="s">
        <v>515</v>
      </c>
      <c r="H12">
        <v>1</v>
      </c>
      <c r="I12">
        <v>0</v>
      </c>
      <c r="J12">
        <v>4</v>
      </c>
    </row>
    <row r="13" spans="1:10" x14ac:dyDescent="0.25">
      <c r="A13" t="s">
        <v>460</v>
      </c>
      <c r="B13" s="31">
        <v>0</v>
      </c>
      <c r="C13" s="31">
        <v>0</v>
      </c>
      <c r="D13" s="31">
        <v>325.85093048471754</v>
      </c>
      <c r="E13" s="66">
        <v>1000</v>
      </c>
      <c r="F13" s="67" t="s">
        <v>64</v>
      </c>
      <c r="G13" s="67" t="s">
        <v>515</v>
      </c>
      <c r="H13">
        <v>1</v>
      </c>
      <c r="I13">
        <v>0</v>
      </c>
      <c r="J13">
        <v>4</v>
      </c>
    </row>
    <row r="14" spans="1:10" x14ac:dyDescent="0.25">
      <c r="A14" t="s">
        <v>459</v>
      </c>
      <c r="B14" s="31">
        <v>0</v>
      </c>
      <c r="C14" s="31">
        <v>0</v>
      </c>
      <c r="D14" s="31">
        <v>231.15765795412196</v>
      </c>
      <c r="E14" s="66">
        <v>1000</v>
      </c>
      <c r="F14" s="67" t="s">
        <v>64</v>
      </c>
      <c r="G14" s="67" t="s">
        <v>515</v>
      </c>
      <c r="H14">
        <v>1</v>
      </c>
      <c r="I14">
        <v>0</v>
      </c>
      <c r="J14">
        <v>6</v>
      </c>
    </row>
    <row r="15" spans="1:10" x14ac:dyDescent="0.25">
      <c r="A15" t="s">
        <v>458</v>
      </c>
      <c r="B15" s="31">
        <v>0</v>
      </c>
      <c r="C15" s="31">
        <v>0</v>
      </c>
      <c r="D15" s="31">
        <v>93.873180491340236</v>
      </c>
      <c r="E15" s="66">
        <v>1000</v>
      </c>
      <c r="F15" s="67" t="s">
        <v>64</v>
      </c>
      <c r="G15" s="67" t="s">
        <v>515</v>
      </c>
      <c r="H15">
        <v>1</v>
      </c>
      <c r="I15">
        <v>0</v>
      </c>
      <c r="J15">
        <v>16</v>
      </c>
    </row>
    <row r="16" spans="1:10" x14ac:dyDescent="0.25">
      <c r="A16" t="s">
        <v>457</v>
      </c>
      <c r="B16" s="31">
        <v>0</v>
      </c>
      <c r="C16" s="31">
        <v>0</v>
      </c>
      <c r="D16" s="31">
        <v>48.09306139155705</v>
      </c>
      <c r="E16" s="66">
        <v>1000</v>
      </c>
      <c r="F16" s="67" t="s">
        <v>64</v>
      </c>
      <c r="G16" s="67" t="s">
        <v>515</v>
      </c>
      <c r="H16">
        <v>1</v>
      </c>
      <c r="I16">
        <v>0</v>
      </c>
      <c r="J16">
        <v>32</v>
      </c>
    </row>
    <row r="17" spans="1:10" x14ac:dyDescent="0.25">
      <c r="A17" t="s">
        <v>495</v>
      </c>
      <c r="B17" s="31">
        <v>0</v>
      </c>
      <c r="C17" s="31">
        <v>0</v>
      </c>
      <c r="D17" s="31">
        <v>44.063046832796267</v>
      </c>
      <c r="E17" s="66">
        <v>1000</v>
      </c>
      <c r="F17" s="67" t="s">
        <v>64</v>
      </c>
      <c r="G17" s="67" t="s">
        <v>515</v>
      </c>
      <c r="H17">
        <v>1</v>
      </c>
      <c r="I17">
        <v>0</v>
      </c>
      <c r="J17">
        <v>35</v>
      </c>
    </row>
    <row r="18" spans="1:10" x14ac:dyDescent="0.25">
      <c r="A18" t="s">
        <v>494</v>
      </c>
      <c r="B18" s="31">
        <v>0</v>
      </c>
      <c r="C18" s="31">
        <v>0</v>
      </c>
      <c r="D18" s="31">
        <v>160.74965465839998</v>
      </c>
      <c r="E18" s="66">
        <v>1000</v>
      </c>
      <c r="F18" s="67" t="s">
        <v>64</v>
      </c>
      <c r="G18" s="67" t="s">
        <v>515</v>
      </c>
      <c r="H18">
        <v>1</v>
      </c>
      <c r="I18">
        <v>0</v>
      </c>
      <c r="J18">
        <v>9</v>
      </c>
    </row>
    <row r="19" spans="1:10" x14ac:dyDescent="0.25">
      <c r="A19" t="s">
        <v>453</v>
      </c>
      <c r="B19" s="31">
        <v>0</v>
      </c>
      <c r="C19" s="31">
        <v>0</v>
      </c>
      <c r="D19" s="31">
        <v>178.93418685287219</v>
      </c>
      <c r="E19" s="66">
        <v>1000</v>
      </c>
      <c r="F19" s="67" t="s">
        <v>64</v>
      </c>
      <c r="G19" s="67" t="s">
        <v>515</v>
      </c>
      <c r="H19">
        <v>1</v>
      </c>
      <c r="I19">
        <v>0</v>
      </c>
      <c r="J19">
        <v>8</v>
      </c>
    </row>
    <row r="20" spans="1:10" x14ac:dyDescent="0.25">
      <c r="A20" t="s">
        <v>436</v>
      </c>
      <c r="B20" s="31">
        <v>0</v>
      </c>
      <c r="C20" s="31">
        <v>0</v>
      </c>
      <c r="D20" s="31">
        <v>325.85093048471754</v>
      </c>
      <c r="E20" s="66">
        <v>1000</v>
      </c>
      <c r="F20" s="67" t="s">
        <v>64</v>
      </c>
      <c r="G20" s="67" t="s">
        <v>515</v>
      </c>
      <c r="H20">
        <v>1</v>
      </c>
      <c r="I20">
        <v>0</v>
      </c>
      <c r="J20">
        <v>4</v>
      </c>
    </row>
    <row r="21" spans="1:10" x14ac:dyDescent="0.25">
      <c r="A21" t="s">
        <v>427</v>
      </c>
      <c r="B21" s="31">
        <v>0</v>
      </c>
      <c r="C21" s="31">
        <v>0</v>
      </c>
      <c r="D21" s="31">
        <v>145.91248037878626</v>
      </c>
      <c r="E21" s="66">
        <v>1000</v>
      </c>
      <c r="F21" s="67" t="s">
        <v>64</v>
      </c>
      <c r="G21" s="67" t="s">
        <v>515</v>
      </c>
      <c r="H21">
        <v>1</v>
      </c>
      <c r="I21">
        <v>0</v>
      </c>
      <c r="J21">
        <v>10</v>
      </c>
    </row>
    <row r="22" spans="1:10" x14ac:dyDescent="0.25">
      <c r="A22" t="s">
        <v>504</v>
      </c>
      <c r="B22" s="31">
        <v>0</v>
      </c>
      <c r="C22" s="31">
        <v>0</v>
      </c>
      <c r="D22" s="31">
        <v>325.85093048471754</v>
      </c>
      <c r="E22" s="66">
        <v>1000</v>
      </c>
      <c r="F22" s="67" t="s">
        <v>64</v>
      </c>
      <c r="G22" s="67" t="s">
        <v>515</v>
      </c>
      <c r="H22">
        <v>1</v>
      </c>
      <c r="I22">
        <v>0</v>
      </c>
      <c r="J22">
        <v>4</v>
      </c>
    </row>
    <row r="23" spans="1:10" x14ac:dyDescent="0.25">
      <c r="A23" t="s">
        <v>439</v>
      </c>
      <c r="B23" s="31">
        <v>0</v>
      </c>
      <c r="C23" s="31">
        <v>0</v>
      </c>
      <c r="D23" s="31">
        <v>545.52303207176999</v>
      </c>
      <c r="E23" s="66">
        <v>1000</v>
      </c>
      <c r="F23" s="67" t="s">
        <v>64</v>
      </c>
      <c r="G23" s="67" t="s">
        <v>515</v>
      </c>
      <c r="H23">
        <v>1</v>
      </c>
      <c r="I23">
        <v>0</v>
      </c>
      <c r="J23">
        <v>2</v>
      </c>
    </row>
    <row r="24" spans="1:10" x14ac:dyDescent="0.25">
      <c r="A24" t="s">
        <v>438</v>
      </c>
      <c r="B24" s="31">
        <v>0</v>
      </c>
      <c r="C24" s="31">
        <v>0</v>
      </c>
      <c r="D24" s="31">
        <v>88.603660708386144</v>
      </c>
      <c r="E24" s="66">
        <v>1000</v>
      </c>
      <c r="F24" s="67" t="s">
        <v>64</v>
      </c>
      <c r="G24" s="67" t="s">
        <v>515</v>
      </c>
      <c r="H24">
        <v>1</v>
      </c>
      <c r="I24">
        <v>0</v>
      </c>
      <c r="J24">
        <v>17</v>
      </c>
    </row>
    <row r="25" spans="1:10" x14ac:dyDescent="0.25">
      <c r="A25" t="s">
        <v>454</v>
      </c>
      <c r="B25" s="31">
        <v>0</v>
      </c>
      <c r="C25" s="31">
        <v>0</v>
      </c>
      <c r="D25" s="31">
        <v>20.652535845959363</v>
      </c>
      <c r="E25" s="66">
        <v>1000</v>
      </c>
      <c r="F25" s="67" t="s">
        <v>64</v>
      </c>
      <c r="G25" s="67" t="s">
        <v>515</v>
      </c>
      <c r="H25">
        <v>3</v>
      </c>
      <c r="I25">
        <v>0</v>
      </c>
      <c r="J25">
        <v>110</v>
      </c>
    </row>
    <row r="26" spans="1:10" x14ac:dyDescent="0.25">
      <c r="A26" t="s">
        <v>435</v>
      </c>
      <c r="B26" s="31">
        <v>0</v>
      </c>
      <c r="C26" s="31">
        <v>0</v>
      </c>
      <c r="D26" s="31">
        <v>59.166602488454714</v>
      </c>
      <c r="E26" s="66">
        <v>1000</v>
      </c>
      <c r="F26" s="67" t="s">
        <v>64</v>
      </c>
      <c r="G26" s="67" t="s">
        <v>515</v>
      </c>
      <c r="H26">
        <v>2</v>
      </c>
      <c r="I26">
        <v>0</v>
      </c>
      <c r="J26">
        <v>29</v>
      </c>
    </row>
    <row r="27" spans="1:10" x14ac:dyDescent="0.25">
      <c r="A27" t="s">
        <v>434</v>
      </c>
      <c r="B27" s="31">
        <v>0</v>
      </c>
      <c r="C27" s="31">
        <v>0</v>
      </c>
      <c r="D27" s="31">
        <v>75.831444155307736</v>
      </c>
      <c r="E27" s="66">
        <v>1000</v>
      </c>
      <c r="F27" s="67" t="s">
        <v>64</v>
      </c>
      <c r="G27" s="67" t="s">
        <v>515</v>
      </c>
      <c r="H27">
        <v>1</v>
      </c>
      <c r="I27">
        <v>0</v>
      </c>
      <c r="J27">
        <v>20</v>
      </c>
    </row>
    <row r="28" spans="1:10" x14ac:dyDescent="0.25">
      <c r="A28" t="s">
        <v>477</v>
      </c>
      <c r="B28" s="31">
        <v>0</v>
      </c>
      <c r="C28" s="31">
        <v>0</v>
      </c>
      <c r="D28" s="31">
        <v>408.88145297275059</v>
      </c>
      <c r="E28" s="66">
        <v>1000</v>
      </c>
      <c r="F28" s="67" t="s">
        <v>64</v>
      </c>
      <c r="G28" s="67" t="s">
        <v>515</v>
      </c>
      <c r="H28">
        <v>1</v>
      </c>
      <c r="I28">
        <v>0</v>
      </c>
      <c r="J28">
        <v>3</v>
      </c>
    </row>
    <row r="29" spans="1:10" x14ac:dyDescent="0.25">
      <c r="A29" t="s">
        <v>476</v>
      </c>
      <c r="B29" s="31">
        <v>0</v>
      </c>
      <c r="C29" s="31">
        <v>0</v>
      </c>
      <c r="D29" s="31">
        <v>325.85093048471754</v>
      </c>
      <c r="E29" s="66">
        <v>1000</v>
      </c>
      <c r="F29" s="67" t="s">
        <v>64</v>
      </c>
      <c r="G29" s="67" t="s">
        <v>515</v>
      </c>
      <c r="H29">
        <v>1</v>
      </c>
      <c r="I29">
        <v>0</v>
      </c>
      <c r="J29">
        <v>4</v>
      </c>
    </row>
    <row r="30" spans="1:10" x14ac:dyDescent="0.25">
      <c r="A30" t="s">
        <v>452</v>
      </c>
      <c r="B30" s="31">
        <v>0</v>
      </c>
      <c r="C30" s="31">
        <v>0</v>
      </c>
      <c r="D30" s="31">
        <v>201.73653829382872</v>
      </c>
      <c r="E30" s="66">
        <v>1000</v>
      </c>
      <c r="F30" s="67" t="s">
        <v>64</v>
      </c>
      <c r="G30" s="67" t="s">
        <v>515</v>
      </c>
      <c r="H30">
        <v>1</v>
      </c>
      <c r="I30">
        <v>0</v>
      </c>
      <c r="J30">
        <v>7</v>
      </c>
    </row>
    <row r="31" spans="1:10" x14ac:dyDescent="0.25">
      <c r="A31" t="s">
        <v>451</v>
      </c>
      <c r="B31" s="31">
        <v>0</v>
      </c>
      <c r="C31" s="31">
        <v>0</v>
      </c>
      <c r="D31" s="31">
        <v>325.85093048471754</v>
      </c>
      <c r="E31" s="66">
        <v>1000</v>
      </c>
      <c r="F31" s="67" t="s">
        <v>64</v>
      </c>
      <c r="G31" s="67" t="s">
        <v>515</v>
      </c>
      <c r="H31">
        <v>1</v>
      </c>
      <c r="I31">
        <v>0</v>
      </c>
      <c r="J31">
        <v>4</v>
      </c>
    </row>
    <row r="32" spans="1:10" x14ac:dyDescent="0.25">
      <c r="A32" t="s">
        <v>488</v>
      </c>
      <c r="B32" s="31">
        <v>0</v>
      </c>
      <c r="C32" s="31">
        <v>0</v>
      </c>
      <c r="D32" s="31">
        <v>145.91248037878626</v>
      </c>
      <c r="E32" s="66">
        <v>1000</v>
      </c>
      <c r="F32" s="67" t="s">
        <v>64</v>
      </c>
      <c r="G32" s="67" t="s">
        <v>515</v>
      </c>
      <c r="H32">
        <v>1</v>
      </c>
      <c r="I32">
        <v>0</v>
      </c>
      <c r="J32">
        <v>10</v>
      </c>
    </row>
    <row r="33" spans="1:10" x14ac:dyDescent="0.25">
      <c r="A33" t="s">
        <v>487</v>
      </c>
      <c r="B33" s="31">
        <v>0</v>
      </c>
      <c r="C33" s="31">
        <v>0</v>
      </c>
      <c r="D33" s="31">
        <v>793.45068562271626</v>
      </c>
      <c r="E33" s="66">
        <v>1000</v>
      </c>
      <c r="F33" s="67" t="s">
        <v>64</v>
      </c>
      <c r="G33" s="67" t="s">
        <v>515</v>
      </c>
      <c r="H33">
        <v>1</v>
      </c>
      <c r="I33">
        <v>0</v>
      </c>
      <c r="J33">
        <v>1</v>
      </c>
    </row>
    <row r="34" spans="1:10" x14ac:dyDescent="0.25">
      <c r="A34" t="s">
        <v>456</v>
      </c>
      <c r="B34" s="31">
        <v>0</v>
      </c>
      <c r="C34" s="31">
        <v>0</v>
      </c>
      <c r="D34" s="31">
        <v>793.45068562271626</v>
      </c>
      <c r="E34" s="66">
        <v>1000</v>
      </c>
      <c r="F34" s="67" t="s">
        <v>64</v>
      </c>
      <c r="G34" s="67" t="s">
        <v>515</v>
      </c>
      <c r="H34">
        <v>1</v>
      </c>
      <c r="I34">
        <v>0</v>
      </c>
      <c r="J34">
        <v>1</v>
      </c>
    </row>
    <row r="35" spans="1:10" x14ac:dyDescent="0.25">
      <c r="A35" t="s">
        <v>455</v>
      </c>
      <c r="B35" s="31">
        <v>0</v>
      </c>
      <c r="C35" s="31">
        <v>0</v>
      </c>
      <c r="D35" s="31">
        <v>408.88145297275059</v>
      </c>
      <c r="E35" s="66">
        <v>1000</v>
      </c>
      <c r="F35" s="67" t="s">
        <v>64</v>
      </c>
      <c r="G35" s="67" t="s">
        <v>515</v>
      </c>
      <c r="H35">
        <v>1</v>
      </c>
      <c r="I35">
        <v>0</v>
      </c>
      <c r="J35">
        <v>3</v>
      </c>
    </row>
    <row r="36" spans="1:10" x14ac:dyDescent="0.25">
      <c r="A36" t="s">
        <v>470</v>
      </c>
      <c r="B36" s="31">
        <v>0</v>
      </c>
      <c r="C36" s="31">
        <v>0</v>
      </c>
      <c r="D36" s="31">
        <v>793.45068562271626</v>
      </c>
      <c r="E36" s="66">
        <v>1000</v>
      </c>
      <c r="F36" s="67" t="s">
        <v>64</v>
      </c>
      <c r="G36" s="67" t="s">
        <v>515</v>
      </c>
      <c r="H36">
        <v>1</v>
      </c>
      <c r="I36">
        <v>0</v>
      </c>
      <c r="J36">
        <v>1</v>
      </c>
    </row>
    <row r="37" spans="1:10" x14ac:dyDescent="0.25">
      <c r="A37" t="s">
        <v>469</v>
      </c>
      <c r="B37" s="31">
        <v>0</v>
      </c>
      <c r="C37" s="31">
        <v>0</v>
      </c>
      <c r="D37" s="31">
        <v>793.45068562271626</v>
      </c>
      <c r="E37" s="66">
        <v>1000</v>
      </c>
      <c r="F37" s="67" t="s">
        <v>64</v>
      </c>
      <c r="G37" s="67" t="s">
        <v>515</v>
      </c>
      <c r="H37">
        <v>1</v>
      </c>
      <c r="I37">
        <v>0</v>
      </c>
      <c r="J37">
        <v>1</v>
      </c>
    </row>
    <row r="38" spans="1:10" x14ac:dyDescent="0.25">
      <c r="A38" t="s">
        <v>486</v>
      </c>
      <c r="B38" s="31">
        <v>0</v>
      </c>
      <c r="C38" s="31">
        <v>0</v>
      </c>
      <c r="D38" s="31">
        <v>325.85093048471754</v>
      </c>
      <c r="E38" s="66">
        <v>1000</v>
      </c>
      <c r="F38" s="67" t="s">
        <v>64</v>
      </c>
      <c r="G38" s="67" t="s">
        <v>515</v>
      </c>
      <c r="H38">
        <v>1</v>
      </c>
      <c r="I38">
        <v>0</v>
      </c>
      <c r="J38">
        <v>4</v>
      </c>
    </row>
    <row r="39" spans="1:10" x14ac:dyDescent="0.25">
      <c r="A39" t="s">
        <v>485</v>
      </c>
      <c r="B39" s="31">
        <v>0</v>
      </c>
      <c r="C39" s="31">
        <v>0</v>
      </c>
      <c r="D39" s="31">
        <v>30.885485842285377</v>
      </c>
      <c r="E39" s="66">
        <v>1000</v>
      </c>
      <c r="F39" s="67" t="s">
        <v>64</v>
      </c>
      <c r="G39" s="67" t="s">
        <v>515</v>
      </c>
      <c r="H39">
        <v>2</v>
      </c>
      <c r="I39">
        <v>0</v>
      </c>
      <c r="J39">
        <v>59</v>
      </c>
    </row>
    <row r="40" spans="1:10" x14ac:dyDescent="0.25">
      <c r="A40" t="s">
        <v>493</v>
      </c>
      <c r="B40" s="31">
        <v>0</v>
      </c>
      <c r="C40" s="31">
        <v>0</v>
      </c>
      <c r="D40" s="31">
        <v>793.45068562271626</v>
      </c>
      <c r="E40" s="66">
        <v>1000</v>
      </c>
      <c r="F40" s="67" t="s">
        <v>64</v>
      </c>
      <c r="G40" s="67" t="s">
        <v>515</v>
      </c>
      <c r="H40">
        <v>1</v>
      </c>
      <c r="I40">
        <v>0</v>
      </c>
      <c r="J40">
        <v>1</v>
      </c>
    </row>
    <row r="41" spans="1:10" x14ac:dyDescent="0.25">
      <c r="A41" t="s">
        <v>492</v>
      </c>
      <c r="B41" s="31">
        <v>0</v>
      </c>
      <c r="C41" s="31">
        <v>0</v>
      </c>
      <c r="D41" s="31">
        <v>408.88145297275059</v>
      </c>
      <c r="E41" s="66">
        <v>1000</v>
      </c>
      <c r="F41" s="67" t="s">
        <v>64</v>
      </c>
      <c r="G41" s="67" t="s">
        <v>515</v>
      </c>
      <c r="H41">
        <v>1</v>
      </c>
      <c r="I41">
        <v>0</v>
      </c>
      <c r="J41">
        <v>3</v>
      </c>
    </row>
    <row r="42" spans="1:10" x14ac:dyDescent="0.25">
      <c r="A42" t="s">
        <v>497</v>
      </c>
      <c r="B42" s="31">
        <v>0</v>
      </c>
      <c r="C42" s="31">
        <v>0</v>
      </c>
      <c r="D42" s="31">
        <v>793.45068562271626</v>
      </c>
      <c r="E42" s="66">
        <v>1000</v>
      </c>
      <c r="F42" s="67" t="s">
        <v>64</v>
      </c>
      <c r="G42" s="67" t="s">
        <v>515</v>
      </c>
      <c r="H42">
        <v>1</v>
      </c>
      <c r="I42">
        <v>0</v>
      </c>
      <c r="J42">
        <v>1</v>
      </c>
    </row>
    <row r="43" spans="1:10" x14ac:dyDescent="0.25">
      <c r="A43" t="s">
        <v>496</v>
      </c>
      <c r="B43" s="31">
        <v>0</v>
      </c>
      <c r="C43" s="31">
        <v>0</v>
      </c>
      <c r="D43" s="31">
        <v>270.53450882149838</v>
      </c>
      <c r="E43" s="66">
        <v>1000</v>
      </c>
      <c r="F43" s="67" t="s">
        <v>64</v>
      </c>
      <c r="G43" s="67" t="s">
        <v>515</v>
      </c>
      <c r="H43">
        <v>1</v>
      </c>
      <c r="I43">
        <v>0</v>
      </c>
      <c r="J43">
        <v>5</v>
      </c>
    </row>
    <row r="44" spans="1:10" x14ac:dyDescent="0.25">
      <c r="A44" t="s">
        <v>480</v>
      </c>
      <c r="B44" s="31">
        <v>0</v>
      </c>
      <c r="C44" s="31">
        <v>0</v>
      </c>
      <c r="D44" s="31">
        <v>545.52303207176999</v>
      </c>
      <c r="E44" s="66">
        <v>1000</v>
      </c>
      <c r="F44" s="67" t="s">
        <v>64</v>
      </c>
      <c r="G44" s="67" t="s">
        <v>515</v>
      </c>
      <c r="H44">
        <v>1</v>
      </c>
      <c r="I44">
        <v>0</v>
      </c>
      <c r="J44">
        <v>2</v>
      </c>
    </row>
    <row r="45" spans="1:10" x14ac:dyDescent="0.25">
      <c r="A45" t="s">
        <v>479</v>
      </c>
      <c r="B45" s="31">
        <v>0</v>
      </c>
      <c r="C45" s="31">
        <v>0</v>
      </c>
      <c r="D45" s="31">
        <v>545.52303207176999</v>
      </c>
      <c r="E45" s="66">
        <v>1000</v>
      </c>
      <c r="F45" s="67" t="s">
        <v>64</v>
      </c>
      <c r="G45" s="67" t="s">
        <v>515</v>
      </c>
      <c r="H45">
        <v>1</v>
      </c>
      <c r="I45">
        <v>0</v>
      </c>
      <c r="J45">
        <v>2</v>
      </c>
    </row>
    <row r="46" spans="1:10" x14ac:dyDescent="0.25">
      <c r="A46" t="s">
        <v>490</v>
      </c>
      <c r="B46" s="31">
        <v>0</v>
      </c>
      <c r="C46" s="31">
        <v>0</v>
      </c>
      <c r="D46" s="31">
        <v>793.45068562271626</v>
      </c>
      <c r="E46" s="66">
        <v>1000</v>
      </c>
      <c r="F46" s="67" t="s">
        <v>64</v>
      </c>
      <c r="G46" s="67" t="s">
        <v>515</v>
      </c>
      <c r="H46">
        <v>1</v>
      </c>
      <c r="I46">
        <v>0</v>
      </c>
      <c r="J46">
        <v>1</v>
      </c>
    </row>
    <row r="47" spans="1:10" x14ac:dyDescent="0.25">
      <c r="A47" t="s">
        <v>489</v>
      </c>
      <c r="B47" s="31">
        <v>0</v>
      </c>
      <c r="C47" s="31">
        <v>0</v>
      </c>
      <c r="D47" s="31">
        <v>325.85093048471754</v>
      </c>
      <c r="E47" s="66">
        <v>1000</v>
      </c>
      <c r="F47" s="67" t="s">
        <v>64</v>
      </c>
      <c r="G47" s="67" t="s">
        <v>515</v>
      </c>
      <c r="H47">
        <v>1</v>
      </c>
      <c r="I47">
        <v>0</v>
      </c>
      <c r="J47">
        <v>4</v>
      </c>
    </row>
    <row r="48" spans="1:10" x14ac:dyDescent="0.25">
      <c r="A48" t="s">
        <v>475</v>
      </c>
      <c r="B48" s="31">
        <v>0</v>
      </c>
      <c r="C48" s="31">
        <v>0</v>
      </c>
      <c r="D48" s="31">
        <v>270.53450882149838</v>
      </c>
      <c r="E48" s="66">
        <v>1000</v>
      </c>
      <c r="F48" s="67" t="s">
        <v>64</v>
      </c>
      <c r="G48" s="67" t="s">
        <v>515</v>
      </c>
      <c r="H48">
        <v>1</v>
      </c>
      <c r="I48">
        <v>0</v>
      </c>
      <c r="J48">
        <v>5</v>
      </c>
    </row>
    <row r="49" spans="1:10" x14ac:dyDescent="0.25">
      <c r="A49" t="s">
        <v>474</v>
      </c>
      <c r="B49" s="31">
        <v>0</v>
      </c>
      <c r="C49" s="31">
        <v>0</v>
      </c>
      <c r="D49" s="31">
        <v>106.54409078769936</v>
      </c>
      <c r="E49" s="66">
        <v>1000</v>
      </c>
      <c r="F49" s="67" t="s">
        <v>64</v>
      </c>
      <c r="G49" s="67" t="s">
        <v>515</v>
      </c>
      <c r="H49">
        <v>1</v>
      </c>
      <c r="I49">
        <v>0</v>
      </c>
      <c r="J49">
        <v>14</v>
      </c>
    </row>
    <row r="50" spans="1:10" x14ac:dyDescent="0.25">
      <c r="A50" t="s">
        <v>498</v>
      </c>
      <c r="B50" s="31">
        <v>0</v>
      </c>
      <c r="C50" s="31">
        <v>0</v>
      </c>
      <c r="D50" s="31">
        <v>408.88145297275059</v>
      </c>
      <c r="E50" s="66">
        <v>1000</v>
      </c>
      <c r="F50" s="67" t="s">
        <v>64</v>
      </c>
      <c r="G50" s="67" t="s">
        <v>515</v>
      </c>
      <c r="H50">
        <v>1</v>
      </c>
      <c r="I50">
        <v>0</v>
      </c>
      <c r="J50">
        <v>3</v>
      </c>
    </row>
    <row r="51" spans="1:10" x14ac:dyDescent="0.25">
      <c r="A51" t="s">
        <v>482</v>
      </c>
      <c r="B51" s="31">
        <v>0</v>
      </c>
      <c r="C51" s="31">
        <v>0</v>
      </c>
      <c r="D51" s="31">
        <v>160.74965465839998</v>
      </c>
      <c r="E51" s="66">
        <v>1000</v>
      </c>
      <c r="F51" s="67" t="s">
        <v>64</v>
      </c>
      <c r="G51" s="67" t="s">
        <v>515</v>
      </c>
      <c r="H51">
        <v>1</v>
      </c>
      <c r="I51">
        <v>0</v>
      </c>
      <c r="J51">
        <v>9</v>
      </c>
    </row>
    <row r="52" spans="1:10" x14ac:dyDescent="0.25">
      <c r="A52" t="s">
        <v>478</v>
      </c>
      <c r="B52" s="31">
        <v>0</v>
      </c>
      <c r="C52" s="31">
        <v>0</v>
      </c>
      <c r="D52" s="31">
        <v>793.45068562271626</v>
      </c>
      <c r="E52" s="66">
        <v>1000</v>
      </c>
      <c r="F52" s="67" t="s">
        <v>64</v>
      </c>
      <c r="G52" s="67" t="s">
        <v>515</v>
      </c>
      <c r="H52">
        <v>1</v>
      </c>
      <c r="I52">
        <v>0</v>
      </c>
      <c r="J52">
        <v>1</v>
      </c>
    </row>
    <row r="53" spans="1:10" x14ac:dyDescent="0.25">
      <c r="A53" t="s">
        <v>464</v>
      </c>
      <c r="B53" s="31">
        <v>0</v>
      </c>
      <c r="C53" s="31">
        <v>0</v>
      </c>
      <c r="D53" s="31">
        <v>19.712697844684595</v>
      </c>
      <c r="E53" s="66">
        <v>1000</v>
      </c>
      <c r="F53" s="67" t="s">
        <v>64</v>
      </c>
      <c r="G53" s="67" t="s">
        <v>515</v>
      </c>
      <c r="H53">
        <v>3</v>
      </c>
      <c r="I53">
        <v>0</v>
      </c>
      <c r="J53">
        <v>120</v>
      </c>
    </row>
    <row r="54" spans="1:10" x14ac:dyDescent="0.25">
      <c r="A54" t="s">
        <v>429</v>
      </c>
      <c r="B54" s="31">
        <v>0</v>
      </c>
      <c r="C54" s="31">
        <v>0</v>
      </c>
      <c r="D54" s="31">
        <v>36.639131797923689</v>
      </c>
      <c r="E54" s="66">
        <v>1000</v>
      </c>
      <c r="F54" s="67" t="s">
        <v>64</v>
      </c>
      <c r="G54" s="67" t="s">
        <v>515</v>
      </c>
      <c r="H54">
        <v>3</v>
      </c>
      <c r="I54">
        <v>0</v>
      </c>
      <c r="J54">
        <v>61</v>
      </c>
    </row>
    <row r="55" spans="1:10" x14ac:dyDescent="0.25">
      <c r="A55" t="s">
        <v>428</v>
      </c>
      <c r="B55" s="31">
        <v>0</v>
      </c>
      <c r="C55" s="31">
        <v>0</v>
      </c>
      <c r="D55" s="31">
        <v>31.339517547680877</v>
      </c>
      <c r="E55" s="66">
        <v>1000</v>
      </c>
      <c r="F55" s="67" t="s">
        <v>64</v>
      </c>
      <c r="G55" s="67" t="s">
        <v>515</v>
      </c>
      <c r="H55">
        <v>3</v>
      </c>
      <c r="I55">
        <v>0</v>
      </c>
      <c r="J55">
        <v>55</v>
      </c>
    </row>
    <row r="56" spans="1:10" x14ac:dyDescent="0.25">
      <c r="A56" t="s">
        <v>447</v>
      </c>
      <c r="B56" s="31">
        <v>0</v>
      </c>
      <c r="C56" s="31">
        <v>0</v>
      </c>
      <c r="D56" s="31">
        <v>52.934252707631082</v>
      </c>
      <c r="E56" s="66">
        <v>1000</v>
      </c>
      <c r="F56" s="67" t="s">
        <v>64</v>
      </c>
      <c r="G56" s="67" t="s">
        <v>515</v>
      </c>
      <c r="H56">
        <v>1</v>
      </c>
      <c r="I56">
        <v>0</v>
      </c>
      <c r="J56">
        <v>29</v>
      </c>
    </row>
    <row r="57" spans="1:10" x14ac:dyDescent="0.25">
      <c r="A57" t="s">
        <v>446</v>
      </c>
      <c r="B57" s="31">
        <v>0</v>
      </c>
      <c r="C57" s="31">
        <v>0</v>
      </c>
      <c r="D57" s="31">
        <v>190.9236705122978</v>
      </c>
      <c r="E57" s="66">
        <v>1000</v>
      </c>
      <c r="F57" s="67" t="s">
        <v>64</v>
      </c>
      <c r="G57" s="67" t="s">
        <v>515</v>
      </c>
      <c r="H57">
        <v>2</v>
      </c>
      <c r="I57">
        <v>0</v>
      </c>
      <c r="J57">
        <v>10</v>
      </c>
    </row>
    <row r="58" spans="1:10" x14ac:dyDescent="0.25">
      <c r="A58" t="s">
        <v>500</v>
      </c>
      <c r="B58" s="31">
        <v>0</v>
      </c>
      <c r="C58" s="31">
        <v>0</v>
      </c>
      <c r="D58" s="31">
        <v>545.52303207176999</v>
      </c>
      <c r="E58" s="66">
        <v>1000</v>
      </c>
      <c r="F58" s="67" t="s">
        <v>64</v>
      </c>
      <c r="G58" s="67" t="s">
        <v>515</v>
      </c>
      <c r="H58">
        <v>1</v>
      </c>
      <c r="I58">
        <v>0</v>
      </c>
      <c r="J58">
        <v>2</v>
      </c>
    </row>
    <row r="59" spans="1:10" x14ac:dyDescent="0.25">
      <c r="A59" t="s">
        <v>499</v>
      </c>
      <c r="B59" s="31">
        <v>0</v>
      </c>
      <c r="C59" s="31">
        <v>0</v>
      </c>
      <c r="D59" s="31">
        <v>408.88145297275059</v>
      </c>
      <c r="E59" s="66">
        <v>1000</v>
      </c>
      <c r="F59" s="67" t="s">
        <v>64</v>
      </c>
      <c r="G59" s="67" t="s">
        <v>515</v>
      </c>
      <c r="H59">
        <v>1</v>
      </c>
      <c r="I59">
        <v>0</v>
      </c>
      <c r="J59">
        <v>3</v>
      </c>
    </row>
    <row r="60" spans="1:10" x14ac:dyDescent="0.25">
      <c r="A60" t="s">
        <v>442</v>
      </c>
      <c r="B60" s="31">
        <v>0</v>
      </c>
      <c r="C60" s="31">
        <v>0</v>
      </c>
      <c r="D60" s="31">
        <v>201.73653829382872</v>
      </c>
      <c r="E60" s="66">
        <v>1000</v>
      </c>
      <c r="F60" s="67" t="s">
        <v>64</v>
      </c>
      <c r="G60" s="67" t="s">
        <v>515</v>
      </c>
      <c r="H60">
        <v>1</v>
      </c>
      <c r="I60">
        <v>0</v>
      </c>
      <c r="J60">
        <v>7</v>
      </c>
    </row>
    <row r="61" spans="1:10" x14ac:dyDescent="0.25">
      <c r="A61" t="s">
        <v>505</v>
      </c>
      <c r="B61" s="31">
        <v>0</v>
      </c>
      <c r="C61" s="31">
        <v>0</v>
      </c>
      <c r="D61" s="31">
        <v>793.45068562271626</v>
      </c>
      <c r="E61" s="66">
        <v>1000</v>
      </c>
      <c r="F61" s="67" t="s">
        <v>64</v>
      </c>
      <c r="G61" s="67" t="s">
        <v>515</v>
      </c>
      <c r="H61">
        <v>1</v>
      </c>
      <c r="I61">
        <v>0</v>
      </c>
      <c r="J61">
        <v>1</v>
      </c>
    </row>
    <row r="62" spans="1:10" x14ac:dyDescent="0.25">
      <c r="A62" t="s">
        <v>445</v>
      </c>
      <c r="B62" s="31">
        <v>0</v>
      </c>
      <c r="C62" s="31">
        <v>0</v>
      </c>
      <c r="D62" s="31">
        <v>178.93418685287219</v>
      </c>
      <c r="E62" s="66">
        <v>1000</v>
      </c>
      <c r="F62" s="67" t="s">
        <v>64</v>
      </c>
      <c r="G62" s="67" t="s">
        <v>515</v>
      </c>
      <c r="H62">
        <v>1</v>
      </c>
      <c r="I62">
        <v>0</v>
      </c>
      <c r="J62">
        <v>8</v>
      </c>
    </row>
    <row r="63" spans="1:10" x14ac:dyDescent="0.25">
      <c r="A63" t="s">
        <v>444</v>
      </c>
      <c r="B63" s="31">
        <v>0</v>
      </c>
      <c r="C63" s="31">
        <v>0</v>
      </c>
      <c r="D63" s="31">
        <v>106.54409078769936</v>
      </c>
      <c r="E63" s="66">
        <v>1000</v>
      </c>
      <c r="F63" s="67" t="s">
        <v>64</v>
      </c>
      <c r="G63" s="67" t="s">
        <v>515</v>
      </c>
      <c r="H63">
        <v>1</v>
      </c>
      <c r="I63">
        <v>0</v>
      </c>
      <c r="J63">
        <v>14</v>
      </c>
    </row>
    <row r="64" spans="1:10" x14ac:dyDescent="0.25">
      <c r="A64" t="s">
        <v>472</v>
      </c>
      <c r="B64" s="31">
        <v>0</v>
      </c>
      <c r="C64" s="31">
        <v>0</v>
      </c>
      <c r="D64" s="31">
        <v>545.52303207176999</v>
      </c>
      <c r="E64" s="66">
        <v>1000</v>
      </c>
      <c r="F64" s="67" t="s">
        <v>64</v>
      </c>
      <c r="G64" s="67" t="s">
        <v>515</v>
      </c>
      <c r="H64">
        <v>1</v>
      </c>
      <c r="I64">
        <v>0</v>
      </c>
      <c r="J64">
        <v>2</v>
      </c>
    </row>
    <row r="65" spans="1:10" x14ac:dyDescent="0.25">
      <c r="A65" t="s">
        <v>471</v>
      </c>
      <c r="B65" s="31">
        <v>0</v>
      </c>
      <c r="C65" s="31">
        <v>0</v>
      </c>
      <c r="D65" s="31">
        <v>408.88145297275059</v>
      </c>
      <c r="E65" s="66">
        <v>1000</v>
      </c>
      <c r="F65" s="67" t="s">
        <v>64</v>
      </c>
      <c r="G65" s="67" t="s">
        <v>515</v>
      </c>
      <c r="H65">
        <v>1</v>
      </c>
      <c r="I65">
        <v>0</v>
      </c>
      <c r="J65">
        <v>3</v>
      </c>
    </row>
    <row r="66" spans="1:10" x14ac:dyDescent="0.25">
      <c r="A66" t="s">
        <v>461</v>
      </c>
      <c r="B66" s="31">
        <v>0</v>
      </c>
      <c r="C66" s="31">
        <v>0</v>
      </c>
      <c r="D66" s="31">
        <v>270.53450882149838</v>
      </c>
      <c r="E66" s="66">
        <v>1000</v>
      </c>
      <c r="F66" s="67" t="s">
        <v>64</v>
      </c>
      <c r="G66" s="67" t="s">
        <v>515</v>
      </c>
      <c r="H66">
        <v>1</v>
      </c>
      <c r="I66">
        <v>0</v>
      </c>
      <c r="J66">
        <v>5</v>
      </c>
    </row>
    <row r="67" spans="1:10" x14ac:dyDescent="0.25">
      <c r="A67" t="s">
        <v>465</v>
      </c>
      <c r="B67" s="31">
        <v>0</v>
      </c>
      <c r="C67" s="31">
        <v>0</v>
      </c>
      <c r="D67" s="31">
        <v>99.808480606442799</v>
      </c>
      <c r="E67" s="66">
        <v>1000</v>
      </c>
      <c r="F67" s="67" t="s">
        <v>64</v>
      </c>
      <c r="G67" s="67" t="s">
        <v>515</v>
      </c>
      <c r="H67">
        <v>1</v>
      </c>
      <c r="I67">
        <v>0</v>
      </c>
      <c r="J67">
        <v>15</v>
      </c>
    </row>
    <row r="68" spans="1:10" x14ac:dyDescent="0.25">
      <c r="A68" t="s">
        <v>467</v>
      </c>
      <c r="B68" s="31">
        <v>0</v>
      </c>
      <c r="C68" s="31">
        <v>0</v>
      </c>
      <c r="D68" s="31">
        <v>31.051989837982699</v>
      </c>
      <c r="E68" s="66">
        <v>1000</v>
      </c>
      <c r="F68" s="67" t="s">
        <v>64</v>
      </c>
      <c r="G68" s="67" t="s">
        <v>515</v>
      </c>
      <c r="H68">
        <v>1</v>
      </c>
      <c r="I68">
        <v>0</v>
      </c>
      <c r="J68">
        <v>50</v>
      </c>
    </row>
    <row r="69" spans="1:10" x14ac:dyDescent="0.25">
      <c r="A69" t="s">
        <v>466</v>
      </c>
      <c r="B69" s="31">
        <v>0</v>
      </c>
      <c r="C69" s="31">
        <v>0</v>
      </c>
      <c r="D69" s="31">
        <v>793.45068562271626</v>
      </c>
      <c r="E69" s="66">
        <v>1000</v>
      </c>
      <c r="F69" s="67" t="s">
        <v>64</v>
      </c>
      <c r="G69" s="67" t="s">
        <v>515</v>
      </c>
      <c r="H69">
        <v>1</v>
      </c>
      <c r="I69">
        <v>0</v>
      </c>
      <c r="J69">
        <v>1</v>
      </c>
    </row>
    <row r="70" spans="1:10" x14ac:dyDescent="0.25">
      <c r="A70" t="s">
        <v>501</v>
      </c>
      <c r="B70" s="31">
        <v>0</v>
      </c>
      <c r="C70" s="31">
        <v>0</v>
      </c>
      <c r="D70" s="31">
        <v>93.873180491340236</v>
      </c>
      <c r="E70" s="66">
        <v>1000</v>
      </c>
      <c r="F70" s="67" t="s">
        <v>64</v>
      </c>
      <c r="G70" s="67" t="s">
        <v>515</v>
      </c>
      <c r="H70">
        <v>1</v>
      </c>
      <c r="I70">
        <v>0</v>
      </c>
      <c r="J70">
        <v>16</v>
      </c>
    </row>
    <row r="71" spans="1:10" x14ac:dyDescent="0.25">
      <c r="A71" t="s">
        <v>473</v>
      </c>
      <c r="B71" s="31">
        <v>0</v>
      </c>
      <c r="C71" s="31">
        <v>0</v>
      </c>
      <c r="D71" s="31">
        <v>201.73653829382872</v>
      </c>
      <c r="E71" s="66">
        <v>1000</v>
      </c>
      <c r="F71" s="67" t="s">
        <v>64</v>
      </c>
      <c r="G71" s="67" t="s">
        <v>515</v>
      </c>
      <c r="H71">
        <v>1</v>
      </c>
      <c r="I71">
        <v>0</v>
      </c>
      <c r="J71">
        <v>7</v>
      </c>
    </row>
    <row r="72" spans="1:10" x14ac:dyDescent="0.25">
      <c r="A72" t="s">
        <v>437</v>
      </c>
      <c r="B72" s="31">
        <v>0</v>
      </c>
      <c r="C72" s="31">
        <v>0</v>
      </c>
      <c r="D72" s="31">
        <v>79.659319756762002</v>
      </c>
      <c r="E72" s="66">
        <v>1000</v>
      </c>
      <c r="F72" s="67" t="s">
        <v>64</v>
      </c>
      <c r="G72" s="67" t="s">
        <v>515</v>
      </c>
      <c r="H72">
        <v>1</v>
      </c>
      <c r="I72">
        <v>0</v>
      </c>
      <c r="J72">
        <v>19</v>
      </c>
    </row>
    <row r="73" spans="1:10" x14ac:dyDescent="0.25">
      <c r="A73" t="s">
        <v>443</v>
      </c>
      <c r="B73" s="31">
        <v>0</v>
      </c>
      <c r="C73" s="31">
        <v>0</v>
      </c>
      <c r="D73" s="31">
        <v>66.276209842010005</v>
      </c>
      <c r="E73" s="66">
        <v>1000</v>
      </c>
      <c r="F73" s="67" t="s">
        <v>64</v>
      </c>
      <c r="G73" s="67" t="s">
        <v>515</v>
      </c>
      <c r="H73">
        <v>1</v>
      </c>
      <c r="I73">
        <v>0</v>
      </c>
      <c r="J73">
        <v>23</v>
      </c>
    </row>
    <row r="74" spans="1:10" x14ac:dyDescent="0.25">
      <c r="A74" t="s">
        <v>503</v>
      </c>
      <c r="B74" s="31">
        <v>0</v>
      </c>
      <c r="C74" s="31">
        <v>0</v>
      </c>
      <c r="D74" s="31">
        <v>231.15765795412196</v>
      </c>
      <c r="E74" s="66">
        <v>1000</v>
      </c>
      <c r="F74" s="67" t="s">
        <v>64</v>
      </c>
      <c r="G74" s="67" t="s">
        <v>515</v>
      </c>
      <c r="H74">
        <v>1</v>
      </c>
      <c r="I74">
        <v>0</v>
      </c>
      <c r="J74">
        <v>6</v>
      </c>
    </row>
    <row r="75" spans="1:10" x14ac:dyDescent="0.25">
      <c r="A75" t="s">
        <v>502</v>
      </c>
      <c r="B75" s="31">
        <v>0</v>
      </c>
      <c r="C75" s="31">
        <v>0</v>
      </c>
      <c r="D75" s="31">
        <v>145.91248037878626</v>
      </c>
      <c r="E75" s="66">
        <v>1000</v>
      </c>
      <c r="F75" s="67" t="s">
        <v>64</v>
      </c>
      <c r="G75" s="67" t="s">
        <v>515</v>
      </c>
      <c r="H75">
        <v>1</v>
      </c>
      <c r="I75">
        <v>0</v>
      </c>
      <c r="J75">
        <v>10</v>
      </c>
    </row>
    <row r="76" spans="1:10" x14ac:dyDescent="0.25">
      <c r="A76" t="s">
        <v>468</v>
      </c>
      <c r="B76" s="31">
        <v>7.6192332399612317</v>
      </c>
      <c r="C76" s="31">
        <v>0.48789577311492277</v>
      </c>
      <c r="D76" s="31">
        <v>44.954224565437826</v>
      </c>
      <c r="E76" s="66">
        <v>1000</v>
      </c>
      <c r="F76" s="67" t="s">
        <v>516</v>
      </c>
      <c r="G76" s="67" t="s">
        <v>517</v>
      </c>
      <c r="H76">
        <v>3</v>
      </c>
      <c r="I76">
        <v>1</v>
      </c>
      <c r="J76">
        <v>130</v>
      </c>
    </row>
    <row r="77" spans="1:10" x14ac:dyDescent="0.25">
      <c r="A77" t="s">
        <v>426</v>
      </c>
      <c r="B77" s="31">
        <v>0</v>
      </c>
      <c r="C77" s="31">
        <v>0</v>
      </c>
      <c r="D77" s="31">
        <v>408.88145297275059</v>
      </c>
      <c r="E77" s="66">
        <v>1000</v>
      </c>
      <c r="F77" s="67" t="s">
        <v>64</v>
      </c>
      <c r="G77" s="67" t="s">
        <v>515</v>
      </c>
      <c r="H77">
        <v>1</v>
      </c>
      <c r="I77">
        <v>0</v>
      </c>
      <c r="J77">
        <v>3</v>
      </c>
    </row>
    <row r="78" spans="1:10" x14ac:dyDescent="0.25">
      <c r="A78" t="s">
        <v>425</v>
      </c>
      <c r="B78" s="31">
        <v>0</v>
      </c>
      <c r="C78" s="31">
        <v>0</v>
      </c>
      <c r="D78" s="31">
        <v>46.670254022825794</v>
      </c>
      <c r="E78" s="66">
        <v>1000</v>
      </c>
      <c r="F78" s="67" t="s">
        <v>64</v>
      </c>
      <c r="G78" s="67" t="s">
        <v>515</v>
      </c>
      <c r="H78">
        <v>1</v>
      </c>
      <c r="I78">
        <v>0</v>
      </c>
      <c r="J78">
        <v>33</v>
      </c>
    </row>
    <row r="79" spans="1:10" x14ac:dyDescent="0.25">
      <c r="A79" t="s">
        <v>449</v>
      </c>
      <c r="B79" s="31">
        <v>0</v>
      </c>
      <c r="C79" s="31">
        <v>0</v>
      </c>
      <c r="D79" s="31">
        <v>83.893922418135233</v>
      </c>
      <c r="E79" s="66">
        <v>1000</v>
      </c>
      <c r="F79" s="67" t="s">
        <v>64</v>
      </c>
      <c r="G79" s="67" t="s">
        <v>515</v>
      </c>
      <c r="H79">
        <v>1</v>
      </c>
      <c r="I79">
        <v>0</v>
      </c>
      <c r="J79">
        <v>18</v>
      </c>
    </row>
    <row r="80" spans="1:10" x14ac:dyDescent="0.25">
      <c r="A80" t="s">
        <v>431</v>
      </c>
      <c r="B80" s="31">
        <v>0</v>
      </c>
      <c r="C80" s="31">
        <v>0</v>
      </c>
      <c r="D80" s="31">
        <v>17.919350954288191</v>
      </c>
      <c r="E80" s="66">
        <v>1000</v>
      </c>
      <c r="F80" s="67" t="s">
        <v>64</v>
      </c>
      <c r="G80" s="67" t="s">
        <v>515</v>
      </c>
      <c r="H80">
        <v>3</v>
      </c>
      <c r="I80">
        <v>0</v>
      </c>
      <c r="J80">
        <v>136</v>
      </c>
    </row>
    <row r="81" spans="1:10" x14ac:dyDescent="0.25">
      <c r="A81" t="s">
        <v>448</v>
      </c>
      <c r="B81" s="31">
        <v>0</v>
      </c>
      <c r="C81" s="31">
        <v>0</v>
      </c>
      <c r="D81" s="31">
        <v>31.051989837982699</v>
      </c>
      <c r="E81" s="66">
        <v>1000</v>
      </c>
      <c r="F81" s="67" t="s">
        <v>64</v>
      </c>
      <c r="G81" s="67" t="s">
        <v>515</v>
      </c>
      <c r="H81">
        <v>1</v>
      </c>
      <c r="I81">
        <v>0</v>
      </c>
      <c r="J81">
        <v>50</v>
      </c>
    </row>
    <row r="82" spans="1:10" x14ac:dyDescent="0.25">
      <c r="A82" t="s">
        <v>450</v>
      </c>
      <c r="B82" s="31">
        <v>0</v>
      </c>
      <c r="C82" s="31">
        <v>0</v>
      </c>
      <c r="D82" s="31">
        <v>545.52303207176999</v>
      </c>
      <c r="E82" s="66">
        <v>1000</v>
      </c>
      <c r="F82" s="67" t="s">
        <v>64</v>
      </c>
      <c r="G82" s="67" t="s">
        <v>515</v>
      </c>
      <c r="H82">
        <v>1</v>
      </c>
      <c r="I82">
        <v>0</v>
      </c>
      <c r="J8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94</v>
      </c>
      <c r="B1" s="69" t="s">
        <v>506</v>
      </c>
      <c r="C1" s="69" t="s">
        <v>507</v>
      </c>
      <c r="D1" s="69" t="s">
        <v>508</v>
      </c>
      <c r="E1" s="68" t="s">
        <v>509</v>
      </c>
      <c r="F1" s="68" t="s">
        <v>510</v>
      </c>
      <c r="G1" s="68" t="s">
        <v>511</v>
      </c>
      <c r="H1" s="68" t="s">
        <v>512</v>
      </c>
      <c r="I1" s="68" t="s">
        <v>513</v>
      </c>
      <c r="J1" s="68" t="s">
        <v>514</v>
      </c>
    </row>
    <row r="2" spans="1:10" x14ac:dyDescent="0.25">
      <c r="A2" t="s">
        <v>413</v>
      </c>
      <c r="B2" s="31">
        <v>0</v>
      </c>
      <c r="C2" s="31">
        <v>0</v>
      </c>
      <c r="D2" s="31">
        <v>408.88145297275059</v>
      </c>
      <c r="E2" s="66">
        <v>1000</v>
      </c>
      <c r="F2" s="67" t="s">
        <v>64</v>
      </c>
      <c r="G2" s="67" t="s">
        <v>515</v>
      </c>
      <c r="H2">
        <v>1</v>
      </c>
      <c r="I2">
        <v>0</v>
      </c>
      <c r="J2">
        <v>3</v>
      </c>
    </row>
    <row r="3" spans="1:10" x14ac:dyDescent="0.25">
      <c r="A3" t="s">
        <v>412</v>
      </c>
      <c r="B3" s="31">
        <v>2.7295036880594949</v>
      </c>
      <c r="C3" s="31">
        <v>0.16051475672301904</v>
      </c>
      <c r="D3" s="31">
        <v>13.723710601964513</v>
      </c>
      <c r="E3" s="66">
        <v>1000</v>
      </c>
      <c r="F3" s="67" t="s">
        <v>516</v>
      </c>
      <c r="G3" s="67" t="s">
        <v>517</v>
      </c>
      <c r="H3">
        <v>10</v>
      </c>
      <c r="I3">
        <v>1</v>
      </c>
      <c r="J3">
        <v>369</v>
      </c>
    </row>
    <row r="4" spans="1:10" x14ac:dyDescent="0.25">
      <c r="A4" t="s">
        <v>418</v>
      </c>
      <c r="B4" s="31">
        <v>0</v>
      </c>
      <c r="C4" s="31">
        <v>0</v>
      </c>
      <c r="D4" s="31">
        <v>21.537355294204549</v>
      </c>
      <c r="E4" s="66">
        <v>1000</v>
      </c>
      <c r="F4" s="67" t="s">
        <v>64</v>
      </c>
      <c r="G4" s="67" t="s">
        <v>515</v>
      </c>
      <c r="H4">
        <v>11</v>
      </c>
      <c r="I4">
        <v>0</v>
      </c>
      <c r="J4">
        <v>140</v>
      </c>
    </row>
    <row r="5" spans="1:10" x14ac:dyDescent="0.25">
      <c r="A5" t="s">
        <v>417</v>
      </c>
      <c r="B5" s="31">
        <v>0</v>
      </c>
      <c r="C5" s="31">
        <v>0</v>
      </c>
      <c r="D5" s="31">
        <v>20.145619419347089</v>
      </c>
      <c r="E5" s="66">
        <v>1000</v>
      </c>
      <c r="F5" s="67" t="s">
        <v>64</v>
      </c>
      <c r="G5" s="67" t="s">
        <v>515</v>
      </c>
      <c r="H5">
        <v>13</v>
      </c>
      <c r="I5">
        <v>0</v>
      </c>
      <c r="J5">
        <v>146</v>
      </c>
    </row>
    <row r="6" spans="1:10" x14ac:dyDescent="0.25">
      <c r="A6" t="s">
        <v>421</v>
      </c>
      <c r="B6" s="31">
        <v>0</v>
      </c>
      <c r="C6" s="31">
        <v>0</v>
      </c>
      <c r="D6" s="31">
        <v>95.527913716943729</v>
      </c>
      <c r="E6" s="66">
        <v>1000</v>
      </c>
      <c r="F6" s="67" t="s">
        <v>64</v>
      </c>
      <c r="G6" s="67" t="s">
        <v>515</v>
      </c>
      <c r="H6">
        <v>7</v>
      </c>
      <c r="I6">
        <v>0</v>
      </c>
      <c r="J6">
        <v>28</v>
      </c>
    </row>
    <row r="7" spans="1:10" x14ac:dyDescent="0.25">
      <c r="A7" t="s">
        <v>416</v>
      </c>
      <c r="B7" s="31">
        <v>0</v>
      </c>
      <c r="C7" s="31">
        <v>0</v>
      </c>
      <c r="D7" s="31">
        <v>71.415913969996936</v>
      </c>
      <c r="E7" s="66">
        <v>1000</v>
      </c>
      <c r="F7" s="67" t="s">
        <v>64</v>
      </c>
      <c r="G7" s="67" t="s">
        <v>515</v>
      </c>
      <c r="H7">
        <v>8</v>
      </c>
      <c r="I7">
        <v>0</v>
      </c>
      <c r="J7">
        <v>37</v>
      </c>
    </row>
    <row r="8" spans="1:10" x14ac:dyDescent="0.25">
      <c r="A8" t="s">
        <v>420</v>
      </c>
      <c r="B8" s="31">
        <v>0</v>
      </c>
      <c r="C8" s="31">
        <v>0</v>
      </c>
      <c r="D8" s="31">
        <v>16.946665308923272</v>
      </c>
      <c r="E8" s="66">
        <v>1000</v>
      </c>
      <c r="F8" s="67" t="s">
        <v>64</v>
      </c>
      <c r="G8" s="67" t="s">
        <v>515</v>
      </c>
      <c r="H8">
        <v>10</v>
      </c>
      <c r="I8">
        <v>0</v>
      </c>
      <c r="J8">
        <v>169</v>
      </c>
    </row>
    <row r="9" spans="1:10" x14ac:dyDescent="0.25">
      <c r="A9" t="s">
        <v>419</v>
      </c>
      <c r="B9" s="31">
        <v>0</v>
      </c>
      <c r="C9" s="31">
        <v>0</v>
      </c>
      <c r="D9" s="31">
        <v>10.236544878392614</v>
      </c>
      <c r="E9" s="66">
        <v>1000</v>
      </c>
      <c r="F9" s="67" t="s">
        <v>64</v>
      </c>
      <c r="G9" s="67" t="s">
        <v>515</v>
      </c>
      <c r="H9">
        <v>16</v>
      </c>
      <c r="I9">
        <v>0</v>
      </c>
      <c r="J9">
        <v>305</v>
      </c>
    </row>
    <row r="10" spans="1:10" x14ac:dyDescent="0.25">
      <c r="A10" t="s">
        <v>423</v>
      </c>
      <c r="B10" s="31">
        <v>0</v>
      </c>
      <c r="C10" s="31">
        <v>0</v>
      </c>
      <c r="D10" s="31">
        <v>63.603974947951279</v>
      </c>
      <c r="E10" s="66">
        <v>1000</v>
      </c>
      <c r="F10" s="67" t="s">
        <v>64</v>
      </c>
      <c r="G10" s="67" t="s">
        <v>515</v>
      </c>
      <c r="H10">
        <v>8</v>
      </c>
      <c r="I10">
        <v>0</v>
      </c>
      <c r="J10">
        <v>42</v>
      </c>
    </row>
    <row r="11" spans="1:10" x14ac:dyDescent="0.25">
      <c r="A11" t="s">
        <v>422</v>
      </c>
      <c r="B11" s="31">
        <v>0</v>
      </c>
      <c r="C11" s="31">
        <v>0</v>
      </c>
      <c r="D11" s="31">
        <v>27.275040505342499</v>
      </c>
      <c r="E11" s="66">
        <v>1000</v>
      </c>
      <c r="F11" s="67" t="s">
        <v>64</v>
      </c>
      <c r="G11" s="67" t="s">
        <v>515</v>
      </c>
      <c r="H11">
        <v>12</v>
      </c>
      <c r="I11">
        <v>0</v>
      </c>
      <c r="J11">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93</v>
      </c>
      <c r="B1" s="69" t="s">
        <v>506</v>
      </c>
      <c r="C1" s="69" t="s">
        <v>507</v>
      </c>
      <c r="D1" s="69" t="s">
        <v>508</v>
      </c>
      <c r="E1" s="68" t="s">
        <v>509</v>
      </c>
      <c r="F1" s="68" t="s">
        <v>510</v>
      </c>
      <c r="G1" s="68" t="s">
        <v>511</v>
      </c>
      <c r="H1" s="68" t="s">
        <v>512</v>
      </c>
      <c r="I1" s="68" t="s">
        <v>513</v>
      </c>
      <c r="J1" s="68" t="s">
        <v>514</v>
      </c>
    </row>
    <row r="2" spans="1:10" x14ac:dyDescent="0.25">
      <c r="A2" t="s">
        <v>415</v>
      </c>
      <c r="B2" s="31">
        <v>0</v>
      </c>
      <c r="C2" s="31">
        <v>0</v>
      </c>
      <c r="D2" s="31">
        <v>9.0524397416771194</v>
      </c>
      <c r="E2" s="66">
        <v>1000</v>
      </c>
      <c r="F2" s="67" t="s">
        <v>64</v>
      </c>
      <c r="G2" s="67" t="s">
        <v>515</v>
      </c>
      <c r="H2">
        <v>36</v>
      </c>
      <c r="I2">
        <v>0</v>
      </c>
      <c r="J2">
        <v>379</v>
      </c>
    </row>
    <row r="3" spans="1:10" x14ac:dyDescent="0.25">
      <c r="A3" t="s">
        <v>414</v>
      </c>
      <c r="B3" s="31">
        <v>0</v>
      </c>
      <c r="C3" s="31">
        <v>0</v>
      </c>
      <c r="D3" s="31">
        <v>5.9775247371224944</v>
      </c>
      <c r="E3" s="66">
        <v>1000</v>
      </c>
      <c r="F3" s="67" t="s">
        <v>64</v>
      </c>
      <c r="G3" s="67" t="s">
        <v>515</v>
      </c>
      <c r="H3">
        <v>49</v>
      </c>
      <c r="I3">
        <v>0</v>
      </c>
      <c r="J3">
        <v>582</v>
      </c>
    </row>
    <row r="4" spans="1:10" x14ac:dyDescent="0.25">
      <c r="A4" t="s">
        <v>413</v>
      </c>
      <c r="B4" s="31">
        <v>0</v>
      </c>
      <c r="C4" s="31">
        <v>0</v>
      </c>
      <c r="D4" s="31">
        <v>408.88145297275059</v>
      </c>
      <c r="E4" s="66">
        <v>1000</v>
      </c>
      <c r="F4" s="67" t="s">
        <v>64</v>
      </c>
      <c r="G4" s="67" t="s">
        <v>515</v>
      </c>
      <c r="H4">
        <v>1</v>
      </c>
      <c r="I4">
        <v>0</v>
      </c>
      <c r="J4">
        <v>3</v>
      </c>
    </row>
    <row r="5" spans="1:10" x14ac:dyDescent="0.25">
      <c r="A5" t="s">
        <v>412</v>
      </c>
      <c r="B5" s="31">
        <v>2.7295036880594949</v>
      </c>
      <c r="C5" s="31">
        <v>0.16051475672301904</v>
      </c>
      <c r="D5" s="31">
        <v>13.723710601964513</v>
      </c>
      <c r="E5" s="66">
        <v>1000</v>
      </c>
      <c r="F5" s="67" t="s">
        <v>516</v>
      </c>
      <c r="G5" s="67" t="s">
        <v>517</v>
      </c>
      <c r="H5">
        <v>10</v>
      </c>
      <c r="I5">
        <v>1</v>
      </c>
      <c r="J5">
        <v>369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D1" sqref="D1"/>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4" x14ac:dyDescent="0.25">
      <c r="A1" s="45" t="s">
        <v>8</v>
      </c>
      <c r="B1" s="45" t="s">
        <v>0</v>
      </c>
      <c r="C1" s="45" t="s">
        <v>68</v>
      </c>
      <c r="D1" s="45" t="s">
        <v>46</v>
      </c>
      <c r="E1" s="45" t="s">
        <v>69</v>
      </c>
      <c r="F1" s="45" t="s">
        <v>70</v>
      </c>
      <c r="G1" s="45" t="s">
        <v>71</v>
      </c>
      <c r="H1" s="45" t="s">
        <v>72</v>
      </c>
      <c r="I1" s="45" t="s">
        <v>73</v>
      </c>
      <c r="J1" s="45" t="s">
        <v>74</v>
      </c>
      <c r="K1" s="45" t="s">
        <v>75</v>
      </c>
      <c r="L1" s="45" t="s">
        <v>45</v>
      </c>
    </row>
    <row r="2" spans="1:14" x14ac:dyDescent="0.25">
      <c r="A2">
        <v>26</v>
      </c>
      <c r="B2" t="s">
        <v>291</v>
      </c>
      <c r="C2" t="s">
        <v>237</v>
      </c>
      <c r="D2" t="s">
        <v>63</v>
      </c>
      <c r="E2" t="s">
        <v>381</v>
      </c>
      <c r="F2" t="s">
        <v>264</v>
      </c>
      <c r="G2" t="s">
        <v>265</v>
      </c>
      <c r="H2">
        <v>2</v>
      </c>
      <c r="I2">
        <v>0</v>
      </c>
      <c r="J2">
        <v>2</v>
      </c>
      <c r="K2">
        <v>6</v>
      </c>
      <c r="N2" t="b">
        <f>H2+I2=J2</f>
        <v>1</v>
      </c>
    </row>
    <row r="3" spans="1:14" x14ac:dyDescent="0.25">
      <c r="A3" s="46">
        <v>26</v>
      </c>
      <c r="B3" s="46" t="s">
        <v>268</v>
      </c>
      <c r="C3" s="46" t="s">
        <v>184</v>
      </c>
      <c r="D3" s="46" t="s">
        <v>62</v>
      </c>
      <c r="E3" s="46" t="s">
        <v>336</v>
      </c>
      <c r="F3" s="46" t="s">
        <v>264</v>
      </c>
      <c r="G3" s="46" t="s">
        <v>265</v>
      </c>
      <c r="H3" s="46">
        <v>4</v>
      </c>
      <c r="I3" s="46">
        <v>5</v>
      </c>
      <c r="J3" s="46">
        <v>9</v>
      </c>
      <c r="K3" s="46">
        <v>15</v>
      </c>
      <c r="N3" t="b">
        <f t="shared" ref="N3:N66" si="0">H3+I3=J3</f>
        <v>1</v>
      </c>
    </row>
    <row r="4" spans="1:14" x14ac:dyDescent="0.25">
      <c r="A4" s="46">
        <v>26</v>
      </c>
      <c r="B4" s="46" t="s">
        <v>262</v>
      </c>
      <c r="C4" s="46" t="s">
        <v>140</v>
      </c>
      <c r="D4" s="46" t="s">
        <v>61</v>
      </c>
      <c r="E4" s="46" t="s">
        <v>315</v>
      </c>
      <c r="F4" s="46" t="s">
        <v>264</v>
      </c>
      <c r="G4" s="46" t="s">
        <v>265</v>
      </c>
      <c r="H4" s="46">
        <v>14</v>
      </c>
      <c r="I4" s="46">
        <v>1</v>
      </c>
      <c r="J4" s="46">
        <v>15</v>
      </c>
      <c r="K4" s="46">
        <v>77</v>
      </c>
      <c r="N4" t="b">
        <f t="shared" si="0"/>
        <v>1</v>
      </c>
    </row>
    <row r="5" spans="1:14" x14ac:dyDescent="0.25">
      <c r="A5">
        <v>26</v>
      </c>
      <c r="B5" t="s">
        <v>266</v>
      </c>
      <c r="C5" t="s">
        <v>224</v>
      </c>
      <c r="D5" t="s">
        <v>60</v>
      </c>
      <c r="E5" t="s">
        <v>377</v>
      </c>
      <c r="F5" t="s">
        <v>264</v>
      </c>
      <c r="G5" t="s">
        <v>265</v>
      </c>
      <c r="H5">
        <v>1</v>
      </c>
      <c r="I5">
        <v>1</v>
      </c>
      <c r="J5">
        <v>2</v>
      </c>
      <c r="K5">
        <v>53</v>
      </c>
      <c r="N5" t="b">
        <f t="shared" si="0"/>
        <v>1</v>
      </c>
    </row>
    <row r="6" spans="1:14" x14ac:dyDescent="0.25">
      <c r="A6">
        <v>26</v>
      </c>
      <c r="B6" t="s">
        <v>262</v>
      </c>
      <c r="C6" t="s">
        <v>119</v>
      </c>
      <c r="D6" t="s">
        <v>61</v>
      </c>
      <c r="E6" t="s">
        <v>389</v>
      </c>
      <c r="F6" t="s">
        <v>264</v>
      </c>
      <c r="G6" t="s">
        <v>265</v>
      </c>
      <c r="H6">
        <v>1</v>
      </c>
      <c r="I6">
        <v>0</v>
      </c>
      <c r="J6">
        <v>1</v>
      </c>
      <c r="K6">
        <v>13</v>
      </c>
      <c r="N6" t="b">
        <f t="shared" si="0"/>
        <v>1</v>
      </c>
    </row>
    <row r="7" spans="1:14" x14ac:dyDescent="0.25">
      <c r="A7">
        <v>26</v>
      </c>
      <c r="B7" t="s">
        <v>266</v>
      </c>
      <c r="C7" t="s">
        <v>220</v>
      </c>
      <c r="D7" t="s">
        <v>60</v>
      </c>
      <c r="E7" t="s">
        <v>376</v>
      </c>
      <c r="F7" t="s">
        <v>264</v>
      </c>
      <c r="G7" t="s">
        <v>265</v>
      </c>
      <c r="H7">
        <v>3</v>
      </c>
      <c r="I7">
        <v>0</v>
      </c>
      <c r="J7">
        <v>3</v>
      </c>
      <c r="K7">
        <v>9</v>
      </c>
      <c r="N7" t="b">
        <f t="shared" si="0"/>
        <v>1</v>
      </c>
    </row>
    <row r="8" spans="1:14" x14ac:dyDescent="0.25">
      <c r="A8" s="46">
        <v>26</v>
      </c>
      <c r="B8" s="46" t="s">
        <v>262</v>
      </c>
      <c r="C8" s="46" t="s">
        <v>125</v>
      </c>
      <c r="D8" s="46" t="s">
        <v>61</v>
      </c>
      <c r="E8" s="46" t="s">
        <v>344</v>
      </c>
      <c r="F8" s="46" t="s">
        <v>264</v>
      </c>
      <c r="G8" s="46" t="s">
        <v>265</v>
      </c>
      <c r="H8" s="46">
        <v>4</v>
      </c>
      <c r="I8" s="46">
        <v>3</v>
      </c>
      <c r="J8" s="46">
        <v>7</v>
      </c>
      <c r="K8" s="46">
        <v>48</v>
      </c>
      <c r="N8" t="b">
        <f t="shared" si="0"/>
        <v>1</v>
      </c>
    </row>
    <row r="9" spans="1:14" x14ac:dyDescent="0.25">
      <c r="A9" s="46">
        <v>26</v>
      </c>
      <c r="B9" s="46" t="s">
        <v>268</v>
      </c>
      <c r="C9" s="46" t="s">
        <v>179</v>
      </c>
      <c r="D9" s="46" t="s">
        <v>62</v>
      </c>
      <c r="E9" s="46" t="s">
        <v>331</v>
      </c>
      <c r="F9" s="46" t="s">
        <v>264</v>
      </c>
      <c r="G9" s="46" t="s">
        <v>265</v>
      </c>
      <c r="H9" s="46">
        <v>6</v>
      </c>
      <c r="I9" s="46">
        <v>4</v>
      </c>
      <c r="J9" s="46">
        <v>10</v>
      </c>
      <c r="K9" s="46">
        <v>14</v>
      </c>
      <c r="N9" t="b">
        <f t="shared" si="0"/>
        <v>1</v>
      </c>
    </row>
    <row r="10" spans="1:14" x14ac:dyDescent="0.25">
      <c r="A10" s="46">
        <v>26</v>
      </c>
      <c r="B10" s="46" t="s">
        <v>268</v>
      </c>
      <c r="C10" s="46" t="s">
        <v>176</v>
      </c>
      <c r="D10" s="46" t="s">
        <v>62</v>
      </c>
      <c r="E10" s="46" t="s">
        <v>280</v>
      </c>
      <c r="F10" s="46" t="s">
        <v>264</v>
      </c>
      <c r="G10" s="46" t="s">
        <v>265</v>
      </c>
      <c r="H10" s="46">
        <v>32</v>
      </c>
      <c r="I10" s="46">
        <v>16</v>
      </c>
      <c r="J10" s="46">
        <v>48</v>
      </c>
      <c r="K10" s="46">
        <v>55</v>
      </c>
      <c r="N10" t="b">
        <f t="shared" si="0"/>
        <v>1</v>
      </c>
    </row>
    <row r="11" spans="1:14" x14ac:dyDescent="0.25">
      <c r="A11" s="46">
        <v>26</v>
      </c>
      <c r="B11" s="46" t="s">
        <v>291</v>
      </c>
      <c r="C11" s="46" t="s">
        <v>242</v>
      </c>
      <c r="D11" s="46" t="s">
        <v>62</v>
      </c>
      <c r="E11" s="46" t="s">
        <v>292</v>
      </c>
      <c r="F11" s="46" t="s">
        <v>264</v>
      </c>
      <c r="G11" s="46" t="s">
        <v>265</v>
      </c>
      <c r="H11" s="46">
        <v>9</v>
      </c>
      <c r="I11" s="46">
        <v>0</v>
      </c>
      <c r="J11" s="46">
        <v>9</v>
      </c>
      <c r="K11" s="46">
        <v>24</v>
      </c>
      <c r="N11" t="b">
        <f t="shared" si="0"/>
        <v>1</v>
      </c>
    </row>
    <row r="12" spans="1:14" x14ac:dyDescent="0.25">
      <c r="A12" s="46">
        <v>26</v>
      </c>
      <c r="B12" s="46" t="s">
        <v>268</v>
      </c>
      <c r="C12" s="46" t="s">
        <v>167</v>
      </c>
      <c r="D12" s="46" t="s">
        <v>62</v>
      </c>
      <c r="E12" s="46" t="s">
        <v>342</v>
      </c>
      <c r="F12" s="46" t="s">
        <v>264</v>
      </c>
      <c r="G12" s="46" t="s">
        <v>265</v>
      </c>
      <c r="H12" s="46">
        <v>8</v>
      </c>
      <c r="I12" s="46">
        <v>0</v>
      </c>
      <c r="J12" s="46">
        <v>8</v>
      </c>
      <c r="K12" s="46">
        <v>46</v>
      </c>
      <c r="N12" t="b">
        <f t="shared" si="0"/>
        <v>1</v>
      </c>
    </row>
    <row r="13" spans="1:14" x14ac:dyDescent="0.25">
      <c r="A13">
        <v>26</v>
      </c>
      <c r="B13" t="s">
        <v>262</v>
      </c>
      <c r="C13" t="s">
        <v>131</v>
      </c>
      <c r="D13" t="s">
        <v>61</v>
      </c>
      <c r="E13" t="s">
        <v>368</v>
      </c>
      <c r="F13" t="s">
        <v>264</v>
      </c>
      <c r="G13" t="s">
        <v>265</v>
      </c>
      <c r="H13">
        <v>4</v>
      </c>
      <c r="I13">
        <v>0</v>
      </c>
      <c r="J13">
        <v>4</v>
      </c>
      <c r="K13">
        <v>12</v>
      </c>
      <c r="N13" t="b">
        <f t="shared" si="0"/>
        <v>1</v>
      </c>
    </row>
    <row r="14" spans="1:14" x14ac:dyDescent="0.25">
      <c r="A14" s="46">
        <v>26</v>
      </c>
      <c r="B14" s="46" t="s">
        <v>262</v>
      </c>
      <c r="C14" s="46" t="s">
        <v>113</v>
      </c>
      <c r="D14" s="46" t="s">
        <v>60</v>
      </c>
      <c r="E14" s="46" t="s">
        <v>328</v>
      </c>
      <c r="F14" s="46" t="s">
        <v>264</v>
      </c>
      <c r="G14" s="46" t="s">
        <v>265</v>
      </c>
      <c r="H14" s="46">
        <v>10</v>
      </c>
      <c r="I14" s="46">
        <v>0</v>
      </c>
      <c r="J14" s="46">
        <v>10</v>
      </c>
      <c r="K14" s="46">
        <v>152</v>
      </c>
      <c r="N14" t="b">
        <f t="shared" si="0"/>
        <v>1</v>
      </c>
    </row>
    <row r="15" spans="1:14" x14ac:dyDescent="0.25">
      <c r="A15" s="46">
        <v>26</v>
      </c>
      <c r="B15" s="46" t="s">
        <v>291</v>
      </c>
      <c r="C15" s="46" t="s">
        <v>259</v>
      </c>
      <c r="D15" s="46" t="s">
        <v>63</v>
      </c>
      <c r="E15" s="46" t="s">
        <v>366</v>
      </c>
      <c r="F15" s="46" t="s">
        <v>264</v>
      </c>
      <c r="G15" s="46" t="s">
        <v>265</v>
      </c>
      <c r="H15" s="46">
        <v>4</v>
      </c>
      <c r="I15" s="46">
        <v>0</v>
      </c>
      <c r="J15" s="46">
        <v>4</v>
      </c>
      <c r="K15" s="46">
        <v>22</v>
      </c>
      <c r="N15" t="b">
        <f t="shared" si="0"/>
        <v>1</v>
      </c>
    </row>
    <row r="16" spans="1:14" x14ac:dyDescent="0.25">
      <c r="A16" s="46">
        <v>26</v>
      </c>
      <c r="B16" s="46" t="s">
        <v>262</v>
      </c>
      <c r="C16" s="46" t="s">
        <v>137</v>
      </c>
      <c r="D16" s="46" t="s">
        <v>61</v>
      </c>
      <c r="E16" s="46" t="s">
        <v>301</v>
      </c>
      <c r="F16" s="46" t="s">
        <v>264</v>
      </c>
      <c r="G16" s="46" t="s">
        <v>265</v>
      </c>
      <c r="H16" s="46">
        <v>17</v>
      </c>
      <c r="I16" s="46">
        <v>2</v>
      </c>
      <c r="J16" s="46">
        <v>19</v>
      </c>
      <c r="K16" s="46">
        <v>138</v>
      </c>
      <c r="N16" t="b">
        <f t="shared" si="0"/>
        <v>1</v>
      </c>
    </row>
    <row r="17" spans="1:14" x14ac:dyDescent="0.25">
      <c r="A17" s="46">
        <v>26</v>
      </c>
      <c r="B17" s="46" t="s">
        <v>268</v>
      </c>
      <c r="C17" s="46" t="s">
        <v>169</v>
      </c>
      <c r="D17" s="46" t="s">
        <v>62</v>
      </c>
      <c r="E17" s="46" t="s">
        <v>270</v>
      </c>
      <c r="F17" s="46" t="s">
        <v>264</v>
      </c>
      <c r="G17" s="46" t="s">
        <v>265</v>
      </c>
      <c r="H17" s="46">
        <v>110</v>
      </c>
      <c r="I17" s="46">
        <v>0</v>
      </c>
      <c r="J17" s="46">
        <v>110</v>
      </c>
      <c r="K17" s="46">
        <v>178</v>
      </c>
      <c r="N17" t="b">
        <f t="shared" si="0"/>
        <v>1</v>
      </c>
    </row>
    <row r="18" spans="1:14" x14ac:dyDescent="0.25">
      <c r="A18" s="46">
        <v>26</v>
      </c>
      <c r="B18" s="46" t="s">
        <v>262</v>
      </c>
      <c r="C18" s="46" t="s">
        <v>128</v>
      </c>
      <c r="D18" s="46" t="s">
        <v>61</v>
      </c>
      <c r="E18" s="46" t="s">
        <v>295</v>
      </c>
      <c r="F18" s="46" t="s">
        <v>264</v>
      </c>
      <c r="G18" s="46" t="s">
        <v>265</v>
      </c>
      <c r="H18" s="46">
        <v>20</v>
      </c>
      <c r="I18" s="46">
        <v>3</v>
      </c>
      <c r="J18" s="46">
        <v>23</v>
      </c>
      <c r="K18" s="46">
        <v>66</v>
      </c>
      <c r="N18" t="b">
        <f t="shared" si="0"/>
        <v>1</v>
      </c>
    </row>
    <row r="19" spans="1:14" x14ac:dyDescent="0.25">
      <c r="A19" s="46">
        <v>26</v>
      </c>
      <c r="B19" s="46" t="s">
        <v>266</v>
      </c>
      <c r="C19" s="46" t="s">
        <v>212</v>
      </c>
      <c r="D19" s="46" t="s">
        <v>60</v>
      </c>
      <c r="E19" s="46" t="s">
        <v>345</v>
      </c>
      <c r="F19" s="46" t="s">
        <v>264</v>
      </c>
      <c r="G19" s="46" t="s">
        <v>265</v>
      </c>
      <c r="H19" s="46">
        <v>4</v>
      </c>
      <c r="I19" s="46">
        <v>3</v>
      </c>
      <c r="J19" s="46">
        <v>7</v>
      </c>
      <c r="K19" s="46">
        <v>32</v>
      </c>
      <c r="N19" t="b">
        <f t="shared" si="0"/>
        <v>1</v>
      </c>
    </row>
    <row r="20" spans="1:14" x14ac:dyDescent="0.25">
      <c r="A20">
        <v>26</v>
      </c>
      <c r="B20" t="s">
        <v>268</v>
      </c>
      <c r="C20" t="s">
        <v>406</v>
      </c>
      <c r="D20" t="s">
        <v>62</v>
      </c>
      <c r="E20" t="s">
        <v>407</v>
      </c>
      <c r="F20" t="s">
        <v>264</v>
      </c>
      <c r="G20" t="s">
        <v>265</v>
      </c>
      <c r="H20">
        <v>0</v>
      </c>
      <c r="I20">
        <v>0</v>
      </c>
      <c r="J20">
        <v>0</v>
      </c>
      <c r="K20">
        <v>6</v>
      </c>
      <c r="N20" t="b">
        <f t="shared" si="0"/>
        <v>1</v>
      </c>
    </row>
    <row r="21" spans="1:14" x14ac:dyDescent="0.25">
      <c r="A21" s="46">
        <v>26</v>
      </c>
      <c r="B21" s="46" t="s">
        <v>266</v>
      </c>
      <c r="C21" s="46" t="s">
        <v>231</v>
      </c>
      <c r="D21" s="46" t="s">
        <v>63</v>
      </c>
      <c r="E21" s="46" t="s">
        <v>325</v>
      </c>
      <c r="F21" s="46" t="s">
        <v>264</v>
      </c>
      <c r="G21" s="46" t="s">
        <v>265</v>
      </c>
      <c r="H21" s="46">
        <v>1</v>
      </c>
      <c r="I21" s="46">
        <v>10</v>
      </c>
      <c r="J21" s="46">
        <v>11</v>
      </c>
      <c r="K21" s="46">
        <v>18</v>
      </c>
      <c r="N21" t="b">
        <f t="shared" si="0"/>
        <v>1</v>
      </c>
    </row>
    <row r="22" spans="1:14" x14ac:dyDescent="0.25">
      <c r="A22">
        <v>26</v>
      </c>
      <c r="B22" t="s">
        <v>268</v>
      </c>
      <c r="C22" t="s">
        <v>173</v>
      </c>
      <c r="D22" t="s">
        <v>62</v>
      </c>
      <c r="E22" t="s">
        <v>367</v>
      </c>
      <c r="F22" t="s">
        <v>264</v>
      </c>
      <c r="G22" t="s">
        <v>265</v>
      </c>
      <c r="H22">
        <v>3</v>
      </c>
      <c r="I22">
        <v>1</v>
      </c>
      <c r="J22">
        <v>4</v>
      </c>
      <c r="K22">
        <v>16</v>
      </c>
      <c r="N22" t="b">
        <f t="shared" si="0"/>
        <v>1</v>
      </c>
    </row>
    <row r="23" spans="1:14" x14ac:dyDescent="0.25">
      <c r="A23">
        <v>26</v>
      </c>
      <c r="B23" t="s">
        <v>266</v>
      </c>
      <c r="C23" t="s">
        <v>201</v>
      </c>
      <c r="D23" t="s">
        <v>60</v>
      </c>
      <c r="E23" t="s">
        <v>378</v>
      </c>
      <c r="F23" t="s">
        <v>264</v>
      </c>
      <c r="G23" t="s">
        <v>265</v>
      </c>
      <c r="H23">
        <v>1</v>
      </c>
      <c r="I23">
        <v>1</v>
      </c>
      <c r="J23">
        <v>2</v>
      </c>
      <c r="K23">
        <v>160</v>
      </c>
      <c r="N23" t="b">
        <f t="shared" si="0"/>
        <v>1</v>
      </c>
    </row>
    <row r="24" spans="1:14" x14ac:dyDescent="0.25">
      <c r="A24" s="46">
        <v>26</v>
      </c>
      <c r="B24" s="46" t="s">
        <v>266</v>
      </c>
      <c r="C24" s="46" t="s">
        <v>227</v>
      </c>
      <c r="D24" s="46" t="s">
        <v>62</v>
      </c>
      <c r="E24" s="46" t="s">
        <v>275</v>
      </c>
      <c r="F24" s="46" t="s">
        <v>264</v>
      </c>
      <c r="G24" s="46" t="s">
        <v>265</v>
      </c>
      <c r="H24" s="46">
        <v>59</v>
      </c>
      <c r="I24" s="46">
        <v>4</v>
      </c>
      <c r="J24" s="46">
        <v>63</v>
      </c>
      <c r="K24" s="46">
        <v>78</v>
      </c>
      <c r="N24" t="b">
        <f t="shared" si="0"/>
        <v>1</v>
      </c>
    </row>
    <row r="25" spans="1:14" x14ac:dyDescent="0.25">
      <c r="A25" s="46">
        <v>26</v>
      </c>
      <c r="B25" s="46" t="s">
        <v>291</v>
      </c>
      <c r="C25" s="46" t="s">
        <v>239</v>
      </c>
      <c r="D25" s="46" t="s">
        <v>62</v>
      </c>
      <c r="E25" s="46" t="s">
        <v>365</v>
      </c>
      <c r="F25" s="46" t="s">
        <v>264</v>
      </c>
      <c r="G25" s="46" t="s">
        <v>265</v>
      </c>
      <c r="H25" s="46">
        <v>3</v>
      </c>
      <c r="I25" s="46">
        <v>1</v>
      </c>
      <c r="J25" s="46">
        <v>4</v>
      </c>
      <c r="K25" s="46">
        <v>12</v>
      </c>
      <c r="N25" t="b">
        <f t="shared" si="0"/>
        <v>1</v>
      </c>
    </row>
    <row r="26" spans="1:14" x14ac:dyDescent="0.25">
      <c r="A26" s="46">
        <v>26</v>
      </c>
      <c r="B26" s="46" t="s">
        <v>291</v>
      </c>
      <c r="C26" s="46" t="s">
        <v>246</v>
      </c>
      <c r="D26" s="46" t="s">
        <v>63</v>
      </c>
      <c r="E26" s="46" t="s">
        <v>348</v>
      </c>
      <c r="F26" s="46" t="s">
        <v>264</v>
      </c>
      <c r="G26" s="46" t="s">
        <v>265</v>
      </c>
      <c r="H26" s="46">
        <v>5</v>
      </c>
      <c r="I26" s="46">
        <v>1</v>
      </c>
      <c r="J26" s="46">
        <v>6</v>
      </c>
      <c r="K26" s="46">
        <v>26</v>
      </c>
      <c r="N26" t="b">
        <f t="shared" si="0"/>
        <v>1</v>
      </c>
    </row>
    <row r="27" spans="1:14" x14ac:dyDescent="0.25">
      <c r="A27" s="46">
        <v>26</v>
      </c>
      <c r="B27" s="46" t="s">
        <v>266</v>
      </c>
      <c r="C27" s="46" t="s">
        <v>217</v>
      </c>
      <c r="D27" s="46" t="s">
        <v>63</v>
      </c>
      <c r="E27" s="46" t="s">
        <v>362</v>
      </c>
      <c r="F27" s="46" t="s">
        <v>264</v>
      </c>
      <c r="G27" s="46" t="s">
        <v>265</v>
      </c>
      <c r="H27" s="46">
        <v>2</v>
      </c>
      <c r="I27" s="46">
        <v>2</v>
      </c>
      <c r="J27" s="46">
        <v>4</v>
      </c>
      <c r="K27" s="46">
        <v>29</v>
      </c>
      <c r="N27" t="b">
        <f t="shared" si="0"/>
        <v>1</v>
      </c>
    </row>
    <row r="28" spans="1:14" x14ac:dyDescent="0.25">
      <c r="A28" s="46">
        <v>26</v>
      </c>
      <c r="B28" s="46" t="s">
        <v>266</v>
      </c>
      <c r="C28" s="46" t="s">
        <v>234</v>
      </c>
      <c r="D28" s="46" t="s">
        <v>62</v>
      </c>
      <c r="E28" s="46" t="s">
        <v>361</v>
      </c>
      <c r="F28" s="46" t="s">
        <v>264</v>
      </c>
      <c r="G28" s="46" t="s">
        <v>265</v>
      </c>
      <c r="H28" s="46">
        <v>4</v>
      </c>
      <c r="I28" s="46">
        <v>1</v>
      </c>
      <c r="J28" s="46">
        <v>5</v>
      </c>
      <c r="K28" s="46">
        <v>87</v>
      </c>
      <c r="N28" t="b">
        <f t="shared" si="0"/>
        <v>1</v>
      </c>
    </row>
    <row r="29" spans="1:14" x14ac:dyDescent="0.25">
      <c r="A29">
        <v>26</v>
      </c>
      <c r="B29" t="s">
        <v>266</v>
      </c>
      <c r="C29" t="s">
        <v>395</v>
      </c>
      <c r="D29" t="s">
        <v>60</v>
      </c>
      <c r="E29" t="s">
        <v>396</v>
      </c>
      <c r="F29" t="s">
        <v>264</v>
      </c>
      <c r="G29" t="s">
        <v>265</v>
      </c>
      <c r="H29">
        <v>0</v>
      </c>
      <c r="I29">
        <v>0</v>
      </c>
      <c r="J29">
        <v>0</v>
      </c>
      <c r="K29">
        <v>0</v>
      </c>
      <c r="M29" t="s">
        <v>397</v>
      </c>
      <c r="N29" t="b">
        <f t="shared" si="0"/>
        <v>1</v>
      </c>
    </row>
    <row r="30" spans="1:14" x14ac:dyDescent="0.25">
      <c r="A30" s="46">
        <v>26</v>
      </c>
      <c r="B30" s="46" t="s">
        <v>266</v>
      </c>
      <c r="C30" s="46" t="s">
        <v>209</v>
      </c>
      <c r="D30" s="46" t="s">
        <v>60</v>
      </c>
      <c r="E30" s="46" t="s">
        <v>304</v>
      </c>
      <c r="F30" s="46" t="s">
        <v>264</v>
      </c>
      <c r="G30" s="46" t="s">
        <v>265</v>
      </c>
      <c r="H30" s="46">
        <v>14</v>
      </c>
      <c r="I30" s="46">
        <v>5</v>
      </c>
      <c r="J30" s="46">
        <v>19</v>
      </c>
      <c r="K30" s="46">
        <v>174</v>
      </c>
      <c r="N30" t="b">
        <f t="shared" si="0"/>
        <v>1</v>
      </c>
    </row>
    <row r="31" spans="1:14" x14ac:dyDescent="0.25">
      <c r="A31">
        <v>26</v>
      </c>
      <c r="B31" t="s">
        <v>291</v>
      </c>
      <c r="C31" t="s">
        <v>249</v>
      </c>
      <c r="D31" t="s">
        <v>63</v>
      </c>
      <c r="E31" t="s">
        <v>373</v>
      </c>
      <c r="F31" t="s">
        <v>264</v>
      </c>
      <c r="G31" t="s">
        <v>265</v>
      </c>
      <c r="H31">
        <v>3</v>
      </c>
      <c r="I31">
        <v>0</v>
      </c>
      <c r="J31">
        <v>3</v>
      </c>
      <c r="K31">
        <v>13</v>
      </c>
      <c r="N31" t="b">
        <f t="shared" si="0"/>
        <v>1</v>
      </c>
    </row>
    <row r="32" spans="1:14" x14ac:dyDescent="0.25">
      <c r="A32">
        <v>26</v>
      </c>
      <c r="B32" t="s">
        <v>266</v>
      </c>
      <c r="C32" t="s">
        <v>215</v>
      </c>
      <c r="D32" t="s">
        <v>60</v>
      </c>
      <c r="E32" t="s">
        <v>339</v>
      </c>
      <c r="F32" t="s">
        <v>264</v>
      </c>
      <c r="G32" t="s">
        <v>265</v>
      </c>
      <c r="H32">
        <v>1</v>
      </c>
      <c r="I32">
        <v>0</v>
      </c>
      <c r="J32">
        <v>1</v>
      </c>
      <c r="K32">
        <v>23</v>
      </c>
      <c r="N32" t="b">
        <f t="shared" si="0"/>
        <v>1</v>
      </c>
    </row>
    <row r="33" spans="1:14" x14ac:dyDescent="0.25">
      <c r="A33" s="46">
        <v>26</v>
      </c>
      <c r="B33" s="46" t="s">
        <v>268</v>
      </c>
      <c r="C33" s="46" t="s">
        <v>187</v>
      </c>
      <c r="D33" s="46" t="s">
        <v>62</v>
      </c>
      <c r="E33" s="46" t="s">
        <v>269</v>
      </c>
      <c r="F33" s="46" t="s">
        <v>264</v>
      </c>
      <c r="G33" s="46" t="s">
        <v>265</v>
      </c>
      <c r="H33" s="46">
        <v>120</v>
      </c>
      <c r="I33" s="46">
        <v>0</v>
      </c>
      <c r="J33" s="46">
        <v>120</v>
      </c>
      <c r="K33" s="46">
        <v>282</v>
      </c>
      <c r="N33" t="b">
        <f t="shared" si="0"/>
        <v>1</v>
      </c>
    </row>
    <row r="34" spans="1:14" x14ac:dyDescent="0.25">
      <c r="A34" s="46">
        <v>26</v>
      </c>
      <c r="B34" s="46" t="s">
        <v>268</v>
      </c>
      <c r="C34" s="46" t="s">
        <v>154</v>
      </c>
      <c r="D34" s="46" t="s">
        <v>61</v>
      </c>
      <c r="E34" s="46" t="s">
        <v>276</v>
      </c>
      <c r="F34" s="46" t="s">
        <v>264</v>
      </c>
      <c r="G34" s="46" t="s">
        <v>265</v>
      </c>
      <c r="H34" s="46">
        <v>54</v>
      </c>
      <c r="I34" s="46">
        <v>7</v>
      </c>
      <c r="J34" s="46">
        <v>61</v>
      </c>
      <c r="K34" s="46">
        <v>192</v>
      </c>
      <c r="N34" t="b">
        <f t="shared" si="0"/>
        <v>1</v>
      </c>
    </row>
    <row r="35" spans="1:14" x14ac:dyDescent="0.25">
      <c r="A35" s="46">
        <v>26</v>
      </c>
      <c r="B35" s="46" t="s">
        <v>262</v>
      </c>
      <c r="C35" s="46" t="s">
        <v>150</v>
      </c>
      <c r="D35" s="46" t="s">
        <v>61</v>
      </c>
      <c r="E35" s="46" t="s">
        <v>287</v>
      </c>
      <c r="F35" s="46" t="s">
        <v>264</v>
      </c>
      <c r="G35" s="46" t="s">
        <v>265</v>
      </c>
      <c r="H35" s="46">
        <v>33</v>
      </c>
      <c r="I35" s="46">
        <v>6</v>
      </c>
      <c r="J35" s="46">
        <v>39</v>
      </c>
      <c r="K35" s="46">
        <v>1189</v>
      </c>
      <c r="L35" t="s">
        <v>409</v>
      </c>
      <c r="N35" t="b">
        <f t="shared" si="0"/>
        <v>1</v>
      </c>
    </row>
    <row r="36" spans="1:14" x14ac:dyDescent="0.25">
      <c r="A36" s="46">
        <v>26</v>
      </c>
      <c r="B36" s="46" t="s">
        <v>291</v>
      </c>
      <c r="C36" s="46" t="s">
        <v>251</v>
      </c>
      <c r="D36" s="46" t="s">
        <v>63</v>
      </c>
      <c r="E36" s="46" t="s">
        <v>357</v>
      </c>
      <c r="F36" s="46" t="s">
        <v>264</v>
      </c>
      <c r="G36" s="46" t="s">
        <v>265</v>
      </c>
      <c r="H36" s="46">
        <v>3</v>
      </c>
      <c r="I36" s="46">
        <v>2</v>
      </c>
      <c r="J36" s="46">
        <v>5</v>
      </c>
      <c r="K36" s="46">
        <v>18</v>
      </c>
      <c r="N36" t="b">
        <f t="shared" si="0"/>
        <v>1</v>
      </c>
    </row>
    <row r="37" spans="1:14" x14ac:dyDescent="0.25">
      <c r="A37" s="46">
        <v>26</v>
      </c>
      <c r="B37" s="46" t="s">
        <v>262</v>
      </c>
      <c r="C37" s="46" t="s">
        <v>143</v>
      </c>
      <c r="D37" s="46" t="s">
        <v>61</v>
      </c>
      <c r="E37" s="46" t="s">
        <v>343</v>
      </c>
      <c r="F37" s="46" t="s">
        <v>264</v>
      </c>
      <c r="G37" s="46" t="s">
        <v>265</v>
      </c>
      <c r="H37" s="46">
        <v>7</v>
      </c>
      <c r="I37" s="46">
        <v>0</v>
      </c>
      <c r="J37" s="46">
        <v>7</v>
      </c>
      <c r="K37" s="46">
        <v>71</v>
      </c>
      <c r="N37" t="b">
        <f t="shared" si="0"/>
        <v>1</v>
      </c>
    </row>
    <row r="38" spans="1:14" x14ac:dyDescent="0.25">
      <c r="A38">
        <v>26</v>
      </c>
      <c r="B38" t="s">
        <v>291</v>
      </c>
      <c r="C38" t="s">
        <v>261</v>
      </c>
      <c r="D38" t="s">
        <v>63</v>
      </c>
      <c r="E38" t="s">
        <v>394</v>
      </c>
      <c r="F38" t="s">
        <v>264</v>
      </c>
      <c r="G38" t="s">
        <v>265</v>
      </c>
      <c r="H38">
        <v>1</v>
      </c>
      <c r="I38">
        <v>0</v>
      </c>
      <c r="J38">
        <v>1</v>
      </c>
      <c r="K38">
        <v>2</v>
      </c>
      <c r="N38" t="b">
        <f t="shared" si="0"/>
        <v>1</v>
      </c>
    </row>
    <row r="39" spans="1:14" x14ac:dyDescent="0.25">
      <c r="A39" s="46">
        <v>26</v>
      </c>
      <c r="B39" s="46" t="s">
        <v>262</v>
      </c>
      <c r="C39" s="46" t="s">
        <v>147</v>
      </c>
      <c r="D39" s="46" t="s">
        <v>61</v>
      </c>
      <c r="E39" s="46" t="s">
        <v>296</v>
      </c>
      <c r="F39" s="46" t="s">
        <v>264</v>
      </c>
      <c r="G39" s="46" t="s">
        <v>265</v>
      </c>
      <c r="H39" s="46">
        <v>14</v>
      </c>
      <c r="I39" s="46">
        <v>8</v>
      </c>
      <c r="J39" s="46">
        <v>22</v>
      </c>
      <c r="K39" s="46">
        <v>49</v>
      </c>
      <c r="N39" t="b">
        <f t="shared" si="0"/>
        <v>1</v>
      </c>
    </row>
    <row r="40" spans="1:14" x14ac:dyDescent="0.25">
      <c r="A40" s="46">
        <v>26</v>
      </c>
      <c r="B40" s="46" t="s">
        <v>266</v>
      </c>
      <c r="C40" s="46" t="s">
        <v>204</v>
      </c>
      <c r="D40" s="46" t="s">
        <v>60</v>
      </c>
      <c r="E40" s="46" t="s">
        <v>360</v>
      </c>
      <c r="F40" s="46" t="s">
        <v>264</v>
      </c>
      <c r="G40" s="46" t="s">
        <v>265</v>
      </c>
      <c r="H40" s="46">
        <v>3</v>
      </c>
      <c r="I40" s="46">
        <v>2</v>
      </c>
      <c r="J40" s="46">
        <v>5</v>
      </c>
      <c r="K40" s="46">
        <v>22</v>
      </c>
      <c r="N40" t="b">
        <f t="shared" si="0"/>
        <v>1</v>
      </c>
    </row>
    <row r="41" spans="1:14" x14ac:dyDescent="0.25">
      <c r="A41" s="46">
        <v>26</v>
      </c>
      <c r="B41" s="46" t="s">
        <v>268</v>
      </c>
      <c r="C41" s="46" t="s">
        <v>182</v>
      </c>
      <c r="D41" s="46" t="s">
        <v>62</v>
      </c>
      <c r="E41" s="46" t="s">
        <v>356</v>
      </c>
      <c r="F41" s="46" t="s">
        <v>264</v>
      </c>
      <c r="G41" s="46" t="s">
        <v>265</v>
      </c>
      <c r="H41" s="46">
        <v>5</v>
      </c>
      <c r="I41" s="46">
        <v>0</v>
      </c>
      <c r="J41" s="46">
        <v>5</v>
      </c>
      <c r="K41" s="46">
        <v>17</v>
      </c>
      <c r="N41" t="b">
        <f t="shared" si="0"/>
        <v>1</v>
      </c>
    </row>
    <row r="42" spans="1:14" x14ac:dyDescent="0.25">
      <c r="A42">
        <v>26</v>
      </c>
      <c r="B42" t="s">
        <v>268</v>
      </c>
      <c r="C42" t="s">
        <v>404</v>
      </c>
      <c r="D42" t="s">
        <v>62</v>
      </c>
      <c r="E42" t="s">
        <v>405</v>
      </c>
      <c r="F42" t="s">
        <v>264</v>
      </c>
      <c r="G42" t="s">
        <v>265</v>
      </c>
      <c r="H42">
        <v>0</v>
      </c>
      <c r="I42">
        <v>0</v>
      </c>
      <c r="J42">
        <v>0</v>
      </c>
      <c r="K42">
        <v>0</v>
      </c>
      <c r="M42" t="s">
        <v>397</v>
      </c>
      <c r="N42" t="b">
        <f t="shared" si="0"/>
        <v>1</v>
      </c>
    </row>
    <row r="43" spans="1:14" x14ac:dyDescent="0.25">
      <c r="A43" s="46">
        <v>26</v>
      </c>
      <c r="B43" s="46" t="s">
        <v>291</v>
      </c>
      <c r="C43" s="46" t="s">
        <v>256</v>
      </c>
      <c r="D43" s="46" t="s">
        <v>63</v>
      </c>
      <c r="E43" s="46" t="s">
        <v>310</v>
      </c>
      <c r="F43" s="46" t="s">
        <v>264</v>
      </c>
      <c r="G43" s="46" t="s">
        <v>265</v>
      </c>
      <c r="H43" s="46">
        <v>10</v>
      </c>
      <c r="I43" s="46">
        <v>6</v>
      </c>
      <c r="J43" s="46">
        <v>16</v>
      </c>
      <c r="K43" s="46">
        <v>35</v>
      </c>
      <c r="N43" t="b">
        <f t="shared" si="0"/>
        <v>1</v>
      </c>
    </row>
    <row r="44" spans="1:14" x14ac:dyDescent="0.25">
      <c r="A44">
        <v>26</v>
      </c>
      <c r="B44" t="s">
        <v>266</v>
      </c>
      <c r="C44" t="s">
        <v>379</v>
      </c>
      <c r="D44" s="46" t="s">
        <v>106</v>
      </c>
      <c r="E44" t="s">
        <v>380</v>
      </c>
      <c r="F44" t="s">
        <v>264</v>
      </c>
      <c r="G44" t="s">
        <v>265</v>
      </c>
      <c r="H44">
        <v>1</v>
      </c>
      <c r="I44">
        <v>1</v>
      </c>
      <c r="J44">
        <v>2</v>
      </c>
      <c r="K44">
        <v>45</v>
      </c>
      <c r="N44" t="b">
        <f t="shared" si="0"/>
        <v>1</v>
      </c>
    </row>
    <row r="45" spans="1:14" x14ac:dyDescent="0.25">
      <c r="A45" s="46">
        <v>26</v>
      </c>
      <c r="B45" s="46" t="s">
        <v>262</v>
      </c>
      <c r="C45" s="46" t="s">
        <v>351</v>
      </c>
      <c r="D45" s="46" t="s">
        <v>106</v>
      </c>
      <c r="E45" s="46" t="s">
        <v>352</v>
      </c>
      <c r="F45" s="46" t="s">
        <v>264</v>
      </c>
      <c r="G45" s="46" t="s">
        <v>265</v>
      </c>
      <c r="H45" s="46">
        <v>6</v>
      </c>
      <c r="I45" s="46">
        <v>0</v>
      </c>
      <c r="J45" s="46">
        <v>6</v>
      </c>
      <c r="K45" s="46">
        <v>52</v>
      </c>
      <c r="N45" t="b">
        <f t="shared" si="0"/>
        <v>1</v>
      </c>
    </row>
    <row r="46" spans="1:14" x14ac:dyDescent="0.25">
      <c r="A46" s="46">
        <v>26</v>
      </c>
      <c r="B46" s="46" t="s">
        <v>266</v>
      </c>
      <c r="C46" s="46" t="s">
        <v>297</v>
      </c>
      <c r="D46" s="46" t="s">
        <v>106</v>
      </c>
      <c r="E46" s="46" t="s">
        <v>298</v>
      </c>
      <c r="F46" s="46" t="s">
        <v>264</v>
      </c>
      <c r="G46" s="46" t="s">
        <v>265</v>
      </c>
      <c r="H46" s="46">
        <v>16</v>
      </c>
      <c r="I46" s="46">
        <v>6</v>
      </c>
      <c r="J46" s="46">
        <v>22</v>
      </c>
      <c r="K46" s="46">
        <v>48</v>
      </c>
      <c r="N46" t="b">
        <f t="shared" si="0"/>
        <v>1</v>
      </c>
    </row>
    <row r="47" spans="1:14" x14ac:dyDescent="0.25">
      <c r="A47" s="46">
        <v>26</v>
      </c>
      <c r="B47" s="46" t="s">
        <v>262</v>
      </c>
      <c r="C47" s="46" t="s">
        <v>305</v>
      </c>
      <c r="D47" s="46" t="s">
        <v>106</v>
      </c>
      <c r="E47" s="46" t="s">
        <v>306</v>
      </c>
      <c r="F47" s="46" t="s">
        <v>264</v>
      </c>
      <c r="G47" s="46" t="s">
        <v>265</v>
      </c>
      <c r="H47" s="46">
        <v>18</v>
      </c>
      <c r="I47" s="46">
        <v>0</v>
      </c>
      <c r="J47" s="46">
        <v>18</v>
      </c>
      <c r="K47" s="46">
        <v>37</v>
      </c>
      <c r="N47" t="b">
        <f t="shared" si="0"/>
        <v>1</v>
      </c>
    </row>
    <row r="48" spans="1:14" x14ac:dyDescent="0.25">
      <c r="A48">
        <v>26</v>
      </c>
      <c r="B48" t="s">
        <v>262</v>
      </c>
      <c r="C48" t="s">
        <v>369</v>
      </c>
      <c r="D48" s="46" t="s">
        <v>106</v>
      </c>
      <c r="E48" t="s">
        <v>370</v>
      </c>
      <c r="F48" t="s">
        <v>264</v>
      </c>
      <c r="G48" t="s">
        <v>265</v>
      </c>
      <c r="H48">
        <v>3</v>
      </c>
      <c r="I48">
        <v>0</v>
      </c>
      <c r="J48">
        <v>3</v>
      </c>
      <c r="K48">
        <v>83</v>
      </c>
      <c r="N48" t="b">
        <f t="shared" si="0"/>
        <v>1</v>
      </c>
    </row>
    <row r="49" spans="1:14" x14ac:dyDescent="0.25">
      <c r="A49" s="46">
        <v>26</v>
      </c>
      <c r="B49" s="46" t="s">
        <v>262</v>
      </c>
      <c r="C49" s="46" t="s">
        <v>293</v>
      </c>
      <c r="D49" s="46" t="s">
        <v>106</v>
      </c>
      <c r="E49" s="46" t="s">
        <v>294</v>
      </c>
      <c r="F49" s="46" t="s">
        <v>264</v>
      </c>
      <c r="G49" s="46" t="s">
        <v>265</v>
      </c>
      <c r="H49" s="46">
        <v>28</v>
      </c>
      <c r="I49" s="46">
        <v>0</v>
      </c>
      <c r="J49" s="46">
        <v>28</v>
      </c>
      <c r="K49" s="46">
        <v>36</v>
      </c>
      <c r="N49" t="b">
        <f t="shared" si="0"/>
        <v>1</v>
      </c>
    </row>
    <row r="50" spans="1:14" x14ac:dyDescent="0.25">
      <c r="A50" s="46">
        <v>26</v>
      </c>
      <c r="B50" s="46" t="s">
        <v>262</v>
      </c>
      <c r="C50" s="46" t="s">
        <v>273</v>
      </c>
      <c r="D50" s="46" t="s">
        <v>106</v>
      </c>
      <c r="E50" s="46" t="s">
        <v>274</v>
      </c>
      <c r="F50" s="46" t="s">
        <v>264</v>
      </c>
      <c r="G50" s="46" t="s">
        <v>265</v>
      </c>
      <c r="H50" s="46">
        <v>67</v>
      </c>
      <c r="I50" s="46">
        <v>1</v>
      </c>
      <c r="J50" s="46">
        <v>68</v>
      </c>
      <c r="K50" s="46">
        <v>118</v>
      </c>
      <c r="N50" t="b">
        <f t="shared" si="0"/>
        <v>1</v>
      </c>
    </row>
    <row r="51" spans="1:14" x14ac:dyDescent="0.25">
      <c r="A51" s="46">
        <v>26</v>
      </c>
      <c r="B51" s="46" t="s">
        <v>262</v>
      </c>
      <c r="C51" s="46" t="s">
        <v>349</v>
      </c>
      <c r="D51" s="46" t="s">
        <v>106</v>
      </c>
      <c r="E51" s="46" t="s">
        <v>350</v>
      </c>
      <c r="F51" s="46" t="s">
        <v>264</v>
      </c>
      <c r="G51" s="46" t="s">
        <v>265</v>
      </c>
      <c r="H51" s="46">
        <v>6</v>
      </c>
      <c r="I51" s="46">
        <v>0</v>
      </c>
      <c r="J51" s="46">
        <v>6</v>
      </c>
      <c r="K51" s="46">
        <v>55</v>
      </c>
      <c r="N51" t="b">
        <f t="shared" si="0"/>
        <v>1</v>
      </c>
    </row>
    <row r="52" spans="1:14" x14ac:dyDescent="0.25">
      <c r="A52">
        <v>26</v>
      </c>
      <c r="B52" t="s">
        <v>266</v>
      </c>
      <c r="C52" t="s">
        <v>374</v>
      </c>
      <c r="D52" s="46" t="s">
        <v>106</v>
      </c>
      <c r="E52" t="s">
        <v>375</v>
      </c>
      <c r="F52" t="s">
        <v>264</v>
      </c>
      <c r="G52" t="s">
        <v>265</v>
      </c>
      <c r="H52">
        <v>3</v>
      </c>
      <c r="I52">
        <v>0</v>
      </c>
      <c r="J52">
        <v>3</v>
      </c>
      <c r="K52">
        <v>20</v>
      </c>
      <c r="N52" t="b">
        <f t="shared" si="0"/>
        <v>1</v>
      </c>
    </row>
    <row r="53" spans="1:14" x14ac:dyDescent="0.25">
      <c r="A53" s="46">
        <v>26</v>
      </c>
      <c r="B53" s="46" t="s">
        <v>262</v>
      </c>
      <c r="C53" s="46" t="s">
        <v>271</v>
      </c>
      <c r="D53" s="46" t="s">
        <v>106</v>
      </c>
      <c r="E53" s="46" t="s">
        <v>272</v>
      </c>
      <c r="F53" s="46" t="s">
        <v>264</v>
      </c>
      <c r="G53" s="46" t="s">
        <v>265</v>
      </c>
      <c r="H53" s="46">
        <v>64</v>
      </c>
      <c r="I53" s="46">
        <v>7</v>
      </c>
      <c r="J53" s="46">
        <v>71</v>
      </c>
      <c r="K53" s="46">
        <v>213</v>
      </c>
      <c r="N53" t="b">
        <f t="shared" si="0"/>
        <v>1</v>
      </c>
    </row>
    <row r="54" spans="1:14" x14ac:dyDescent="0.25">
      <c r="A54" s="46">
        <v>26</v>
      </c>
      <c r="B54" s="46" t="s">
        <v>262</v>
      </c>
      <c r="C54" s="46" t="s">
        <v>302</v>
      </c>
      <c r="D54" s="46" t="s">
        <v>106</v>
      </c>
      <c r="E54" s="46" t="s">
        <v>303</v>
      </c>
      <c r="F54" s="46" t="s">
        <v>264</v>
      </c>
      <c r="G54" s="46" t="s">
        <v>265</v>
      </c>
      <c r="H54" s="46">
        <v>19</v>
      </c>
      <c r="I54" s="46">
        <v>0</v>
      </c>
      <c r="J54" s="46">
        <v>19</v>
      </c>
      <c r="K54" s="46">
        <v>41</v>
      </c>
      <c r="N54" t="b">
        <f t="shared" si="0"/>
        <v>1</v>
      </c>
    </row>
    <row r="55" spans="1:14" x14ac:dyDescent="0.25">
      <c r="A55">
        <v>26</v>
      </c>
      <c r="B55" t="s">
        <v>262</v>
      </c>
      <c r="C55" t="s">
        <v>387</v>
      </c>
      <c r="D55" s="46" t="s">
        <v>106</v>
      </c>
      <c r="E55" t="s">
        <v>388</v>
      </c>
      <c r="F55" t="s">
        <v>264</v>
      </c>
      <c r="G55" t="s">
        <v>265</v>
      </c>
      <c r="H55">
        <v>1</v>
      </c>
      <c r="I55">
        <v>0</v>
      </c>
      <c r="J55">
        <v>1</v>
      </c>
      <c r="K55">
        <v>107</v>
      </c>
      <c r="N55" t="b">
        <f t="shared" si="0"/>
        <v>1</v>
      </c>
    </row>
    <row r="56" spans="1:14" x14ac:dyDescent="0.25">
      <c r="A56" s="46">
        <v>26</v>
      </c>
      <c r="B56" s="46" t="s">
        <v>266</v>
      </c>
      <c r="C56" s="46" t="s">
        <v>321</v>
      </c>
      <c r="D56" s="46" t="s">
        <v>106</v>
      </c>
      <c r="E56" s="46" t="s">
        <v>322</v>
      </c>
      <c r="F56" s="46" t="s">
        <v>264</v>
      </c>
      <c r="G56" s="46" t="s">
        <v>265</v>
      </c>
      <c r="H56" s="46">
        <v>12</v>
      </c>
      <c r="I56" s="46">
        <v>0</v>
      </c>
      <c r="J56" s="46">
        <v>12</v>
      </c>
      <c r="K56" s="46">
        <v>44</v>
      </c>
      <c r="N56" t="b">
        <f t="shared" si="0"/>
        <v>1</v>
      </c>
    </row>
    <row r="57" spans="1:14" x14ac:dyDescent="0.25">
      <c r="A57" s="46">
        <v>26</v>
      </c>
      <c r="B57" s="46" t="s">
        <v>262</v>
      </c>
      <c r="C57" s="46" t="s">
        <v>299</v>
      </c>
      <c r="D57" s="46" t="s">
        <v>9</v>
      </c>
      <c r="E57" s="46" t="s">
        <v>300</v>
      </c>
      <c r="F57" s="46" t="s">
        <v>264</v>
      </c>
      <c r="G57" s="46" t="s">
        <v>265</v>
      </c>
      <c r="H57" s="46">
        <v>21</v>
      </c>
      <c r="I57" s="46">
        <v>0</v>
      </c>
      <c r="J57" s="46">
        <v>21</v>
      </c>
      <c r="K57" s="46">
        <v>42</v>
      </c>
      <c r="N57" t="b">
        <f t="shared" si="0"/>
        <v>1</v>
      </c>
    </row>
    <row r="58" spans="1:14" x14ac:dyDescent="0.25">
      <c r="A58">
        <v>26</v>
      </c>
      <c r="B58" t="s">
        <v>291</v>
      </c>
      <c r="C58" t="s">
        <v>398</v>
      </c>
      <c r="D58" s="46" t="s">
        <v>9</v>
      </c>
      <c r="E58" t="s">
        <v>399</v>
      </c>
      <c r="F58" t="s">
        <v>264</v>
      </c>
      <c r="G58" t="s">
        <v>265</v>
      </c>
      <c r="H58">
        <v>0</v>
      </c>
      <c r="I58">
        <v>0</v>
      </c>
      <c r="J58">
        <v>0</v>
      </c>
      <c r="K58">
        <v>1</v>
      </c>
      <c r="N58" t="b">
        <f t="shared" si="0"/>
        <v>1</v>
      </c>
    </row>
    <row r="59" spans="1:14" x14ac:dyDescent="0.25">
      <c r="A59" s="46">
        <v>26</v>
      </c>
      <c r="B59" s="46" t="s">
        <v>266</v>
      </c>
      <c r="C59" s="46" t="s">
        <v>308</v>
      </c>
      <c r="D59" s="46" t="s">
        <v>9</v>
      </c>
      <c r="E59" s="46" t="s">
        <v>309</v>
      </c>
      <c r="F59" s="46" t="s">
        <v>264</v>
      </c>
      <c r="G59" s="46" t="s">
        <v>265</v>
      </c>
      <c r="H59" s="46">
        <v>16</v>
      </c>
      <c r="I59" s="46">
        <v>0</v>
      </c>
      <c r="J59" s="46">
        <v>16</v>
      </c>
      <c r="K59" s="46">
        <v>26</v>
      </c>
      <c r="N59" t="b">
        <f t="shared" si="0"/>
        <v>1</v>
      </c>
    </row>
    <row r="60" spans="1:14" x14ac:dyDescent="0.25">
      <c r="A60" s="46">
        <v>26</v>
      </c>
      <c r="B60" s="46" t="s">
        <v>266</v>
      </c>
      <c r="C60" s="46" t="s">
        <v>197</v>
      </c>
      <c r="D60" s="46" t="s">
        <v>9</v>
      </c>
      <c r="E60" s="46" t="s">
        <v>267</v>
      </c>
      <c r="F60" s="46" t="s">
        <v>264</v>
      </c>
      <c r="G60" s="46" t="s">
        <v>265</v>
      </c>
      <c r="H60" s="46">
        <v>130</v>
      </c>
      <c r="I60" s="46">
        <v>0</v>
      </c>
      <c r="J60" s="46">
        <v>130</v>
      </c>
      <c r="K60" s="46">
        <v>262</v>
      </c>
      <c r="N60" t="b">
        <f t="shared" si="0"/>
        <v>1</v>
      </c>
    </row>
    <row r="61" spans="1:14" x14ac:dyDescent="0.25">
      <c r="A61" s="46">
        <v>26</v>
      </c>
      <c r="B61" s="46" t="s">
        <v>266</v>
      </c>
      <c r="C61" s="46" t="s">
        <v>334</v>
      </c>
      <c r="D61" s="46" t="s">
        <v>9</v>
      </c>
      <c r="E61" s="46" t="s">
        <v>335</v>
      </c>
      <c r="F61" s="46" t="s">
        <v>264</v>
      </c>
      <c r="G61" s="46" t="s">
        <v>265</v>
      </c>
      <c r="H61" s="46">
        <v>4</v>
      </c>
      <c r="I61" s="46">
        <v>5</v>
      </c>
      <c r="J61" s="46">
        <v>9</v>
      </c>
      <c r="K61" s="46">
        <v>25</v>
      </c>
      <c r="N61" t="b">
        <f t="shared" si="0"/>
        <v>1</v>
      </c>
    </row>
    <row r="62" spans="1:14" x14ac:dyDescent="0.25">
      <c r="A62" s="46">
        <v>26</v>
      </c>
      <c r="B62" s="46" t="s">
        <v>266</v>
      </c>
      <c r="C62" s="46" t="s">
        <v>283</v>
      </c>
      <c r="D62" s="46" t="s">
        <v>9</v>
      </c>
      <c r="E62" s="46" t="s">
        <v>284</v>
      </c>
      <c r="F62" s="46" t="s">
        <v>264</v>
      </c>
      <c r="G62" s="46" t="s">
        <v>265</v>
      </c>
      <c r="H62" s="46">
        <v>37</v>
      </c>
      <c r="I62" s="46">
        <v>11</v>
      </c>
      <c r="J62" s="46">
        <v>48</v>
      </c>
      <c r="K62" s="46">
        <v>96</v>
      </c>
      <c r="N62" t="b">
        <f t="shared" si="0"/>
        <v>1</v>
      </c>
    </row>
    <row r="63" spans="1:14" x14ac:dyDescent="0.25">
      <c r="A63" s="46">
        <v>26</v>
      </c>
      <c r="B63" s="46" t="s">
        <v>262</v>
      </c>
      <c r="C63" s="46" t="s">
        <v>313</v>
      </c>
      <c r="D63" s="46" t="s">
        <v>9</v>
      </c>
      <c r="E63" s="46" t="s">
        <v>314</v>
      </c>
      <c r="F63" s="46" t="s">
        <v>264</v>
      </c>
      <c r="G63" s="46" t="s">
        <v>265</v>
      </c>
      <c r="H63" s="46">
        <v>15</v>
      </c>
      <c r="I63" s="46">
        <v>0</v>
      </c>
      <c r="J63" s="46">
        <v>15</v>
      </c>
      <c r="K63" s="46">
        <v>122</v>
      </c>
      <c r="N63" t="b">
        <f t="shared" si="0"/>
        <v>1</v>
      </c>
    </row>
    <row r="64" spans="1:14" x14ac:dyDescent="0.25">
      <c r="A64" s="46">
        <v>26</v>
      </c>
      <c r="B64" s="46" t="s">
        <v>266</v>
      </c>
      <c r="C64" s="46" t="s">
        <v>281</v>
      </c>
      <c r="D64" s="46" t="s">
        <v>9</v>
      </c>
      <c r="E64" s="46" t="s">
        <v>282</v>
      </c>
      <c r="F64" s="46" t="s">
        <v>264</v>
      </c>
      <c r="G64" s="46" t="s">
        <v>265</v>
      </c>
      <c r="H64" s="46">
        <v>42</v>
      </c>
      <c r="I64" s="46">
        <v>6</v>
      </c>
      <c r="J64" s="46">
        <v>48</v>
      </c>
      <c r="K64" s="46">
        <v>78</v>
      </c>
      <c r="N64" t="b">
        <f t="shared" si="0"/>
        <v>1</v>
      </c>
    </row>
    <row r="65" spans="1:14" x14ac:dyDescent="0.25">
      <c r="A65" s="46">
        <v>26</v>
      </c>
      <c r="B65" s="46" t="s">
        <v>262</v>
      </c>
      <c r="C65" s="46" t="s">
        <v>107</v>
      </c>
      <c r="D65" s="46" t="s">
        <v>9</v>
      </c>
      <c r="E65" s="46" t="s">
        <v>288</v>
      </c>
      <c r="F65" s="46" t="s">
        <v>264</v>
      </c>
      <c r="G65" s="46" t="s">
        <v>265</v>
      </c>
      <c r="H65" s="46">
        <v>33</v>
      </c>
      <c r="I65" s="46">
        <v>3</v>
      </c>
      <c r="J65" s="46">
        <v>36</v>
      </c>
      <c r="K65" s="46">
        <v>48</v>
      </c>
      <c r="N65" t="b">
        <f t="shared" si="0"/>
        <v>1</v>
      </c>
    </row>
    <row r="66" spans="1:14" x14ac:dyDescent="0.25">
      <c r="A66" s="46">
        <v>26</v>
      </c>
      <c r="B66" s="46" t="s">
        <v>268</v>
      </c>
      <c r="C66" s="46" t="s">
        <v>355</v>
      </c>
      <c r="D66" s="46" t="s">
        <v>9</v>
      </c>
      <c r="E66" s="46" t="s">
        <v>318</v>
      </c>
      <c r="F66" s="46" t="s">
        <v>264</v>
      </c>
      <c r="G66" s="46" t="s">
        <v>265</v>
      </c>
      <c r="H66" s="46">
        <v>2</v>
      </c>
      <c r="I66" s="46">
        <v>4</v>
      </c>
      <c r="J66" s="46">
        <v>6</v>
      </c>
      <c r="K66" s="46">
        <v>12</v>
      </c>
      <c r="N66" t="b">
        <f t="shared" si="0"/>
        <v>1</v>
      </c>
    </row>
    <row r="67" spans="1:14" x14ac:dyDescent="0.25">
      <c r="A67" s="46">
        <v>26</v>
      </c>
      <c r="B67" s="46" t="s">
        <v>268</v>
      </c>
      <c r="C67" s="46" t="s">
        <v>337</v>
      </c>
      <c r="D67" s="46" t="s">
        <v>9</v>
      </c>
      <c r="E67" s="46" t="s">
        <v>338</v>
      </c>
      <c r="F67" s="46" t="s">
        <v>264</v>
      </c>
      <c r="G67" s="46" t="s">
        <v>265</v>
      </c>
      <c r="H67" s="46">
        <v>8</v>
      </c>
      <c r="I67" s="46">
        <v>1</v>
      </c>
      <c r="J67" s="46">
        <v>9</v>
      </c>
      <c r="K67" s="46">
        <v>30</v>
      </c>
      <c r="N67" t="b">
        <f t="shared" ref="N67:N93" si="1">H67+I67=J67</f>
        <v>1</v>
      </c>
    </row>
    <row r="68" spans="1:14" x14ac:dyDescent="0.25">
      <c r="A68" s="46">
        <v>26</v>
      </c>
      <c r="B68" s="46" t="s">
        <v>262</v>
      </c>
      <c r="C68" s="46" t="s">
        <v>289</v>
      </c>
      <c r="D68" s="46" t="s">
        <v>9</v>
      </c>
      <c r="E68" s="46" t="s">
        <v>290</v>
      </c>
      <c r="F68" s="46" t="s">
        <v>264</v>
      </c>
      <c r="G68" s="46" t="s">
        <v>265</v>
      </c>
      <c r="H68" s="46">
        <v>33</v>
      </c>
      <c r="I68" s="46">
        <v>2</v>
      </c>
      <c r="J68" s="46">
        <v>35</v>
      </c>
      <c r="K68" s="46">
        <v>159</v>
      </c>
      <c r="N68" t="b">
        <f t="shared" si="1"/>
        <v>1</v>
      </c>
    </row>
    <row r="69" spans="1:14" x14ac:dyDescent="0.25">
      <c r="A69" s="46">
        <v>26</v>
      </c>
      <c r="B69" s="46" t="s">
        <v>262</v>
      </c>
      <c r="C69" s="46" t="s">
        <v>277</v>
      </c>
      <c r="D69" s="46" t="s">
        <v>9</v>
      </c>
      <c r="E69" s="46" t="s">
        <v>278</v>
      </c>
      <c r="F69" s="46" t="s">
        <v>264</v>
      </c>
      <c r="G69" s="46" t="s">
        <v>265</v>
      </c>
      <c r="H69" s="46">
        <v>40</v>
      </c>
      <c r="I69" s="46">
        <v>12</v>
      </c>
      <c r="J69" s="46">
        <v>52</v>
      </c>
      <c r="K69" s="46">
        <v>68</v>
      </c>
      <c r="N69" t="b">
        <f t="shared" si="1"/>
        <v>1</v>
      </c>
    </row>
    <row r="70" spans="1:14" x14ac:dyDescent="0.25">
      <c r="A70" s="46">
        <v>26</v>
      </c>
      <c r="B70" s="46" t="s">
        <v>266</v>
      </c>
      <c r="C70" s="46" t="s">
        <v>323</v>
      </c>
      <c r="D70" s="46" t="s">
        <v>9</v>
      </c>
      <c r="E70" s="46" t="s">
        <v>324</v>
      </c>
      <c r="F70" s="46" t="s">
        <v>264</v>
      </c>
      <c r="G70" s="46" t="s">
        <v>265</v>
      </c>
      <c r="H70" s="46">
        <v>12</v>
      </c>
      <c r="I70" s="46">
        <v>0</v>
      </c>
      <c r="J70" s="46">
        <v>12</v>
      </c>
      <c r="K70" s="46">
        <v>17</v>
      </c>
      <c r="N70" t="b">
        <f t="shared" si="1"/>
        <v>1</v>
      </c>
    </row>
    <row r="71" spans="1:14" x14ac:dyDescent="0.25">
      <c r="A71" s="46">
        <v>26</v>
      </c>
      <c r="B71" s="46" t="s">
        <v>262</v>
      </c>
      <c r="C71" s="46" t="s">
        <v>316</v>
      </c>
      <c r="D71" s="46" t="s">
        <v>9</v>
      </c>
      <c r="E71" s="46" t="s">
        <v>317</v>
      </c>
      <c r="F71" s="46" t="s">
        <v>264</v>
      </c>
      <c r="G71" s="46" t="s">
        <v>265</v>
      </c>
      <c r="H71" s="46">
        <v>13</v>
      </c>
      <c r="I71" s="46">
        <v>1</v>
      </c>
      <c r="J71" s="46">
        <v>14</v>
      </c>
      <c r="K71" s="46">
        <v>43</v>
      </c>
      <c r="N71" t="b">
        <f t="shared" si="1"/>
        <v>1</v>
      </c>
    </row>
    <row r="72" spans="1:14" x14ac:dyDescent="0.25">
      <c r="A72" s="46">
        <v>26</v>
      </c>
      <c r="B72" s="46" t="s">
        <v>268</v>
      </c>
      <c r="C72" s="46" t="s">
        <v>160</v>
      </c>
      <c r="D72" s="46" t="s">
        <v>9</v>
      </c>
      <c r="E72" s="46" t="s">
        <v>307</v>
      </c>
      <c r="F72" s="46" t="s">
        <v>264</v>
      </c>
      <c r="G72" s="46" t="s">
        <v>265</v>
      </c>
      <c r="H72" s="46">
        <v>18</v>
      </c>
      <c r="I72" s="46">
        <v>0</v>
      </c>
      <c r="J72" s="46">
        <v>18</v>
      </c>
      <c r="K72" s="46">
        <v>24</v>
      </c>
      <c r="N72" t="b">
        <f t="shared" si="1"/>
        <v>1</v>
      </c>
    </row>
    <row r="73" spans="1:14" x14ac:dyDescent="0.25">
      <c r="A73">
        <v>26</v>
      </c>
      <c r="B73" t="s">
        <v>262</v>
      </c>
      <c r="C73" t="s">
        <v>385</v>
      </c>
      <c r="D73" s="46" t="s">
        <v>9</v>
      </c>
      <c r="E73" t="s">
        <v>386</v>
      </c>
      <c r="F73" t="s">
        <v>264</v>
      </c>
      <c r="G73" t="s">
        <v>265</v>
      </c>
      <c r="H73">
        <v>1</v>
      </c>
      <c r="I73">
        <v>1</v>
      </c>
      <c r="J73">
        <v>2</v>
      </c>
      <c r="K73">
        <v>19</v>
      </c>
      <c r="N73" t="b">
        <f t="shared" si="1"/>
        <v>1</v>
      </c>
    </row>
    <row r="74" spans="1:14" x14ac:dyDescent="0.25">
      <c r="A74" s="46">
        <v>26</v>
      </c>
      <c r="B74" s="46" t="s">
        <v>262</v>
      </c>
      <c r="C74" s="46" t="s">
        <v>121</v>
      </c>
      <c r="D74" s="46" t="s">
        <v>9</v>
      </c>
      <c r="E74" s="46" t="s">
        <v>263</v>
      </c>
      <c r="F74" s="46" t="s">
        <v>264</v>
      </c>
      <c r="G74" s="46" t="s">
        <v>265</v>
      </c>
      <c r="H74" s="46">
        <v>136</v>
      </c>
      <c r="I74" s="46">
        <v>0</v>
      </c>
      <c r="J74" s="46">
        <v>136</v>
      </c>
      <c r="K74" s="46">
        <v>213</v>
      </c>
      <c r="N74" t="b">
        <f t="shared" si="1"/>
        <v>1</v>
      </c>
    </row>
    <row r="75" spans="1:14" x14ac:dyDescent="0.25">
      <c r="A75" s="46">
        <v>26</v>
      </c>
      <c r="B75" s="46" t="s">
        <v>291</v>
      </c>
      <c r="C75" s="46" t="s">
        <v>346</v>
      </c>
      <c r="D75" s="46" t="s">
        <v>9</v>
      </c>
      <c r="E75" s="46" t="s">
        <v>347</v>
      </c>
      <c r="F75" s="46" t="s">
        <v>264</v>
      </c>
      <c r="G75" s="46" t="s">
        <v>265</v>
      </c>
      <c r="H75" s="46">
        <v>5</v>
      </c>
      <c r="I75" s="46">
        <v>1</v>
      </c>
      <c r="J75" s="46">
        <v>6</v>
      </c>
      <c r="K75" s="46">
        <v>14</v>
      </c>
      <c r="N75" t="b">
        <f t="shared" si="1"/>
        <v>1</v>
      </c>
    </row>
    <row r="76" spans="1:14" x14ac:dyDescent="0.25">
      <c r="A76" s="46">
        <v>26</v>
      </c>
      <c r="B76" s="46" t="s">
        <v>291</v>
      </c>
      <c r="C76" s="46" t="s">
        <v>311</v>
      </c>
      <c r="D76" s="46" t="s">
        <v>9</v>
      </c>
      <c r="E76" s="46" t="s">
        <v>312</v>
      </c>
      <c r="F76" s="46" t="s">
        <v>264</v>
      </c>
      <c r="G76" s="46" t="s">
        <v>265</v>
      </c>
      <c r="H76" s="46">
        <v>4</v>
      </c>
      <c r="I76" s="46">
        <v>11</v>
      </c>
      <c r="J76" s="46">
        <v>15</v>
      </c>
      <c r="K76" s="46">
        <v>31</v>
      </c>
      <c r="N76" t="b">
        <f t="shared" si="1"/>
        <v>1</v>
      </c>
    </row>
    <row r="77" spans="1:14" x14ac:dyDescent="0.25">
      <c r="A77" s="46">
        <v>26</v>
      </c>
      <c r="B77" s="46" t="s">
        <v>291</v>
      </c>
      <c r="C77" s="46" t="s">
        <v>363</v>
      </c>
      <c r="D77" s="46" t="s">
        <v>9</v>
      </c>
      <c r="E77" s="46" t="s">
        <v>364</v>
      </c>
      <c r="F77" s="46" t="s">
        <v>264</v>
      </c>
      <c r="G77" s="46" t="s">
        <v>265</v>
      </c>
      <c r="H77" s="46">
        <v>0</v>
      </c>
      <c r="I77" s="46">
        <v>4</v>
      </c>
      <c r="J77" s="46">
        <v>4</v>
      </c>
      <c r="K77" s="46">
        <v>6</v>
      </c>
      <c r="N77" t="b">
        <f t="shared" si="1"/>
        <v>1</v>
      </c>
    </row>
    <row r="78" spans="1:14" x14ac:dyDescent="0.25">
      <c r="A78" s="46">
        <v>26</v>
      </c>
      <c r="B78" s="46" t="s">
        <v>268</v>
      </c>
      <c r="C78" s="46" t="s">
        <v>340</v>
      </c>
      <c r="D78" s="46" t="s">
        <v>9</v>
      </c>
      <c r="E78" s="46" t="s">
        <v>341</v>
      </c>
      <c r="F78" s="46" t="s">
        <v>264</v>
      </c>
      <c r="G78" s="46" t="s">
        <v>265</v>
      </c>
      <c r="H78" s="46">
        <v>2</v>
      </c>
      <c r="I78" s="46">
        <v>6</v>
      </c>
      <c r="J78" s="46">
        <v>8</v>
      </c>
      <c r="K78" s="46">
        <v>8</v>
      </c>
      <c r="N78" t="b">
        <f t="shared" si="1"/>
        <v>1</v>
      </c>
    </row>
    <row r="79" spans="1:14" x14ac:dyDescent="0.25">
      <c r="A79" s="46">
        <v>26</v>
      </c>
      <c r="B79" s="46" t="s">
        <v>291</v>
      </c>
      <c r="C79" s="46" t="s">
        <v>358</v>
      </c>
      <c r="D79" s="46" t="s">
        <v>9</v>
      </c>
      <c r="E79" s="46" t="s">
        <v>359</v>
      </c>
      <c r="F79" s="46" t="s">
        <v>264</v>
      </c>
      <c r="G79" s="46" t="s">
        <v>265</v>
      </c>
      <c r="H79" s="46">
        <v>4</v>
      </c>
      <c r="I79" s="46">
        <v>1</v>
      </c>
      <c r="J79" s="46">
        <v>5</v>
      </c>
      <c r="K79" s="46">
        <v>17</v>
      </c>
      <c r="N79" t="b">
        <f t="shared" si="1"/>
        <v>1</v>
      </c>
    </row>
    <row r="80" spans="1:14" x14ac:dyDescent="0.25">
      <c r="A80" s="46">
        <v>26</v>
      </c>
      <c r="B80" s="46" t="s">
        <v>268</v>
      </c>
      <c r="C80" s="46" t="s">
        <v>158</v>
      </c>
      <c r="D80" s="46" t="s">
        <v>9</v>
      </c>
      <c r="E80" s="46" t="s">
        <v>279</v>
      </c>
      <c r="F80" s="46" t="s">
        <v>264</v>
      </c>
      <c r="G80" s="46" t="s">
        <v>265</v>
      </c>
      <c r="H80" s="46">
        <v>50</v>
      </c>
      <c r="I80" s="46">
        <v>0</v>
      </c>
      <c r="J80" s="46">
        <v>50</v>
      </c>
      <c r="K80" s="46">
        <v>92</v>
      </c>
      <c r="N80" t="b">
        <f t="shared" si="1"/>
        <v>1</v>
      </c>
    </row>
    <row r="81" spans="1:14" x14ac:dyDescent="0.25">
      <c r="A81" s="46">
        <v>26</v>
      </c>
      <c r="B81" s="46" t="s">
        <v>291</v>
      </c>
      <c r="C81" s="46" t="s">
        <v>326</v>
      </c>
      <c r="D81" s="46" t="s">
        <v>9</v>
      </c>
      <c r="E81" s="46" t="s">
        <v>327</v>
      </c>
      <c r="F81" s="46" t="s">
        <v>264</v>
      </c>
      <c r="G81" s="46" t="s">
        <v>265</v>
      </c>
      <c r="H81" s="46">
        <v>9</v>
      </c>
      <c r="I81" s="46">
        <v>2</v>
      </c>
      <c r="J81" s="46">
        <v>11</v>
      </c>
      <c r="K81" s="46">
        <v>19</v>
      </c>
      <c r="N81" t="b">
        <f t="shared" si="1"/>
        <v>1</v>
      </c>
    </row>
    <row r="82" spans="1:14" x14ac:dyDescent="0.25">
      <c r="A82">
        <v>26</v>
      </c>
      <c r="B82" t="s">
        <v>268</v>
      </c>
      <c r="C82" t="s">
        <v>162</v>
      </c>
      <c r="D82" s="46" t="s">
        <v>9</v>
      </c>
      <c r="E82" t="s">
        <v>384</v>
      </c>
      <c r="F82" t="s">
        <v>264</v>
      </c>
      <c r="G82" t="s">
        <v>265</v>
      </c>
      <c r="H82">
        <v>2</v>
      </c>
      <c r="I82">
        <v>0</v>
      </c>
      <c r="J82">
        <v>2</v>
      </c>
      <c r="K82">
        <v>8</v>
      </c>
      <c r="N82" t="b">
        <f t="shared" si="1"/>
        <v>1</v>
      </c>
    </row>
    <row r="83" spans="1:14" x14ac:dyDescent="0.25">
      <c r="A83">
        <v>26</v>
      </c>
      <c r="B83" t="s">
        <v>268</v>
      </c>
      <c r="C83" t="s">
        <v>390</v>
      </c>
      <c r="D83" s="46" t="s">
        <v>9</v>
      </c>
      <c r="E83" t="s">
        <v>391</v>
      </c>
      <c r="F83" t="s">
        <v>264</v>
      </c>
      <c r="G83" t="s">
        <v>265</v>
      </c>
      <c r="H83">
        <v>1</v>
      </c>
      <c r="I83">
        <v>0</v>
      </c>
      <c r="J83">
        <v>1</v>
      </c>
      <c r="K83">
        <v>4</v>
      </c>
      <c r="N83" t="b">
        <f t="shared" si="1"/>
        <v>1</v>
      </c>
    </row>
    <row r="84" spans="1:14" x14ac:dyDescent="0.25">
      <c r="A84">
        <v>26</v>
      </c>
      <c r="B84" t="s">
        <v>268</v>
      </c>
      <c r="C84" t="s">
        <v>402</v>
      </c>
      <c r="D84" s="46" t="s">
        <v>9</v>
      </c>
      <c r="E84" t="s">
        <v>403</v>
      </c>
      <c r="F84" t="s">
        <v>264</v>
      </c>
      <c r="G84" t="s">
        <v>265</v>
      </c>
      <c r="H84">
        <v>0</v>
      </c>
      <c r="I84">
        <v>0</v>
      </c>
      <c r="J84">
        <v>0</v>
      </c>
      <c r="K84">
        <v>105</v>
      </c>
      <c r="N84" t="b">
        <f t="shared" si="1"/>
        <v>1</v>
      </c>
    </row>
    <row r="85" spans="1:14" x14ac:dyDescent="0.25">
      <c r="A85" s="46">
        <v>26</v>
      </c>
      <c r="B85" s="46" t="s">
        <v>266</v>
      </c>
      <c r="C85" s="46" t="s">
        <v>285</v>
      </c>
      <c r="D85" s="46" t="s">
        <v>9</v>
      </c>
      <c r="E85" s="46" t="s">
        <v>286</v>
      </c>
      <c r="F85" s="46" t="s">
        <v>264</v>
      </c>
      <c r="G85" s="46" t="s">
        <v>265</v>
      </c>
      <c r="H85" s="46">
        <v>41</v>
      </c>
      <c r="I85" s="46">
        <v>0</v>
      </c>
      <c r="J85" s="46">
        <v>41</v>
      </c>
      <c r="K85" s="46">
        <v>142</v>
      </c>
      <c r="N85" t="b">
        <f t="shared" si="1"/>
        <v>1</v>
      </c>
    </row>
    <row r="86" spans="1:14" x14ac:dyDescent="0.25">
      <c r="A86" s="46">
        <v>26</v>
      </c>
      <c r="B86" s="46" t="s">
        <v>262</v>
      </c>
      <c r="C86" s="46" t="s">
        <v>319</v>
      </c>
      <c r="D86" s="46" t="s">
        <v>9</v>
      </c>
      <c r="E86" s="46" t="s">
        <v>320</v>
      </c>
      <c r="F86" s="46" t="s">
        <v>264</v>
      </c>
      <c r="G86" s="46" t="s">
        <v>265</v>
      </c>
      <c r="H86" s="46">
        <v>6</v>
      </c>
      <c r="I86" s="46">
        <v>7</v>
      </c>
      <c r="J86" s="46">
        <v>13</v>
      </c>
      <c r="K86" s="46">
        <v>22</v>
      </c>
      <c r="N86" t="b">
        <f t="shared" si="1"/>
        <v>1</v>
      </c>
    </row>
    <row r="87" spans="1:14" x14ac:dyDescent="0.25">
      <c r="A87" s="46">
        <v>26</v>
      </c>
      <c r="B87" s="46" t="s">
        <v>268</v>
      </c>
      <c r="C87" s="46" t="s">
        <v>329</v>
      </c>
      <c r="D87" s="46" t="s">
        <v>9</v>
      </c>
      <c r="E87" s="46" t="s">
        <v>330</v>
      </c>
      <c r="F87" s="46" t="s">
        <v>264</v>
      </c>
      <c r="G87" s="46" t="s">
        <v>265</v>
      </c>
      <c r="H87" s="46">
        <v>8</v>
      </c>
      <c r="I87" s="46">
        <v>2</v>
      </c>
      <c r="J87" s="46">
        <v>10</v>
      </c>
      <c r="K87" s="46">
        <v>26</v>
      </c>
      <c r="N87" t="b">
        <f t="shared" si="1"/>
        <v>1</v>
      </c>
    </row>
    <row r="88" spans="1:14" x14ac:dyDescent="0.25">
      <c r="A88">
        <v>26</v>
      </c>
      <c r="B88" t="s">
        <v>268</v>
      </c>
      <c r="C88" t="s">
        <v>371</v>
      </c>
      <c r="D88" s="46" t="s">
        <v>9</v>
      </c>
      <c r="E88" t="s">
        <v>372</v>
      </c>
      <c r="F88" t="s">
        <v>264</v>
      </c>
      <c r="G88" t="s">
        <v>265</v>
      </c>
      <c r="H88">
        <v>2</v>
      </c>
      <c r="I88">
        <v>1</v>
      </c>
      <c r="J88">
        <v>3</v>
      </c>
      <c r="K88">
        <v>17</v>
      </c>
      <c r="N88" t="b">
        <f t="shared" si="1"/>
        <v>1</v>
      </c>
    </row>
    <row r="89" spans="1:14" x14ac:dyDescent="0.25">
      <c r="A89" s="46">
        <v>26</v>
      </c>
      <c r="B89" s="46" t="s">
        <v>266</v>
      </c>
      <c r="C89" s="46" t="s">
        <v>332</v>
      </c>
      <c r="D89" s="46" t="s">
        <v>9</v>
      </c>
      <c r="E89" s="46" t="s">
        <v>333</v>
      </c>
      <c r="F89" s="46" t="s">
        <v>264</v>
      </c>
      <c r="G89" s="46" t="s">
        <v>265</v>
      </c>
      <c r="H89" s="46">
        <v>10</v>
      </c>
      <c r="I89" s="46">
        <v>0</v>
      </c>
      <c r="J89" s="46">
        <v>10</v>
      </c>
      <c r="K89" s="46">
        <v>230</v>
      </c>
      <c r="N89" t="b">
        <f t="shared" si="1"/>
        <v>1</v>
      </c>
    </row>
    <row r="90" spans="1:14" x14ac:dyDescent="0.25">
      <c r="A90">
        <v>26</v>
      </c>
      <c r="B90" t="s">
        <v>291</v>
      </c>
      <c r="C90" t="s">
        <v>400</v>
      </c>
      <c r="D90" s="46" t="s">
        <v>9</v>
      </c>
      <c r="E90" t="s">
        <v>401</v>
      </c>
      <c r="F90" t="s">
        <v>264</v>
      </c>
      <c r="G90" t="s">
        <v>265</v>
      </c>
      <c r="H90">
        <v>0</v>
      </c>
      <c r="I90">
        <v>0</v>
      </c>
      <c r="J90">
        <v>0</v>
      </c>
      <c r="K90">
        <v>0</v>
      </c>
      <c r="M90" t="s">
        <v>397</v>
      </c>
      <c r="N90" t="b">
        <f t="shared" si="1"/>
        <v>1</v>
      </c>
    </row>
    <row r="91" spans="1:14" x14ac:dyDescent="0.25">
      <c r="A91">
        <v>26</v>
      </c>
      <c r="B91" t="s">
        <v>291</v>
      </c>
      <c r="C91" t="s">
        <v>392</v>
      </c>
      <c r="D91" s="46" t="s">
        <v>9</v>
      </c>
      <c r="E91" t="s">
        <v>393</v>
      </c>
      <c r="F91" t="s">
        <v>264</v>
      </c>
      <c r="G91" t="s">
        <v>265</v>
      </c>
      <c r="H91">
        <v>0</v>
      </c>
      <c r="I91">
        <v>1</v>
      </c>
      <c r="J91">
        <v>1</v>
      </c>
      <c r="K91">
        <v>2</v>
      </c>
      <c r="N91" t="b">
        <f t="shared" si="1"/>
        <v>1</v>
      </c>
    </row>
    <row r="92" spans="1:14" x14ac:dyDescent="0.25">
      <c r="A92">
        <v>26</v>
      </c>
      <c r="B92" t="s">
        <v>268</v>
      </c>
      <c r="C92" t="s">
        <v>382</v>
      </c>
      <c r="D92" s="46" t="s">
        <v>9</v>
      </c>
      <c r="E92" t="s">
        <v>383</v>
      </c>
      <c r="F92" t="s">
        <v>264</v>
      </c>
      <c r="G92" t="s">
        <v>265</v>
      </c>
      <c r="H92">
        <v>2</v>
      </c>
      <c r="I92">
        <v>0</v>
      </c>
      <c r="J92">
        <v>2</v>
      </c>
      <c r="K92">
        <v>14</v>
      </c>
      <c r="N92" t="b">
        <f t="shared" si="1"/>
        <v>1</v>
      </c>
    </row>
    <row r="93" spans="1:14" x14ac:dyDescent="0.25">
      <c r="A93" s="46">
        <v>26</v>
      </c>
      <c r="B93" s="46" t="s">
        <v>268</v>
      </c>
      <c r="C93" s="46" t="s">
        <v>353</v>
      </c>
      <c r="D93" s="46" t="s">
        <v>9</v>
      </c>
      <c r="E93" s="46" t="s">
        <v>354</v>
      </c>
      <c r="F93" s="46" t="s">
        <v>264</v>
      </c>
      <c r="G93" s="46" t="s">
        <v>265</v>
      </c>
      <c r="H93" s="46">
        <v>4</v>
      </c>
      <c r="I93" s="46">
        <v>2</v>
      </c>
      <c r="J93" s="46">
        <v>6</v>
      </c>
      <c r="K93" s="46">
        <v>52</v>
      </c>
      <c r="N93" t="b">
        <f t="shared" si="1"/>
        <v>1</v>
      </c>
    </row>
  </sheetData>
  <sortState ref="A2:M110">
    <sortCondition ref="C2:C1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84</v>
      </c>
      <c r="C5" s="2">
        <v>711</v>
      </c>
      <c r="D5" s="2">
        <v>795</v>
      </c>
      <c r="G5" s="1" t="s">
        <v>9</v>
      </c>
      <c r="H5" s="2">
        <f>GETPIVOTDATA("Sum of Cx pipiens",$A$4,"Zone","LV")</f>
        <v>84</v>
      </c>
      <c r="I5" s="2">
        <f>GETPIVOTDATA("Sum of Cx tarsalis",$A$4,"Zone","LV")</f>
        <v>711</v>
      </c>
      <c r="J5" s="2">
        <f>GETPIVOTDATA("Sum of Total CX",$A$4,"Zone","LV")</f>
        <v>795</v>
      </c>
    </row>
    <row r="6" spans="1:10" x14ac:dyDescent="0.25">
      <c r="A6" s="1" t="s">
        <v>61</v>
      </c>
      <c r="B6" s="2">
        <v>30</v>
      </c>
      <c r="C6" s="2">
        <v>168</v>
      </c>
      <c r="D6" s="2">
        <v>198</v>
      </c>
      <c r="G6" s="1" t="s">
        <v>61</v>
      </c>
      <c r="H6" s="2">
        <f>GETPIVOTDATA("Sum of Cx pipiens",$A$4,"Zone","NE")</f>
        <v>30</v>
      </c>
      <c r="I6" s="2">
        <f>GETPIVOTDATA("Sum of Cx tarsalis",$A$4,"Zone","NE")</f>
        <v>168</v>
      </c>
      <c r="J6" s="2">
        <f>GETPIVOTDATA("Sum of Total CX",$A$4,"Zone","NE")</f>
        <v>198</v>
      </c>
    </row>
    <row r="7" spans="1:10" x14ac:dyDescent="0.25">
      <c r="A7" s="1" t="s">
        <v>60</v>
      </c>
      <c r="B7" s="2">
        <v>12</v>
      </c>
      <c r="C7" s="2">
        <v>37</v>
      </c>
      <c r="D7" s="2">
        <v>49</v>
      </c>
      <c r="G7" s="1" t="s">
        <v>60</v>
      </c>
      <c r="H7" s="2">
        <f>GETPIVOTDATA("Sum of Cx pipiens",$A$4,"Zone","NW")</f>
        <v>12</v>
      </c>
      <c r="I7" s="2">
        <f>GETPIVOTDATA("Sum of Cx tarsalis",$A$4,"Zone","NW")</f>
        <v>37</v>
      </c>
      <c r="J7" s="2">
        <f>GETPIVOTDATA("Sum of Total CX",$A$4,"Zone","NW")</f>
        <v>49</v>
      </c>
    </row>
    <row r="8" spans="1:10" x14ac:dyDescent="0.25">
      <c r="A8" s="1" t="s">
        <v>62</v>
      </c>
      <c r="B8" s="2">
        <v>32</v>
      </c>
      <c r="C8" s="2">
        <v>363</v>
      </c>
      <c r="D8" s="2">
        <v>395</v>
      </c>
      <c r="G8" s="1" t="s">
        <v>62</v>
      </c>
      <c r="H8" s="2">
        <f>GETPIVOTDATA("Sum of Cx pipiens",$A$4,"Zone","SE")</f>
        <v>32</v>
      </c>
      <c r="I8" s="2">
        <f>GETPIVOTDATA("Sum of Cx tarsalis",$A$4,"Zone","SE")</f>
        <v>363</v>
      </c>
      <c r="J8" s="2">
        <f>GETPIVOTDATA("Sum of Total CX",$A$4,"Zone","SE")</f>
        <v>395</v>
      </c>
    </row>
    <row r="9" spans="1:10" x14ac:dyDescent="0.25">
      <c r="A9" s="1" t="s">
        <v>63</v>
      </c>
      <c r="B9" s="2">
        <v>21</v>
      </c>
      <c r="C9" s="2">
        <v>31</v>
      </c>
      <c r="D9" s="2">
        <v>52</v>
      </c>
      <c r="G9" s="1" t="s">
        <v>63</v>
      </c>
      <c r="H9" s="2">
        <f>GETPIVOTDATA("Sum of Cx pipiens",$A$4,"Zone","SW")</f>
        <v>21</v>
      </c>
      <c r="I9" s="2">
        <f>GETPIVOTDATA("Sum of Cx tarsalis",$A$4,"Zone","SW")</f>
        <v>31</v>
      </c>
      <c r="J9" s="2">
        <f>GETPIVOTDATA("Sum of Total CX",$A$4,"Zone","SW")</f>
        <v>52</v>
      </c>
    </row>
    <row r="10" spans="1:10" x14ac:dyDescent="0.25">
      <c r="A10" s="1" t="s">
        <v>106</v>
      </c>
      <c r="B10" s="2">
        <v>15</v>
      </c>
      <c r="C10" s="2">
        <v>244</v>
      </c>
      <c r="D10" s="2">
        <v>259</v>
      </c>
    </row>
    <row r="11" spans="1:10" x14ac:dyDescent="0.25">
      <c r="A11" s="1" t="s">
        <v>7</v>
      </c>
      <c r="B11" s="2">
        <v>194</v>
      </c>
      <c r="C11" s="2">
        <v>1554</v>
      </c>
      <c r="D11" s="2">
        <v>1748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D9" sqref="D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2" t="s">
        <v>79</v>
      </c>
      <c r="B1" s="72"/>
      <c r="H1" s="72" t="s">
        <v>55</v>
      </c>
      <c r="I1" s="72"/>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3</v>
      </c>
      <c r="C6" s="2">
        <v>369</v>
      </c>
      <c r="D6" s="2">
        <v>372</v>
      </c>
      <c r="H6" s="1" t="s">
        <v>9</v>
      </c>
      <c r="I6" s="2">
        <f>GETPIVOTDATA("Total",$A$4,"Zone","LV","Spp","pipiens")</f>
        <v>3</v>
      </c>
      <c r="J6" s="2">
        <f>GETPIVOTDATA("Total",$A$4,"Zone","LV","Spp","tarsalis")</f>
        <v>369</v>
      </c>
      <c r="K6" s="2">
        <f>GETPIVOTDATA("Total",$A$4,"Zone","LV")</f>
        <v>372</v>
      </c>
    </row>
    <row r="7" spans="1:11" x14ac:dyDescent="0.25">
      <c r="A7" s="1" t="s">
        <v>61</v>
      </c>
      <c r="B7" s="2">
        <v>140</v>
      </c>
      <c r="C7" s="2">
        <v>146</v>
      </c>
      <c r="D7" s="2">
        <v>286</v>
      </c>
      <c r="H7" s="1" t="s">
        <v>61</v>
      </c>
      <c r="I7" s="2">
        <f>GETPIVOTDATA("Total",$A$4,"Zone","NE","Spp","pipiens")</f>
        <v>140</v>
      </c>
      <c r="J7" s="2">
        <f>GETPIVOTDATA("Total",$A$4,"Zone","NE","Spp","tarsalis")</f>
        <v>146</v>
      </c>
      <c r="K7" s="2">
        <f>GETPIVOTDATA("Total",$A$4,"Zone","NE")</f>
        <v>286</v>
      </c>
    </row>
    <row r="8" spans="1:11" x14ac:dyDescent="0.25">
      <c r="A8" s="1" t="s">
        <v>60</v>
      </c>
      <c r="B8" s="2">
        <v>28</v>
      </c>
      <c r="C8" s="2">
        <v>37</v>
      </c>
      <c r="D8" s="2">
        <v>65</v>
      </c>
      <c r="H8" s="1" t="s">
        <v>60</v>
      </c>
      <c r="I8" s="2">
        <f>GETPIVOTDATA("Total",$A$4,"Zone","NW","Spp","pipiens")</f>
        <v>28</v>
      </c>
      <c r="J8" s="2">
        <f>GETPIVOTDATA("Total",$A$4,"Zone","NW","Spp","tarsalis")</f>
        <v>37</v>
      </c>
      <c r="K8" s="2">
        <f>GETPIVOTDATA("Total",$A$4,"Zone","NW")</f>
        <v>65</v>
      </c>
    </row>
    <row r="9" spans="1:11" x14ac:dyDescent="0.25">
      <c r="A9" s="1" t="s">
        <v>62</v>
      </c>
      <c r="B9" s="2">
        <v>169</v>
      </c>
      <c r="C9" s="2">
        <v>305</v>
      </c>
      <c r="D9" s="2">
        <v>474</v>
      </c>
      <c r="H9" s="1" t="s">
        <v>62</v>
      </c>
      <c r="I9" s="2">
        <f>GETPIVOTDATA("Total",$A$4,"Zone","SE","Spp","pipiens")</f>
        <v>169</v>
      </c>
      <c r="J9" s="2">
        <f>GETPIVOTDATA("Total",$A$4,"Zone","SE","Spp","tarsalis")</f>
        <v>305</v>
      </c>
      <c r="K9" s="2">
        <f>GETPIVOTDATA("Total",$A$4,"Zone","SE")</f>
        <v>474</v>
      </c>
    </row>
    <row r="10" spans="1:11" x14ac:dyDescent="0.25">
      <c r="A10" s="1" t="s">
        <v>63</v>
      </c>
      <c r="B10" s="2">
        <v>42</v>
      </c>
      <c r="C10" s="2">
        <v>94</v>
      </c>
      <c r="D10" s="2">
        <v>136</v>
      </c>
      <c r="H10" s="1" t="s">
        <v>63</v>
      </c>
      <c r="I10" s="2">
        <f>GETPIVOTDATA("Total",$A$4,"Zone","SW","Spp","pipiens")</f>
        <v>42</v>
      </c>
      <c r="J10" s="2">
        <f>GETPIVOTDATA("Total",$A$4,"Zone","SW","Spp","tarsalis")</f>
        <v>94</v>
      </c>
      <c r="K10" s="2">
        <f>GETPIVOTDATA("Total",$A$4,"Zone","SW")</f>
        <v>136</v>
      </c>
    </row>
    <row r="11" spans="1:11" x14ac:dyDescent="0.25">
      <c r="A11" s="1" t="s">
        <v>7</v>
      </c>
      <c r="B11" s="2">
        <v>382</v>
      </c>
      <c r="C11" s="2">
        <v>951</v>
      </c>
      <c r="D11" s="2">
        <v>1333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C8EF1DA8-CD32-4D68-85C1-B0D74209BD5A}"/>
</file>

<file path=customXml/itemProps2.xml><?xml version="1.0" encoding="utf-8"?>
<ds:datastoreItem xmlns:ds="http://schemas.openxmlformats.org/officeDocument/2006/customXml" ds:itemID="{CA1A3AB3-FC02-47C7-AA16-1008E0151517}"/>
</file>

<file path=customXml/itemProps3.xml><?xml version="1.0" encoding="utf-8"?>
<ds:datastoreItem xmlns:ds="http://schemas.openxmlformats.org/officeDocument/2006/customXml" ds:itemID="{2E19CA4E-A5C8-44C7-9C8B-506A2BCB92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InfRateZO</vt:lpstr>
      <vt:lpstr>InfRateCollectionSite</vt:lpstr>
      <vt:lpstr>InfRateZone</vt:lpstr>
      <vt:lpstr>InfRateCI</vt:lpstr>
      <vt:lpstr>Weekly 009 input (- Grav, Mal)</vt:lpstr>
      <vt:lpstr>Total Number Of Ind</vt:lpstr>
      <vt:lpstr>Total Number Ind Examined </vt:lpstr>
      <vt:lpstr>Total Number of Pools Examined</vt:lpstr>
      <vt:lpstr>Total Number of WNV + Pools</vt:lpstr>
      <vt:lpstr>CITYINFRATE</vt:lpstr>
      <vt:lpstr>Sheet9</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2017-05-19T14:54:40Z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1220600</vt:r8>
  </property>
</Properties>
</file>