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28\"/>
    </mc:Choice>
  </mc:AlternateContent>
  <bookViews>
    <workbookView xWindow="0" yWindow="0" windowWidth="28800" windowHeight="15525" tabRatio="905" activeTab="1"/>
  </bookViews>
  <sheets>
    <sheet name="READ ME" sheetId="65" r:id="rId1"/>
    <sheet name="Weekly Data Input" sheetId="2" r:id="rId2"/>
    <sheet name="InfRateTotal" sheetId="76" r:id="rId3"/>
    <sheet name="InfRateCS" sheetId="73" r:id="rId4"/>
    <sheet name="InfRateZone"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22" r:id="rId16"/>
    <pivotCache cacheId="23" r:id="rId17"/>
  </pivotCaches>
</workbook>
</file>

<file path=xl/calcChain.xml><?xml version="1.0" encoding="utf-8"?>
<calcChain xmlns="http://schemas.openxmlformats.org/spreadsheetml/2006/main">
  <c r="W113" i="2" l="1"/>
  <c r="W46" i="2"/>
  <c r="W76" i="2"/>
  <c r="W3" i="2"/>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1"/>
  <c r="K8" i="61"/>
  <c r="G8" i="6"/>
  <c r="J7" i="64"/>
  <c r="K7" i="61"/>
  <c r="I10" i="64"/>
  <c r="H8" i="6"/>
  <c r="G11" i="6"/>
  <c r="J10" i="64"/>
  <c r="H7" i="64"/>
  <c r="I10" i="6"/>
  <c r="H11" i="6"/>
  <c r="I7" i="61"/>
  <c r="I8" i="64"/>
  <c r="G10" i="6"/>
  <c r="J10" i="61"/>
  <c r="K9" i="61"/>
  <c r="K10" i="61"/>
  <c r="J8" i="61"/>
  <c r="H9" i="6"/>
  <c r="I7" i="6"/>
  <c r="H7" i="6"/>
  <c r="J8" i="64"/>
  <c r="I9" i="61"/>
  <c r="J9" i="64"/>
  <c r="I6" i="61"/>
  <c r="J6" i="64"/>
  <c r="I9" i="6"/>
  <c r="H10" i="6"/>
  <c r="J9" i="61"/>
  <c r="G7" i="6"/>
  <c r="H10" i="64"/>
  <c r="K6" i="61"/>
  <c r="J6" i="61"/>
  <c r="I6" i="64"/>
  <c r="I11" i="6"/>
  <c r="I9" i="64"/>
  <c r="I10" i="61"/>
  <c r="I7" i="64"/>
  <c r="I8" i="61"/>
  <c r="G9" i="6"/>
  <c r="H6" i="64"/>
  <c r="H8" i="64"/>
  <c r="I8" i="6"/>
  <c r="H9" i="64"/>
  <c r="I8" i="63"/>
  <c r="I9" i="63"/>
  <c r="H6" i="63"/>
  <c r="J7" i="63"/>
  <c r="I6" i="63"/>
  <c r="J5" i="63"/>
  <c r="H9" i="63"/>
  <c r="H7" i="63"/>
  <c r="J6" i="63"/>
  <c r="J8" i="63"/>
  <c r="I7" i="63"/>
  <c r="J9" i="63"/>
  <c r="H8" i="63"/>
  <c r="H5" i="63"/>
  <c r="I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<sst xmlns="http://schemas.openxmlformats.org/spreadsheetml/2006/main" count="2814" uniqueCount="561">
  <si>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</si>
  <si>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</si>
  <si>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</si>
  <si>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</si>
  <si>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</si>
  <si>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</si>
  <si>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</si>
  <si>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</si>
  <si>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</si>
  <si>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</si>
  <si>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</si>
  <si>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</si>
  <si>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</si>
  <si>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</si>
  <si>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</si>
  <si>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</si>
  <si>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</si>
  <si>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</si>
  <si>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</si>
  <si>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</si>
  <si>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</si>
  <si>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</si>
  <si>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</si>
  <si>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</si>
  <si>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</si>
  <si>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</si>
  <si>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</si>
  <si>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</si>
  <si>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</si>
  <si>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</si>
  <si>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</si>
  <si>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</si>
  <si>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</si>
  <si>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</si>
  <si>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</si>
  <si>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</si>
  <si>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</si>
  <si>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</si>
  <si>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</si>
  <si>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</si>
  <si>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</si>
  <si>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</si>
  <si>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</si>
  <si>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</si>
  <si>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</si>
  <si>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</si>
  <si>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</si>
  <si>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</si>
  <si>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</si>
  <si>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</si>
  <si>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</si>
  <si>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</si>
  <si>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</si>
  <si>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</si>
  <si>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</si>
  <si>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</si>
  <si>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</si>
  <si>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</si>
  <si>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</si>
  <si>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</si>
  <si>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</si>
  <si>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</si>
  <si>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</si>
  <si>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</si>
  <si>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</si>
  <si>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</si>
  <si>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</si>
  <si>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</si>
  <si>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</si>
  <si>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</si>
  <si>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</si>
  <si>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</si>
  <si>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</si>
  <si>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</si>
  <si>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</si>
  <si>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</si>
  <si>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</si>
  <si>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</si>
  <si>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</si>
  <si>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</si>
  <si>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</si>
  <si>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</si>
  <si>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</si>
  <si>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</si>
  <si>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</si>
  <si>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</si>
  <si>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</si>
  <si>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</si>
  <si>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</si>
  <si>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</si>
  <si>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</si>
  <si>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</si>
  <si>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</si>
  <si>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</si>
  <si>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</si>
  <si>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</si>
  <si>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</si>
  <si>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</si>
  <si>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</si>
  <si>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</si>
  <si>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</si>
  <si>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</si>
  <si>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</si>
  <si>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</si>
  <si>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</si>
  <si>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07/13/2016</t>
  </si>
  <si>
    <t>FC-036</t>
  </si>
  <si>
    <t>Hemlock</t>
  </si>
  <si>
    <t>LIGHT</t>
  </si>
  <si>
    <t>NO</t>
  </si>
  <si>
    <t>LV-020</t>
  </si>
  <si>
    <t>Cattail Pond</t>
  </si>
  <si>
    <t>LC-053</t>
  </si>
  <si>
    <t>Berthoud West</t>
  </si>
  <si>
    <t>07/12/2016</t>
  </si>
  <si>
    <t>FC-039</t>
  </si>
  <si>
    <t>Fossil Creek South (Greenstone)</t>
  </si>
  <si>
    <t>07/11/2016</t>
  </si>
  <si>
    <t>FC-040</t>
  </si>
  <si>
    <t>Redwood</t>
  </si>
  <si>
    <t>FC-066</t>
  </si>
  <si>
    <t>Prospect Ponds @ Drake Water</t>
  </si>
  <si>
    <t>LV-117</t>
  </si>
  <si>
    <t>Centerra</t>
  </si>
  <si>
    <t>FC-027</t>
  </si>
  <si>
    <t>San Luis</t>
  </si>
  <si>
    <t>FC-053</t>
  </si>
  <si>
    <t>Egret and Rookery</t>
  </si>
  <si>
    <t>FC-067</t>
  </si>
  <si>
    <t>Poudre River Drive at bike trail</t>
  </si>
  <si>
    <t>FC-090gr</t>
  </si>
  <si>
    <t>LV-089</t>
  </si>
  <si>
    <t>9th and Des Moines</t>
  </si>
  <si>
    <t>FC-064</t>
  </si>
  <si>
    <t>West Chase @ Kechter Farm</t>
  </si>
  <si>
    <t>LC-046</t>
  </si>
  <si>
    <t>Eagle Ranch Estates</t>
  </si>
  <si>
    <t>07/14/2016</t>
  </si>
  <si>
    <t>LV-104</t>
  </si>
  <si>
    <t>County Road 20C and County Road 9</t>
  </si>
  <si>
    <t>FC-089gr</t>
  </si>
  <si>
    <t>LC-001</t>
  </si>
  <si>
    <t>Berthoud</t>
  </si>
  <si>
    <t>LC-050</t>
  </si>
  <si>
    <t>Timnath-Wildwing</t>
  </si>
  <si>
    <t>FC-029gr</t>
  </si>
  <si>
    <t>Bens Park</t>
  </si>
  <si>
    <t>LC-017</t>
  </si>
  <si>
    <t>Bonnell West 2</t>
  </si>
  <si>
    <t>FC-038</t>
  </si>
  <si>
    <t>Lochside Lane</t>
  </si>
  <si>
    <t>LV-066</t>
  </si>
  <si>
    <t>Outlet Mall Apartments</t>
  </si>
  <si>
    <t>LC-052</t>
  </si>
  <si>
    <t>Walmart East at Poudre River</t>
  </si>
  <si>
    <t>FC-066gr</t>
  </si>
  <si>
    <t>FC-034</t>
  </si>
  <si>
    <t>Country Club</t>
  </si>
  <si>
    <t>LV-112</t>
  </si>
  <si>
    <t>915 South Boise</t>
  </si>
  <si>
    <t>FC-041</t>
  </si>
  <si>
    <t>Fishback</t>
  </si>
  <si>
    <t>FC-072</t>
  </si>
  <si>
    <t>422 Lake Drive Alley</t>
  </si>
  <si>
    <t>FC-031</t>
  </si>
  <si>
    <t>Willow Springs</t>
  </si>
  <si>
    <t>LV-120</t>
  </si>
  <si>
    <t>End of City Limits North</t>
  </si>
  <si>
    <t>LV-095</t>
  </si>
  <si>
    <t>Waterfront at Boyd Lake</t>
  </si>
  <si>
    <t>FC-092gr</t>
  </si>
  <si>
    <t>LV-078</t>
  </si>
  <si>
    <t>Seven Lakes Park</t>
  </si>
  <si>
    <t>FC-069</t>
  </si>
  <si>
    <t>Linden Lake Rd</t>
  </si>
  <si>
    <t>LV-042</t>
  </si>
  <si>
    <t>2001 South Douglas</t>
  </si>
  <si>
    <t>FC-059</t>
  </si>
  <si>
    <t>Springwood and Lockwood</t>
  </si>
  <si>
    <t>LC-022</t>
  </si>
  <si>
    <t>Timnath-Golf Course</t>
  </si>
  <si>
    <t>FC-049</t>
  </si>
  <si>
    <t>Casa Grande and Downing</t>
  </si>
  <si>
    <t>LV-102</t>
  </si>
  <si>
    <t>Glen Isle Ditch and Pond</t>
  </si>
  <si>
    <t>FC-006</t>
  </si>
  <si>
    <t>North Linden</t>
  </si>
  <si>
    <t>FC-054</t>
  </si>
  <si>
    <t>737 Parliament Court</t>
  </si>
  <si>
    <t>FC-001</t>
  </si>
  <si>
    <t>Magic Carpet</t>
  </si>
  <si>
    <t>LV-114</t>
  </si>
  <si>
    <t>The Ponds at Jill Drive</t>
  </si>
  <si>
    <t>LV-019</t>
  </si>
  <si>
    <t>Jocelyn and Eagle</t>
  </si>
  <si>
    <t>FC-014</t>
  </si>
  <si>
    <t>Fort Collins Vistors Center</t>
  </si>
  <si>
    <t>FC-075</t>
  </si>
  <si>
    <t>North Sage Creek</t>
  </si>
  <si>
    <t>LV-124</t>
  </si>
  <si>
    <t>Storage Yards 2nd St. South West</t>
  </si>
  <si>
    <t>LV-105</t>
  </si>
  <si>
    <t>West 43rd RR</t>
  </si>
  <si>
    <t>FC-093</t>
  </si>
  <si>
    <t>Lopez Elementary School</t>
  </si>
  <si>
    <t>LV-116</t>
  </si>
  <si>
    <t>Sundisk and 13E</t>
  </si>
  <si>
    <t>FC-040gr</t>
  </si>
  <si>
    <t>LV-074</t>
  </si>
  <si>
    <t>Jefferson and 11th</t>
  </si>
  <si>
    <t>LV-087</t>
  </si>
  <si>
    <t>2444 Derby Hill Road</t>
  </si>
  <si>
    <t>FC-019</t>
  </si>
  <si>
    <t>Edora Park</t>
  </si>
  <si>
    <t>LC-010</t>
  </si>
  <si>
    <t>Timnath-Downtown</t>
  </si>
  <si>
    <t>LV-110</t>
  </si>
  <si>
    <t>Big Thompson Natural Area</t>
  </si>
  <si>
    <t>FC-074</t>
  </si>
  <si>
    <t>Rockcreek</t>
  </si>
  <si>
    <t>LV-067</t>
  </si>
  <si>
    <t>Del Norte Private Park</t>
  </si>
  <si>
    <t>LC-048</t>
  </si>
  <si>
    <t>Timnath-Summerfields</t>
  </si>
  <si>
    <t>FC-004</t>
  </si>
  <si>
    <t>Bighorn Drive</t>
  </si>
  <si>
    <t>FC-050</t>
  </si>
  <si>
    <t>Golden Meadows Ditch</t>
  </si>
  <si>
    <t>FC-037</t>
  </si>
  <si>
    <t>Chelsea Ridge</t>
  </si>
  <si>
    <t>FC-063gr</t>
  </si>
  <si>
    <t>Red Fox Meadows FCNA</t>
  </si>
  <si>
    <t>LC-051</t>
  </si>
  <si>
    <t>Timnath-Saratoga Falls</t>
  </si>
  <si>
    <t>LV-088</t>
  </si>
  <si>
    <t>2229 Arikaree Court</t>
  </si>
  <si>
    <t>LV-077</t>
  </si>
  <si>
    <t>1105 East First Street</t>
  </si>
  <si>
    <t>LV-004</t>
  </si>
  <si>
    <t>29th and Madison</t>
  </si>
  <si>
    <t>LV-093</t>
  </si>
  <si>
    <t>Pond at Silver Lake</t>
  </si>
  <si>
    <t>FC-046</t>
  </si>
  <si>
    <t>725 Westshore Court</t>
  </si>
  <si>
    <t>FC-061</t>
  </si>
  <si>
    <t>Holley Environ. Plant Research Ctr</t>
  </si>
  <si>
    <t>FC-073</t>
  </si>
  <si>
    <t>118 Grant</t>
  </si>
  <si>
    <t>FC-029</t>
  </si>
  <si>
    <t>FC-088gr</t>
  </si>
  <si>
    <t>LC-038</t>
  </si>
  <si>
    <t>Turman Bruns HOA</t>
  </si>
  <si>
    <t>FC-060</t>
  </si>
  <si>
    <t>808 Pondersosa</t>
  </si>
  <si>
    <t>LV-118</t>
  </si>
  <si>
    <t>Golf Vista at Golf Course Pond</t>
  </si>
  <si>
    <t>LV-113</t>
  </si>
  <si>
    <t>The Springs at Marianna</t>
  </si>
  <si>
    <t>LV-021</t>
  </si>
  <si>
    <t>Linda and 26th Street SW</t>
  </si>
  <si>
    <t>FC-091gr</t>
  </si>
  <si>
    <t>LV-014</t>
  </si>
  <si>
    <t>Estrella Park</t>
  </si>
  <si>
    <t>LV-080</t>
  </si>
  <si>
    <t>Harding and Reagan North</t>
  </si>
  <si>
    <t>FC-023</t>
  </si>
  <si>
    <t>Boltz</t>
  </si>
  <si>
    <t>LV-097</t>
  </si>
  <si>
    <t>Farisita at Rist Benson Drainage</t>
  </si>
  <si>
    <t>LV-098</t>
  </si>
  <si>
    <t>Benson Park</t>
  </si>
  <si>
    <t>LV-122</t>
  </si>
  <si>
    <t>Fallgold</t>
  </si>
  <si>
    <t>FC-011</t>
  </si>
  <si>
    <t>Golden Currant</t>
  </si>
  <si>
    <t>FC-052</t>
  </si>
  <si>
    <t>603 Gilgalad Way</t>
  </si>
  <si>
    <t>FC-062</t>
  </si>
  <si>
    <t>Waters Edge at Blue Mesa</t>
  </si>
  <si>
    <t>LC-049</t>
  </si>
  <si>
    <t>Berthoud North of Bunyan</t>
  </si>
  <si>
    <t>LV-125</t>
  </si>
  <si>
    <t>8th St. No Name</t>
  </si>
  <si>
    <t>LV-100</t>
  </si>
  <si>
    <t>Lynx Runoff @ Blue Tree Real Estate</t>
  </si>
  <si>
    <t>FC-015</t>
  </si>
  <si>
    <t>Stuart and Dorset</t>
  </si>
  <si>
    <t>FC-058</t>
  </si>
  <si>
    <t>Spring Creek Trail @ Michener Dr</t>
  </si>
  <si>
    <t>FC-047</t>
  </si>
  <si>
    <t>Keenland &amp; Twin Oak</t>
  </si>
  <si>
    <t>LC-032</t>
  </si>
  <si>
    <t>River Lakes Estates/Paradise Acres</t>
  </si>
  <si>
    <t>FC-063</t>
  </si>
  <si>
    <t>FC-057</t>
  </si>
  <si>
    <t>Registry Ridge- End of Ranger Dr</t>
  </si>
  <si>
    <t>LV-121</t>
  </si>
  <si>
    <t>Bayfield and Windsor</t>
  </si>
  <si>
    <t>LV-099</t>
  </si>
  <si>
    <t>Cattails Golf Course</t>
  </si>
  <si>
    <t>FC-068</t>
  </si>
  <si>
    <t>502 Crest Drive</t>
  </si>
  <si>
    <t>LV-069</t>
  </si>
  <si>
    <t>Horseshoe Peninsula</t>
  </si>
  <si>
    <t>FC-071</t>
  </si>
  <si>
    <t>Silvergate Road</t>
  </si>
  <si>
    <t>LC</t>
  </si>
  <si>
    <t>L</t>
  </si>
  <si>
    <t>Cx.</t>
  </si>
  <si>
    <t>F</t>
  </si>
  <si>
    <t>CSU-9167</t>
  </si>
  <si>
    <t>CSU-9168</t>
  </si>
  <si>
    <t>CSU-9169</t>
  </si>
  <si>
    <t>G</t>
  </si>
  <si>
    <t>CSU-9170</t>
  </si>
  <si>
    <t>CSU-9171</t>
  </si>
  <si>
    <t>CSU-9172</t>
  </si>
  <si>
    <t>CSU-9173</t>
  </si>
  <si>
    <t>CSU-9174</t>
  </si>
  <si>
    <t>CSU-9175</t>
  </si>
  <si>
    <t>CSU-9176</t>
  </si>
  <si>
    <t>CSU-9177</t>
  </si>
  <si>
    <t>CSU-9178</t>
  </si>
  <si>
    <t>CSU-9179</t>
  </si>
  <si>
    <t>CSU-9180</t>
  </si>
  <si>
    <t>CSU-9181</t>
  </si>
  <si>
    <t>CSU-9182</t>
  </si>
  <si>
    <t>CSU-9183</t>
  </si>
  <si>
    <t>CSU-9184</t>
  </si>
  <si>
    <t>CSU-9185</t>
  </si>
  <si>
    <t>CSU-9186</t>
  </si>
  <si>
    <t>CSU-9187</t>
  </si>
  <si>
    <t>CSU-9188</t>
  </si>
  <si>
    <t>CSU-9189</t>
  </si>
  <si>
    <t>CSU-9190</t>
  </si>
  <si>
    <t>CSU-9191</t>
  </si>
  <si>
    <t>CSU-9192</t>
  </si>
  <si>
    <t>CSU-9193</t>
  </si>
  <si>
    <t>CSU-9194</t>
  </si>
  <si>
    <t>CSU-9195</t>
  </si>
  <si>
    <t>CSU-9196</t>
  </si>
  <si>
    <t>CSU-9197</t>
  </si>
  <si>
    <t>CSU-9198</t>
  </si>
  <si>
    <t>CSU-9199</t>
  </si>
  <si>
    <t>CSU-9200</t>
  </si>
  <si>
    <t>CSU-9201</t>
  </si>
  <si>
    <t>CSU-9202</t>
  </si>
  <si>
    <t>CSU-9203</t>
  </si>
  <si>
    <t>CSU-9204</t>
  </si>
  <si>
    <t>CSU-9205</t>
  </si>
  <si>
    <t>CSU-9206</t>
  </si>
  <si>
    <t>CSU-9207</t>
  </si>
  <si>
    <t>CSU-9208</t>
  </si>
  <si>
    <t>CSU-9209</t>
  </si>
  <si>
    <t>CSU-9210</t>
  </si>
  <si>
    <t>CSU-9211</t>
  </si>
  <si>
    <t>CSU-9212</t>
  </si>
  <si>
    <t>CSU-9213</t>
  </si>
  <si>
    <t>CSU-9214</t>
  </si>
  <si>
    <t>CSU-9215</t>
  </si>
  <si>
    <t>CSU-9216</t>
  </si>
  <si>
    <t>CSU-9217</t>
  </si>
  <si>
    <t>CSU-9218</t>
  </si>
  <si>
    <t>CSU-9219</t>
  </si>
  <si>
    <t>CSU-9220</t>
  </si>
  <si>
    <t>FC-075gr</t>
  </si>
  <si>
    <t>CSU-9221</t>
  </si>
  <si>
    <t>CSU-9222</t>
  </si>
  <si>
    <t>CSU-9223</t>
  </si>
  <si>
    <t>CSU-9224</t>
  </si>
  <si>
    <t>CSU-9225</t>
  </si>
  <si>
    <t>CSU-9226</t>
  </si>
  <si>
    <t>CSU-9227</t>
  </si>
  <si>
    <t>CSU-9228</t>
  </si>
  <si>
    <t>CSU-9229</t>
  </si>
  <si>
    <t>CSU-9230</t>
  </si>
  <si>
    <t>CSU-9231</t>
  </si>
  <si>
    <t>CSU-9232</t>
  </si>
  <si>
    <t>CSU-9233</t>
  </si>
  <si>
    <t>CSU-9234</t>
  </si>
  <si>
    <t>CSU-9235</t>
  </si>
  <si>
    <t>CSU-9236</t>
  </si>
  <si>
    <t>CSU-9237</t>
  </si>
  <si>
    <t>CSU-9238</t>
  </si>
  <si>
    <t>CSU-9239</t>
  </si>
  <si>
    <t>CSU-9240</t>
  </si>
  <si>
    <t>CSU-9241</t>
  </si>
  <si>
    <t>CSU-9242</t>
  </si>
  <si>
    <t>CSU-9243</t>
  </si>
  <si>
    <t>CSU-9244</t>
  </si>
  <si>
    <t>CSU-9245</t>
  </si>
  <si>
    <t>CSU-9246</t>
  </si>
  <si>
    <t>CSU-9247</t>
  </si>
  <si>
    <t>CSU-9248</t>
  </si>
  <si>
    <t>CSU-9249</t>
  </si>
  <si>
    <t>CSU-9250</t>
  </si>
  <si>
    <t>CSU-9251</t>
  </si>
  <si>
    <t>CSU-9252</t>
  </si>
  <si>
    <t>CSU-9253</t>
  </si>
  <si>
    <t>CSU-9254</t>
  </si>
  <si>
    <t>CSU-9255</t>
  </si>
  <si>
    <t>CSU-9256</t>
  </si>
  <si>
    <t>CSU-9257</t>
  </si>
  <si>
    <t>CSU-9258</t>
  </si>
  <si>
    <t>CSU-9259</t>
  </si>
  <si>
    <t>CSU-9260</t>
  </si>
  <si>
    <t>CSU-9261</t>
  </si>
  <si>
    <t>CSU-9262</t>
  </si>
  <si>
    <t>CSU-9263</t>
  </si>
  <si>
    <t>CSU-9264</t>
  </si>
  <si>
    <t>CSU-9265</t>
  </si>
  <si>
    <t>CSU-9266</t>
  </si>
  <si>
    <t>CSU-9267</t>
  </si>
  <si>
    <t>CSU-9268</t>
  </si>
  <si>
    <t>CSU-9269</t>
  </si>
  <si>
    <t>CSU-9270</t>
  </si>
  <si>
    <t>CSU-9271</t>
  </si>
  <si>
    <t>CSU-9272</t>
  </si>
  <si>
    <t>CSU-9273</t>
  </si>
  <si>
    <t>CSU-9274</t>
  </si>
  <si>
    <t>CSU-9275</t>
  </si>
  <si>
    <t>CSU-9276</t>
  </si>
  <si>
    <t>CSU-9277</t>
  </si>
  <si>
    <t>CSU-9278</t>
  </si>
  <si>
    <t>CSU-9279</t>
  </si>
  <si>
    <t>CSU-9280</t>
  </si>
  <si>
    <t>CSU-9281</t>
  </si>
  <si>
    <t>CSU-9282</t>
  </si>
  <si>
    <t>CSU-9283</t>
  </si>
  <si>
    <t>CSU-9284</t>
  </si>
  <si>
    <t>CSU-9285</t>
  </si>
  <si>
    <t>CSU-9286</t>
  </si>
  <si>
    <t>CSU-9287</t>
  </si>
  <si>
    <t>CSU-9288</t>
  </si>
  <si>
    <t>CSU-9289</t>
  </si>
  <si>
    <t>CSU-9290</t>
  </si>
  <si>
    <t>CSU-9291</t>
  </si>
  <si>
    <t>CSU-9292</t>
  </si>
  <si>
    <t>Negative</t>
  </si>
  <si>
    <t>Positive</t>
  </si>
  <si>
    <t>PIR-CollectionSite</t>
  </si>
  <si>
    <t>LV-tars</t>
  </si>
  <si>
    <t>FC-tars</t>
  </si>
  <si>
    <t>FC-pipi</t>
  </si>
  <si>
    <t>LV-pipi</t>
  </si>
  <si>
    <t>NE-tars</t>
  </si>
  <si>
    <t>NE-pipi</t>
  </si>
  <si>
    <t>SE-pipi</t>
  </si>
  <si>
    <t>SE-tars</t>
  </si>
  <si>
    <t>NW-tars</t>
  </si>
  <si>
    <t>NW-pipi</t>
  </si>
  <si>
    <t>SW-tars</t>
  </si>
  <si>
    <t>SW-pipi</t>
  </si>
  <si>
    <t>LV-069-tars</t>
  </si>
  <si>
    <t>FC-014-tars</t>
  </si>
  <si>
    <t>FC-014-pipi</t>
  </si>
  <si>
    <t>FC-066-tars</t>
  </si>
  <si>
    <t>FC-066-pipi</t>
  </si>
  <si>
    <t>LV-095-tars</t>
  </si>
  <si>
    <t>LV-095-pipi</t>
  </si>
  <si>
    <t>FC-038-tars</t>
  </si>
  <si>
    <t>FC-038-pipi</t>
  </si>
  <si>
    <t>FC-034-tars</t>
  </si>
  <si>
    <t>FC-069-tars</t>
  </si>
  <si>
    <t>FC-069-pipi</t>
  </si>
  <si>
    <t>FC-091-tars</t>
  </si>
  <si>
    <t>FC-091-pipi</t>
  </si>
  <si>
    <t>FC-072-tars</t>
  </si>
  <si>
    <t>FC-072-pipi</t>
  </si>
  <si>
    <t>FC-092-pipi</t>
  </si>
  <si>
    <t>FC-019-tars</t>
  </si>
  <si>
    <t>FC-019-pipi</t>
  </si>
  <si>
    <t>FC-006-tars</t>
  </si>
  <si>
    <t>FC-006-pipi</t>
  </si>
  <si>
    <t>FC-040-tars</t>
  </si>
  <si>
    <t>FC-040-pipi</t>
  </si>
  <si>
    <t>FC-067-tars</t>
  </si>
  <si>
    <t>LV-110-tars</t>
  </si>
  <si>
    <t>LV-089-tars</t>
  </si>
  <si>
    <t>LV-104-tars</t>
  </si>
  <si>
    <t>LV-104-pipi</t>
  </si>
  <si>
    <t>FC-088-pipi</t>
  </si>
  <si>
    <t>FC-064-tars</t>
  </si>
  <si>
    <t>FC-064-pipi</t>
  </si>
  <si>
    <t>FC-053-tars</t>
  </si>
  <si>
    <t>FC-053-pipi</t>
  </si>
  <si>
    <t>FC-039-tars</t>
  </si>
  <si>
    <t>FC-039-pipi</t>
  </si>
  <si>
    <t>FC-075-pipi</t>
  </si>
  <si>
    <t>FC-075-tars</t>
  </si>
  <si>
    <t>FC-050-tars</t>
  </si>
  <si>
    <t>FC-050-pipi</t>
  </si>
  <si>
    <t>FC-074-tars</t>
  </si>
  <si>
    <t>FC-046-tars</t>
  </si>
  <si>
    <t>FC-046-pipi</t>
  </si>
  <si>
    <t>FC-004-tars</t>
  </si>
  <si>
    <t>FC-004-pipi</t>
  </si>
  <si>
    <t>FC-031-tars</t>
  </si>
  <si>
    <t>FC-031-pipi</t>
  </si>
  <si>
    <t>FC-047-tars</t>
  </si>
  <si>
    <t>FC-027-tars</t>
  </si>
  <si>
    <t>FC-027-pipi</t>
  </si>
  <si>
    <t>FC-059-tars</t>
  </si>
  <si>
    <t>FC-059-pipi</t>
  </si>
  <si>
    <t>FC-023-tars</t>
  </si>
  <si>
    <t>FC-023-pipi</t>
  </si>
  <si>
    <t>FC-036-tars</t>
  </si>
  <si>
    <t>FC-036-pipi</t>
  </si>
  <si>
    <t>FC-052-tars</t>
  </si>
  <si>
    <t>FC-052-pipi</t>
  </si>
  <si>
    <t>FC-061-tars</t>
  </si>
  <si>
    <t>FC-061-pipi</t>
  </si>
  <si>
    <t>LV-020-tars</t>
  </si>
  <si>
    <t>FC-073-tars</t>
  </si>
  <si>
    <t>FC-073-pipi</t>
  </si>
  <si>
    <t>FC-041-tars</t>
  </si>
  <si>
    <t>FC-041-pipi</t>
  </si>
  <si>
    <t>FC-090-pipi</t>
  </si>
  <si>
    <t>FC-060-tars</t>
  </si>
  <si>
    <t>FC-060-pipi</t>
  </si>
  <si>
    <t>FC-063-pipi</t>
  </si>
  <si>
    <t>FC-063-tars</t>
  </si>
  <si>
    <t>FC-011-tars</t>
  </si>
  <si>
    <t>FC-011-pipi</t>
  </si>
  <si>
    <t>FC-015-tars</t>
  </si>
  <si>
    <t>FC-015-pipi</t>
  </si>
  <si>
    <t>FC-058-tars</t>
  </si>
  <si>
    <t>FC-058-pipi</t>
  </si>
  <si>
    <t>FC-049-tars</t>
  </si>
  <si>
    <t>FC-049-pipi</t>
  </si>
  <si>
    <t>FC-001-tars</t>
  </si>
  <si>
    <t>FC-001-pipi</t>
  </si>
  <si>
    <t>FC-054-tars</t>
  </si>
  <si>
    <t>FC-054-pipi</t>
  </si>
  <si>
    <t>FC-029-pipi</t>
  </si>
  <si>
    <t>FC-029-tars</t>
  </si>
  <si>
    <t>FC-068-tars</t>
  </si>
  <si>
    <t>FC-068-pipi</t>
  </si>
  <si>
    <t>FC-093-tars</t>
  </si>
  <si>
    <t>FC-093-pipi</t>
  </si>
  <si>
    <t>FC-062-tars</t>
  </si>
  <si>
    <t>FC-062-pipi</t>
  </si>
  <si>
    <t>FC-089-tars</t>
  </si>
  <si>
    <t>FC-089-pipi</t>
  </si>
  <si>
    <t>FC-037-tars</t>
  </si>
  <si>
    <t>FC-057-tars</t>
  </si>
  <si>
    <t>FC-057-pipi</t>
  </si>
  <si>
    <t>Infection Rate</t>
  </si>
  <si>
    <t>Lower Limit</t>
  </si>
  <si>
    <t>Upper Limit</t>
  </si>
  <si>
    <t>Scale</t>
  </si>
  <si>
    <t>Point Est Method</t>
  </si>
  <si>
    <t>CI Method</t>
  </si>
  <si>
    <t>Num Pools</t>
  </si>
  <si>
    <t>Num Pos Pools</t>
  </si>
  <si>
    <t>Num Individuals</t>
  </si>
  <si>
    <t>Bias Corrected MLE</t>
  </si>
  <si>
    <t>Corrected Score</t>
  </si>
  <si>
    <t>Score</t>
  </si>
  <si>
    <t xml:space="preserve">Change pipiens from 7 to 3 </t>
  </si>
  <si>
    <t>CSU-9166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</si>
</sst>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2" fontId="0" fillId="0" borderId="16" xfId="0" applyNumberFormat="1" applyBorder="1" applyAlignment="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applyAlignment="1">
      <alignment horizontal="center"/>
    </xf>
    <xf numFmtId="2" fontId="0" fillId="0" borderId="16" xfId="0" applyNumberFormat="1" applyBorder="1" applyAlignment="1">
      <alignment horizontal="right"/>
    </xf>
    <xf numFmtId="14" fontId="14" fillId="0" borderId="13" xfId="0" applyNumberFormat="1" applyFont="1" applyBorder="1" applyAlignment="1">
      <alignment horizontal="left" vertical="center"/>
    </xf>
    <xf numFmtId="14" fontId="14" fillId="3" borderId="13" xfId="0" applyNumberFormat="1" applyFont="1" applyFill="1" applyBorder="1" applyAlignment="1">
      <alignment horizontal="left" vertical="center"/>
    </xf>
    <xf numFmtId="14" fontId="14" fillId="0" borderId="13" xfId="0" applyNumberFormat="1" applyFont="1" applyFill="1" applyBorder="1" applyAlignment="1">
      <alignment horizontal="left" vertical="center"/>
    </xf>
    <xf numFmtId="0" fontId="0" fillId="5" borderId="0" xfId="0" applyFill="1" applyAlignment="1">
      <alignment wrapText="1"/>
    </xf>
    <xf numFmtId="0" fontId="0" fillId="5" borderId="0" xfId="0" applyFill="1"/>
    <xf numFmtId="0" fontId="14" fillId="0" borderId="15"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2.318434259258"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28" maxValue="28" count="1">
        <n v="28"/>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92"/>
    </cacheField>
    <cacheField name="Cx pipiens" numFmtId="0">
      <sharedItems containsSemiMixedTypes="0" containsString="0" containsNumber="1" containsInteger="1" minValue="0" maxValue="39"/>
    </cacheField>
    <cacheField name="Total CX" numFmtId="0">
      <sharedItems containsSemiMixedTypes="0" containsString="0" containsNumber="1" containsInteger="1" minValue="0" maxValue="331"/>
    </cacheField>
    <cacheField name="Total Females" numFmtId="0">
      <sharedItems containsSemiMixedTypes="0" containsString="0" containsNumber="1" containsInteger="1" minValue="1" maxValue="7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2.318559143518" createdVersion="6" refreshedVersion="6" minRefreshableVersion="3" recordCount="127">
  <cacheSource type="worksheet">
    <worksheetSource ref="A1:R128"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713" maxValue="18839"/>
    </cacheField>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16-07-11T00:00:00" maxDate="2016-07-15T00:00:00" count="4">
        <d v="2016-07-11T00:00:00"/>
        <d v="2016-07-13T00:00:00"/>
        <d v="2016-07-12T00:00:00"/>
        <d v="2016-07-14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S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7/13/2016"/>
    <s v="LC-001"/>
    <x v="0"/>
    <s v="Berthoud"/>
    <s v="LIGHT"/>
    <s v="NO"/>
    <n v="56"/>
    <n v="10"/>
    <n v="66"/>
    <n v="134"/>
  </r>
  <r>
    <x v="0"/>
    <s v="07/11/2016"/>
    <s v="LC-010"/>
    <x v="0"/>
    <s v="Timnath-Downtown"/>
    <s v="LIGHT"/>
    <s v="NO"/>
    <n v="22"/>
    <n v="2"/>
    <n v="24"/>
    <n v="209"/>
  </r>
  <r>
    <x v="0"/>
    <s v="07/13/2016"/>
    <s v="LC-017"/>
    <x v="0"/>
    <s v="Bonnell West 2"/>
    <s v="LIGHT"/>
    <s v="NO"/>
    <n v="56"/>
    <n v="7"/>
    <n v="63"/>
    <n v="94"/>
  </r>
  <r>
    <x v="0"/>
    <s v="07/11/2016"/>
    <s v="LC-022"/>
    <x v="0"/>
    <s v="Timnath-Golf Course"/>
    <s v="LIGHT"/>
    <s v="NO"/>
    <n v="39"/>
    <n v="0"/>
    <n v="39"/>
    <n v="83"/>
  </r>
  <r>
    <x v="0"/>
    <s v="07/11/2016"/>
    <s v="LC-032"/>
    <x v="0"/>
    <s v="River Lakes Estates/Paradise Acres"/>
    <s v="LIGHT"/>
    <s v="NO"/>
    <n v="2"/>
    <n v="0"/>
    <n v="2"/>
    <n v="2"/>
  </r>
  <r>
    <x v="0"/>
    <s v="07/11/2016"/>
    <s v="LC-038"/>
    <x v="0"/>
    <s v="Turman Bruns HOA"/>
    <s v="LIGHT"/>
    <s v="NO"/>
    <n v="12"/>
    <n v="0"/>
    <n v="12"/>
    <n v="13"/>
  </r>
  <r>
    <x v="0"/>
    <s v="07/11/2016"/>
    <s v="LC-046"/>
    <x v="0"/>
    <s v="Eagle Ranch Estates"/>
    <s v="LIGHT"/>
    <s v="NO"/>
    <n v="88"/>
    <n v="0"/>
    <n v="88"/>
    <n v="125"/>
  </r>
  <r>
    <x v="0"/>
    <s v="07/11/2016"/>
    <s v="LC-048"/>
    <x v="0"/>
    <s v="Timnath-Summerfields"/>
    <s v="LIGHT"/>
    <s v="NO"/>
    <n v="0"/>
    <n v="21"/>
    <n v="21"/>
    <n v="38"/>
  </r>
  <r>
    <x v="0"/>
    <s v="07/13/2016"/>
    <s v="LC-049"/>
    <x v="0"/>
    <s v="Berthoud North of Bunyan"/>
    <s v="LIGHT"/>
    <s v="NO"/>
    <n v="6"/>
    <n v="0"/>
    <n v="6"/>
    <n v="12"/>
  </r>
  <r>
    <x v="0"/>
    <s v="07/11/2016"/>
    <s v="LC-050"/>
    <x v="0"/>
    <s v="Timnath-Wildwing"/>
    <s v="LIGHT"/>
    <s v="NO"/>
    <n v="62"/>
    <n v="4"/>
    <n v="66"/>
    <n v="145"/>
  </r>
  <r>
    <x v="0"/>
    <s v="07/11/2016"/>
    <s v="LC-051"/>
    <x v="0"/>
    <s v="Timnath-Saratoga Falls"/>
    <s v="LIGHT"/>
    <s v="NO"/>
    <n v="19"/>
    <n v="0"/>
    <n v="19"/>
    <n v="81"/>
  </r>
  <r>
    <x v="0"/>
    <s v="07/11/2016"/>
    <s v="LC-052"/>
    <x v="0"/>
    <s v="Walmart East at Poudre River"/>
    <s v="LIGHT"/>
    <s v="NO"/>
    <n v="53"/>
    <n v="0"/>
    <n v="53"/>
    <n v="405"/>
  </r>
  <r>
    <x v="0"/>
    <s v="07/13/2016"/>
    <s v="LC-053"/>
    <x v="0"/>
    <s v="Berthoud West"/>
    <s v="LIGHT"/>
    <s v="NO"/>
    <n v="160"/>
    <n v="2"/>
    <n v="162"/>
    <n v="276"/>
  </r>
  <r>
    <x v="0"/>
    <s v="07/11/2016"/>
    <s v="LV-004"/>
    <x v="1"/>
    <s v="29th and Madison"/>
    <s v="LIGHT"/>
    <s v="NO"/>
    <n v="16"/>
    <n v="1"/>
    <n v="17"/>
    <n v="17"/>
  </r>
  <r>
    <x v="0"/>
    <s v="07/14/2016"/>
    <s v="LV-014"/>
    <x v="1"/>
    <s v="Estrella Park"/>
    <s v="LIGHT"/>
    <s v="NO"/>
    <n v="8"/>
    <n v="2"/>
    <n v="10"/>
    <n v="12"/>
  </r>
  <r>
    <x v="0"/>
    <s v="07/13/2016"/>
    <s v="LV-019"/>
    <x v="1"/>
    <s v="Jocelyn and Eagle"/>
    <s v="LIGHT"/>
    <s v="NO"/>
    <n v="26"/>
    <n v="5"/>
    <n v="31"/>
    <n v="69"/>
  </r>
  <r>
    <x v="0"/>
    <s v="07/13/2016"/>
    <s v="LV-020"/>
    <x v="1"/>
    <s v="Cattail Pond"/>
    <s v="LIGHT"/>
    <s v="NO"/>
    <n v="238"/>
    <n v="0"/>
    <n v="238"/>
    <n v="417"/>
  </r>
  <r>
    <x v="0"/>
    <s v="07/13/2016"/>
    <s v="LV-021"/>
    <x v="1"/>
    <s v="Linda and 26th Street SW"/>
    <s v="LIGHT"/>
    <s v="NO"/>
    <n v="10"/>
    <n v="0"/>
    <n v="10"/>
    <n v="11"/>
  </r>
  <r>
    <x v="0"/>
    <s v="07/13/2016"/>
    <s v="LV-042"/>
    <x v="1"/>
    <s v="2001 South Douglas"/>
    <s v="LIGHT"/>
    <s v="NO"/>
    <n v="37"/>
    <n v="3"/>
    <n v="40"/>
    <n v="51"/>
  </r>
  <r>
    <x v="0"/>
    <s v="07/11/2016"/>
    <s v="LV-066"/>
    <x v="1"/>
    <s v="Outlet Mall Apartments"/>
    <s v="LIGHT"/>
    <s v="NO"/>
    <n v="56"/>
    <n v="2"/>
    <n v="58"/>
    <n v="79"/>
  </r>
  <r>
    <x v="0"/>
    <s v="07/13/2016"/>
    <s v="LV-067"/>
    <x v="1"/>
    <s v="Del Norte Private Park"/>
    <s v="LIGHT"/>
    <s v="NO"/>
    <n v="21"/>
    <n v="1"/>
    <n v="22"/>
    <n v="42"/>
  </r>
  <r>
    <x v="0"/>
    <s v="07/11/2016"/>
    <s v="LV-069"/>
    <x v="1"/>
    <s v="Horseshoe Peninsula"/>
    <s v="LIGHT"/>
    <s v="NO"/>
    <n v="1"/>
    <n v="0"/>
    <n v="1"/>
    <n v="2"/>
  </r>
  <r>
    <x v="0"/>
    <s v="07/12/2016"/>
    <s v="LV-074"/>
    <x v="1"/>
    <s v="Jefferson and 11th"/>
    <s v="LIGHT"/>
    <s v="NO"/>
    <n v="17"/>
    <n v="8"/>
    <n v="25"/>
    <n v="30"/>
  </r>
  <r>
    <x v="0"/>
    <s v="07/12/2016"/>
    <s v="LV-077"/>
    <x v="1"/>
    <s v="1105 East First Street"/>
    <s v="LIGHT"/>
    <s v="NO"/>
    <n v="18"/>
    <n v="0"/>
    <n v="18"/>
    <n v="200"/>
  </r>
  <r>
    <x v="0"/>
    <s v="07/11/2016"/>
    <s v="LV-078"/>
    <x v="1"/>
    <s v="Seven Lakes Park"/>
    <s v="LIGHT"/>
    <s v="NO"/>
    <n v="44"/>
    <n v="0"/>
    <n v="44"/>
    <n v="51"/>
  </r>
  <r>
    <x v="0"/>
    <s v="07/11/2016"/>
    <s v="LV-080"/>
    <x v="1"/>
    <s v="Harding and Reagan North"/>
    <s v="LIGHT"/>
    <s v="NO"/>
    <n v="7"/>
    <n v="2"/>
    <n v="9"/>
    <n v="9"/>
  </r>
  <r>
    <x v="0"/>
    <s v="07/13/2016"/>
    <s v="LV-087"/>
    <x v="1"/>
    <s v="2444 Derby Hill Road"/>
    <s v="LIGHT"/>
    <s v="NO"/>
    <n v="25"/>
    <n v="0"/>
    <n v="25"/>
    <n v="27"/>
  </r>
  <r>
    <x v="0"/>
    <s v="07/11/2016"/>
    <s v="LV-088"/>
    <x v="1"/>
    <s v="2229 Arikaree Court"/>
    <s v="LIGHT"/>
    <s v="NO"/>
    <n v="17"/>
    <n v="1"/>
    <n v="18"/>
    <n v="21"/>
  </r>
  <r>
    <x v="0"/>
    <s v="07/12/2016"/>
    <s v="LV-089"/>
    <x v="1"/>
    <s v="9th and Des Moines"/>
    <s v="LIGHT"/>
    <s v="NO"/>
    <n v="93"/>
    <n v="0"/>
    <n v="93"/>
    <n v="95"/>
  </r>
  <r>
    <x v="0"/>
    <s v="07/11/2016"/>
    <s v="LV-093"/>
    <x v="1"/>
    <s v="Pond at Silver Lake"/>
    <s v="LIGHT"/>
    <s v="NO"/>
    <n v="12"/>
    <n v="4"/>
    <n v="16"/>
    <n v="40"/>
  </r>
  <r>
    <x v="0"/>
    <s v="07/11/2016"/>
    <s v="LV-095"/>
    <x v="1"/>
    <s v="Waterfront at Boyd Lake"/>
    <s v="LIGHT"/>
    <s v="NO"/>
    <n v="44"/>
    <n v="2"/>
    <n v="46"/>
    <n v="207"/>
  </r>
  <r>
    <x v="0"/>
    <s v="07/14/2016"/>
    <s v="LV-097"/>
    <x v="1"/>
    <s v="Farisita at Rist Benson Drainage"/>
    <s v="LIGHT"/>
    <s v="NO"/>
    <n v="6"/>
    <n v="1"/>
    <n v="7"/>
    <n v="22"/>
  </r>
  <r>
    <x v="0"/>
    <s v="07/14/2016"/>
    <s v="LV-098"/>
    <x v="1"/>
    <s v="Benson Park"/>
    <s v="LIGHT"/>
    <s v="NO"/>
    <n v="6"/>
    <n v="1"/>
    <n v="7"/>
    <n v="13"/>
  </r>
  <r>
    <x v="0"/>
    <s v="07/14/2016"/>
    <s v="LV-099"/>
    <x v="1"/>
    <s v="Cattails Golf Course"/>
    <s v="LIGHT"/>
    <s v="NO"/>
    <n v="2"/>
    <n v="0"/>
    <n v="2"/>
    <n v="4"/>
  </r>
  <r>
    <x v="0"/>
    <s v="07/12/2016"/>
    <s v="LV-100"/>
    <x v="1"/>
    <s v="Lynx Runoff @ Blue Tree Real Estate"/>
    <s v="LIGHT"/>
    <s v="NO"/>
    <n v="5"/>
    <n v="0"/>
    <n v="5"/>
    <n v="5"/>
  </r>
  <r>
    <x v="0"/>
    <s v="07/14/2016"/>
    <s v="LV-102"/>
    <x v="1"/>
    <s v="Glen Isle Ditch and Pond"/>
    <s v="LIGHT"/>
    <s v="NO"/>
    <n v="30"/>
    <n v="8"/>
    <n v="38"/>
    <n v="53"/>
  </r>
  <r>
    <x v="0"/>
    <s v="07/12/2016"/>
    <s v="LV-104"/>
    <x v="1"/>
    <s v="County Road 20C and County Road 9"/>
    <s v="LIGHT"/>
    <s v="NO"/>
    <n v="66"/>
    <n v="8"/>
    <n v="74"/>
    <n v="146"/>
  </r>
  <r>
    <x v="0"/>
    <s v="07/14/2016"/>
    <s v="LV-105"/>
    <x v="1"/>
    <s v="West 43rd RR"/>
    <s v="LIGHT"/>
    <s v="NO"/>
    <n v="18"/>
    <n v="9"/>
    <n v="27"/>
    <n v="28"/>
  </r>
  <r>
    <x v="0"/>
    <s v="07/12/2016"/>
    <s v="LV-110"/>
    <x v="1"/>
    <s v="Big Thompson Natural Area"/>
    <s v="LIGHT"/>
    <s v="NO"/>
    <n v="23"/>
    <n v="0"/>
    <n v="23"/>
    <n v="57"/>
  </r>
  <r>
    <x v="0"/>
    <s v="07/12/2016"/>
    <s v="LV-112"/>
    <x v="1"/>
    <s v="915 South Boise"/>
    <s v="LIGHT"/>
    <s v="NO"/>
    <n v="40"/>
    <n v="12"/>
    <n v="52"/>
    <n v="61"/>
  </r>
  <r>
    <x v="0"/>
    <s v="07/12/2016"/>
    <s v="LV-113"/>
    <x v="1"/>
    <s v="The Springs at Marianna"/>
    <s v="LIGHT"/>
    <s v="NO"/>
    <n v="10"/>
    <n v="0"/>
    <n v="10"/>
    <n v="30"/>
  </r>
  <r>
    <x v="0"/>
    <s v="07/13/2016"/>
    <s v="LV-114"/>
    <x v="1"/>
    <s v="The Ponds at Jill Drive"/>
    <s v="LIGHT"/>
    <s v="NO"/>
    <n v="34"/>
    <n v="0"/>
    <n v="34"/>
    <n v="91"/>
  </r>
  <r>
    <x v="0"/>
    <s v="07/11/2016"/>
    <s v="LV-116"/>
    <x v="1"/>
    <s v="Sundisk and 13E"/>
    <s v="LIGHT"/>
    <s v="NO"/>
    <n v="26"/>
    <n v="0"/>
    <n v="26"/>
    <n v="29"/>
  </r>
  <r>
    <x v="0"/>
    <s v="07/11/2016"/>
    <s v="LV-117"/>
    <x v="1"/>
    <s v="Centerra"/>
    <s v="LIGHT"/>
    <s v="NO"/>
    <n v="94"/>
    <n v="30"/>
    <n v="124"/>
    <n v="139"/>
  </r>
  <r>
    <x v="0"/>
    <s v="07/12/2016"/>
    <s v="LV-118"/>
    <x v="1"/>
    <s v="Golf Vista at Golf Course Pond"/>
    <s v="LIGHT"/>
    <s v="NO"/>
    <n v="11"/>
    <n v="0"/>
    <n v="11"/>
    <n v="13"/>
  </r>
  <r>
    <x v="0"/>
    <s v="07/13/2016"/>
    <s v="LV-120"/>
    <x v="1"/>
    <s v="End of City Limits North"/>
    <s v="LIGHT"/>
    <s v="NO"/>
    <n v="46"/>
    <n v="0"/>
    <n v="46"/>
    <n v="106"/>
  </r>
  <r>
    <x v="0"/>
    <s v="07/14/2016"/>
    <s v="LV-121"/>
    <x v="1"/>
    <s v="Bayfield and Windsor"/>
    <s v="LIGHT"/>
    <s v="NO"/>
    <n v="2"/>
    <n v="0"/>
    <n v="2"/>
    <n v="2"/>
  </r>
  <r>
    <x v="0"/>
    <s v="07/14/2016"/>
    <s v="LV-122"/>
    <x v="1"/>
    <s v="Fallgold"/>
    <s v="LIGHT"/>
    <s v="NO"/>
    <n v="5"/>
    <n v="1"/>
    <n v="6"/>
    <n v="8"/>
  </r>
  <r>
    <x v="0"/>
    <s v="07/12/2016"/>
    <s v="LV-124"/>
    <x v="1"/>
    <s v="Storage Yards 2nd St. South West"/>
    <s v="LIGHT"/>
    <s v="NO"/>
    <n v="27"/>
    <n v="1"/>
    <n v="28"/>
    <n v="78"/>
  </r>
  <r>
    <x v="0"/>
    <s v="07/12/2016"/>
    <s v="LV-125"/>
    <x v="1"/>
    <s v="8th St. No Name"/>
    <s v="LIGHT"/>
    <s v="NO"/>
    <n v="4"/>
    <n v="2"/>
    <n v="6"/>
    <n v="6"/>
  </r>
  <r>
    <x v="0"/>
    <s v="07/11/2016"/>
    <s v="FC-006"/>
    <x v="2"/>
    <s v="North Linden"/>
    <s v="LIGHT"/>
    <s v="NO"/>
    <n v="34"/>
    <n v="4"/>
    <n v="38"/>
    <n v="102"/>
  </r>
  <r>
    <x v="0"/>
    <s v="07/11/2016"/>
    <s v="FC-014"/>
    <x v="2"/>
    <s v="Fort Collins Vistors Center"/>
    <s v="LIGHT"/>
    <s v="NO"/>
    <n v="30"/>
    <n v="1"/>
    <n v="31"/>
    <n v="82"/>
  </r>
  <r>
    <x v="0"/>
    <s v="07/11/2016"/>
    <s v="FC-019"/>
    <x v="2"/>
    <s v="Edora Park"/>
    <s v="LIGHT"/>
    <s v="NO"/>
    <n v="17"/>
    <n v="7"/>
    <n v="24"/>
    <n v="79"/>
  </r>
  <r>
    <x v="0"/>
    <s v="07/11/2016"/>
    <s v="FC-034"/>
    <x v="2"/>
    <s v="Country Club"/>
    <s v="LIGHT"/>
    <s v="NO"/>
    <n v="52"/>
    <n v="0"/>
    <n v="52"/>
    <n v="96"/>
  </r>
  <r>
    <x v="0"/>
    <s v="07/11/2016"/>
    <s v="FC-038"/>
    <x v="2"/>
    <s v="Lochside Lane"/>
    <s v="LIGHT"/>
    <s v="NO"/>
    <n v="58"/>
    <n v="3"/>
    <n v="61"/>
    <n v="164"/>
  </r>
  <r>
    <x v="0"/>
    <s v="07/11/2016"/>
    <s v="FC-040"/>
    <x v="2"/>
    <s v="Redwood"/>
    <s v="LIGHT"/>
    <s v="NO"/>
    <n v="106"/>
    <n v="34"/>
    <n v="140"/>
    <n v="187"/>
  </r>
  <r>
    <x v="0"/>
    <s v="07/11/2016"/>
    <s v="FC-066"/>
    <x v="2"/>
    <s v="Prospect Ponds @ Drake Water"/>
    <s v="LIGHT"/>
    <s v="NO"/>
    <n v="115"/>
    <n v="12"/>
    <n v="127"/>
    <n v="765"/>
  </r>
  <r>
    <x v="0"/>
    <s v="07/11/2016"/>
    <s v="FC-067"/>
    <x v="2"/>
    <s v="Poudre River Drive at bike trail"/>
    <s v="LIGHT"/>
    <s v="NO"/>
    <n v="104"/>
    <n v="0"/>
    <n v="104"/>
    <n v="685"/>
  </r>
  <r>
    <x v="0"/>
    <s v="07/11/2016"/>
    <s v="FC-069"/>
    <x v="2"/>
    <s v="Linden Lake Rd"/>
    <s v="LIGHT"/>
    <s v="NO"/>
    <n v="33"/>
    <n v="8"/>
    <n v="41"/>
    <n v="168"/>
  </r>
  <r>
    <x v="0"/>
    <s v="07/11/2016"/>
    <s v="FC-072"/>
    <x v="2"/>
    <s v="422 Lake Drive Alley"/>
    <s v="LIGHT"/>
    <s v="NO"/>
    <n v="30"/>
    <n v="19"/>
    <n v="49"/>
    <n v="72"/>
  </r>
  <r>
    <x v="0"/>
    <s v="07/13/2016"/>
    <s v="FC-011"/>
    <x v="3"/>
    <s v="Golden Currant"/>
    <s v="LIGHT"/>
    <s v="NO"/>
    <n v="2"/>
    <n v="4"/>
    <n v="6"/>
    <n v="25"/>
  </r>
  <r>
    <x v="0"/>
    <s v="07/13/2016"/>
    <s v="FC-015"/>
    <x v="3"/>
    <s v="Stuart and Dorset"/>
    <s v="LIGHT"/>
    <s v="NO"/>
    <n v="4"/>
    <n v="1"/>
    <n v="5"/>
    <n v="11"/>
  </r>
  <r>
    <x v="0"/>
    <s v="07/13/2016"/>
    <s v="FC-036"/>
    <x v="3"/>
    <s v="Hemlock"/>
    <s v="LIGHT"/>
    <s v="NO"/>
    <n v="292"/>
    <n v="39"/>
    <n v="331"/>
    <n v="434"/>
  </r>
  <r>
    <x v="0"/>
    <s v="07/13/2016"/>
    <s v="FC-041"/>
    <x v="3"/>
    <s v="Fishback"/>
    <s v="LIGHT"/>
    <s v="NO"/>
    <n v="16"/>
    <n v="36"/>
    <n v="52"/>
    <n v="70"/>
  </r>
  <r>
    <x v="0"/>
    <s v="07/13/2016"/>
    <s v="FC-052"/>
    <x v="3"/>
    <s v="603 Gilgalad Way"/>
    <s v="LIGHT"/>
    <s v="NO"/>
    <n v="4"/>
    <n v="2"/>
    <n v="6"/>
    <n v="120"/>
  </r>
  <r>
    <x v="0"/>
    <s v="07/13/2016"/>
    <s v="FC-060"/>
    <x v="3"/>
    <s v="808 Pondersosa"/>
    <s v="LIGHT"/>
    <s v="NO"/>
    <n v="2"/>
    <n v="10"/>
    <n v="12"/>
    <n v="16"/>
  </r>
  <r>
    <x v="0"/>
    <s v="07/13/2016"/>
    <s v="FC-061"/>
    <x v="3"/>
    <s v="Holley Environ. Plant Research Ctr"/>
    <s v="LIGHT"/>
    <s v="NO"/>
    <n v="7"/>
    <n v="9"/>
    <n v="16"/>
    <n v="88"/>
  </r>
  <r>
    <x v="0"/>
    <s v="07/13/2016"/>
    <s v="FC-063"/>
    <x v="3"/>
    <s v="Red Fox Meadows FCNA"/>
    <s v="LIGHT"/>
    <s v="NO"/>
    <n v="2"/>
    <n v="0"/>
    <n v="2"/>
    <n v="40"/>
  </r>
  <r>
    <x v="0"/>
    <s v="07/13/2016"/>
    <s v="FC-073"/>
    <x v="3"/>
    <s v="118 Grant"/>
    <s v="LIGHT"/>
    <s v="NO"/>
    <n v="7"/>
    <n v="8"/>
    <n v="15"/>
    <n v="15"/>
  </r>
  <r>
    <x v="0"/>
    <s v="07/12/2016"/>
    <s v="FC-004"/>
    <x v="4"/>
    <s v="Bighorn Drive"/>
    <s v="LIGHT"/>
    <s v="NO"/>
    <n v="13"/>
    <n v="3"/>
    <n v="16"/>
    <n v="22"/>
  </r>
  <r>
    <x v="0"/>
    <s v="07/12/2016"/>
    <s v="FC-023"/>
    <x v="4"/>
    <s v="Boltz"/>
    <s v="LIGHT"/>
    <s v="NO"/>
    <n v="5"/>
    <n v="3"/>
    <n v="8"/>
    <n v="15"/>
  </r>
  <r>
    <x v="0"/>
    <s v="07/12/2016"/>
    <s v="FC-027"/>
    <x v="4"/>
    <s v="San Luis"/>
    <s v="LIGHT"/>
    <s v="NO"/>
    <n v="98"/>
    <n v="16"/>
    <n v="114"/>
    <n v="121"/>
  </r>
  <r>
    <x v="0"/>
    <s v="07/14/2016"/>
    <s v="FC-029"/>
    <x v="4"/>
    <s v="Bens Park"/>
    <s v="LIGHT"/>
    <s v="NO"/>
    <n v="14"/>
    <n v="0"/>
    <n v="14"/>
    <n v="28"/>
  </r>
  <r>
    <x v="0"/>
    <s v="07/12/2016"/>
    <s v="FC-031"/>
    <x v="4"/>
    <s v="Willow Springs"/>
    <s v="LIGHT"/>
    <s v="NO"/>
    <n v="46"/>
    <n v="1"/>
    <n v="47"/>
    <n v="66"/>
  </r>
  <r>
    <x v="0"/>
    <s v="07/12/2016"/>
    <s v="FC-039"/>
    <x v="4"/>
    <s v="Fossil Creek South (Greenstone)"/>
    <s v="LIGHT"/>
    <s v="NO"/>
    <n v="140"/>
    <n v="4"/>
    <n v="144"/>
    <n v="194"/>
  </r>
  <r>
    <x v="0"/>
    <s v="07/12/2016"/>
    <s v="FC-046"/>
    <x v="4"/>
    <s v="725 Westshore Court"/>
    <s v="LIGHT"/>
    <s v="NO"/>
    <n v="12"/>
    <n v="4"/>
    <n v="16"/>
    <n v="19"/>
  </r>
  <r>
    <x v="0"/>
    <s v="07/12/2016"/>
    <s v="FC-047"/>
    <x v="4"/>
    <s v="Keenland &amp; Twin Oak"/>
    <s v="LIGHT"/>
    <s v="NO"/>
    <n v="4"/>
    <n v="0"/>
    <n v="4"/>
    <n v="5"/>
  </r>
  <r>
    <x v="0"/>
    <s v="07/12/2016"/>
    <s v="FC-050"/>
    <x v="4"/>
    <s v="Golden Meadows Ditch"/>
    <s v="LIGHT"/>
    <s v="NO"/>
    <n v="19"/>
    <n v="1"/>
    <n v="20"/>
    <n v="31"/>
  </r>
  <r>
    <x v="0"/>
    <s v="07/12/2016"/>
    <s v="FC-053"/>
    <x v="4"/>
    <s v="Egret and Rookery"/>
    <s v="LIGHT"/>
    <s v="NO"/>
    <n v="110"/>
    <n v="1"/>
    <n v="111"/>
    <n v="120"/>
  </r>
  <r>
    <x v="0"/>
    <s v="07/14/2016"/>
    <s v="FC-054"/>
    <x v="4"/>
    <s v="737 Parliament Court"/>
    <s v="LIGHT"/>
    <s v="NO"/>
    <n v="35"/>
    <n v="2"/>
    <n v="37"/>
    <n v="62"/>
  </r>
  <r>
    <x v="0"/>
    <s v="07/12/2016"/>
    <s v="FC-059"/>
    <x v="4"/>
    <s v="Springwood and Lockwood"/>
    <s v="LIGHT"/>
    <s v="NO"/>
    <n v="29"/>
    <n v="11"/>
    <n v="40"/>
    <n v="77"/>
  </r>
  <r>
    <x v="0"/>
    <s v="07/12/2016"/>
    <s v="FC-064"/>
    <x v="4"/>
    <s v="West Chase @ Kechter Farm"/>
    <s v="LIGHT"/>
    <s v="NO"/>
    <n v="87"/>
    <n v="1"/>
    <n v="88"/>
    <n v="138"/>
  </r>
  <r>
    <x v="0"/>
    <s v="07/12/2016"/>
    <s v="FC-074"/>
    <x v="4"/>
    <s v="Rockcreek"/>
    <s v="LIGHT"/>
    <s v="NO"/>
    <n v="22"/>
    <n v="0"/>
    <n v="22"/>
    <n v="26"/>
  </r>
  <r>
    <x v="0"/>
    <s v="07/12/2016"/>
    <s v="FC-075"/>
    <x v="4"/>
    <s v="North Sage Creek"/>
    <s v="LIGHT"/>
    <s v="NO"/>
    <n v="29"/>
    <n v="1"/>
    <n v="30"/>
    <n v="41"/>
  </r>
  <r>
    <x v="0"/>
    <s v="07/14/2016"/>
    <s v="FC-001"/>
    <x v="5"/>
    <s v="Magic Carpet"/>
    <s v="LIGHT"/>
    <s v="NO"/>
    <n v="32"/>
    <n v="2"/>
    <n v="34"/>
    <n v="43"/>
  </r>
  <r>
    <x v="0"/>
    <s v="07/14/2016"/>
    <s v="FC-037"/>
    <x v="5"/>
    <s v="Chelsea Ridge"/>
    <s v="LIGHT"/>
    <s v="NO"/>
    <n v="0"/>
    <n v="20"/>
    <n v="20"/>
    <n v="23"/>
  </r>
  <r>
    <x v="0"/>
    <s v="07/13/2016"/>
    <s v="FC-049"/>
    <x v="5"/>
    <s v="Casa Grande and Downing"/>
    <s v="LIGHT"/>
    <s v="NO"/>
    <n v="6"/>
    <n v="33"/>
    <n v="39"/>
    <n v="42"/>
  </r>
  <r>
    <x v="0"/>
    <s v="07/14/2016"/>
    <s v="FC-057"/>
    <x v="5"/>
    <s v="Registry Ridge- End of Ranger Dr"/>
    <s v="LIGHT"/>
    <s v="NO"/>
    <n v="1"/>
    <n v="1"/>
    <n v="2"/>
    <n v="3"/>
  </r>
  <r>
    <x v="0"/>
    <s v="07/13/2016"/>
    <s v="FC-058"/>
    <x v="5"/>
    <s v="Spring Creek Trail @ Michener Dr"/>
    <s v="LIGHT"/>
    <s v="NO"/>
    <n v="2"/>
    <n v="2"/>
    <n v="4"/>
    <n v="21"/>
  </r>
  <r>
    <x v="0"/>
    <s v="07/14/2016"/>
    <s v="FC-062"/>
    <x v="5"/>
    <s v="Waters Edge at Blue Mesa"/>
    <s v="LIGHT"/>
    <s v="NO"/>
    <n v="3"/>
    <n v="3"/>
    <n v="6"/>
    <n v="9"/>
  </r>
  <r>
    <x v="0"/>
    <s v="07/14/2016"/>
    <s v="FC-068"/>
    <x v="5"/>
    <s v="502 Crest Drive"/>
    <s v="LIGHT"/>
    <s v="NO"/>
    <n v="1"/>
    <n v="1"/>
    <n v="2"/>
    <n v="6"/>
  </r>
  <r>
    <x v="0"/>
    <s v="07/14/2016"/>
    <s v="FC-071"/>
    <x v="5"/>
    <s v="Silvergate Road"/>
    <s v="LIGHT"/>
    <s v="NO"/>
    <n v="0"/>
    <n v="0"/>
    <n v="0"/>
    <n v="1"/>
  </r>
  <r>
    <x v="0"/>
    <s v="07/14/2016"/>
    <s v="FC-093"/>
    <x v="5"/>
    <s v="Lopez Elementary School"/>
    <s v="LIGHT"/>
    <s v="NO"/>
    <n v="16"/>
    <n v="10"/>
    <n v="26"/>
    <n v="32"/>
  </r>
</pivotCacheRecords>
</file>

<file path=xl/pivotCache/pivotCacheRecords2.xml><?xml version="1.0" encoding="utf-8"?>
<pivotCacheRecords xmlns="http://schemas.openxmlformats.org/spreadsheetml/2006/main" xmlns:r="http://schemas.openxmlformats.org/officeDocument/2006/relationships" count="127">
  <r>
    <n v="2016"/>
    <s v="CSU-9169"/>
    <n v="18716"/>
    <x v="0"/>
    <x v="0"/>
    <s v="LC"/>
    <s v="FC"/>
    <s v="FC-066gr"/>
    <x v="0"/>
    <s v="G"/>
    <s v="Cx."/>
    <x v="0"/>
    <s v="F"/>
    <n v="5"/>
    <m/>
    <n v="5"/>
    <n v="0"/>
    <s v="Negative"/>
  </r>
  <r>
    <n v="2016"/>
    <s v="CSU-9170"/>
    <n v="18717"/>
    <x v="0"/>
    <x v="0"/>
    <s v="LC"/>
    <s v="FC"/>
    <s v="FC-066gr"/>
    <x v="0"/>
    <s v="G"/>
    <s v="Cx."/>
    <x v="1"/>
    <s v="F"/>
    <n v="48"/>
    <m/>
    <n v="48"/>
    <n v="0"/>
    <s v="Negative"/>
  </r>
  <r>
    <n v="2016"/>
    <s v="CSU-9180"/>
    <n v="18727"/>
    <x v="0"/>
    <x v="0"/>
    <s v="LC"/>
    <s v="FC"/>
    <s v="FC-091gr"/>
    <x v="0"/>
    <s v="G"/>
    <s v="Cx."/>
    <x v="0"/>
    <s v="F"/>
    <n v="1"/>
    <m/>
    <n v="1"/>
    <n v="0"/>
    <s v="Negative"/>
  </r>
  <r>
    <n v="2016"/>
    <s v="CSU-9181"/>
    <n v="18728"/>
    <x v="0"/>
    <x v="0"/>
    <s v="LC"/>
    <s v="FC"/>
    <s v="FC-091gr"/>
    <x v="0"/>
    <s v="G"/>
    <s v="Cx."/>
    <x v="1"/>
    <s v="F"/>
    <n v="9"/>
    <m/>
    <n v="9"/>
    <n v="0"/>
    <s v="Negative"/>
  </r>
  <r>
    <n v="2016"/>
    <s v="CSU-9184"/>
    <n v="18731"/>
    <x v="0"/>
    <x v="0"/>
    <s v="LC"/>
    <s v="FC"/>
    <s v="FC-092gr"/>
    <x v="0"/>
    <s v="G"/>
    <s v="Cx."/>
    <x v="1"/>
    <s v="F"/>
    <n v="44"/>
    <m/>
    <n v="44"/>
    <n v="1"/>
    <s v="Positive"/>
  </r>
  <r>
    <n v="2016"/>
    <s v="CSU-9193"/>
    <n v="18740"/>
    <x v="0"/>
    <x v="0"/>
    <s v="LC"/>
    <s v="FC"/>
    <s v="FC-040gr"/>
    <x v="0"/>
    <s v="G"/>
    <s v="Cx."/>
    <x v="0"/>
    <s v="F"/>
    <n v="1"/>
    <m/>
    <n v="1"/>
    <n v="0"/>
    <s v="Negative"/>
  </r>
  <r>
    <n v="2016"/>
    <s v="CSU-9194"/>
    <n v="18741"/>
    <x v="0"/>
    <x v="0"/>
    <s v="LC"/>
    <s v="FC"/>
    <s v="FC-040gr"/>
    <x v="0"/>
    <s v="G"/>
    <s v="Cx."/>
    <x v="1"/>
    <s v="F"/>
    <n v="24"/>
    <m/>
    <n v="24"/>
    <n v="0"/>
    <s v="Negative"/>
  </r>
  <r>
    <n v="2016"/>
    <s v="CSU-9260"/>
    <n v="18807"/>
    <x v="0"/>
    <x v="1"/>
    <s v="LC"/>
    <s v="FC"/>
    <s v="FC-090gr"/>
    <x v="1"/>
    <s v="G"/>
    <s v="Cx."/>
    <x v="1"/>
    <s v="F"/>
    <n v="50"/>
    <m/>
    <n v="50"/>
    <n v="0"/>
    <s v="Negative"/>
  </r>
  <r>
    <n v="2016"/>
    <s v="CSU-9261"/>
    <n v="18808"/>
    <x v="0"/>
    <x v="1"/>
    <s v="LC"/>
    <s v="FC"/>
    <s v="FC-090gr"/>
    <x v="1"/>
    <s v="G"/>
    <s v="Cx."/>
    <x v="1"/>
    <s v="F"/>
    <n v="50"/>
    <m/>
    <n v="50"/>
    <n v="0"/>
    <s v="Negative"/>
  </r>
  <r>
    <n v="2016"/>
    <s v="CSU-9264"/>
    <n v="18811"/>
    <x v="0"/>
    <x v="1"/>
    <s v="LC"/>
    <s v="FC"/>
    <s v="FC-063gr"/>
    <x v="1"/>
    <s v="G"/>
    <s v="Cx."/>
    <x v="1"/>
    <s v="F"/>
    <n v="19"/>
    <m/>
    <n v="19"/>
    <n v="0"/>
    <s v="Negative"/>
  </r>
  <r>
    <n v="2016"/>
    <s v="CSU-9208"/>
    <n v="18755"/>
    <x v="0"/>
    <x v="2"/>
    <s v="LC"/>
    <s v="FC"/>
    <s v="FC-088gr"/>
    <x v="2"/>
    <s v="G"/>
    <s v="Cx."/>
    <x v="1"/>
    <s v="F"/>
    <n v="12"/>
    <m/>
    <n v="12"/>
    <n v="0"/>
    <s v="Negative"/>
  </r>
  <r>
    <n v="2016"/>
    <s v="CSU-9220"/>
    <n v="18767"/>
    <x v="0"/>
    <x v="2"/>
    <s v="LC"/>
    <s v="FC"/>
    <s v="FC-075gr"/>
    <x v="2"/>
    <s v="G"/>
    <s v="Cx."/>
    <x v="1"/>
    <s v="F"/>
    <n v="28"/>
    <m/>
    <n v="28"/>
    <n v="0"/>
    <s v="Negative"/>
  </r>
  <r>
    <n v="2016"/>
    <s v="CSU-9278"/>
    <n v="18825"/>
    <x v="0"/>
    <x v="3"/>
    <s v="LC"/>
    <s v="FC"/>
    <s v="FC-029gr"/>
    <x v="2"/>
    <s v="G"/>
    <s v="Cx."/>
    <x v="1"/>
    <s v="F"/>
    <n v="50"/>
    <m/>
    <n v="50"/>
    <n v="0"/>
    <s v="Negative"/>
  </r>
  <r>
    <n v="2016"/>
    <s v="CSU-9279"/>
    <n v="18826"/>
    <x v="0"/>
    <x v="3"/>
    <s v="LC"/>
    <s v="FC"/>
    <s v="FC-029gr"/>
    <x v="2"/>
    <s v="G"/>
    <s v="Cx."/>
    <x v="1"/>
    <s v="F"/>
    <n v="15"/>
    <m/>
    <n v="15"/>
    <n v="0"/>
    <s v="Negative"/>
  </r>
  <r>
    <n v="2016"/>
    <s v="CSU-9287"/>
    <n v="18834"/>
    <x v="0"/>
    <x v="3"/>
    <s v="LC"/>
    <s v="FC"/>
    <s v="FC-089gr"/>
    <x v="3"/>
    <s v="G"/>
    <s v="Cx."/>
    <x v="0"/>
    <s v="F"/>
    <n v="1"/>
    <m/>
    <n v="1"/>
    <n v="0"/>
    <s v="Negative"/>
  </r>
  <r>
    <n v="2016"/>
    <s v="CSU-9288"/>
    <n v="18835"/>
    <x v="0"/>
    <x v="3"/>
    <s v="LC"/>
    <s v="FC"/>
    <s v="FC-089gr"/>
    <x v="3"/>
    <s v="G"/>
    <s v="Cx."/>
    <x v="1"/>
    <s v="F"/>
    <n v="50"/>
    <m/>
    <n v="50"/>
    <n v="0"/>
    <s v="Negative"/>
  </r>
  <r>
    <n v="2016"/>
    <s v="CSU-9289"/>
    <n v="18836"/>
    <x v="0"/>
    <x v="3"/>
    <s v="LC"/>
    <s v="FC"/>
    <s v="FC-089gr"/>
    <x v="3"/>
    <s v="G"/>
    <s v="Cx."/>
    <x v="1"/>
    <s v="F"/>
    <n v="17"/>
    <m/>
    <n v="17"/>
    <n v="0"/>
    <s v="Negative"/>
  </r>
  <r>
    <n v="2016"/>
    <s v=" "/>
    <n v="18713"/>
    <x v="0"/>
    <x v="0"/>
    <s v="LC"/>
    <s v="LV"/>
    <s v="LV-069"/>
    <x v="4"/>
    <s v="L"/>
    <s v="Cx."/>
    <x v="0"/>
    <s v="F"/>
    <m/>
    <n v="1"/>
    <n v="1"/>
    <n v="0"/>
    <s v="Negative"/>
  </r>
  <r>
    <n v="2016"/>
    <s v="CSU-9171"/>
    <n v="18718"/>
    <x v="0"/>
    <x v="0"/>
    <s v="LC"/>
    <s v="LV"/>
    <s v="LV-095"/>
    <x v="4"/>
    <s v="L"/>
    <s v="Cx."/>
    <x v="0"/>
    <s v="F"/>
    <m/>
    <n v="44"/>
    <n v="44"/>
    <n v="0"/>
    <s v="Negative"/>
  </r>
  <r>
    <n v="2016"/>
    <s v="CSU-9172"/>
    <n v="18719"/>
    <x v="0"/>
    <x v="0"/>
    <s v="LC"/>
    <s v="LV"/>
    <s v="LV-095"/>
    <x v="4"/>
    <s v="L"/>
    <s v="Cx."/>
    <x v="1"/>
    <s v="F"/>
    <m/>
    <n v="2"/>
    <n v="2"/>
    <n v="0"/>
    <s v="Negative"/>
  </r>
  <r>
    <n v="2016"/>
    <s v="CSU-9202"/>
    <n v="18749"/>
    <x v="0"/>
    <x v="2"/>
    <s v="LC"/>
    <s v="LV"/>
    <s v="LV-110"/>
    <x v="4"/>
    <s v="L"/>
    <s v="Cx."/>
    <x v="0"/>
    <s v="F"/>
    <m/>
    <n v="23"/>
    <n v="23"/>
    <n v="0"/>
    <s v="Negative"/>
  </r>
  <r>
    <n v="2016"/>
    <s v="CSU-9203"/>
    <n v="18750"/>
    <x v="0"/>
    <x v="2"/>
    <s v="LC"/>
    <s v="LV"/>
    <s v="LV-089"/>
    <x v="4"/>
    <s v="L"/>
    <s v="Cx."/>
    <x v="0"/>
    <s v="F"/>
    <m/>
    <n v="50"/>
    <n v="50"/>
    <n v="0"/>
    <s v="Negative"/>
  </r>
  <r>
    <n v="2016"/>
    <s v="CSU-9204"/>
    <n v="18751"/>
    <x v="0"/>
    <x v="2"/>
    <s v="LC"/>
    <s v="LV"/>
    <s v="LV-089"/>
    <x v="4"/>
    <s v="L"/>
    <s v="Cx."/>
    <x v="0"/>
    <s v="F"/>
    <m/>
    <n v="43"/>
    <n v="43"/>
    <n v="0"/>
    <s v="Negative"/>
  </r>
  <r>
    <n v="2016"/>
    <s v="CSU-9205"/>
    <n v="18752"/>
    <x v="0"/>
    <x v="2"/>
    <s v="LC"/>
    <s v="LV"/>
    <s v="LV-104"/>
    <x v="4"/>
    <s v="L"/>
    <s v="Cx."/>
    <x v="0"/>
    <s v="F"/>
    <m/>
    <n v="50"/>
    <n v="50"/>
    <n v="0"/>
    <s v="Negative"/>
  </r>
  <r>
    <n v="2016"/>
    <s v="CSU-9206"/>
    <n v="18753"/>
    <x v="0"/>
    <x v="2"/>
    <s v="LC"/>
    <s v="LV"/>
    <s v="LV-104"/>
    <x v="4"/>
    <s v="L"/>
    <s v="Cx."/>
    <x v="0"/>
    <s v="F"/>
    <m/>
    <n v="16"/>
    <n v="16"/>
    <n v="0"/>
    <s v="Negative"/>
  </r>
  <r>
    <n v="2016"/>
    <s v="CSU-9207"/>
    <n v="18754"/>
    <x v="0"/>
    <x v="2"/>
    <s v="LC"/>
    <s v="LV"/>
    <s v="LV-104"/>
    <x v="4"/>
    <s v="L"/>
    <s v="Cx."/>
    <x v="1"/>
    <s v="F"/>
    <m/>
    <n v="8"/>
    <n v="8"/>
    <n v="0"/>
    <s v="Negative"/>
  </r>
  <r>
    <n v="2016"/>
    <s v="CSU-9251"/>
    <n v="18798"/>
    <x v="0"/>
    <x v="1"/>
    <s v="LC"/>
    <s v="LV"/>
    <s v="LV-020"/>
    <x v="4"/>
    <s v="L"/>
    <s v="Cx."/>
    <x v="0"/>
    <s v="F"/>
    <m/>
    <n v="50"/>
    <n v="50"/>
    <n v="0"/>
    <s v="Negative"/>
  </r>
  <r>
    <n v="2016"/>
    <s v="CSU-9252"/>
    <n v="18799"/>
    <x v="0"/>
    <x v="1"/>
    <s v="LC"/>
    <s v="LV"/>
    <s v="LV-020"/>
    <x v="4"/>
    <s v="L"/>
    <s v="Cx."/>
    <x v="0"/>
    <s v="F"/>
    <m/>
    <n v="50"/>
    <n v="50"/>
    <n v="0"/>
    <s v="Negative"/>
  </r>
  <r>
    <n v="2016"/>
    <s v="CSU-9253"/>
    <n v="18800"/>
    <x v="0"/>
    <x v="1"/>
    <s v="LC"/>
    <s v="LV"/>
    <s v="LV-020"/>
    <x v="4"/>
    <s v="L"/>
    <s v="Cx."/>
    <x v="0"/>
    <s v="F"/>
    <m/>
    <n v="50"/>
    <n v="50"/>
    <n v="0"/>
    <s v="Negative"/>
  </r>
  <r>
    <n v="2016"/>
    <s v="CSU-9254"/>
    <n v="18801"/>
    <x v="0"/>
    <x v="1"/>
    <s v="LC"/>
    <s v="LV"/>
    <s v="LV-020"/>
    <x v="4"/>
    <s v="L"/>
    <s v="Cx."/>
    <x v="0"/>
    <s v="F"/>
    <m/>
    <n v="50"/>
    <n v="50"/>
    <n v="0"/>
    <s v="Negative"/>
  </r>
  <r>
    <n v="2016"/>
    <s v="CSU-9255"/>
    <n v="18802"/>
    <x v="0"/>
    <x v="1"/>
    <s v="LC"/>
    <s v="LV"/>
    <s v="LV-020"/>
    <x v="4"/>
    <s v="L"/>
    <s v="Cx."/>
    <x v="0"/>
    <s v="F"/>
    <m/>
    <n v="38"/>
    <n v="38"/>
    <n v="0"/>
    <s v="Negative"/>
  </r>
  <r>
    <n v="2016"/>
    <s v="CSU-9167"/>
    <n v="18714"/>
    <x v="0"/>
    <x v="0"/>
    <s v="LC"/>
    <s v="FC"/>
    <s v="FC-014"/>
    <x v="0"/>
    <s v="L"/>
    <s v="Cx."/>
    <x v="0"/>
    <s v="F"/>
    <m/>
    <n v="30"/>
    <n v="30"/>
    <n v="0"/>
    <s v="Negative"/>
  </r>
  <r>
    <n v="2016"/>
    <s v="CSU-9168"/>
    <n v="18715"/>
    <x v="0"/>
    <x v="0"/>
    <s v="LC"/>
    <s v="FC"/>
    <s v="FC-014"/>
    <x v="0"/>
    <s v="L"/>
    <s v="Cx."/>
    <x v="1"/>
    <s v="F"/>
    <m/>
    <n v="1"/>
    <n v="1"/>
    <n v="0"/>
    <s v="Negative"/>
  </r>
  <r>
    <n v="2016"/>
    <s v="CSU-9173"/>
    <n v="18720"/>
    <x v="0"/>
    <x v="0"/>
    <s v="LC"/>
    <s v="FC"/>
    <s v="FC-038"/>
    <x v="0"/>
    <s v="L"/>
    <s v="Cx."/>
    <x v="0"/>
    <s v="F"/>
    <m/>
    <n v="50"/>
    <n v="50"/>
    <n v="0"/>
    <s v="Negative"/>
  </r>
  <r>
    <n v="2016"/>
    <s v="CSU-9174"/>
    <n v="18721"/>
    <x v="0"/>
    <x v="0"/>
    <s v="LC"/>
    <s v="FC"/>
    <s v="FC-038"/>
    <x v="0"/>
    <s v="L"/>
    <s v="Cx."/>
    <x v="0"/>
    <s v="F"/>
    <m/>
    <n v="8"/>
    <n v="8"/>
    <n v="0"/>
    <s v="Negative"/>
  </r>
  <r>
    <n v="2016"/>
    <s v="CSU-9175"/>
    <n v="18722"/>
    <x v="0"/>
    <x v="0"/>
    <s v="LC"/>
    <s v="FC"/>
    <s v="FC-038"/>
    <x v="0"/>
    <s v="L"/>
    <s v="Cx."/>
    <x v="1"/>
    <s v="F"/>
    <m/>
    <n v="3"/>
    <n v="3"/>
    <n v="0"/>
    <s v="Negative"/>
  </r>
  <r>
    <n v="2016"/>
    <s v="CSU-9176"/>
    <n v="18723"/>
    <x v="0"/>
    <x v="0"/>
    <s v="LC"/>
    <s v="FC"/>
    <s v="FC-034"/>
    <x v="0"/>
    <s v="L"/>
    <s v="Cx."/>
    <x v="0"/>
    <s v="F"/>
    <m/>
    <n v="50"/>
    <n v="50"/>
    <n v="0"/>
    <s v="Negative"/>
  </r>
  <r>
    <n v="2016"/>
    <s v="CSU-9177"/>
    <n v="18724"/>
    <x v="0"/>
    <x v="0"/>
    <s v="LC"/>
    <s v="FC"/>
    <s v="FC-034"/>
    <x v="0"/>
    <s v="L"/>
    <s v="Cx."/>
    <x v="0"/>
    <s v="F"/>
    <m/>
    <n v="2"/>
    <n v="2"/>
    <n v="0"/>
    <s v="Negative"/>
  </r>
  <r>
    <n v="2016"/>
    <s v="CSU-9178"/>
    <n v="18725"/>
    <x v="0"/>
    <x v="0"/>
    <s v="LC"/>
    <s v="FC"/>
    <s v="FC-069"/>
    <x v="0"/>
    <s v="L"/>
    <s v="Cx."/>
    <x v="0"/>
    <s v="F"/>
    <m/>
    <n v="33"/>
    <n v="33"/>
    <n v="0"/>
    <s v="Negative"/>
  </r>
  <r>
    <n v="2016"/>
    <s v="CSU-9179"/>
    <n v="18726"/>
    <x v="0"/>
    <x v="0"/>
    <s v="LC"/>
    <s v="FC"/>
    <s v="FC-069"/>
    <x v="0"/>
    <s v="L"/>
    <s v="Cx."/>
    <x v="1"/>
    <s v="F"/>
    <m/>
    <n v="8"/>
    <n v="8"/>
    <n v="0"/>
    <s v="Negative"/>
  </r>
  <r>
    <n v="2016"/>
    <s v="CSU-9182"/>
    <n v="18729"/>
    <x v="0"/>
    <x v="0"/>
    <s v="LC"/>
    <s v="FC"/>
    <s v="FC-072"/>
    <x v="0"/>
    <s v="L"/>
    <s v="Cx."/>
    <x v="0"/>
    <s v="F"/>
    <m/>
    <n v="30"/>
    <n v="30"/>
    <n v="0"/>
    <s v="Negative"/>
  </r>
  <r>
    <n v="2016"/>
    <s v="CSU-9183"/>
    <n v="18730"/>
    <x v="0"/>
    <x v="0"/>
    <s v="LC"/>
    <s v="FC"/>
    <s v="FC-072"/>
    <x v="0"/>
    <s v="L"/>
    <s v="Cx."/>
    <x v="1"/>
    <s v="F"/>
    <m/>
    <n v="19"/>
    <n v="19"/>
    <n v="0"/>
    <s v="Negative"/>
  </r>
  <r>
    <n v="2016"/>
    <s v="CSU-9185"/>
    <n v="18732"/>
    <x v="0"/>
    <x v="0"/>
    <s v="LC"/>
    <s v="FC"/>
    <s v="FC-019"/>
    <x v="0"/>
    <s v="L"/>
    <s v="Cx."/>
    <x v="0"/>
    <s v="F"/>
    <m/>
    <n v="17"/>
    <n v="17"/>
    <n v="0"/>
    <s v="Negative"/>
  </r>
  <r>
    <n v="2016"/>
    <s v="CSU-9186"/>
    <n v="18733"/>
    <x v="0"/>
    <x v="0"/>
    <s v="LC"/>
    <s v="FC"/>
    <s v="FC-019"/>
    <x v="0"/>
    <s v="L"/>
    <s v="Cx."/>
    <x v="1"/>
    <s v="F"/>
    <m/>
    <n v="7"/>
    <n v="7"/>
    <n v="0"/>
    <s v="Negative"/>
  </r>
  <r>
    <n v="2016"/>
    <s v="CSU-9187"/>
    <n v="18734"/>
    <x v="0"/>
    <x v="0"/>
    <s v="LC"/>
    <s v="FC"/>
    <s v="FC-006"/>
    <x v="0"/>
    <s v="L"/>
    <s v="Cx."/>
    <x v="0"/>
    <s v="F"/>
    <m/>
    <n v="34"/>
    <n v="34"/>
    <n v="0"/>
    <s v="Negative"/>
  </r>
  <r>
    <n v="2016"/>
    <s v="CSU-9188"/>
    <n v="18735"/>
    <x v="0"/>
    <x v="0"/>
    <s v="LC"/>
    <s v="FC"/>
    <s v="FC-006"/>
    <x v="0"/>
    <s v="L"/>
    <s v="Cx."/>
    <x v="1"/>
    <s v="F"/>
    <m/>
    <n v="4"/>
    <n v="4"/>
    <n v="0"/>
    <s v="Negative"/>
  </r>
  <r>
    <n v="2016"/>
    <s v="CSU-9189"/>
    <n v="18736"/>
    <x v="0"/>
    <x v="0"/>
    <s v="LC"/>
    <s v="FC"/>
    <s v="FC-066"/>
    <x v="0"/>
    <s v="L"/>
    <s v="Cx."/>
    <x v="0"/>
    <s v="F"/>
    <m/>
    <n v="50"/>
    <n v="50"/>
    <n v="0"/>
    <s v="Negative"/>
  </r>
  <r>
    <n v="2016"/>
    <s v="CSU-9190"/>
    <n v="18737"/>
    <x v="0"/>
    <x v="0"/>
    <s v="LC"/>
    <s v="FC"/>
    <s v="FC-066"/>
    <x v="0"/>
    <s v="L"/>
    <s v="Cx."/>
    <x v="0"/>
    <s v="F"/>
    <m/>
    <n v="50"/>
    <n v="50"/>
    <n v="0"/>
    <s v="Negative"/>
  </r>
  <r>
    <n v="2016"/>
    <s v="CSU-9191"/>
    <n v="18738"/>
    <x v="0"/>
    <x v="0"/>
    <s v="LC"/>
    <s v="FC"/>
    <s v="FC-066"/>
    <x v="0"/>
    <s v="L"/>
    <s v="Cx."/>
    <x v="0"/>
    <s v="F"/>
    <m/>
    <n v="15"/>
    <n v="15"/>
    <n v="0"/>
    <s v="Negative"/>
  </r>
  <r>
    <n v="2016"/>
    <s v="CSU-9192"/>
    <n v="18739"/>
    <x v="0"/>
    <x v="0"/>
    <s v="LC"/>
    <s v="FC"/>
    <s v="FC-066"/>
    <x v="0"/>
    <s v="L"/>
    <s v="Cx."/>
    <x v="1"/>
    <s v="F"/>
    <m/>
    <n v="12"/>
    <n v="12"/>
    <n v="0"/>
    <s v="Negative"/>
  </r>
  <r>
    <n v="2016"/>
    <s v="CSU-9195"/>
    <n v="18742"/>
    <x v="0"/>
    <x v="0"/>
    <s v="LC"/>
    <s v="FC"/>
    <s v="FC-040"/>
    <x v="0"/>
    <s v="L"/>
    <s v="Cx."/>
    <x v="0"/>
    <s v="F"/>
    <m/>
    <n v="50"/>
    <n v="50"/>
    <n v="0"/>
    <s v="Negative"/>
  </r>
  <r>
    <n v="2016"/>
    <s v="CSU-9196"/>
    <n v="18743"/>
    <x v="0"/>
    <x v="0"/>
    <s v="LC"/>
    <s v="FC"/>
    <s v="FC-040"/>
    <x v="0"/>
    <s v="L"/>
    <s v="Cx."/>
    <x v="0"/>
    <s v="F"/>
    <m/>
    <n v="50"/>
    <n v="50"/>
    <n v="0"/>
    <s v="Negative"/>
  </r>
  <r>
    <n v="2016"/>
    <s v="CSU-9197"/>
    <n v="18744"/>
    <x v="0"/>
    <x v="0"/>
    <s v="LC"/>
    <s v="FC"/>
    <s v="FC-040"/>
    <x v="0"/>
    <s v="L"/>
    <s v="Cx."/>
    <x v="0"/>
    <s v="F"/>
    <m/>
    <n v="6"/>
    <n v="6"/>
    <n v="0"/>
    <s v="Negative"/>
  </r>
  <r>
    <n v="2016"/>
    <s v="CSU-9198"/>
    <n v="18745"/>
    <x v="0"/>
    <x v="0"/>
    <s v="LC"/>
    <s v="FC"/>
    <s v="FC-040"/>
    <x v="0"/>
    <s v="L"/>
    <s v="Cx."/>
    <x v="1"/>
    <s v="F"/>
    <m/>
    <n v="34"/>
    <n v="34"/>
    <n v="0"/>
    <s v="Negative"/>
  </r>
  <r>
    <n v="2016"/>
    <s v="CSU-9199"/>
    <n v="18746"/>
    <x v="0"/>
    <x v="0"/>
    <s v="LC"/>
    <s v="FC"/>
    <s v="FC-067"/>
    <x v="0"/>
    <s v="L"/>
    <s v="Cx."/>
    <x v="0"/>
    <s v="F"/>
    <m/>
    <n v="50"/>
    <n v="50"/>
    <n v="0"/>
    <s v="Negative"/>
  </r>
  <r>
    <n v="2016"/>
    <s v="CSU-9200"/>
    <n v="18747"/>
    <x v="0"/>
    <x v="0"/>
    <s v="LC"/>
    <s v="FC"/>
    <s v="FC-067"/>
    <x v="0"/>
    <s v="L"/>
    <s v="Cx."/>
    <x v="0"/>
    <s v="F"/>
    <m/>
    <n v="50"/>
    <n v="50"/>
    <n v="0"/>
    <s v="Negative"/>
  </r>
  <r>
    <n v="2016"/>
    <s v="CSU-9201"/>
    <n v="18748"/>
    <x v="0"/>
    <x v="0"/>
    <s v="LC"/>
    <s v="FC"/>
    <s v="FC-067"/>
    <x v="0"/>
    <s v="L"/>
    <s v="Cx."/>
    <x v="0"/>
    <s v="F"/>
    <m/>
    <n v="4"/>
    <n v="4"/>
    <n v="0"/>
    <s v="Negative"/>
  </r>
  <r>
    <n v="2016"/>
    <s v="CSU-9240"/>
    <n v="18787"/>
    <x v="0"/>
    <x v="1"/>
    <s v="LC"/>
    <s v="FC"/>
    <s v="FC-036"/>
    <x v="1"/>
    <s v="L"/>
    <s v="Cx."/>
    <x v="0"/>
    <s v="F"/>
    <m/>
    <n v="50"/>
    <n v="50"/>
    <n v="0"/>
    <s v="Negative"/>
  </r>
  <r>
    <n v="2016"/>
    <s v="CSU-9241"/>
    <n v="18788"/>
    <x v="0"/>
    <x v="1"/>
    <s v="LC"/>
    <s v="FC"/>
    <s v="FC-036"/>
    <x v="1"/>
    <s v="L"/>
    <s v="Cx."/>
    <x v="0"/>
    <s v="F"/>
    <m/>
    <n v="50"/>
    <n v="50"/>
    <n v="0"/>
    <s v="Negative"/>
  </r>
  <r>
    <n v="2016"/>
    <s v="CSU-9242"/>
    <n v="18789"/>
    <x v="0"/>
    <x v="1"/>
    <s v="LC"/>
    <s v="FC"/>
    <s v="FC-036"/>
    <x v="1"/>
    <s v="L"/>
    <s v="Cx."/>
    <x v="0"/>
    <s v="F"/>
    <m/>
    <n v="50"/>
    <n v="50"/>
    <n v="0"/>
    <s v="Negative"/>
  </r>
  <r>
    <n v="2016"/>
    <s v="CSU-9243"/>
    <n v="18790"/>
    <x v="0"/>
    <x v="1"/>
    <s v="LC"/>
    <s v="FC"/>
    <s v="FC-036"/>
    <x v="1"/>
    <s v="L"/>
    <s v="Cx."/>
    <x v="0"/>
    <s v="F"/>
    <m/>
    <n v="50"/>
    <n v="50"/>
    <n v="0"/>
    <s v="Negative"/>
  </r>
  <r>
    <n v="2016"/>
    <s v="CSU-9244"/>
    <n v="18791"/>
    <x v="0"/>
    <x v="1"/>
    <s v="LC"/>
    <s v="FC"/>
    <s v="FC-036"/>
    <x v="1"/>
    <s v="L"/>
    <s v="Cx."/>
    <x v="0"/>
    <s v="F"/>
    <m/>
    <n v="50"/>
    <n v="50"/>
    <n v="0"/>
    <s v="Negative"/>
  </r>
  <r>
    <n v="2016"/>
    <s v="CSU-9245"/>
    <n v="18792"/>
    <x v="0"/>
    <x v="1"/>
    <s v="LC"/>
    <s v="FC"/>
    <s v="FC-036"/>
    <x v="1"/>
    <s v="L"/>
    <s v="Cx."/>
    <x v="0"/>
    <s v="F"/>
    <m/>
    <n v="42"/>
    <n v="42"/>
    <n v="0"/>
    <s v="Negative"/>
  </r>
  <r>
    <n v="2016"/>
    <s v="CSU-9246"/>
    <n v="18793"/>
    <x v="0"/>
    <x v="1"/>
    <s v="LC"/>
    <s v="FC"/>
    <s v="FC-036"/>
    <x v="1"/>
    <s v="L"/>
    <s v="Cx."/>
    <x v="1"/>
    <s v="F"/>
    <m/>
    <n v="39"/>
    <n v="39"/>
    <n v="0"/>
    <s v="Negative"/>
  </r>
  <r>
    <n v="2016"/>
    <s v="CSU-9247"/>
    <n v="18794"/>
    <x v="0"/>
    <x v="1"/>
    <s v="LC"/>
    <s v="FC"/>
    <s v="FC-052"/>
    <x v="1"/>
    <s v="L"/>
    <s v="Cx."/>
    <x v="0"/>
    <s v="F"/>
    <m/>
    <n v="4"/>
    <n v="4"/>
    <n v="0"/>
    <s v="Negative"/>
  </r>
  <r>
    <n v="2016"/>
    <s v="CSU-9248"/>
    <n v="18795"/>
    <x v="0"/>
    <x v="1"/>
    <s v="LC"/>
    <s v="FC"/>
    <s v="FC-052"/>
    <x v="1"/>
    <s v="L"/>
    <s v="Cx."/>
    <x v="1"/>
    <s v="F"/>
    <m/>
    <n v="2"/>
    <n v="2"/>
    <n v="0"/>
    <s v="Negative"/>
  </r>
  <r>
    <n v="2016"/>
    <s v="CSU-9249"/>
    <n v="18796"/>
    <x v="0"/>
    <x v="1"/>
    <s v="LC"/>
    <s v="FC"/>
    <s v="FC-061"/>
    <x v="1"/>
    <s v="L"/>
    <s v="Cx."/>
    <x v="0"/>
    <s v="F"/>
    <m/>
    <n v="7"/>
    <n v="7"/>
    <n v="0"/>
    <s v="Negative"/>
  </r>
  <r>
    <n v="2016"/>
    <s v="CSU-9250"/>
    <n v="18797"/>
    <x v="0"/>
    <x v="1"/>
    <s v="LC"/>
    <s v="FC"/>
    <s v="FC-061"/>
    <x v="1"/>
    <s v="L"/>
    <s v="Cx."/>
    <x v="1"/>
    <s v="F"/>
    <m/>
    <n v="9"/>
    <n v="9"/>
    <n v="0"/>
    <s v="Negative"/>
  </r>
  <r>
    <n v="2016"/>
    <s v="CSU-9256"/>
    <n v="18803"/>
    <x v="0"/>
    <x v="1"/>
    <s v="LC"/>
    <s v="FC"/>
    <s v="FC-073"/>
    <x v="1"/>
    <s v="L"/>
    <s v="Cx."/>
    <x v="0"/>
    <s v="F"/>
    <m/>
    <n v="7"/>
    <n v="7"/>
    <n v="0"/>
    <s v="Negative"/>
  </r>
  <r>
    <n v="2016"/>
    <s v="CSU-9257"/>
    <n v="18804"/>
    <x v="0"/>
    <x v="1"/>
    <s v="LC"/>
    <s v="FC"/>
    <s v="FC-073"/>
    <x v="1"/>
    <s v="L"/>
    <s v="Cx."/>
    <x v="1"/>
    <s v="F"/>
    <m/>
    <n v="8"/>
    <n v="8"/>
    <n v="0"/>
    <s v="Negative"/>
  </r>
  <r>
    <n v="2016"/>
    <s v="CSU-9258"/>
    <n v="18805"/>
    <x v="0"/>
    <x v="1"/>
    <s v="LC"/>
    <s v="FC"/>
    <s v="FC-041"/>
    <x v="1"/>
    <s v="L"/>
    <s v="Cx."/>
    <x v="0"/>
    <s v="F"/>
    <m/>
    <n v="16"/>
    <n v="16"/>
    <n v="0"/>
    <s v="Negative"/>
  </r>
  <r>
    <n v="2016"/>
    <s v="CSU-9259"/>
    <n v="18806"/>
    <x v="0"/>
    <x v="1"/>
    <s v="LC"/>
    <s v="FC"/>
    <s v="FC-041"/>
    <x v="1"/>
    <s v="L"/>
    <s v="Cx."/>
    <x v="1"/>
    <s v="F"/>
    <m/>
    <n v="36"/>
    <n v="36"/>
    <n v="0"/>
    <s v="Negative"/>
  </r>
  <r>
    <n v="2016"/>
    <s v="CSU-9262"/>
    <n v="18809"/>
    <x v="0"/>
    <x v="1"/>
    <s v="LC"/>
    <s v="FC"/>
    <s v="FC-060"/>
    <x v="1"/>
    <s v="L"/>
    <s v="Cx."/>
    <x v="0"/>
    <s v="F"/>
    <m/>
    <n v="2"/>
    <n v="2"/>
    <n v="0"/>
    <s v="Negative"/>
  </r>
  <r>
    <n v="2016"/>
    <s v="CSU-9263"/>
    <n v="18810"/>
    <x v="0"/>
    <x v="1"/>
    <s v="LC"/>
    <s v="FC"/>
    <s v="FC-060"/>
    <x v="1"/>
    <s v="L"/>
    <s v="Cx."/>
    <x v="1"/>
    <s v="F"/>
    <m/>
    <n v="10"/>
    <n v="10"/>
    <n v="0"/>
    <s v="Negative"/>
  </r>
  <r>
    <n v="2016"/>
    <s v="CSU-9265"/>
    <n v="18812"/>
    <x v="0"/>
    <x v="1"/>
    <s v="LC"/>
    <s v="FC"/>
    <s v="FC-063"/>
    <x v="1"/>
    <s v="L"/>
    <s v="Cx."/>
    <x v="0"/>
    <s v="F"/>
    <m/>
    <n v="2"/>
    <n v="2"/>
    <n v="0"/>
    <s v="Negative"/>
  </r>
  <r>
    <n v="2016"/>
    <s v="CSU-9266"/>
    <n v="18813"/>
    <x v="0"/>
    <x v="1"/>
    <s v="LC"/>
    <s v="FC"/>
    <s v="FC-011"/>
    <x v="1"/>
    <s v="L"/>
    <s v="Cx."/>
    <x v="0"/>
    <s v="F"/>
    <m/>
    <n v="2"/>
    <n v="2"/>
    <n v="0"/>
    <s v="Negative"/>
  </r>
  <r>
    <n v="2016"/>
    <s v="CSU-9267"/>
    <n v="18814"/>
    <x v="0"/>
    <x v="1"/>
    <s v="LC"/>
    <s v="FC"/>
    <s v="FC-011"/>
    <x v="1"/>
    <s v="L"/>
    <s v="Cx."/>
    <x v="1"/>
    <s v="F"/>
    <m/>
    <n v="4"/>
    <n v="4"/>
    <n v="0"/>
    <s v="Negative"/>
  </r>
  <r>
    <n v="2016"/>
    <s v="CSU-9268"/>
    <n v="18815"/>
    <x v="0"/>
    <x v="1"/>
    <s v="LC"/>
    <s v="FC"/>
    <s v="FC-015"/>
    <x v="1"/>
    <s v="L"/>
    <s v="Cx."/>
    <x v="0"/>
    <s v="F"/>
    <m/>
    <n v="4"/>
    <n v="4"/>
    <n v="0"/>
    <s v="Negative"/>
  </r>
  <r>
    <n v="2016"/>
    <s v="CSU-9269"/>
    <n v="18816"/>
    <x v="0"/>
    <x v="1"/>
    <s v="LC"/>
    <s v="FC"/>
    <s v="FC-015"/>
    <x v="1"/>
    <s v="L"/>
    <s v="Cx."/>
    <x v="1"/>
    <s v="F"/>
    <m/>
    <n v="1"/>
    <n v="1"/>
    <n v="0"/>
    <s v="Negative"/>
  </r>
  <r>
    <n v="2016"/>
    <s v="CSU-9209"/>
    <n v="18756"/>
    <x v="0"/>
    <x v="2"/>
    <s v="LC"/>
    <s v="FC"/>
    <s v="FC-064"/>
    <x v="2"/>
    <s v="L"/>
    <s v="Cx."/>
    <x v="0"/>
    <s v="F"/>
    <m/>
    <n v="50"/>
    <n v="50"/>
    <n v="0"/>
    <s v="Negative"/>
  </r>
  <r>
    <n v="2016"/>
    <s v="CSU-9210"/>
    <n v="18757"/>
    <x v="0"/>
    <x v="2"/>
    <s v="LC"/>
    <s v="FC"/>
    <s v="FC-064"/>
    <x v="2"/>
    <s v="L"/>
    <s v="Cx."/>
    <x v="0"/>
    <s v="F"/>
    <m/>
    <n v="37"/>
    <n v="37"/>
    <n v="0"/>
    <s v="Negative"/>
  </r>
  <r>
    <n v="2016"/>
    <s v="CSU-9211"/>
    <n v="18758"/>
    <x v="0"/>
    <x v="2"/>
    <s v="LC"/>
    <s v="FC"/>
    <s v="FC-064"/>
    <x v="2"/>
    <s v="L"/>
    <s v="Cx."/>
    <x v="1"/>
    <s v="F"/>
    <m/>
    <n v="1"/>
    <n v="1"/>
    <n v="0"/>
    <s v="Negative"/>
  </r>
  <r>
    <n v="2016"/>
    <s v="CSU-9212"/>
    <n v="18759"/>
    <x v="0"/>
    <x v="2"/>
    <s v="LC"/>
    <s v="FC"/>
    <s v="FC-053"/>
    <x v="2"/>
    <s v="L"/>
    <s v="Cx."/>
    <x v="0"/>
    <s v="F"/>
    <m/>
    <n v="50"/>
    <n v="50"/>
    <n v="0"/>
    <s v="Negative"/>
  </r>
  <r>
    <n v="2016"/>
    <s v="CSU-9213"/>
    <n v="18760"/>
    <x v="0"/>
    <x v="2"/>
    <s v="LC"/>
    <s v="FC"/>
    <s v="FC-053"/>
    <x v="2"/>
    <s v="L"/>
    <s v="Cx."/>
    <x v="0"/>
    <s v="F"/>
    <m/>
    <n v="50"/>
    <n v="50"/>
    <n v="0"/>
    <s v="Negative"/>
  </r>
  <r>
    <n v="2016"/>
    <s v="CSU-9214"/>
    <n v="18761"/>
    <x v="0"/>
    <x v="2"/>
    <s v="LC"/>
    <s v="FC"/>
    <s v="FC-053"/>
    <x v="2"/>
    <s v="L"/>
    <s v="Cx."/>
    <x v="0"/>
    <s v="F"/>
    <m/>
    <n v="10"/>
    <n v="10"/>
    <n v="0"/>
    <s v="Negative"/>
  </r>
  <r>
    <n v="2016"/>
    <s v="CSU-9215"/>
    <n v="18762"/>
    <x v="0"/>
    <x v="2"/>
    <s v="LC"/>
    <s v="FC"/>
    <s v="FC-053"/>
    <x v="2"/>
    <s v="L"/>
    <s v="Cx."/>
    <x v="1"/>
    <s v="F"/>
    <m/>
    <n v="1"/>
    <n v="1"/>
    <n v="0"/>
    <s v="Negative"/>
  </r>
  <r>
    <n v="2016"/>
    <s v="CSU-9216"/>
    <n v="18763"/>
    <x v="0"/>
    <x v="2"/>
    <s v="LC"/>
    <s v="FC"/>
    <s v="FC-039"/>
    <x v="2"/>
    <s v="L"/>
    <s v="Cx."/>
    <x v="0"/>
    <s v="F"/>
    <m/>
    <n v="50"/>
    <n v="50"/>
    <n v="0"/>
    <s v="Negative"/>
  </r>
  <r>
    <n v="2016"/>
    <s v="CSU-9217"/>
    <n v="18764"/>
    <x v="0"/>
    <x v="2"/>
    <s v="LC"/>
    <s v="FC"/>
    <s v="FC-039"/>
    <x v="2"/>
    <s v="L"/>
    <s v="Cx."/>
    <x v="0"/>
    <s v="F"/>
    <m/>
    <n v="50"/>
    <n v="50"/>
    <n v="0"/>
    <s v="Negative"/>
  </r>
  <r>
    <n v="2016"/>
    <s v="CSU-9218"/>
    <n v="18765"/>
    <x v="0"/>
    <x v="2"/>
    <s v="LC"/>
    <s v="FC"/>
    <s v="FC-039"/>
    <x v="2"/>
    <s v="L"/>
    <s v="Cx."/>
    <x v="0"/>
    <s v="F"/>
    <m/>
    <n v="40"/>
    <n v="40"/>
    <n v="0"/>
    <s v="Negative"/>
  </r>
  <r>
    <n v="2016"/>
    <s v="CSU-9219"/>
    <n v="18766"/>
    <x v="0"/>
    <x v="2"/>
    <s v="LC"/>
    <s v="FC"/>
    <s v="FC-039"/>
    <x v="2"/>
    <s v="L"/>
    <s v="Cx."/>
    <x v="1"/>
    <s v="F"/>
    <m/>
    <n v="4"/>
    <n v="4"/>
    <n v="0"/>
    <s v="Negative"/>
  </r>
  <r>
    <n v="2016"/>
    <s v="CSU-9221"/>
    <n v="18768"/>
    <x v="0"/>
    <x v="2"/>
    <s v="LC"/>
    <s v="FC"/>
    <s v="FC-075"/>
    <x v="2"/>
    <s v="L"/>
    <s v="Cx."/>
    <x v="0"/>
    <s v="F"/>
    <m/>
    <n v="29"/>
    <n v="29"/>
    <n v="0"/>
    <s v="Negative"/>
  </r>
  <r>
    <n v="2016"/>
    <s v="CSU-9222"/>
    <n v="18769"/>
    <x v="0"/>
    <x v="2"/>
    <s v="LC"/>
    <s v="FC"/>
    <s v="FC-075"/>
    <x v="2"/>
    <s v="L"/>
    <s v="Cx."/>
    <x v="1"/>
    <s v="F"/>
    <m/>
    <n v="1"/>
    <n v="1"/>
    <n v="0"/>
    <s v="Negative"/>
  </r>
  <r>
    <n v="2016"/>
    <s v="CSU-9223"/>
    <n v="18770"/>
    <x v="0"/>
    <x v="2"/>
    <s v="LC"/>
    <s v="FC"/>
    <s v="FC-050"/>
    <x v="2"/>
    <s v="L"/>
    <s v="Cx."/>
    <x v="0"/>
    <s v="F"/>
    <m/>
    <n v="19"/>
    <n v="19"/>
    <n v="0"/>
    <s v="Negative"/>
  </r>
  <r>
    <n v="2016"/>
    <s v="CSU-9224"/>
    <n v="18771"/>
    <x v="0"/>
    <x v="2"/>
    <s v="LC"/>
    <s v="FC"/>
    <s v="FC-050"/>
    <x v="2"/>
    <s v="L"/>
    <s v="Cx."/>
    <x v="1"/>
    <s v="F"/>
    <m/>
    <n v="1"/>
    <n v="1"/>
    <n v="0"/>
    <s v="Negative"/>
  </r>
  <r>
    <n v="2016"/>
    <s v="CSU-9225"/>
    <n v="18772"/>
    <x v="0"/>
    <x v="2"/>
    <s v="LC"/>
    <s v="FC"/>
    <s v="FC-074"/>
    <x v="2"/>
    <s v="L"/>
    <s v="Cx."/>
    <x v="0"/>
    <s v="F"/>
    <m/>
    <n v="22"/>
    <n v="22"/>
    <n v="0"/>
    <s v="Negative"/>
  </r>
  <r>
    <n v="2016"/>
    <s v="CSU-9226"/>
    <n v="18773"/>
    <x v="0"/>
    <x v="2"/>
    <s v="LC"/>
    <s v="FC"/>
    <s v="FC-046"/>
    <x v="2"/>
    <s v="L"/>
    <s v="Cx."/>
    <x v="0"/>
    <s v="F"/>
    <m/>
    <n v="12"/>
    <n v="12"/>
    <n v="0"/>
    <s v="Negative"/>
  </r>
  <r>
    <n v="2016"/>
    <s v="CSU-9227"/>
    <n v="18774"/>
    <x v="0"/>
    <x v="2"/>
    <s v="LC"/>
    <s v="FC"/>
    <s v="FC-046"/>
    <x v="2"/>
    <s v="L"/>
    <s v="Cx."/>
    <x v="1"/>
    <s v="F"/>
    <m/>
    <n v="4"/>
    <n v="4"/>
    <n v="0"/>
    <s v="Negative"/>
  </r>
  <r>
    <n v="2016"/>
    <s v="CSU-9228"/>
    <n v="18775"/>
    <x v="0"/>
    <x v="2"/>
    <s v="LC"/>
    <s v="FC"/>
    <s v="FC-004"/>
    <x v="2"/>
    <s v="L"/>
    <s v="Cx."/>
    <x v="0"/>
    <s v="F"/>
    <m/>
    <n v="13"/>
    <n v="13"/>
    <n v="0"/>
    <s v="Negative"/>
  </r>
  <r>
    <n v="2016"/>
    <s v="CSU-9229"/>
    <n v="18776"/>
    <x v="0"/>
    <x v="2"/>
    <s v="LC"/>
    <s v="FC"/>
    <s v="FC-004"/>
    <x v="2"/>
    <s v="L"/>
    <s v="Cx."/>
    <x v="1"/>
    <s v="F"/>
    <m/>
    <n v="3"/>
    <n v="3"/>
    <n v="0"/>
    <s v="Negative"/>
  </r>
  <r>
    <n v="2016"/>
    <s v="CSU-9230"/>
    <n v="18777"/>
    <x v="0"/>
    <x v="2"/>
    <s v="LC"/>
    <s v="FC"/>
    <s v="FC-031"/>
    <x v="2"/>
    <s v="L"/>
    <s v="Cx."/>
    <x v="0"/>
    <s v="F"/>
    <m/>
    <n v="46"/>
    <n v="46"/>
    <n v="0"/>
    <s v="Negative"/>
  </r>
  <r>
    <n v="2016"/>
    <s v="CSU-9231"/>
    <n v="18778"/>
    <x v="0"/>
    <x v="2"/>
    <s v="LC"/>
    <s v="FC"/>
    <s v="FC-031"/>
    <x v="2"/>
    <s v="L"/>
    <s v="Cx."/>
    <x v="1"/>
    <s v="F"/>
    <m/>
    <n v="1"/>
    <n v="1"/>
    <n v="0"/>
    <s v="Negative"/>
  </r>
  <r>
    <n v="2016"/>
    <s v="CSU-9232"/>
    <n v="18779"/>
    <x v="0"/>
    <x v="2"/>
    <s v="LC"/>
    <s v="FC"/>
    <s v="FC-047"/>
    <x v="2"/>
    <s v="L"/>
    <s v="Cx."/>
    <x v="0"/>
    <s v="F"/>
    <m/>
    <n v="4"/>
    <n v="4"/>
    <n v="0"/>
    <s v="Negative"/>
  </r>
  <r>
    <n v="2016"/>
    <s v="CSU-9233"/>
    <n v="18780"/>
    <x v="0"/>
    <x v="2"/>
    <s v="LC"/>
    <s v="FC"/>
    <s v="FC-027"/>
    <x v="2"/>
    <s v="L"/>
    <s v="Cx."/>
    <x v="0"/>
    <s v="F"/>
    <m/>
    <n v="50"/>
    <n v="50"/>
    <n v="0"/>
    <s v="Negative"/>
  </r>
  <r>
    <n v="2016"/>
    <s v="CSU-9234"/>
    <n v="18781"/>
    <x v="0"/>
    <x v="2"/>
    <s v="LC"/>
    <s v="FC"/>
    <s v="FC-027"/>
    <x v="2"/>
    <s v="L"/>
    <s v="Cx."/>
    <x v="0"/>
    <s v="F"/>
    <m/>
    <n v="48"/>
    <n v="48"/>
    <n v="0"/>
    <s v="Negative"/>
  </r>
  <r>
    <n v="2016"/>
    <s v="CSU-9235"/>
    <n v="18782"/>
    <x v="0"/>
    <x v="2"/>
    <s v="LC"/>
    <s v="FC"/>
    <s v="FC-027"/>
    <x v="2"/>
    <s v="L"/>
    <s v="Cx."/>
    <x v="1"/>
    <s v="F"/>
    <m/>
    <n v="16"/>
    <n v="16"/>
    <n v="0"/>
    <s v="Negative"/>
  </r>
  <r>
    <n v="2016"/>
    <s v="CSU-9236"/>
    <n v="18783"/>
    <x v="0"/>
    <x v="2"/>
    <s v="LC"/>
    <s v="FC"/>
    <s v="FC-059"/>
    <x v="2"/>
    <s v="L"/>
    <s v="Cx."/>
    <x v="0"/>
    <s v="F"/>
    <m/>
    <n v="29"/>
    <n v="29"/>
    <n v="0"/>
    <s v="Negative"/>
  </r>
  <r>
    <n v="2016"/>
    <s v="CSU-9237"/>
    <n v="18784"/>
    <x v="0"/>
    <x v="2"/>
    <s v="LC"/>
    <s v="FC"/>
    <s v="FC-059"/>
    <x v="2"/>
    <s v="L"/>
    <s v="Cx."/>
    <x v="1"/>
    <s v="F"/>
    <m/>
    <n v="11"/>
    <n v="11"/>
    <n v="0"/>
    <s v="Negative"/>
  </r>
  <r>
    <n v="2016"/>
    <s v="CSU-9238"/>
    <n v="18785"/>
    <x v="0"/>
    <x v="2"/>
    <s v="LC"/>
    <s v="FC"/>
    <s v="FC-023"/>
    <x v="2"/>
    <s v="L"/>
    <s v="Cx."/>
    <x v="0"/>
    <s v="F"/>
    <m/>
    <n v="5"/>
    <n v="5"/>
    <n v="0"/>
    <s v="Negative"/>
  </r>
  <r>
    <n v="2016"/>
    <s v="CSU-9239"/>
    <n v="18786"/>
    <x v="0"/>
    <x v="2"/>
    <s v="LC"/>
    <s v="FC"/>
    <s v="FC-023"/>
    <x v="2"/>
    <s v="L"/>
    <s v="Cx."/>
    <x v="1"/>
    <s v="F"/>
    <m/>
    <n v="3"/>
    <n v="3"/>
    <n v="0"/>
    <s v="Negative"/>
  </r>
  <r>
    <n v="2016"/>
    <s v="CSU-9276"/>
    <n v="18823"/>
    <x v="0"/>
    <x v="3"/>
    <s v="LC"/>
    <s v="FC"/>
    <s v="FC-054"/>
    <x v="2"/>
    <s v="L"/>
    <s v="Cx."/>
    <x v="0"/>
    <s v="F"/>
    <m/>
    <n v="35"/>
    <n v="35"/>
    <n v="0"/>
    <s v="Negative"/>
  </r>
  <r>
    <n v="2016"/>
    <s v="CSU-9277"/>
    <n v="18824"/>
    <x v="0"/>
    <x v="3"/>
    <s v="LC"/>
    <s v="FC"/>
    <s v="FC-054"/>
    <x v="2"/>
    <s v="L"/>
    <s v="Cx."/>
    <x v="1"/>
    <s v="F"/>
    <m/>
    <n v="2"/>
    <n v="2"/>
    <n v="0"/>
    <s v="Negative"/>
  </r>
  <r>
    <n v="2016"/>
    <s v="CSU-9280"/>
    <n v="18827"/>
    <x v="0"/>
    <x v="3"/>
    <s v="LC"/>
    <s v="FC"/>
    <s v="FC-029"/>
    <x v="2"/>
    <s v="L"/>
    <s v="Cx."/>
    <x v="0"/>
    <s v="F"/>
    <m/>
    <n v="14"/>
    <n v="14"/>
    <n v="0"/>
    <s v="Negative"/>
  </r>
  <r>
    <n v="2016"/>
    <s v="CSU-9270"/>
    <n v="18817"/>
    <x v="0"/>
    <x v="1"/>
    <s v="LC"/>
    <s v="FC"/>
    <s v="FC-058"/>
    <x v="3"/>
    <s v="L"/>
    <s v="Cx."/>
    <x v="0"/>
    <s v="F"/>
    <m/>
    <n v="2"/>
    <n v="2"/>
    <n v="0"/>
    <s v="Negative"/>
  </r>
  <r>
    <n v="2016"/>
    <s v="CSU-9271"/>
    <n v="18818"/>
    <x v="0"/>
    <x v="1"/>
    <s v="LC"/>
    <s v="FC"/>
    <s v="FC-058"/>
    <x v="3"/>
    <s v="L"/>
    <s v="Cx."/>
    <x v="1"/>
    <s v="F"/>
    <m/>
    <n v="2"/>
    <n v="2"/>
    <n v="0"/>
    <s v="Negative"/>
  </r>
  <r>
    <n v="2016"/>
    <s v="CSU-9272"/>
    <n v="18819"/>
    <x v="0"/>
    <x v="1"/>
    <s v="LC"/>
    <s v="FC"/>
    <s v="FC-049"/>
    <x v="3"/>
    <s v="L"/>
    <s v="Cx."/>
    <x v="0"/>
    <s v="F"/>
    <m/>
    <n v="6"/>
    <n v="6"/>
    <n v="0"/>
    <s v="Negative"/>
  </r>
  <r>
    <n v="2016"/>
    <s v="CSU-9273"/>
    <n v="18820"/>
    <x v="0"/>
    <x v="1"/>
    <s v="LC"/>
    <s v="FC"/>
    <s v="FC-049"/>
    <x v="3"/>
    <s v="L"/>
    <s v="Cx."/>
    <x v="1"/>
    <s v="F"/>
    <m/>
    <n v="33"/>
    <n v="33"/>
    <n v="0"/>
    <s v="Negative"/>
  </r>
  <r>
    <n v="2016"/>
    <s v="CSU-9274"/>
    <n v="18821"/>
    <x v="0"/>
    <x v="3"/>
    <s v="LC"/>
    <s v="FC"/>
    <s v="FC-001"/>
    <x v="3"/>
    <s v="L"/>
    <s v="Cx."/>
    <x v="0"/>
    <s v="F"/>
    <m/>
    <n v="32"/>
    <n v="32"/>
    <n v="0"/>
    <s v="Negative"/>
  </r>
  <r>
    <n v="2016"/>
    <s v="CSU-9275"/>
    <n v="18822"/>
    <x v="0"/>
    <x v="3"/>
    <s v="LC"/>
    <s v="FC"/>
    <s v="FC-001"/>
    <x v="3"/>
    <s v="L"/>
    <s v="Cx."/>
    <x v="1"/>
    <s v="F"/>
    <m/>
    <n v="2"/>
    <n v="2"/>
    <n v="0"/>
    <s v="Negative"/>
  </r>
  <r>
    <n v="2016"/>
    <s v="CSU-9281"/>
    <n v="18828"/>
    <x v="0"/>
    <x v="3"/>
    <s v="LC"/>
    <s v="FC"/>
    <s v="FC-068"/>
    <x v="3"/>
    <s v="L"/>
    <s v="Cx."/>
    <x v="0"/>
    <s v="F"/>
    <m/>
    <n v="1"/>
    <n v="1"/>
    <n v="0"/>
    <s v="Negative"/>
  </r>
  <r>
    <n v="2016"/>
    <s v="CSU-9282"/>
    <n v="18829"/>
    <x v="0"/>
    <x v="3"/>
    <s v="LC"/>
    <s v="FC"/>
    <s v="FC-068"/>
    <x v="3"/>
    <s v="L"/>
    <s v="Cx."/>
    <x v="1"/>
    <s v="F"/>
    <m/>
    <n v="1"/>
    <n v="1"/>
    <n v="0"/>
    <s v="Negative"/>
  </r>
  <r>
    <n v="2016"/>
    <s v="CSU-9283"/>
    <n v="18830"/>
    <x v="0"/>
    <x v="3"/>
    <s v="LC"/>
    <s v="FC"/>
    <s v="FC-093"/>
    <x v="3"/>
    <s v="L"/>
    <s v="Cx."/>
    <x v="0"/>
    <s v="F"/>
    <m/>
    <n v="16"/>
    <n v="16"/>
    <n v="0"/>
    <s v="Negative"/>
  </r>
  <r>
    <n v="2016"/>
    <s v="CSU-9284"/>
    <n v="18831"/>
    <x v="0"/>
    <x v="3"/>
    <s v="LC"/>
    <s v="FC"/>
    <s v="FC-093"/>
    <x v="3"/>
    <s v="L"/>
    <s v="Cx."/>
    <x v="1"/>
    <s v="F"/>
    <m/>
    <n v="10"/>
    <n v="10"/>
    <n v="0"/>
    <s v="Negative"/>
  </r>
  <r>
    <n v="2016"/>
    <s v="CSU-9285"/>
    <n v="18832"/>
    <x v="0"/>
    <x v="3"/>
    <s v="LC"/>
    <s v="FC"/>
    <s v="FC-062"/>
    <x v="3"/>
    <s v="L"/>
    <s v="Cx."/>
    <x v="0"/>
    <s v="F"/>
    <m/>
    <n v="3"/>
    <n v="3"/>
    <n v="0"/>
    <s v="Negative"/>
  </r>
  <r>
    <n v="2016"/>
    <s v="CSU-9286"/>
    <n v="18833"/>
    <x v="0"/>
    <x v="3"/>
    <s v="LC"/>
    <s v="FC"/>
    <s v="FC-062"/>
    <x v="3"/>
    <s v="L"/>
    <s v="Cx."/>
    <x v="1"/>
    <s v="F"/>
    <m/>
    <n v="3"/>
    <n v="3"/>
    <n v="0"/>
    <s v="Negative"/>
  </r>
  <r>
    <n v="2016"/>
    <s v="CSU-9290"/>
    <n v="18837"/>
    <x v="0"/>
    <x v="3"/>
    <s v="LC"/>
    <s v="FC"/>
    <s v="FC-037"/>
    <x v="3"/>
    <s v="L"/>
    <s v="Cx."/>
    <x v="0"/>
    <s v="F"/>
    <m/>
    <n v="20"/>
    <n v="20"/>
    <n v="0"/>
    <s v="Negative"/>
  </r>
  <r>
    <n v="2016"/>
    <s v="CSU-9291"/>
    <n v="18838"/>
    <x v="0"/>
    <x v="3"/>
    <s v="LC"/>
    <s v="FC"/>
    <s v="FC-057"/>
    <x v="3"/>
    <s v="L"/>
    <s v="Cx."/>
    <x v="0"/>
    <s v="F"/>
    <m/>
    <n v="1"/>
    <n v="1"/>
    <n v="0"/>
    <s v="Negative"/>
  </r>
  <r>
    <n v="2016"/>
    <s v="CSU-9292"/>
    <n v="18839"/>
    <x v="0"/>
    <x v="3"/>
    <s v="LC"/>
    <s v="FC"/>
    <s v="FC-057"/>
    <x v="3"/>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1"/>
        <item x="3"/>
        <item t="default"/>
      </items>
    </pivotField>
    <pivotField showAll="0"/>
    <pivotField showAll="0"/>
    <pivotField showAll="0" defaultSubtotal="0"/>
    <pivotField axis="axisRow" showAll="0">
      <items count="6">
        <item x="1"/>
        <item x="0"/>
        <item x="2"/>
        <item x="3"/>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U4" sqref="U4"/>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9" sqref="A6:A10"/>
      <pivotSelection pane="bottomRight" showHeader="1" activeRow="8" click="1" r:id="rId1">
        <pivotArea dataOnly="0" labelOnly="1" fieldPosition="0">
          <references count="1">
            <reference field="8" count="0"/>
          </references>
        </pivotArea>
      </pivotSelection>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4" t="s">
        <v>79</v>
      </c>
      <c r="B1" s="74"/>
      <c r="H1" s="74" t="s">
        <v>55</v>
      </c>
      <c r="I1" s="74"/>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10</v>
      </c>
      <c r="C6" s="2">
        <v>465</v>
      </c>
      <c r="D6" s="2">
        <v>475</v>
      </c>
      <c r="H6" s="1" t="s">
        <v>9</v>
      </c>
      <c r="I6" s="2">
        <f>GETPIVOTDATA("Total",$A$4,"Zone","LV","Spp","pipiens")</f>
        <v>10</v>
      </c>
      <c r="J6" s="2">
        <f>GETPIVOTDATA("Total",$A$4,"Zone","LV","Spp","tarsalis")</f>
        <v>465</v>
      </c>
      <c r="K6" s="2">
        <f>GETPIVOTDATA("Total",$A$4,"Zone","LV")</f>
        <v>475</v>
      </c>
    </row>
    <row r="7" spans="1:11" x14ac:dyDescent="0.25">
      <c r="A7" s="1" t="s">
        <v>61</v>
      </c>
      <c r="B7" s="2">
        <v>213</v>
      </c>
      <c r="C7" s="2">
        <v>586</v>
      </c>
      <c r="D7" s="2">
        <v>799</v>
      </c>
      <c r="H7" s="1" t="s">
        <v>61</v>
      </c>
      <c r="I7" s="2">
        <f>GETPIVOTDATA("Total",$A$4,"Zone","NE","Spp","pipiens")</f>
        <v>213</v>
      </c>
      <c r="J7" s="2">
        <f>GETPIVOTDATA("Total",$A$4,"Zone","NE","Spp","tarsalis")</f>
        <v>586</v>
      </c>
      <c r="K7" s="2">
        <f>GETPIVOTDATA("Total",$A$4,"Zone","NE")</f>
        <v>799</v>
      </c>
    </row>
    <row r="8" spans="1:11" x14ac:dyDescent="0.25">
      <c r="A8" s="1" t="s">
        <v>60</v>
      </c>
      <c r="B8" s="2">
        <v>228</v>
      </c>
      <c r="C8" s="2">
        <v>336</v>
      </c>
      <c r="D8" s="2">
        <v>564</v>
      </c>
      <c r="H8" s="1" t="s">
        <v>60</v>
      </c>
      <c r="I8" s="2">
        <f>GETPIVOTDATA("Total",$A$4,"Zone","NW","Spp","pipiens")</f>
        <v>228</v>
      </c>
      <c r="J8" s="2">
        <f>GETPIVOTDATA("Total",$A$4,"Zone","NW","Spp","tarsalis")</f>
        <v>336</v>
      </c>
      <c r="K8" s="2">
        <f>GETPIVOTDATA("Total",$A$4,"Zone","NW")</f>
        <v>564</v>
      </c>
    </row>
    <row r="9" spans="1:11" x14ac:dyDescent="0.25">
      <c r="A9" s="1" t="s">
        <v>62</v>
      </c>
      <c r="B9" s="2">
        <v>153</v>
      </c>
      <c r="C9" s="2">
        <v>663</v>
      </c>
      <c r="D9" s="2">
        <v>816</v>
      </c>
      <c r="H9" s="1" t="s">
        <v>62</v>
      </c>
      <c r="I9" s="2">
        <f>GETPIVOTDATA("Total",$A$4,"Zone","SE","Spp","pipiens")</f>
        <v>153</v>
      </c>
      <c r="J9" s="2">
        <f>GETPIVOTDATA("Total",$A$4,"Zone","SE","Spp","tarsalis")</f>
        <v>663</v>
      </c>
      <c r="K9" s="2">
        <f>GETPIVOTDATA("Total",$A$4,"Zone","SE")</f>
        <v>816</v>
      </c>
    </row>
    <row r="10" spans="1:11" x14ac:dyDescent="0.25">
      <c r="A10" s="1" t="s">
        <v>63</v>
      </c>
      <c r="B10" s="2">
        <v>119</v>
      </c>
      <c r="C10" s="2">
        <v>82</v>
      </c>
      <c r="D10" s="2">
        <v>201</v>
      </c>
      <c r="H10" s="1" t="s">
        <v>63</v>
      </c>
      <c r="I10" s="2">
        <f>GETPIVOTDATA("Total",$A$4,"Zone","SW","Spp","pipiens")</f>
        <v>119</v>
      </c>
      <c r="J10" s="2">
        <f>GETPIVOTDATA("Total",$A$4,"Zone","SW","Spp","tarsalis")</f>
        <v>82</v>
      </c>
      <c r="K10" s="2">
        <f>GETPIVOTDATA("Total",$A$4,"Zone","SW")</f>
        <v>201</v>
      </c>
    </row>
    <row r="11" spans="1:11" x14ac:dyDescent="0.25">
      <c r="A11" s="1" t="s">
        <v>7</v>
      </c>
      <c r="B11" s="2">
        <v>723</v>
      </c>
      <c r="C11" s="2">
        <v>2132</v>
      </c>
      <c r="D11" s="2">
        <v>2855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4" t="s">
        <v>55</v>
      </c>
      <c r="H1" s="74"/>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2</v>
      </c>
      <c r="C6" s="2">
        <v>12</v>
      </c>
      <c r="D6" s="2">
        <v>14</v>
      </c>
      <c r="G6" s="1" t="s">
        <v>9</v>
      </c>
      <c r="H6" s="2">
        <f>GETPIVOTDATA("CSU Pool Number     (CMC enters)",$A$4,"Zone","LV","Spp","pipiens")</f>
        <v>2</v>
      </c>
      <c r="I6" s="2">
        <f>GETPIVOTDATA("CSU Pool Number     (CMC enters)",$A$4,"Zone","LV","Spp","tarsalis")</f>
        <v>12</v>
      </c>
      <c r="J6" s="2">
        <f>GETPIVOTDATA("CSU Pool Number     (CMC enters)",$A$4,"Zone","LV")</f>
        <v>14</v>
      </c>
    </row>
    <row r="7" spans="1:10" x14ac:dyDescent="0.25">
      <c r="A7" s="1" t="s">
        <v>61</v>
      </c>
      <c r="B7" s="2">
        <v>12</v>
      </c>
      <c r="C7" s="2">
        <v>21</v>
      </c>
      <c r="D7" s="2">
        <v>33</v>
      </c>
      <c r="G7" s="1" t="s">
        <v>61</v>
      </c>
      <c r="H7" s="2">
        <f>GETPIVOTDATA("CSU Pool Number     (CMC enters)",$A$4,"Zone","NE","Spp","pipiens")</f>
        <v>12</v>
      </c>
      <c r="I7" s="2">
        <f>GETPIVOTDATA("CSU Pool Number     (CMC enters)",$A$4,"Zone","NE","Spp","tarsalis")</f>
        <v>21</v>
      </c>
      <c r="J7" s="2">
        <f>GETPIVOTDATA("CSU Pool Number     (CMC enters)",$A$4,"Zone","NE")</f>
        <v>33</v>
      </c>
    </row>
    <row r="8" spans="1:10" x14ac:dyDescent="0.25">
      <c r="A8" s="1" t="s">
        <v>60</v>
      </c>
      <c r="B8" s="2">
        <v>11</v>
      </c>
      <c r="C8" s="2">
        <v>14</v>
      </c>
      <c r="D8" s="2">
        <v>25</v>
      </c>
      <c r="G8" s="1" t="s">
        <v>60</v>
      </c>
      <c r="H8" s="2">
        <f>GETPIVOTDATA("CSU Pool Number     (CMC enters)",$A$4,"Zone","NW","Spp","pipiens")</f>
        <v>11</v>
      </c>
      <c r="I8" s="2">
        <f>GETPIVOTDATA("CSU Pool Number     (CMC enters)",$A$4,"Zone","NW","Spp","tarsalis")</f>
        <v>14</v>
      </c>
      <c r="J8" s="2">
        <f>GETPIVOTDATA("CSU Pool Number     (CMC enters)",$A$4,"Zone","NW")</f>
        <v>25</v>
      </c>
    </row>
    <row r="9" spans="1:10" x14ac:dyDescent="0.25">
      <c r="A9" s="1" t="s">
        <v>62</v>
      </c>
      <c r="B9" s="2">
        <v>16</v>
      </c>
      <c r="C9" s="2">
        <v>21</v>
      </c>
      <c r="D9" s="2">
        <v>37</v>
      </c>
      <c r="G9" s="1" t="s">
        <v>62</v>
      </c>
      <c r="H9" s="2">
        <f>GETPIVOTDATA("CSU Pool Number     (CMC enters)",$A$4,"Zone","SE","Spp","pipiens")</f>
        <v>16</v>
      </c>
      <c r="I9" s="2">
        <f>GETPIVOTDATA("CSU Pool Number     (CMC enters)",$A$4,"Zone","SE","Spp","tarsalis")</f>
        <v>21</v>
      </c>
      <c r="J9" s="2">
        <f>GETPIVOTDATA("CSU Pool Number     (CMC enters)",$A$4,"Zone","SE")</f>
        <v>37</v>
      </c>
    </row>
    <row r="10" spans="1:10" x14ac:dyDescent="0.25">
      <c r="A10" s="1" t="s">
        <v>63</v>
      </c>
      <c r="B10" s="2">
        <v>9</v>
      </c>
      <c r="C10" s="2">
        <v>9</v>
      </c>
      <c r="D10" s="2">
        <v>18</v>
      </c>
      <c r="G10" s="1" t="s">
        <v>63</v>
      </c>
      <c r="H10" s="2">
        <f>GETPIVOTDATA("CSU Pool Number     (CMC enters)",$A$4,"Zone","SW","Spp","pipiens")</f>
        <v>9</v>
      </c>
      <c r="I10" s="2">
        <f>GETPIVOTDATA("CSU Pool Number     (CMC enters)",$A$4,"Zone","SW","Spp","tarsalis")</f>
        <v>9</v>
      </c>
      <c r="J10" s="2">
        <f>GETPIVOTDATA("CSU Pool Number     (CMC enters)",$A$4,"Zone","SW")</f>
        <v>18</v>
      </c>
    </row>
    <row r="11" spans="1:10" x14ac:dyDescent="0.25">
      <c r="A11" s="1" t="s">
        <v>7</v>
      </c>
      <c r="B11" s="2">
        <v>50</v>
      </c>
      <c r="C11" s="2">
        <v>77</v>
      </c>
      <c r="D11" s="2">
        <v>127</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D9" sqref="D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4" t="s">
        <v>79</v>
      </c>
      <c r="B1" s="74"/>
      <c r="C1" s="74"/>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1</v>
      </c>
      <c r="C8" s="2">
        <v>0</v>
      </c>
      <c r="D8" s="2">
        <v>1</v>
      </c>
      <c r="F8" s="1" t="s">
        <v>61</v>
      </c>
      <c r="G8" s="2">
        <f>GETPIVOTDATA("Test code (CSU enters)",$A$5,"Zone","NE","Spp","pipiens")</f>
        <v>1</v>
      </c>
      <c r="H8" s="2">
        <f>GETPIVOTDATA("Test code (CSU enters)",$A$5,"Zone","NE","Spp","tarsalis")</f>
        <v>0</v>
      </c>
      <c r="I8" s="2">
        <f>GETPIVOTDATA("Test code (CSU enters)",$A$5,"Zone","NE")</f>
        <v>1</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v>
      </c>
      <c r="C12" s="2">
        <v>0</v>
      </c>
      <c r="D12" s="2">
        <v>1</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4" t="s">
        <v>93</v>
      </c>
      <c r="F1" s="65" t="s">
        <v>547</v>
      </c>
    </row>
    <row r="2" spans="1:6" x14ac:dyDescent="0.25">
      <c r="A2" t="s">
        <v>47</v>
      </c>
      <c r="B2" t="s">
        <v>15</v>
      </c>
      <c r="C2" s="31">
        <v>1.4140481240336</v>
      </c>
      <c r="E2" t="s">
        <v>443</v>
      </c>
      <c r="F2" s="31">
        <v>1.4140481240336</v>
      </c>
    </row>
    <row r="3" spans="1:6" x14ac:dyDescent="0.25">
      <c r="A3" t="s">
        <v>47</v>
      </c>
      <c r="B3" t="s">
        <v>16</v>
      </c>
      <c r="C3" s="31">
        <v>0</v>
      </c>
      <c r="E3" t="s">
        <v>442</v>
      </c>
      <c r="F3" s="31">
        <v>0</v>
      </c>
    </row>
    <row r="4" spans="1:6" x14ac:dyDescent="0.25">
      <c r="A4" t="s">
        <v>9</v>
      </c>
      <c r="B4" t="s">
        <v>15</v>
      </c>
      <c r="C4" s="31">
        <v>0</v>
      </c>
      <c r="E4" t="s">
        <v>444</v>
      </c>
      <c r="F4" s="31">
        <v>0</v>
      </c>
    </row>
    <row r="5" spans="1:6" x14ac:dyDescent="0.25">
      <c r="A5" t="s">
        <v>9</v>
      </c>
      <c r="B5" t="s">
        <v>16</v>
      </c>
      <c r="C5" s="31">
        <v>0</v>
      </c>
      <c r="E5" t="s">
        <v>441</v>
      </c>
      <c r="F5"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H5" sqref="H5"/>
    </sheetView>
  </sheetViews>
  <sheetFormatPr defaultRowHeight="15" x14ac:dyDescent="0.25"/>
  <cols>
    <col min="2" max="2" width="15.7109375" customWidth="1"/>
    <col min="3" max="3" width="13.140625" customWidth="1"/>
  </cols>
  <sheetData>
    <row r="1" spans="1:6" x14ac:dyDescent="0.25">
      <c r="A1" s="34" t="s">
        <v>67</v>
      </c>
      <c r="B1" s="34" t="s">
        <v>66</v>
      </c>
      <c r="C1" s="34" t="s">
        <v>64</v>
      </c>
      <c r="E1" s="64" t="s">
        <v>94</v>
      </c>
      <c r="F1" s="65" t="s">
        <v>547</v>
      </c>
    </row>
    <row r="2" spans="1:6" x14ac:dyDescent="0.25">
      <c r="A2" t="s">
        <v>60</v>
      </c>
      <c r="B2" t="s">
        <v>15</v>
      </c>
      <c r="C2" s="31">
        <v>0</v>
      </c>
      <c r="E2" t="s">
        <v>444</v>
      </c>
      <c r="F2" s="31">
        <v>0</v>
      </c>
    </row>
    <row r="3" spans="1:6" x14ac:dyDescent="0.25">
      <c r="A3" t="s">
        <v>60</v>
      </c>
      <c r="B3" t="s">
        <v>16</v>
      </c>
      <c r="C3" s="31">
        <v>0</v>
      </c>
      <c r="E3" t="s">
        <v>441</v>
      </c>
      <c r="F3" s="31">
        <v>0</v>
      </c>
    </row>
    <row r="4" spans="1:6" x14ac:dyDescent="0.25">
      <c r="A4" t="s">
        <v>61</v>
      </c>
      <c r="B4" t="s">
        <v>15</v>
      </c>
      <c r="C4" s="31">
        <v>4.84713642142742</v>
      </c>
      <c r="E4" t="s">
        <v>446</v>
      </c>
      <c r="F4" s="31">
        <v>4.84713642142742</v>
      </c>
    </row>
    <row r="5" spans="1:6" x14ac:dyDescent="0.25">
      <c r="A5" t="s">
        <v>61</v>
      </c>
      <c r="B5" t="s">
        <v>16</v>
      </c>
      <c r="C5" s="31">
        <v>0</v>
      </c>
      <c r="E5" t="s">
        <v>445</v>
      </c>
      <c r="F5" s="31">
        <v>0</v>
      </c>
    </row>
    <row r="6" spans="1:6" x14ac:dyDescent="0.25">
      <c r="A6" t="s">
        <v>62</v>
      </c>
      <c r="B6" t="s">
        <v>15</v>
      </c>
      <c r="C6" s="31">
        <v>0</v>
      </c>
      <c r="E6" t="s">
        <v>450</v>
      </c>
      <c r="F6" s="31">
        <v>0</v>
      </c>
    </row>
    <row r="7" spans="1:6" x14ac:dyDescent="0.25">
      <c r="A7" t="s">
        <v>62</v>
      </c>
      <c r="B7" t="s">
        <v>16</v>
      </c>
      <c r="C7" s="31">
        <v>0</v>
      </c>
      <c r="E7" t="s">
        <v>449</v>
      </c>
      <c r="F7" s="31">
        <v>0</v>
      </c>
    </row>
    <row r="8" spans="1:6" x14ac:dyDescent="0.25">
      <c r="A8" t="s">
        <v>63</v>
      </c>
      <c r="B8" t="s">
        <v>15</v>
      </c>
      <c r="C8" s="31">
        <v>0</v>
      </c>
      <c r="E8" t="s">
        <v>447</v>
      </c>
      <c r="F8" s="31">
        <v>0</v>
      </c>
    </row>
    <row r="9" spans="1:6" x14ac:dyDescent="0.25">
      <c r="A9" t="s">
        <v>63</v>
      </c>
      <c r="B9" t="s">
        <v>16</v>
      </c>
      <c r="C9" s="31">
        <v>0</v>
      </c>
      <c r="E9" t="s">
        <v>448</v>
      </c>
      <c r="F9" s="31">
        <v>0</v>
      </c>
    </row>
    <row r="10" spans="1:6" x14ac:dyDescent="0.25">
      <c r="E10" t="s">
        <v>452</v>
      </c>
      <c r="F10" s="31">
        <v>0</v>
      </c>
    </row>
    <row r="11" spans="1:6" x14ac:dyDescent="0.25">
      <c r="E11" t="s">
        <v>451</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zoomScale="80" zoomScaleNormal="80" workbookViewId="0">
      <selection activeCell="M8" sqref="M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8" t="s">
        <v>11</v>
      </c>
      <c r="D1" s="90"/>
      <c r="E1" s="88" t="s">
        <v>12</v>
      </c>
      <c r="F1" s="90"/>
      <c r="G1" s="106"/>
      <c r="H1" s="107"/>
      <c r="I1" s="108"/>
    </row>
    <row r="2" spans="1:13" ht="27" customHeight="1" x14ac:dyDescent="0.25">
      <c r="B2" s="5"/>
      <c r="C2" s="91"/>
      <c r="D2" s="93"/>
      <c r="E2" s="91" t="s">
        <v>13</v>
      </c>
      <c r="F2" s="93"/>
      <c r="G2" s="109" t="s">
        <v>14</v>
      </c>
      <c r="H2" s="110"/>
      <c r="I2" s="111"/>
    </row>
    <row r="3" spans="1:13" ht="15.75" thickBot="1" x14ac:dyDescent="0.3">
      <c r="B3" s="5"/>
      <c r="C3" s="95"/>
      <c r="D3" s="97"/>
      <c r="E3" s="85"/>
      <c r="F3" s="87"/>
      <c r="G3" s="85"/>
      <c r="H3" s="86"/>
      <c r="I3" s="87"/>
    </row>
    <row r="4" spans="1:13" ht="15.75" customHeight="1" x14ac:dyDescent="0.25">
      <c r="B4" s="5" t="s">
        <v>10</v>
      </c>
      <c r="C4" s="98" t="s">
        <v>15</v>
      </c>
      <c r="D4" s="98" t="s">
        <v>16</v>
      </c>
      <c r="E4" s="7" t="s">
        <v>17</v>
      </c>
      <c r="F4" s="7" t="s">
        <v>17</v>
      </c>
      <c r="G4" s="104" t="s">
        <v>18</v>
      </c>
      <c r="H4" s="104" t="s">
        <v>19</v>
      </c>
      <c r="I4" s="9" t="s">
        <v>20</v>
      </c>
    </row>
    <row r="5" spans="1:13" ht="15.75" thickBot="1" x14ac:dyDescent="0.3">
      <c r="B5" s="6"/>
      <c r="C5" s="99"/>
      <c r="D5" s="99"/>
      <c r="E5" s="8" t="s">
        <v>5</v>
      </c>
      <c r="F5" s="8" t="s">
        <v>6</v>
      </c>
      <c r="G5" s="105"/>
      <c r="H5" s="105"/>
      <c r="I5" s="10" t="s">
        <v>21</v>
      </c>
    </row>
    <row r="6" spans="1:13" ht="26.25" thickBot="1" x14ac:dyDescent="0.3">
      <c r="B6" s="11" t="s">
        <v>56</v>
      </c>
      <c r="C6" s="26">
        <f>G37</f>
        <v>12.111111111111111</v>
      </c>
      <c r="D6" s="26">
        <f>H37</f>
        <v>37.333333333333336</v>
      </c>
      <c r="E6" s="45">
        <f>L67/1000</f>
        <v>0</v>
      </c>
      <c r="F6" s="45">
        <f>M67/1000</f>
        <v>0</v>
      </c>
      <c r="G6" s="32">
        <f>C6*E6</f>
        <v>0</v>
      </c>
      <c r="H6" s="32">
        <f>D6*F6</f>
        <v>0</v>
      </c>
      <c r="I6" s="32">
        <f>G6+H6</f>
        <v>0</v>
      </c>
    </row>
    <row r="7" spans="1:13" ht="26.25" thickBot="1" x14ac:dyDescent="0.3">
      <c r="B7" s="11" t="s">
        <v>57</v>
      </c>
      <c r="C7" s="26">
        <f t="shared" ref="C7:C10" si="0">G38</f>
        <v>8.8000000000000007</v>
      </c>
      <c r="D7" s="26">
        <f t="shared" ref="D7:D10" si="1">H38</f>
        <v>57.9</v>
      </c>
      <c r="E7" s="45">
        <f t="shared" ref="E7:E10" si="2">L68/1000</f>
        <v>4.84713642142742E-3</v>
      </c>
      <c r="F7" s="45">
        <f t="shared" ref="F7:F10" si="3">M68/1000</f>
        <v>0</v>
      </c>
      <c r="G7" s="32">
        <f t="shared" ref="G7:G9" si="4">C7*E7</f>
        <v>4.2654800508561297E-2</v>
      </c>
      <c r="H7" s="32">
        <f t="shared" ref="H7:H9" si="5">D7*F7</f>
        <v>0</v>
      </c>
      <c r="I7" s="32">
        <f t="shared" ref="I7:I10" si="6">G7+H7</f>
        <v>4.2654800508561297E-2</v>
      </c>
    </row>
    <row r="8" spans="1:13" ht="26.25" thickBot="1" x14ac:dyDescent="0.3">
      <c r="B8" s="11" t="s">
        <v>59</v>
      </c>
      <c r="C8" s="26">
        <f t="shared" si="0"/>
        <v>3.2</v>
      </c>
      <c r="D8" s="26">
        <f t="shared" si="1"/>
        <v>44.2</v>
      </c>
      <c r="E8" s="45">
        <f t="shared" si="2"/>
        <v>0</v>
      </c>
      <c r="F8" s="45">
        <f t="shared" si="3"/>
        <v>0</v>
      </c>
      <c r="G8" s="32">
        <f t="shared" si="4"/>
        <v>0</v>
      </c>
      <c r="H8" s="32">
        <f t="shared" si="5"/>
        <v>0</v>
      </c>
      <c r="I8" s="32">
        <f t="shared" si="6"/>
        <v>0</v>
      </c>
    </row>
    <row r="9" spans="1:13" ht="26.25" thickBot="1" x14ac:dyDescent="0.3">
      <c r="B9" s="11" t="s">
        <v>58</v>
      </c>
      <c r="C9" s="26">
        <f t="shared" si="0"/>
        <v>8</v>
      </c>
      <c r="D9" s="26">
        <f t="shared" si="1"/>
        <v>6.7777777777777777</v>
      </c>
      <c r="E9" s="45">
        <f t="shared" si="2"/>
        <v>0</v>
      </c>
      <c r="F9" s="45">
        <f t="shared" si="3"/>
        <v>0</v>
      </c>
      <c r="G9" s="32">
        <f t="shared" si="4"/>
        <v>0</v>
      </c>
      <c r="H9" s="32">
        <f t="shared" si="5"/>
        <v>0</v>
      </c>
      <c r="I9" s="32">
        <f t="shared" si="6"/>
        <v>0</v>
      </c>
    </row>
    <row r="10" spans="1:13" ht="26.25" thickBot="1" x14ac:dyDescent="0.3">
      <c r="B10" s="11" t="s">
        <v>22</v>
      </c>
      <c r="C10" s="26">
        <f t="shared" si="0"/>
        <v>7.3720930232558137</v>
      </c>
      <c r="D10" s="26">
        <f t="shared" si="1"/>
        <v>38.116279069767444</v>
      </c>
      <c r="E10" s="45">
        <f t="shared" si="2"/>
        <v>1.4140481240336E-3</v>
      </c>
      <c r="F10" s="45">
        <f t="shared" si="3"/>
        <v>0</v>
      </c>
      <c r="G10" s="32">
        <f>C10*E10</f>
        <v>1.0424494309736075E-2</v>
      </c>
      <c r="H10" s="32">
        <f>D10*F10</f>
        <v>0</v>
      </c>
      <c r="I10" s="32">
        <f t="shared" si="6"/>
        <v>1.0424494309736075E-2</v>
      </c>
    </row>
    <row r="11" spans="1:13" ht="15.75" thickBot="1" x14ac:dyDescent="0.3">
      <c r="B11" s="11"/>
      <c r="C11" s="12"/>
      <c r="D11" s="12"/>
      <c r="E11" s="45"/>
      <c r="F11" s="45"/>
      <c r="G11" s="32"/>
      <c r="H11" s="32"/>
      <c r="I11" s="32"/>
    </row>
    <row r="12" spans="1:13" ht="15.75" thickBot="1" x14ac:dyDescent="0.3">
      <c r="B12" s="11" t="s">
        <v>9</v>
      </c>
      <c r="C12" s="29">
        <f>G43</f>
        <v>2.810810810810811</v>
      </c>
      <c r="D12" s="29">
        <f>H43</f>
        <v>30.945945945945947</v>
      </c>
      <c r="E12" s="45">
        <f>L73/1000</f>
        <v>0</v>
      </c>
      <c r="F12" s="45">
        <f>M73/1000</f>
        <v>0</v>
      </c>
      <c r="G12" s="32">
        <f>C12*E12</f>
        <v>0</v>
      </c>
      <c r="H12" s="32">
        <f>D12*F12</f>
        <v>0</v>
      </c>
      <c r="I12" s="32">
        <f>G12+H12</f>
        <v>0</v>
      </c>
    </row>
    <row r="13" spans="1:13" ht="15.75" thickBot="1" x14ac:dyDescent="0.3"/>
    <row r="14" spans="1:13" ht="15" customHeight="1" x14ac:dyDescent="0.25">
      <c r="A14" t="s">
        <v>54</v>
      </c>
      <c r="B14" s="16"/>
      <c r="C14" s="75" t="s">
        <v>56</v>
      </c>
      <c r="D14" s="77"/>
      <c r="E14" s="75" t="s">
        <v>57</v>
      </c>
      <c r="F14" s="77"/>
      <c r="G14" s="75" t="s">
        <v>59</v>
      </c>
      <c r="H14" s="77"/>
      <c r="I14" s="75" t="s">
        <v>58</v>
      </c>
      <c r="J14" s="77"/>
      <c r="K14" s="75" t="s">
        <v>22</v>
      </c>
      <c r="L14" s="77"/>
      <c r="M14" s="19"/>
    </row>
    <row r="15" spans="1:13" ht="15.75" thickBot="1" x14ac:dyDescent="0.3">
      <c r="B15" s="17"/>
      <c r="C15" s="81"/>
      <c r="D15" s="83"/>
      <c r="E15" s="81"/>
      <c r="F15" s="83"/>
      <c r="G15" s="81"/>
      <c r="H15" s="83"/>
      <c r="I15" s="81"/>
      <c r="J15" s="83"/>
      <c r="K15" s="81"/>
      <c r="L15" s="83"/>
      <c r="M15" s="20"/>
    </row>
    <row r="16" spans="1:13"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row>
    <row r="17" spans="1:13" ht="15.75" thickBot="1" x14ac:dyDescent="0.3">
      <c r="B17" s="48">
        <v>24</v>
      </c>
      <c r="C17" s="52">
        <v>0</v>
      </c>
      <c r="D17" s="49">
        <v>0</v>
      </c>
      <c r="E17" s="52">
        <v>0</v>
      </c>
      <c r="F17" s="49">
        <v>0</v>
      </c>
      <c r="G17" s="52">
        <v>0</v>
      </c>
      <c r="H17" s="49">
        <v>6.3721999999999997E-3</v>
      </c>
      <c r="I17" s="52">
        <v>0</v>
      </c>
      <c r="J17" s="49">
        <v>0</v>
      </c>
      <c r="K17" s="52">
        <v>0</v>
      </c>
      <c r="L17" s="49">
        <v>2.310872354827171E-3</v>
      </c>
      <c r="M17" s="52">
        <v>0</v>
      </c>
    </row>
    <row r="18" spans="1:13" ht="15.75" thickBot="1" x14ac:dyDescent="0.3">
      <c r="B18" s="48">
        <v>25</v>
      </c>
      <c r="C18" s="52">
        <v>0</v>
      </c>
      <c r="D18" s="49">
        <v>0</v>
      </c>
      <c r="E18" s="52">
        <v>0</v>
      </c>
      <c r="F18" s="49">
        <v>1.8774300000000001E-2</v>
      </c>
      <c r="G18" s="52">
        <v>0</v>
      </c>
      <c r="H18" s="49">
        <v>0</v>
      </c>
      <c r="I18" s="52">
        <v>0</v>
      </c>
      <c r="J18" s="49">
        <v>0</v>
      </c>
      <c r="K18" s="52">
        <v>0</v>
      </c>
      <c r="L18" s="49">
        <v>3.7680930482037458E-3</v>
      </c>
      <c r="M18" s="52">
        <v>0</v>
      </c>
    </row>
    <row r="19" spans="1:13"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13" ht="15.75" thickBot="1" x14ac:dyDescent="0.3">
      <c r="B20" s="48">
        <v>27</v>
      </c>
      <c r="C20" s="52">
        <v>0</v>
      </c>
      <c r="D20" s="49">
        <v>0</v>
      </c>
      <c r="E20" s="52">
        <v>0</v>
      </c>
      <c r="F20" s="49">
        <v>4.0647552933751996E-2</v>
      </c>
      <c r="G20" s="52">
        <v>0.11263022017481102</v>
      </c>
      <c r="H20" s="49">
        <v>7.1589000000000002E-3</v>
      </c>
      <c r="I20" s="52">
        <v>0</v>
      </c>
      <c r="J20" s="49">
        <v>0</v>
      </c>
      <c r="K20" s="52">
        <v>4.166599714789182E-2</v>
      </c>
      <c r="L20" s="49">
        <v>1.2877096216512543E-2</v>
      </c>
      <c r="M20" s="52">
        <v>0.10861780914105174</v>
      </c>
    </row>
    <row r="21" spans="1:13"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13" ht="15.75" thickBot="1" x14ac:dyDescent="0.3">
      <c r="B22" s="48">
        <v>29</v>
      </c>
      <c r="C22" s="50"/>
      <c r="D22" s="49">
        <v>0.11412426705542533</v>
      </c>
      <c r="E22" s="50"/>
      <c r="F22" s="49">
        <v>0.15544689999999997</v>
      </c>
      <c r="G22" s="50"/>
      <c r="H22" s="49">
        <v>0.3556589</v>
      </c>
      <c r="I22" s="50"/>
      <c r="J22" s="49">
        <v>3.6847699999999997E-2</v>
      </c>
      <c r="K22" s="50"/>
      <c r="L22" s="49">
        <v>0.18404600770427676</v>
      </c>
      <c r="M22" s="50"/>
    </row>
    <row r="23" spans="1:13" ht="15.75" thickBot="1" x14ac:dyDescent="0.3">
      <c r="B23" s="48">
        <v>30</v>
      </c>
      <c r="C23" s="50"/>
      <c r="D23" s="49">
        <v>0.12836757316874287</v>
      </c>
      <c r="E23" s="50"/>
      <c r="F23" s="49">
        <v>0.17618547045558217</v>
      </c>
      <c r="G23" s="50"/>
      <c r="H23" s="49">
        <v>0.31145640112101491</v>
      </c>
      <c r="I23" s="50"/>
      <c r="J23" s="49">
        <v>9.3182299999999996E-2</v>
      </c>
      <c r="K23" s="50"/>
      <c r="L23" s="49">
        <v>0.19031609671605768</v>
      </c>
      <c r="M23" s="50"/>
    </row>
    <row r="24" spans="1:13" ht="15.75" thickBot="1" x14ac:dyDescent="0.3">
      <c r="B24" s="48">
        <v>31</v>
      </c>
      <c r="C24" s="50"/>
      <c r="D24" s="49">
        <v>0.19638383038889326</v>
      </c>
      <c r="E24" s="50"/>
      <c r="F24" s="49">
        <v>0.18242749092950958</v>
      </c>
      <c r="G24" s="50"/>
      <c r="H24" s="49">
        <v>0.20621614181958181</v>
      </c>
      <c r="I24" s="50"/>
      <c r="J24" s="49">
        <v>6.0853287335230676E-2</v>
      </c>
      <c r="K24" s="50"/>
      <c r="L24" s="49">
        <v>0.18863058745500902</v>
      </c>
      <c r="M24" s="50"/>
    </row>
    <row r="25" spans="1:13" ht="15.75" thickBot="1" x14ac:dyDescent="0.3">
      <c r="B25" s="48">
        <v>32</v>
      </c>
      <c r="C25" s="50"/>
      <c r="D25" s="49">
        <v>0.15227360076844429</v>
      </c>
      <c r="E25" s="50"/>
      <c r="F25" s="49">
        <v>0.31470231336694138</v>
      </c>
      <c r="G25" s="50"/>
      <c r="H25" s="49">
        <v>0.38534694138798203</v>
      </c>
      <c r="I25" s="50"/>
      <c r="J25" s="49">
        <v>8.9430430214423609E-2</v>
      </c>
      <c r="K25" s="50"/>
      <c r="L25" s="49">
        <v>0.25668196245911118</v>
      </c>
      <c r="M25" s="50"/>
    </row>
    <row r="26" spans="1:13" ht="15.75" thickBot="1" x14ac:dyDescent="0.3">
      <c r="B26" s="48">
        <v>33</v>
      </c>
      <c r="C26" s="50"/>
      <c r="D26" s="49">
        <v>0.18774752664862557</v>
      </c>
      <c r="E26" s="50"/>
      <c r="F26" s="49">
        <v>0.35275219502825739</v>
      </c>
      <c r="G26" s="50"/>
      <c r="H26" s="49">
        <v>0.25890097035805321</v>
      </c>
      <c r="I26" s="50"/>
      <c r="J26" s="49">
        <v>5.6851330171674E-2</v>
      </c>
      <c r="K26" s="50"/>
      <c r="L26" s="49">
        <v>0.22197707400449748</v>
      </c>
      <c r="M26" s="50"/>
    </row>
    <row r="27" spans="1:13" ht="15.75" thickBot="1" x14ac:dyDescent="0.3">
      <c r="B27" s="48">
        <v>34</v>
      </c>
      <c r="C27" s="50"/>
      <c r="D27" s="49">
        <v>0.14035534568046981</v>
      </c>
      <c r="E27" s="50"/>
      <c r="F27" s="49">
        <v>0.15779742049789733</v>
      </c>
      <c r="G27" s="50"/>
      <c r="H27" s="49">
        <v>0.32777904179655093</v>
      </c>
      <c r="I27" s="50"/>
      <c r="J27" s="49">
        <v>5.1218048395847697E-2</v>
      </c>
      <c r="K27" s="50"/>
      <c r="L27" s="49">
        <v>0.18728282853665851</v>
      </c>
      <c r="M27" s="50"/>
    </row>
    <row r="28" spans="1:13"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13" ht="15.75" thickBot="1" x14ac:dyDescent="0.3">
      <c r="B29" s="48">
        <v>36</v>
      </c>
      <c r="C29" s="50"/>
      <c r="D29" s="51">
        <v>5.1723037505435936E-2</v>
      </c>
      <c r="E29" s="50"/>
      <c r="F29" s="51">
        <v>8.3553176158545545E-2</v>
      </c>
      <c r="G29" s="50"/>
      <c r="H29" s="51">
        <v>0</v>
      </c>
      <c r="I29" s="50"/>
      <c r="J29" s="51">
        <v>0</v>
      </c>
      <c r="K29" s="50"/>
      <c r="L29" s="51">
        <v>3.5916385208361226E-2</v>
      </c>
      <c r="M29" s="50"/>
    </row>
    <row r="30" spans="1:13" ht="15.75" thickBot="1" x14ac:dyDescent="0.3">
      <c r="B30" s="48">
        <v>37</v>
      </c>
      <c r="C30" s="50"/>
      <c r="D30" s="52">
        <v>0</v>
      </c>
      <c r="E30" s="50"/>
      <c r="F30" s="52">
        <v>5.0416000000000002E-2</v>
      </c>
      <c r="G30" s="50"/>
      <c r="H30" s="52">
        <v>2.7E-2</v>
      </c>
      <c r="I30" s="50"/>
      <c r="J30" s="52">
        <v>0</v>
      </c>
      <c r="K30" s="50"/>
      <c r="L30" s="52">
        <v>2.1445116279069771E-2</v>
      </c>
      <c r="M30" s="50"/>
    </row>
    <row r="31" spans="1:13" ht="15.75" thickBot="1" x14ac:dyDescent="0.3"/>
    <row r="32" spans="1:13" x14ac:dyDescent="0.25">
      <c r="A32" t="s">
        <v>50</v>
      </c>
      <c r="B32" s="4"/>
      <c r="C32" s="88" t="s">
        <v>25</v>
      </c>
      <c r="D32" s="89"/>
      <c r="E32" s="90"/>
      <c r="F32" s="15"/>
      <c r="G32" s="88" t="s">
        <v>28</v>
      </c>
      <c r="H32" s="89"/>
      <c r="I32" s="90"/>
    </row>
    <row r="33" spans="1:13" ht="38.25" x14ac:dyDescent="0.25">
      <c r="B33" s="5"/>
      <c r="C33" s="91" t="s">
        <v>26</v>
      </c>
      <c r="D33" s="92"/>
      <c r="E33" s="93"/>
      <c r="F33" s="14" t="s">
        <v>27</v>
      </c>
      <c r="G33" s="91"/>
      <c r="H33" s="94"/>
      <c r="I33" s="93"/>
    </row>
    <row r="34" spans="1:13" ht="15.75" thickBot="1" x14ac:dyDescent="0.3">
      <c r="B34" s="5"/>
      <c r="C34" s="85"/>
      <c r="D34" s="86"/>
      <c r="E34" s="87"/>
      <c r="F34" s="22"/>
      <c r="G34" s="95"/>
      <c r="H34" s="96"/>
      <c r="I34" s="97"/>
    </row>
    <row r="35" spans="1:13" x14ac:dyDescent="0.25">
      <c r="B35" s="5" t="s">
        <v>10</v>
      </c>
      <c r="C35" s="98" t="s">
        <v>15</v>
      </c>
      <c r="D35" s="98" t="s">
        <v>16</v>
      </c>
      <c r="E35" s="100" t="s">
        <v>29</v>
      </c>
      <c r="F35" s="22"/>
      <c r="G35" s="102" t="s">
        <v>30</v>
      </c>
      <c r="H35" s="102" t="s">
        <v>31</v>
      </c>
      <c r="I35" s="27" t="s">
        <v>20</v>
      </c>
    </row>
    <row r="36" spans="1:13" ht="15.75" thickBot="1" x14ac:dyDescent="0.3">
      <c r="B36" s="6"/>
      <c r="C36" s="99"/>
      <c r="D36" s="99"/>
      <c r="E36" s="101"/>
      <c r="F36" s="13"/>
      <c r="G36" s="103"/>
      <c r="H36" s="103"/>
      <c r="I36" s="28" t="s">
        <v>32</v>
      </c>
    </row>
    <row r="37" spans="1:13" ht="26.25" thickBot="1" x14ac:dyDescent="0.3">
      <c r="B37" s="11" t="s">
        <v>56</v>
      </c>
      <c r="C37" s="57">
        <f>'Total Number Of Ind'!H7</f>
        <v>109</v>
      </c>
      <c r="D37" s="57">
        <f>'Total Number Of Ind'!I7</f>
        <v>336</v>
      </c>
      <c r="E37" s="57">
        <f>C37+D37</f>
        <v>445</v>
      </c>
      <c r="F37" s="57">
        <v>9</v>
      </c>
      <c r="G37" s="26">
        <f>C37/F37</f>
        <v>12.111111111111111</v>
      </c>
      <c r="H37" s="26">
        <f>D37/F37</f>
        <v>37.333333333333336</v>
      </c>
      <c r="I37" s="26">
        <f>E37/F37</f>
        <v>49.444444444444443</v>
      </c>
    </row>
    <row r="38" spans="1:13" ht="26.25" thickBot="1" x14ac:dyDescent="0.3">
      <c r="B38" s="11" t="s">
        <v>57</v>
      </c>
      <c r="C38" s="57">
        <f>'Total Number Of Ind'!H6</f>
        <v>88</v>
      </c>
      <c r="D38" s="57">
        <f>'Total Number Of Ind'!I6</f>
        <v>579</v>
      </c>
      <c r="E38" s="57">
        <f t="shared" ref="E38:E40" si="7">C38+D38</f>
        <v>667</v>
      </c>
      <c r="F38" s="57">
        <v>10</v>
      </c>
      <c r="G38" s="26">
        <f t="shared" ref="G38:G43" si="8">C38/F38</f>
        <v>8.8000000000000007</v>
      </c>
      <c r="H38" s="26">
        <f t="shared" ref="H38:H41" si="9">D38/F38</f>
        <v>57.9</v>
      </c>
      <c r="I38" s="26">
        <f t="shared" ref="I38:I43" si="10">E38/F38</f>
        <v>66.7</v>
      </c>
    </row>
    <row r="39" spans="1:13" ht="26.25" thickBot="1" x14ac:dyDescent="0.3">
      <c r="B39" s="11" t="s">
        <v>59</v>
      </c>
      <c r="C39" s="57">
        <f>'Total Number Of Ind'!H8</f>
        <v>48</v>
      </c>
      <c r="D39" s="57">
        <f>'Total Number Of Ind'!I8</f>
        <v>663</v>
      </c>
      <c r="E39" s="57">
        <f t="shared" si="7"/>
        <v>711</v>
      </c>
      <c r="F39" s="57">
        <v>15</v>
      </c>
      <c r="G39" s="26">
        <f t="shared" si="8"/>
        <v>3.2</v>
      </c>
      <c r="H39" s="26">
        <f>D39/F39</f>
        <v>44.2</v>
      </c>
      <c r="I39" s="26">
        <f t="shared" si="10"/>
        <v>47.4</v>
      </c>
    </row>
    <row r="40" spans="1:13" ht="26.25" thickBot="1" x14ac:dyDescent="0.3">
      <c r="B40" s="11" t="s">
        <v>58</v>
      </c>
      <c r="C40" s="57">
        <f>'Total Number Of Ind'!H9</f>
        <v>72</v>
      </c>
      <c r="D40" s="57">
        <f>'Total Number Of Ind'!I9</f>
        <v>61</v>
      </c>
      <c r="E40" s="57">
        <f t="shared" si="7"/>
        <v>133</v>
      </c>
      <c r="F40" s="57">
        <v>9</v>
      </c>
      <c r="G40" s="26">
        <f t="shared" si="8"/>
        <v>8</v>
      </c>
      <c r="H40" s="26">
        <f t="shared" si="9"/>
        <v>6.7777777777777777</v>
      </c>
      <c r="I40" s="26">
        <f t="shared" si="10"/>
        <v>14.777777777777779</v>
      </c>
    </row>
    <row r="41" spans="1:13" ht="26.25" thickBot="1" x14ac:dyDescent="0.3">
      <c r="B41" s="11" t="s">
        <v>22</v>
      </c>
      <c r="C41" s="57">
        <f>SUM(C37:C40)</f>
        <v>317</v>
      </c>
      <c r="D41" s="57">
        <f>SUM(D37:D40)</f>
        <v>1639</v>
      </c>
      <c r="E41" s="57">
        <f>SUM(E37:E40)</f>
        <v>1956</v>
      </c>
      <c r="F41" s="57">
        <f>SUM(F37:F40)</f>
        <v>43</v>
      </c>
      <c r="G41" s="26">
        <f t="shared" si="8"/>
        <v>7.3720930232558137</v>
      </c>
      <c r="H41" s="26">
        <f t="shared" si="9"/>
        <v>38.116279069767444</v>
      </c>
      <c r="I41" s="26">
        <f>E41/F41</f>
        <v>45.488372093023258</v>
      </c>
    </row>
    <row r="42" spans="1:13" ht="15.75" thickBot="1" x14ac:dyDescent="0.3">
      <c r="B42" s="11"/>
      <c r="C42" s="57"/>
      <c r="D42" s="57"/>
      <c r="E42" s="57"/>
      <c r="F42" s="57"/>
      <c r="G42" s="26"/>
      <c r="H42" s="26"/>
      <c r="I42" s="26"/>
    </row>
    <row r="43" spans="1:13" ht="15.75" thickBot="1" x14ac:dyDescent="0.3">
      <c r="B43" s="11" t="s">
        <v>9</v>
      </c>
      <c r="C43" s="57">
        <f>'Total Number Of Ind'!H5</f>
        <v>104</v>
      </c>
      <c r="D43" s="57">
        <f>'Total Number Of Ind'!I5</f>
        <v>1145</v>
      </c>
      <c r="E43" s="57">
        <f>C43+D43</f>
        <v>1249</v>
      </c>
      <c r="F43" s="57">
        <v>37</v>
      </c>
      <c r="G43" s="26">
        <f t="shared" si="8"/>
        <v>2.810810810810811</v>
      </c>
      <c r="H43" s="26">
        <f>D43/F43</f>
        <v>30.945945945945947</v>
      </c>
      <c r="I43" s="26">
        <f t="shared" si="10"/>
        <v>33.756756756756758</v>
      </c>
    </row>
    <row r="44" spans="1:13" ht="15.75" thickBot="1" x14ac:dyDescent="0.3"/>
    <row r="45" spans="1:13" x14ac:dyDescent="0.25">
      <c r="A45" t="s">
        <v>51</v>
      </c>
      <c r="B45" s="16"/>
      <c r="C45" s="75" t="s">
        <v>56</v>
      </c>
      <c r="D45" s="77"/>
      <c r="E45" s="75" t="s">
        <v>57</v>
      </c>
      <c r="F45" s="77"/>
      <c r="G45" s="75" t="s">
        <v>59</v>
      </c>
      <c r="H45" s="77"/>
      <c r="I45" s="75" t="s">
        <v>58</v>
      </c>
      <c r="J45" s="77"/>
      <c r="K45" s="75" t="s">
        <v>22</v>
      </c>
      <c r="L45" s="77"/>
      <c r="M45" s="19"/>
    </row>
    <row r="46" spans="1:13" ht="15.75" thickBot="1" x14ac:dyDescent="0.3">
      <c r="B46" s="17"/>
      <c r="C46" s="81"/>
      <c r="D46" s="83"/>
      <c r="E46" s="81"/>
      <c r="F46" s="83"/>
      <c r="G46" s="81"/>
      <c r="H46" s="83"/>
      <c r="I46" s="81"/>
      <c r="J46" s="83"/>
      <c r="K46" s="81"/>
      <c r="L46" s="8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18">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18">
        <v>29</v>
      </c>
      <c r="C53" s="46"/>
      <c r="D53" s="53">
        <v>55.359550561797754</v>
      </c>
      <c r="E53" s="46"/>
      <c r="F53" s="53">
        <v>85.717171717171723</v>
      </c>
      <c r="G53" s="46"/>
      <c r="H53" s="53">
        <v>74.274647887323937</v>
      </c>
      <c r="I53" s="46"/>
      <c r="J53" s="53">
        <v>22.654761904761905</v>
      </c>
      <c r="K53" s="46"/>
      <c r="L53" s="53">
        <v>62.471014492753625</v>
      </c>
      <c r="M53" s="46"/>
    </row>
    <row r="54" spans="1:14" ht="15.75" thickBot="1" x14ac:dyDescent="0.3">
      <c r="B54" s="18">
        <v>30</v>
      </c>
      <c r="C54" s="46"/>
      <c r="D54" s="53">
        <v>52.640449438202246</v>
      </c>
      <c r="E54" s="46"/>
      <c r="F54" s="53">
        <v>128.01010101010101</v>
      </c>
      <c r="G54" s="46"/>
      <c r="H54" s="53">
        <v>86.75</v>
      </c>
      <c r="I54" s="46"/>
      <c r="J54" s="53">
        <v>19.646341463414632</v>
      </c>
      <c r="K54" s="46"/>
      <c r="L54" s="53">
        <v>75.887804878048783</v>
      </c>
      <c r="M54" s="46"/>
    </row>
    <row r="55" spans="1:14" ht="15.75" thickBot="1" x14ac:dyDescent="0.3">
      <c r="B55" s="18">
        <v>31</v>
      </c>
      <c r="C55" s="46"/>
      <c r="D55" s="53">
        <v>49.121951219512198</v>
      </c>
      <c r="E55" s="46"/>
      <c r="F55" s="53">
        <v>102.62626262626263</v>
      </c>
      <c r="G55" s="46"/>
      <c r="H55" s="53">
        <v>58.826086956521742</v>
      </c>
      <c r="I55" s="46"/>
      <c r="J55" s="53">
        <v>16.310810810810811</v>
      </c>
      <c r="K55" s="46"/>
      <c r="L55" s="53">
        <v>59.829516539440206</v>
      </c>
      <c r="M55" s="46"/>
    </row>
    <row r="56" spans="1:14" ht="15.75" thickBot="1" x14ac:dyDescent="0.3">
      <c r="B56" s="18">
        <v>32</v>
      </c>
      <c r="C56" s="46"/>
      <c r="D56" s="53">
        <v>41.302325581395351</v>
      </c>
      <c r="E56" s="46"/>
      <c r="F56" s="53">
        <v>68.141414141414145</v>
      </c>
      <c r="G56" s="46"/>
      <c r="H56" s="53">
        <v>55.255319148936174</v>
      </c>
      <c r="I56" s="46"/>
      <c r="J56" s="53">
        <v>14.867469879518072</v>
      </c>
      <c r="K56" s="46"/>
      <c r="L56" s="53">
        <v>47.244498777506109</v>
      </c>
      <c r="M56" s="46"/>
    </row>
    <row r="57" spans="1:14" ht="15.75" thickBot="1" x14ac:dyDescent="0.3">
      <c r="B57" s="18">
        <v>33</v>
      </c>
      <c r="C57" s="46"/>
      <c r="D57" s="53">
        <v>24.864197530864196</v>
      </c>
      <c r="E57" s="46"/>
      <c r="F57" s="53">
        <v>49.241758241758241</v>
      </c>
      <c r="G57" s="46"/>
      <c r="H57" s="53">
        <v>33.930769230769229</v>
      </c>
      <c r="I57" s="46"/>
      <c r="J57" s="53">
        <v>8.8518518518518512</v>
      </c>
      <c r="K57" s="46"/>
      <c r="L57" s="53">
        <v>30.347258485639685</v>
      </c>
      <c r="M57" s="46"/>
    </row>
    <row r="58" spans="1:14" ht="15.75" thickBot="1" x14ac:dyDescent="0.3">
      <c r="B58" s="18">
        <v>34</v>
      </c>
      <c r="C58" s="46"/>
      <c r="D58" s="53">
        <v>19.594936708860761</v>
      </c>
      <c r="E58" s="46"/>
      <c r="F58" s="53">
        <v>43.344444444444441</v>
      </c>
      <c r="G58" s="46"/>
      <c r="H58" s="53">
        <v>27.08</v>
      </c>
      <c r="I58" s="46"/>
      <c r="J58" s="53">
        <v>6.5540540540540544</v>
      </c>
      <c r="K58" s="46"/>
      <c r="L58" s="53">
        <v>25.323369565217391</v>
      </c>
      <c r="M58" s="46"/>
    </row>
    <row r="59" spans="1:14" ht="15.75" thickBot="1" x14ac:dyDescent="0.3">
      <c r="B59" s="18">
        <v>35</v>
      </c>
      <c r="C59" s="46"/>
      <c r="D59" s="53">
        <v>8.0897435897435894</v>
      </c>
      <c r="E59" s="46"/>
      <c r="F59" s="53">
        <v>20.795454545454547</v>
      </c>
      <c r="G59" s="46"/>
      <c r="H59" s="53">
        <v>13.563492063492063</v>
      </c>
      <c r="I59" s="46"/>
      <c r="J59" s="53">
        <v>3.9333333333333331</v>
      </c>
      <c r="K59" s="46"/>
      <c r="L59" s="53">
        <v>12.166212534059946</v>
      </c>
      <c r="M59" s="46"/>
    </row>
    <row r="60" spans="1:14" ht="15.75" thickBot="1" x14ac:dyDescent="0.3">
      <c r="B60" s="18">
        <v>36</v>
      </c>
      <c r="C60" s="47"/>
      <c r="D60" s="54">
        <v>5.1707317073170733</v>
      </c>
      <c r="E60" s="47"/>
      <c r="F60" s="54">
        <v>11.685185185185185</v>
      </c>
      <c r="G60" s="47"/>
      <c r="H60" s="54">
        <v>5.4933333333333332</v>
      </c>
      <c r="I60" s="47"/>
      <c r="J60" s="54">
        <v>2.125</v>
      </c>
      <c r="K60" s="47"/>
      <c r="L60" s="54">
        <v>6.5495049504950495</v>
      </c>
      <c r="M60" s="47"/>
    </row>
    <row r="61" spans="1:14" ht="15.75" thickBot="1" x14ac:dyDescent="0.3">
      <c r="B61" s="18">
        <v>37</v>
      </c>
      <c r="C61" s="21"/>
      <c r="D61" s="54">
        <v>4.3666666666666663</v>
      </c>
      <c r="E61" s="21"/>
      <c r="F61" s="54">
        <v>8.0606060606060606</v>
      </c>
      <c r="G61" s="21"/>
      <c r="H61" s="54">
        <v>5.2553191489361701</v>
      </c>
      <c r="I61" s="21"/>
      <c r="J61" s="54">
        <v>2.8636363636363638</v>
      </c>
      <c r="K61" s="21"/>
      <c r="L61" s="54">
        <v>5.3560606060606064</v>
      </c>
      <c r="M61" s="21"/>
    </row>
    <row r="62" spans="1:14" ht="15.75" thickBot="1" x14ac:dyDescent="0.3"/>
    <row r="63" spans="1:14" x14ac:dyDescent="0.25">
      <c r="A63" t="s">
        <v>52</v>
      </c>
      <c r="B63" s="16"/>
      <c r="C63" s="75" t="s">
        <v>34</v>
      </c>
      <c r="D63" s="76"/>
      <c r="E63" s="77"/>
      <c r="F63" s="75" t="s">
        <v>35</v>
      </c>
      <c r="G63" s="76"/>
      <c r="H63" s="77"/>
      <c r="I63" s="75" t="s">
        <v>33</v>
      </c>
      <c r="J63" s="76"/>
      <c r="K63" s="77"/>
      <c r="L63" s="75" t="s">
        <v>37</v>
      </c>
      <c r="M63" s="76"/>
      <c r="N63" s="77"/>
    </row>
    <row r="64" spans="1:14" x14ac:dyDescent="0.25">
      <c r="B64" s="17"/>
      <c r="C64" s="78"/>
      <c r="D64" s="79"/>
      <c r="E64" s="80"/>
      <c r="F64" s="78"/>
      <c r="G64" s="79"/>
      <c r="H64" s="80"/>
      <c r="I64" s="78" t="s">
        <v>36</v>
      </c>
      <c r="J64" s="84"/>
      <c r="K64" s="80"/>
      <c r="L64" s="78"/>
      <c r="M64" s="79"/>
      <c r="N64" s="80"/>
    </row>
    <row r="65" spans="1:21" ht="15.75" thickBot="1" x14ac:dyDescent="0.3">
      <c r="B65" s="17"/>
      <c r="C65" s="81"/>
      <c r="D65" s="82"/>
      <c r="E65" s="83"/>
      <c r="F65" s="81"/>
      <c r="G65" s="82"/>
      <c r="H65" s="83"/>
      <c r="I65" s="85"/>
      <c r="J65" s="86"/>
      <c r="K65" s="87"/>
      <c r="L65" s="81"/>
      <c r="M65" s="82"/>
      <c r="N65" s="83"/>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1" ht="24.75" thickBot="1" x14ac:dyDescent="0.3">
      <c r="B67" s="18" t="s">
        <v>56</v>
      </c>
      <c r="C67" s="57">
        <f>'Total Number Ind Examined '!I8</f>
        <v>228</v>
      </c>
      <c r="D67" s="57">
        <f>'Total Number Ind Examined '!J8</f>
        <v>336</v>
      </c>
      <c r="E67" s="57">
        <f>C67+D67</f>
        <v>564</v>
      </c>
      <c r="F67" s="58">
        <f>'Total Number of Pools Examined'!H8</f>
        <v>11</v>
      </c>
      <c r="G67" s="58">
        <f>'Total Number of Pools Examined'!I8</f>
        <v>14</v>
      </c>
      <c r="H67" s="58">
        <f>F67+G67</f>
        <v>25</v>
      </c>
      <c r="I67" s="58">
        <f>'Total Number of WNV + Pools'!G7</f>
        <v>0</v>
      </c>
      <c r="J67" s="58">
        <f>'Total Number of WNV + Pools'!H7</f>
        <v>0</v>
      </c>
      <c r="K67" s="58">
        <f>'Total Number of WNV + Pools'!I7</f>
        <v>0</v>
      </c>
      <c r="L67" s="30">
        <f>ZONEINFRATE!C2</f>
        <v>0</v>
      </c>
      <c r="M67" s="30">
        <f>ZONEINFRATE!C3</f>
        <v>0</v>
      </c>
      <c r="N67" s="30">
        <v>0</v>
      </c>
      <c r="Q67" s="64"/>
      <c r="R67" s="65"/>
      <c r="T67" s="64"/>
      <c r="U67" s="65"/>
    </row>
    <row r="68" spans="1:21" ht="24.75" thickBot="1" x14ac:dyDescent="0.3">
      <c r="B68" s="18" t="s">
        <v>57</v>
      </c>
      <c r="C68" s="57">
        <f>'Total Number Ind Examined '!I7</f>
        <v>213</v>
      </c>
      <c r="D68" s="57">
        <f>'Total Number Ind Examined '!J7</f>
        <v>586</v>
      </c>
      <c r="E68" s="57">
        <f t="shared" ref="E68:E71" si="11">C68+D68</f>
        <v>799</v>
      </c>
      <c r="F68" s="58">
        <f>'Total Number of Pools Examined'!H7</f>
        <v>12</v>
      </c>
      <c r="G68" s="58">
        <f>'Total Number of Pools Examined'!I7</f>
        <v>21</v>
      </c>
      <c r="H68" s="58">
        <f t="shared" ref="H68:H71" si="12">F68+G68</f>
        <v>33</v>
      </c>
      <c r="I68" s="58">
        <f>'Total Number of WNV + Pools'!G8</f>
        <v>1</v>
      </c>
      <c r="J68" s="58">
        <f>'Total Number of WNV + Pools'!H8</f>
        <v>0</v>
      </c>
      <c r="K68" s="58">
        <f>'Total Number of WNV + Pools'!I8</f>
        <v>1</v>
      </c>
      <c r="L68" s="30">
        <f>ZONEINFRATE!C4</f>
        <v>4.84713642142742</v>
      </c>
      <c r="M68" s="30">
        <f>ZONEINFRATE!C5</f>
        <v>0</v>
      </c>
      <c r="N68" s="66">
        <v>1.2550173028906702</v>
      </c>
      <c r="R68" s="31"/>
      <c r="U68" s="31"/>
    </row>
    <row r="69" spans="1:21" ht="24.75" thickBot="1" x14ac:dyDescent="0.3">
      <c r="B69" s="18" t="s">
        <v>59</v>
      </c>
      <c r="C69" s="57">
        <f>'Total Number Ind Examined '!I9</f>
        <v>153</v>
      </c>
      <c r="D69" s="57">
        <f>'Total Number Ind Examined '!J9</f>
        <v>663</v>
      </c>
      <c r="E69" s="57">
        <f t="shared" si="11"/>
        <v>816</v>
      </c>
      <c r="F69" s="58">
        <f>'Total Number of Pools Examined'!H9</f>
        <v>16</v>
      </c>
      <c r="G69" s="58">
        <f>'Total Number of Pools Examined'!I9</f>
        <v>21</v>
      </c>
      <c r="H69" s="58">
        <f t="shared" si="12"/>
        <v>37</v>
      </c>
      <c r="I69" s="58">
        <f>'Total Number of WNV + Pools'!G9</f>
        <v>0</v>
      </c>
      <c r="J69" s="58">
        <f>'Total Number of WNV + Pools'!H9</f>
        <v>0</v>
      </c>
      <c r="K69" s="58">
        <f>'Total Number of WNV + Pools'!I9</f>
        <v>0</v>
      </c>
      <c r="L69" s="30">
        <f>ZONEINFRATE!C6</f>
        <v>0</v>
      </c>
      <c r="M69" s="30">
        <f>ZONEINFRATE!C7</f>
        <v>0</v>
      </c>
      <c r="N69" s="30">
        <v>0</v>
      </c>
      <c r="R69" s="31"/>
      <c r="U69" s="31"/>
    </row>
    <row r="70" spans="1:21" ht="24.75" thickBot="1" x14ac:dyDescent="0.3">
      <c r="B70" s="18" t="s">
        <v>58</v>
      </c>
      <c r="C70" s="57">
        <f>'Total Number Ind Examined '!I10</f>
        <v>119</v>
      </c>
      <c r="D70" s="57">
        <f>'Total Number Ind Examined '!J10</f>
        <v>82</v>
      </c>
      <c r="E70" s="57">
        <f t="shared" si="11"/>
        <v>201</v>
      </c>
      <c r="F70" s="58">
        <f>'Total Number of Pools Examined'!H10</f>
        <v>9</v>
      </c>
      <c r="G70" s="58">
        <f>'Total Number of Pools Examined'!I10</f>
        <v>9</v>
      </c>
      <c r="H70" s="58">
        <f t="shared" si="12"/>
        <v>18</v>
      </c>
      <c r="I70" s="58">
        <f>'Total Number of WNV + Pools'!G10</f>
        <v>0</v>
      </c>
      <c r="J70" s="58">
        <f>'Total Number of WNV + Pools'!H10</f>
        <v>0</v>
      </c>
      <c r="K70" s="58">
        <f>'Total Number of WNV + Pools'!I10</f>
        <v>0</v>
      </c>
      <c r="L70" s="30">
        <f>ZONEINFRATE!C8</f>
        <v>0</v>
      </c>
      <c r="M70" s="30">
        <f>ZONEINFRATE!C9</f>
        <v>0</v>
      </c>
      <c r="N70" s="30">
        <v>0</v>
      </c>
      <c r="R70" s="31"/>
    </row>
    <row r="71" spans="1:21" ht="24.75" thickBot="1" x14ac:dyDescent="0.3">
      <c r="B71" s="18" t="s">
        <v>22</v>
      </c>
      <c r="C71" s="57">
        <f>SUM(C67:C70)</f>
        <v>713</v>
      </c>
      <c r="D71" s="57">
        <f>SUM(D67:D70)</f>
        <v>1667</v>
      </c>
      <c r="E71" s="57">
        <f t="shared" si="11"/>
        <v>2380</v>
      </c>
      <c r="F71" s="58">
        <f t="shared" ref="F71:K71" si="13">SUM(F67:F70)</f>
        <v>48</v>
      </c>
      <c r="G71" s="58">
        <f t="shared" si="13"/>
        <v>65</v>
      </c>
      <c r="H71" s="58">
        <f t="shared" si="12"/>
        <v>113</v>
      </c>
      <c r="I71" s="58">
        <f t="shared" si="13"/>
        <v>1</v>
      </c>
      <c r="J71" s="58">
        <f t="shared" si="13"/>
        <v>0</v>
      </c>
      <c r="K71" s="58">
        <f t="shared" si="13"/>
        <v>1</v>
      </c>
      <c r="L71" s="30">
        <f>CITYINFRATE!C2</f>
        <v>1.4140481240336</v>
      </c>
      <c r="M71" s="30">
        <f>CITYINFRATE!C3</f>
        <v>0</v>
      </c>
      <c r="N71" s="66">
        <v>0.42063272382447098</v>
      </c>
      <c r="R71" s="31"/>
    </row>
    <row r="72" spans="1:21" ht="15.75" thickBot="1" x14ac:dyDescent="0.3">
      <c r="B72" s="18"/>
      <c r="C72" s="58"/>
      <c r="D72" s="58"/>
      <c r="E72" s="58"/>
      <c r="F72" s="58"/>
      <c r="G72" s="58"/>
      <c r="H72" s="58"/>
      <c r="I72" s="58"/>
      <c r="J72" s="58"/>
      <c r="K72" s="58"/>
      <c r="L72" s="30"/>
      <c r="M72" s="30"/>
      <c r="N72" s="30"/>
      <c r="R72" s="31"/>
    </row>
    <row r="73" spans="1:21" ht="15.75" thickBot="1" x14ac:dyDescent="0.3">
      <c r="B73" s="18" t="s">
        <v>9</v>
      </c>
      <c r="C73" s="58">
        <f>'Total Number Ind Examined '!I6</f>
        <v>10</v>
      </c>
      <c r="D73" s="58">
        <f>'Total Number Ind Examined '!J6</f>
        <v>465</v>
      </c>
      <c r="E73" s="58">
        <f>C73+D73</f>
        <v>475</v>
      </c>
      <c r="F73" s="58">
        <f>'Total Number of Pools Examined'!H6</f>
        <v>2</v>
      </c>
      <c r="G73" s="58">
        <f>'Total Number of Pools Examined'!I6</f>
        <v>12</v>
      </c>
      <c r="H73" s="58">
        <f>F73+G73</f>
        <v>14</v>
      </c>
      <c r="I73" s="58">
        <f>'Total Number of WNV + Pools'!G11</f>
        <v>0</v>
      </c>
      <c r="J73" s="58">
        <f>'Total Number of WNV + Pools'!H11</f>
        <v>0</v>
      </c>
      <c r="K73" s="58">
        <f>I73+J73</f>
        <v>0</v>
      </c>
      <c r="L73" s="30">
        <f>CITYINFRATE!C4</f>
        <v>0</v>
      </c>
      <c r="M73" s="30">
        <f>CITYINFRATE!C5</f>
        <v>0</v>
      </c>
      <c r="N73" s="30">
        <v>0</v>
      </c>
    </row>
    <row r="74" spans="1:21" ht="15.75" thickBot="1" x14ac:dyDescent="0.3"/>
    <row r="75" spans="1:21" x14ac:dyDescent="0.25">
      <c r="A75" t="s">
        <v>53</v>
      </c>
      <c r="B75" s="16"/>
      <c r="C75" s="75" t="s">
        <v>56</v>
      </c>
      <c r="D75" s="77"/>
      <c r="E75" s="75" t="s">
        <v>57</v>
      </c>
      <c r="F75" s="77"/>
      <c r="G75" s="75" t="s">
        <v>59</v>
      </c>
      <c r="H75" s="77"/>
      <c r="I75" s="75" t="s">
        <v>58</v>
      </c>
      <c r="J75" s="77"/>
      <c r="K75" s="75" t="s">
        <v>22</v>
      </c>
      <c r="L75" s="77"/>
      <c r="M75" s="19"/>
    </row>
    <row r="76" spans="1:21" ht="15.75" thickBot="1" x14ac:dyDescent="0.3">
      <c r="B76" s="17"/>
      <c r="C76" s="81"/>
      <c r="D76" s="83"/>
      <c r="E76" s="81"/>
      <c r="F76" s="83"/>
      <c r="G76" s="81"/>
      <c r="H76" s="83"/>
      <c r="I76" s="81"/>
      <c r="J76" s="83"/>
      <c r="K76" s="81"/>
      <c r="L76" s="83"/>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54">
        <v>0</v>
      </c>
      <c r="D78" s="55">
        <v>0</v>
      </c>
      <c r="E78" s="54">
        <v>0</v>
      </c>
      <c r="F78" s="55">
        <v>0</v>
      </c>
      <c r="G78" s="54">
        <v>0</v>
      </c>
      <c r="H78" s="55">
        <v>1.3719280144795569</v>
      </c>
      <c r="I78" s="54">
        <v>0</v>
      </c>
      <c r="J78" s="55">
        <v>0</v>
      </c>
      <c r="K78" s="54">
        <v>0</v>
      </c>
      <c r="L78" s="55">
        <v>0.52437624183763432</v>
      </c>
      <c r="M78" s="54">
        <v>0</v>
      </c>
    </row>
    <row r="79" spans="1:21" ht="15.75" thickBot="1" x14ac:dyDescent="0.3">
      <c r="B79" s="18">
        <v>25</v>
      </c>
      <c r="C79" s="54">
        <v>0</v>
      </c>
      <c r="D79" s="55">
        <v>0</v>
      </c>
      <c r="E79" s="54">
        <v>0</v>
      </c>
      <c r="F79" s="55">
        <v>0.62229589194158752</v>
      </c>
      <c r="G79" s="54">
        <v>0</v>
      </c>
      <c r="H79" s="55">
        <v>0</v>
      </c>
      <c r="I79" s="54">
        <v>0</v>
      </c>
      <c r="J79" s="55">
        <v>0</v>
      </c>
      <c r="K79" s="54">
        <v>0</v>
      </c>
      <c r="L79" s="55">
        <v>8.1974574125068422E-2</v>
      </c>
      <c r="M79" s="54">
        <v>0</v>
      </c>
    </row>
    <row r="80" spans="1:21" ht="15.75" thickBot="1" x14ac:dyDescent="0.3">
      <c r="B80" s="18">
        <v>26</v>
      </c>
      <c r="C80" s="54">
        <v>0</v>
      </c>
      <c r="D80" s="55">
        <v>0</v>
      </c>
      <c r="E80" s="54">
        <v>0</v>
      </c>
      <c r="F80" s="55">
        <v>0.10800000000000001</v>
      </c>
      <c r="G80" s="54">
        <v>0</v>
      </c>
      <c r="H80" s="55">
        <v>0.47173578978376163</v>
      </c>
      <c r="I80" s="54">
        <v>0</v>
      </c>
      <c r="J80" s="55">
        <v>0.4821267020419211</v>
      </c>
      <c r="K80" s="54">
        <v>0</v>
      </c>
      <c r="L80" s="55">
        <v>0.29303564979440011</v>
      </c>
      <c r="M80" s="59">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67">
        <v>1.2550173028906702</v>
      </c>
      <c r="F82" s="49">
        <v>0.42957398266981961</v>
      </c>
      <c r="G82" s="52">
        <v>0</v>
      </c>
      <c r="H82" s="49">
        <v>0.95691347747366229</v>
      </c>
      <c r="I82" s="52">
        <v>0</v>
      </c>
      <c r="J82" s="49">
        <v>0.43789867201821925</v>
      </c>
      <c r="K82" s="67">
        <v>0.42063272382447098</v>
      </c>
      <c r="L82" s="49">
        <v>0.57474506615093801</v>
      </c>
      <c r="M82" s="52">
        <v>0</v>
      </c>
    </row>
    <row r="83" spans="2:13" ht="15.75" thickBot="1" x14ac:dyDescent="0.3">
      <c r="B83" s="18">
        <v>29</v>
      </c>
      <c r="C83" s="46"/>
      <c r="D83" s="55">
        <v>1.6105804838081497</v>
      </c>
      <c r="E83" s="46"/>
      <c r="F83" s="55">
        <v>1.262830343278448</v>
      </c>
      <c r="G83" s="46"/>
      <c r="H83" s="55">
        <v>2.8963178113679904</v>
      </c>
      <c r="I83" s="46"/>
      <c r="J83" s="55">
        <v>1.0510843286062497</v>
      </c>
      <c r="K83" s="46"/>
      <c r="L83" s="55">
        <v>1.8838478811158623</v>
      </c>
      <c r="M83" s="46"/>
    </row>
    <row r="84" spans="2:13" ht="15.75" thickBot="1" x14ac:dyDescent="0.3">
      <c r="B84" s="18">
        <v>30</v>
      </c>
      <c r="C84" s="46"/>
      <c r="D84" s="55">
        <v>2.7854390744040525</v>
      </c>
      <c r="E84" s="46"/>
      <c r="F84" s="55">
        <v>1.9366937947529137</v>
      </c>
      <c r="G84" s="46"/>
      <c r="H84" s="55">
        <v>3.8543684383131107</v>
      </c>
      <c r="I84" s="46"/>
      <c r="J84" s="55">
        <v>3.2386939593409148</v>
      </c>
      <c r="K84" s="46"/>
      <c r="L84" s="55">
        <v>2.8820487602511626</v>
      </c>
      <c r="M84" s="46"/>
    </row>
    <row r="85" spans="2:13" ht="15.75" thickBot="1" x14ac:dyDescent="0.3">
      <c r="B85" s="18">
        <v>31</v>
      </c>
      <c r="C85" s="46"/>
      <c r="D85" s="55">
        <v>3.9603406702893964</v>
      </c>
      <c r="E85" s="46"/>
      <c r="F85" s="55">
        <v>1.6053776120323888</v>
      </c>
      <c r="G85" s="46"/>
      <c r="H85" s="55">
        <v>4.154607454601873</v>
      </c>
      <c r="I85" s="46"/>
      <c r="J85" s="55">
        <v>2.9675473140006599</v>
      </c>
      <c r="K85" s="46"/>
      <c r="L85" s="55">
        <v>2.9621719516231884</v>
      </c>
      <c r="M85" s="46"/>
    </row>
    <row r="86" spans="2:13" ht="15.75" thickBot="1" x14ac:dyDescent="0.3">
      <c r="B86" s="18">
        <v>32</v>
      </c>
      <c r="C86" s="46"/>
      <c r="D86" s="55">
        <v>4.1280062926574672</v>
      </c>
      <c r="E86" s="46"/>
      <c r="F86" s="55">
        <v>6.0572949967821703</v>
      </c>
      <c r="G86" s="46"/>
      <c r="H86" s="55">
        <v>7.6336146347042781</v>
      </c>
      <c r="I86" s="46"/>
      <c r="J86" s="55">
        <v>9.5154931734195909</v>
      </c>
      <c r="K86" s="46"/>
      <c r="L86" s="55">
        <v>5.9712338197476829</v>
      </c>
      <c r="M86" s="46"/>
    </row>
    <row r="87" spans="2:13" ht="15.75" thickBot="1" x14ac:dyDescent="0.3">
      <c r="B87" s="18">
        <v>33</v>
      </c>
      <c r="C87" s="46"/>
      <c r="D87" s="55">
        <v>7.8857803782312628</v>
      </c>
      <c r="E87" s="46"/>
      <c r="F87" s="55">
        <v>6.7783680312540708</v>
      </c>
      <c r="G87" s="46"/>
      <c r="H87" s="55">
        <v>9.778127845819796</v>
      </c>
      <c r="I87" s="46"/>
      <c r="J87" s="55">
        <v>3.8412612515831315</v>
      </c>
      <c r="K87" s="46"/>
      <c r="L87" s="55">
        <v>8.0366071063080113</v>
      </c>
      <c r="M87" s="46"/>
    </row>
    <row r="88" spans="2:13" ht="15.75" thickBot="1" x14ac:dyDescent="0.3">
      <c r="B88" s="18">
        <v>34</v>
      </c>
      <c r="C88" s="46"/>
      <c r="D88" s="55">
        <v>6.9613136599243006</v>
      </c>
      <c r="E88" s="46"/>
      <c r="F88" s="55">
        <v>3.5755338185884478</v>
      </c>
      <c r="G88" s="46"/>
      <c r="H88" s="55">
        <v>11.008235349774395</v>
      </c>
      <c r="I88" s="46"/>
      <c r="J88" s="55">
        <v>11.477528721383241</v>
      </c>
      <c r="K88" s="46"/>
      <c r="L88" s="55">
        <v>7.5178958806054039</v>
      </c>
      <c r="M88" s="46"/>
    </row>
    <row r="89" spans="2:13" ht="15.75" thickBot="1" x14ac:dyDescent="0.3">
      <c r="B89" s="18">
        <v>35</v>
      </c>
      <c r="C89" s="46"/>
      <c r="D89" s="55">
        <v>10.087990557444293</v>
      </c>
      <c r="E89" s="46"/>
      <c r="F89" s="55">
        <v>5.5917272417445476</v>
      </c>
      <c r="G89" s="46"/>
      <c r="H89" s="55">
        <v>14.823468552836312</v>
      </c>
      <c r="I89" s="46"/>
      <c r="J89" s="55">
        <v>50.474499280621231</v>
      </c>
      <c r="K89" s="46"/>
      <c r="L89" s="55">
        <v>10.875692299118176</v>
      </c>
      <c r="M89" s="46"/>
    </row>
    <row r="90" spans="2:13" ht="15.75" thickBot="1" x14ac:dyDescent="0.3">
      <c r="B90" s="18">
        <v>36</v>
      </c>
      <c r="C90" s="47"/>
      <c r="D90" s="56">
        <v>21.92</v>
      </c>
      <c r="E90" s="47"/>
      <c r="F90" s="56">
        <v>4.8600000000000003</v>
      </c>
      <c r="G90" s="47"/>
      <c r="H90" s="56">
        <v>0</v>
      </c>
      <c r="I90" s="47"/>
      <c r="J90" s="56">
        <v>0</v>
      </c>
      <c r="K90" s="47"/>
      <c r="L90" s="56">
        <v>3.36</v>
      </c>
      <c r="M90" s="47"/>
    </row>
    <row r="91" spans="2:13" ht="15.75" thickBot="1" x14ac:dyDescent="0.3">
      <c r="B91" s="18">
        <v>37</v>
      </c>
      <c r="C91" s="21"/>
      <c r="D91" s="54">
        <v>0</v>
      </c>
      <c r="E91" s="21"/>
      <c r="F91" s="54">
        <v>5.04</v>
      </c>
      <c r="G91" s="21"/>
      <c r="H91" s="54">
        <v>3.7</v>
      </c>
      <c r="I91" s="21"/>
      <c r="J91" s="54">
        <v>0</v>
      </c>
      <c r="K91" s="21"/>
      <c r="L91" s="54">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5"/>
  <sheetViews>
    <sheetView tabSelected="1" topLeftCell="A83" workbookViewId="0">
      <selection activeCell="C2" sqref="C2:C128"/>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6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3"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42" t="s">
        <v>440</v>
      </c>
    </row>
    <row r="2" spans="1:23" x14ac:dyDescent="0.25">
      <c r="A2" s="38">
        <v>2016</v>
      </c>
      <c r="B2" s="37" t="s">
        <v>560</v>
      </c>
      <c r="C2" s="37">
        <v>18772</v>
      </c>
      <c r="D2" s="37">
        <v>28</v>
      </c>
      <c r="E2" s="68">
        <v>42562</v>
      </c>
      <c r="F2" s="37" t="s">
        <v>306</v>
      </c>
      <c r="G2" s="37" t="s">
        <v>9</v>
      </c>
      <c r="H2" s="37" t="s">
        <v>302</v>
      </c>
      <c r="I2" s="37" t="s">
        <v>9</v>
      </c>
      <c r="J2" s="37" t="s">
        <v>307</v>
      </c>
      <c r="K2" s="37" t="s">
        <v>308</v>
      </c>
      <c r="L2" s="37" t="s">
        <v>6</v>
      </c>
      <c r="M2" s="37" t="s">
        <v>309</v>
      </c>
      <c r="O2" s="37">
        <v>1</v>
      </c>
      <c r="P2" s="37">
        <v>1</v>
      </c>
      <c r="Q2" s="37">
        <v>0</v>
      </c>
      <c r="R2" s="37" t="s">
        <v>438</v>
      </c>
      <c r="T2" s="37" t="s">
        <v>441</v>
      </c>
      <c r="U2" s="37" t="s">
        <v>441</v>
      </c>
      <c r="V2" s="37" t="s">
        <v>453</v>
      </c>
    </row>
    <row r="3" spans="1:23" x14ac:dyDescent="0.25">
      <c r="A3" s="38">
        <v>2016</v>
      </c>
      <c r="B3" s="37" t="s">
        <v>310</v>
      </c>
      <c r="C3" s="37">
        <v>18773</v>
      </c>
      <c r="D3" s="37">
        <v>28</v>
      </c>
      <c r="E3" s="68">
        <v>42562</v>
      </c>
      <c r="F3" s="37" t="s">
        <v>306</v>
      </c>
      <c r="G3" s="37" t="s">
        <v>47</v>
      </c>
      <c r="H3" s="37" t="s">
        <v>195</v>
      </c>
      <c r="I3" s="37" t="s">
        <v>61</v>
      </c>
      <c r="J3" s="37" t="s">
        <v>307</v>
      </c>
      <c r="K3" s="37" t="s">
        <v>308</v>
      </c>
      <c r="L3" s="37" t="s">
        <v>6</v>
      </c>
      <c r="M3" s="37" t="s">
        <v>309</v>
      </c>
      <c r="O3" s="37">
        <v>30</v>
      </c>
      <c r="P3" s="37">
        <v>30</v>
      </c>
      <c r="Q3" s="37">
        <v>0</v>
      </c>
      <c r="R3" s="37" t="s">
        <v>438</v>
      </c>
      <c r="T3" s="37" t="s">
        <v>442</v>
      </c>
      <c r="U3" s="37" t="s">
        <v>445</v>
      </c>
      <c r="V3" s="37" t="s">
        <v>454</v>
      </c>
      <c r="W3" s="37">
        <f>SUM(P3:P28)</f>
        <v>576</v>
      </c>
    </row>
    <row r="4" spans="1:23" x14ac:dyDescent="0.25">
      <c r="A4" s="38">
        <v>2016</v>
      </c>
      <c r="B4" s="37" t="s">
        <v>311</v>
      </c>
      <c r="C4" s="37">
        <v>18774</v>
      </c>
      <c r="D4" s="37">
        <v>28</v>
      </c>
      <c r="E4" s="68">
        <v>42562</v>
      </c>
      <c r="F4" s="37" t="s">
        <v>306</v>
      </c>
      <c r="G4" s="37" t="s">
        <v>47</v>
      </c>
      <c r="H4" s="37" t="s">
        <v>195</v>
      </c>
      <c r="I4" s="37" t="s">
        <v>61</v>
      </c>
      <c r="J4" s="37" t="s">
        <v>307</v>
      </c>
      <c r="K4" s="37" t="s">
        <v>308</v>
      </c>
      <c r="L4" s="37" t="s">
        <v>5</v>
      </c>
      <c r="M4" s="37" t="s">
        <v>309</v>
      </c>
      <c r="O4" s="37">
        <v>1</v>
      </c>
      <c r="P4" s="37">
        <v>1</v>
      </c>
      <c r="Q4" s="37">
        <v>0</v>
      </c>
      <c r="R4" s="37" t="s">
        <v>438</v>
      </c>
      <c r="T4" s="37" t="s">
        <v>443</v>
      </c>
      <c r="U4" s="37" t="s">
        <v>446</v>
      </c>
      <c r="V4" s="37" t="s">
        <v>455</v>
      </c>
    </row>
    <row r="5" spans="1:23" x14ac:dyDescent="0.25">
      <c r="A5" s="38">
        <v>2016</v>
      </c>
      <c r="B5" s="37" t="s">
        <v>312</v>
      </c>
      <c r="C5" s="37">
        <v>18775</v>
      </c>
      <c r="D5" s="37">
        <v>28</v>
      </c>
      <c r="E5" s="68">
        <v>42562</v>
      </c>
      <c r="F5" s="37" t="s">
        <v>306</v>
      </c>
      <c r="G5" s="37" t="s">
        <v>47</v>
      </c>
      <c r="H5" s="37" t="s">
        <v>155</v>
      </c>
      <c r="I5" s="37" t="s">
        <v>61</v>
      </c>
      <c r="J5" s="37" t="s">
        <v>313</v>
      </c>
      <c r="K5" s="37" t="s">
        <v>308</v>
      </c>
      <c r="L5" s="37" t="s">
        <v>6</v>
      </c>
      <c r="M5" s="37" t="s">
        <v>309</v>
      </c>
      <c r="N5" s="37">
        <v>5</v>
      </c>
      <c r="P5" s="37">
        <v>5</v>
      </c>
      <c r="Q5" s="37">
        <v>0</v>
      </c>
      <c r="R5" s="37" t="s">
        <v>438</v>
      </c>
      <c r="T5" s="37" t="s">
        <v>442</v>
      </c>
      <c r="U5" s="37" t="s">
        <v>445</v>
      </c>
      <c r="V5" s="37" t="s">
        <v>456</v>
      </c>
    </row>
    <row r="6" spans="1:23" x14ac:dyDescent="0.25">
      <c r="A6" s="38">
        <v>2016</v>
      </c>
      <c r="B6" s="37" t="s">
        <v>314</v>
      </c>
      <c r="C6" s="37">
        <v>18776</v>
      </c>
      <c r="D6" s="37">
        <v>28</v>
      </c>
      <c r="E6" s="68">
        <v>42562</v>
      </c>
      <c r="F6" s="37" t="s">
        <v>306</v>
      </c>
      <c r="G6" s="37" t="s">
        <v>47</v>
      </c>
      <c r="H6" s="37" t="s">
        <v>155</v>
      </c>
      <c r="I6" s="37" t="s">
        <v>61</v>
      </c>
      <c r="J6" s="37" t="s">
        <v>313</v>
      </c>
      <c r="K6" s="37" t="s">
        <v>308</v>
      </c>
      <c r="L6" s="37" t="s">
        <v>5</v>
      </c>
      <c r="M6" s="37" t="s">
        <v>309</v>
      </c>
      <c r="N6" s="37">
        <v>48</v>
      </c>
      <c r="P6" s="37">
        <v>48</v>
      </c>
      <c r="Q6" s="37">
        <v>0</v>
      </c>
      <c r="R6" s="37" t="s">
        <v>438</v>
      </c>
      <c r="T6" s="37" t="s">
        <v>443</v>
      </c>
      <c r="U6" s="37" t="s">
        <v>446</v>
      </c>
      <c r="V6" s="37" t="s">
        <v>457</v>
      </c>
    </row>
    <row r="7" spans="1:23" x14ac:dyDescent="0.25">
      <c r="A7" s="38">
        <v>2016</v>
      </c>
      <c r="B7" s="37" t="s">
        <v>315</v>
      </c>
      <c r="C7" s="37">
        <v>18777</v>
      </c>
      <c r="D7" s="37">
        <v>28</v>
      </c>
      <c r="E7" s="68">
        <v>42562</v>
      </c>
      <c r="F7" s="37" t="s">
        <v>306</v>
      </c>
      <c r="G7" s="37" t="s">
        <v>9</v>
      </c>
      <c r="H7" s="37" t="s">
        <v>168</v>
      </c>
      <c r="I7" s="37" t="s">
        <v>9</v>
      </c>
      <c r="J7" s="37" t="s">
        <v>307</v>
      </c>
      <c r="K7" s="37" t="s">
        <v>308</v>
      </c>
      <c r="L7" s="37" t="s">
        <v>6</v>
      </c>
      <c r="M7" s="37" t="s">
        <v>309</v>
      </c>
      <c r="O7" s="37">
        <v>44</v>
      </c>
      <c r="P7" s="37">
        <v>44</v>
      </c>
      <c r="Q7" s="37">
        <v>0</v>
      </c>
      <c r="R7" s="37" t="s">
        <v>438</v>
      </c>
      <c r="T7" s="37" t="s">
        <v>441</v>
      </c>
      <c r="U7" s="37" t="s">
        <v>441</v>
      </c>
      <c r="V7" s="37" t="s">
        <v>458</v>
      </c>
    </row>
    <row r="8" spans="1:23" x14ac:dyDescent="0.25">
      <c r="A8" s="38">
        <v>2016</v>
      </c>
      <c r="B8" s="37" t="s">
        <v>316</v>
      </c>
      <c r="C8" s="37">
        <v>18778</v>
      </c>
      <c r="D8" s="37">
        <v>28</v>
      </c>
      <c r="E8" s="68">
        <v>42562</v>
      </c>
      <c r="F8" s="37" t="s">
        <v>306</v>
      </c>
      <c r="G8" s="37" t="s">
        <v>9</v>
      </c>
      <c r="H8" s="37" t="s">
        <v>168</v>
      </c>
      <c r="I8" s="37" t="s">
        <v>9</v>
      </c>
      <c r="J8" s="37" t="s">
        <v>307</v>
      </c>
      <c r="K8" s="37" t="s">
        <v>308</v>
      </c>
      <c r="L8" s="37" t="s">
        <v>5</v>
      </c>
      <c r="M8" s="37" t="s">
        <v>309</v>
      </c>
      <c r="O8" s="37">
        <v>2</v>
      </c>
      <c r="P8" s="37">
        <v>2</v>
      </c>
      <c r="Q8" s="37">
        <v>0</v>
      </c>
      <c r="R8" s="37" t="s">
        <v>438</v>
      </c>
      <c r="T8" s="37" t="s">
        <v>444</v>
      </c>
      <c r="U8" s="37" t="s">
        <v>444</v>
      </c>
      <c r="V8" s="37" t="s">
        <v>459</v>
      </c>
    </row>
    <row r="9" spans="1:23" x14ac:dyDescent="0.25">
      <c r="A9" s="38">
        <v>2016</v>
      </c>
      <c r="B9" s="37" t="s">
        <v>317</v>
      </c>
      <c r="C9" s="37">
        <v>18779</v>
      </c>
      <c r="D9" s="37">
        <v>28</v>
      </c>
      <c r="E9" s="68">
        <v>42562</v>
      </c>
      <c r="F9" s="37" t="s">
        <v>306</v>
      </c>
      <c r="G9" s="37" t="s">
        <v>47</v>
      </c>
      <c r="H9" s="37" t="s">
        <v>149</v>
      </c>
      <c r="I9" s="37" t="s">
        <v>61</v>
      </c>
      <c r="J9" s="37" t="s">
        <v>307</v>
      </c>
      <c r="K9" s="37" t="s">
        <v>308</v>
      </c>
      <c r="L9" s="37" t="s">
        <v>6</v>
      </c>
      <c r="M9" s="37" t="s">
        <v>309</v>
      </c>
      <c r="O9" s="37">
        <v>50</v>
      </c>
      <c r="P9" s="37">
        <v>50</v>
      </c>
      <c r="Q9" s="37">
        <v>0</v>
      </c>
      <c r="R9" s="37" t="s">
        <v>438</v>
      </c>
      <c r="T9" s="37" t="s">
        <v>442</v>
      </c>
      <c r="U9" s="37" t="s">
        <v>445</v>
      </c>
      <c r="V9" s="37" t="s">
        <v>460</v>
      </c>
    </row>
    <row r="10" spans="1:23" x14ac:dyDescent="0.25">
      <c r="A10" s="38">
        <v>2016</v>
      </c>
      <c r="B10" s="37" t="s">
        <v>318</v>
      </c>
      <c r="C10" s="37">
        <v>18780</v>
      </c>
      <c r="D10" s="37">
        <v>28</v>
      </c>
      <c r="E10" s="68">
        <v>42562</v>
      </c>
      <c r="F10" s="37" t="s">
        <v>306</v>
      </c>
      <c r="G10" s="37" t="s">
        <v>47</v>
      </c>
      <c r="H10" s="37" t="s">
        <v>149</v>
      </c>
      <c r="I10" s="37" t="s">
        <v>61</v>
      </c>
      <c r="J10" s="37" t="s">
        <v>307</v>
      </c>
      <c r="K10" s="37" t="s">
        <v>308</v>
      </c>
      <c r="L10" s="37" t="s">
        <v>6</v>
      </c>
      <c r="M10" s="37" t="s">
        <v>309</v>
      </c>
      <c r="O10" s="37">
        <v>8</v>
      </c>
      <c r="P10" s="37">
        <v>8</v>
      </c>
      <c r="Q10" s="37">
        <v>0</v>
      </c>
      <c r="R10" s="37" t="s">
        <v>438</v>
      </c>
      <c r="T10" s="37" t="s">
        <v>442</v>
      </c>
      <c r="U10" s="37" t="s">
        <v>445</v>
      </c>
      <c r="V10" s="37" t="s">
        <v>460</v>
      </c>
    </row>
    <row r="11" spans="1:23" x14ac:dyDescent="0.25">
      <c r="A11" s="38">
        <v>2016</v>
      </c>
      <c r="B11" s="37" t="s">
        <v>319</v>
      </c>
      <c r="C11" s="37">
        <v>18781</v>
      </c>
      <c r="D11" s="37">
        <v>28</v>
      </c>
      <c r="E11" s="68">
        <v>42562</v>
      </c>
      <c r="F11" s="37" t="s">
        <v>306</v>
      </c>
      <c r="G11" s="37" t="s">
        <v>47</v>
      </c>
      <c r="H11" s="37" t="s">
        <v>149</v>
      </c>
      <c r="I11" s="37" t="s">
        <v>61</v>
      </c>
      <c r="J11" s="37" t="s">
        <v>307</v>
      </c>
      <c r="K11" s="37" t="s">
        <v>308</v>
      </c>
      <c r="L11" s="37" t="s">
        <v>5</v>
      </c>
      <c r="M11" s="37" t="s">
        <v>309</v>
      </c>
      <c r="O11" s="37">
        <v>3</v>
      </c>
      <c r="P11" s="37">
        <v>3</v>
      </c>
      <c r="Q11" s="37">
        <v>0</v>
      </c>
      <c r="R11" s="37" t="s">
        <v>438</v>
      </c>
      <c r="T11" s="37" t="s">
        <v>443</v>
      </c>
      <c r="U11" s="37" t="s">
        <v>446</v>
      </c>
      <c r="V11" s="37" t="s">
        <v>461</v>
      </c>
    </row>
    <row r="12" spans="1:23" x14ac:dyDescent="0.25">
      <c r="A12" s="38">
        <v>2016</v>
      </c>
      <c r="B12" s="37" t="s">
        <v>320</v>
      </c>
      <c r="C12" s="37">
        <v>18782</v>
      </c>
      <c r="D12" s="37">
        <v>28</v>
      </c>
      <c r="E12" s="68">
        <v>42562</v>
      </c>
      <c r="F12" s="37" t="s">
        <v>306</v>
      </c>
      <c r="G12" s="37" t="s">
        <v>47</v>
      </c>
      <c r="H12" s="37" t="s">
        <v>156</v>
      </c>
      <c r="I12" s="37" t="s">
        <v>61</v>
      </c>
      <c r="J12" s="37" t="s">
        <v>307</v>
      </c>
      <c r="K12" s="37" t="s">
        <v>308</v>
      </c>
      <c r="L12" s="37" t="s">
        <v>6</v>
      </c>
      <c r="M12" s="37" t="s">
        <v>309</v>
      </c>
      <c r="O12" s="37">
        <v>50</v>
      </c>
      <c r="P12" s="37">
        <v>50</v>
      </c>
      <c r="Q12" s="37">
        <v>0</v>
      </c>
      <c r="R12" s="37" t="s">
        <v>438</v>
      </c>
      <c r="T12" s="37" t="s">
        <v>442</v>
      </c>
      <c r="U12" s="37" t="s">
        <v>445</v>
      </c>
      <c r="V12" s="37" t="s">
        <v>462</v>
      </c>
    </row>
    <row r="13" spans="1:23" x14ac:dyDescent="0.25">
      <c r="A13" s="38">
        <v>2016</v>
      </c>
      <c r="B13" s="37" t="s">
        <v>321</v>
      </c>
      <c r="C13" s="37">
        <v>18783</v>
      </c>
      <c r="D13" s="37">
        <v>28</v>
      </c>
      <c r="E13" s="68">
        <v>42562</v>
      </c>
      <c r="F13" s="37" t="s">
        <v>306</v>
      </c>
      <c r="G13" s="37" t="s">
        <v>47</v>
      </c>
      <c r="H13" s="37" t="s">
        <v>156</v>
      </c>
      <c r="I13" s="37" t="s">
        <v>61</v>
      </c>
      <c r="J13" s="37" t="s">
        <v>307</v>
      </c>
      <c r="K13" s="37" t="s">
        <v>308</v>
      </c>
      <c r="L13" s="37" t="s">
        <v>6</v>
      </c>
      <c r="M13" s="37" t="s">
        <v>309</v>
      </c>
      <c r="O13" s="37">
        <v>2</v>
      </c>
      <c r="P13" s="37">
        <v>2</v>
      </c>
      <c r="Q13" s="37">
        <v>0</v>
      </c>
      <c r="R13" s="37" t="s">
        <v>438</v>
      </c>
      <c r="T13" s="37" t="s">
        <v>442</v>
      </c>
      <c r="U13" s="37" t="s">
        <v>445</v>
      </c>
      <c r="V13" s="37" t="s">
        <v>462</v>
      </c>
    </row>
    <row r="14" spans="1:23" x14ac:dyDescent="0.25">
      <c r="A14" s="38">
        <v>2016</v>
      </c>
      <c r="B14" s="37" t="s">
        <v>322</v>
      </c>
      <c r="C14" s="37">
        <v>18784</v>
      </c>
      <c r="D14" s="37">
        <v>28</v>
      </c>
      <c r="E14" s="68">
        <v>42562</v>
      </c>
      <c r="F14" s="37" t="s">
        <v>306</v>
      </c>
      <c r="G14" s="37" t="s">
        <v>47</v>
      </c>
      <c r="H14" s="37" t="s">
        <v>173</v>
      </c>
      <c r="I14" s="37" t="s">
        <v>61</v>
      </c>
      <c r="J14" s="37" t="s">
        <v>307</v>
      </c>
      <c r="K14" s="37" t="s">
        <v>308</v>
      </c>
      <c r="L14" s="37" t="s">
        <v>6</v>
      </c>
      <c r="M14" s="37" t="s">
        <v>309</v>
      </c>
      <c r="O14" s="37">
        <v>33</v>
      </c>
      <c r="P14" s="37">
        <v>33</v>
      </c>
      <c r="Q14" s="37">
        <v>0</v>
      </c>
      <c r="R14" s="37" t="s">
        <v>438</v>
      </c>
      <c r="T14" s="37" t="s">
        <v>442</v>
      </c>
      <c r="U14" s="37" t="s">
        <v>445</v>
      </c>
      <c r="V14" s="37" t="s">
        <v>463</v>
      </c>
    </row>
    <row r="15" spans="1:23" x14ac:dyDescent="0.25">
      <c r="A15" s="38">
        <v>2016</v>
      </c>
      <c r="B15" s="37" t="s">
        <v>323</v>
      </c>
      <c r="C15" s="37">
        <v>18785</v>
      </c>
      <c r="D15" s="37">
        <v>28</v>
      </c>
      <c r="E15" s="68">
        <v>42562</v>
      </c>
      <c r="F15" s="37" t="s">
        <v>306</v>
      </c>
      <c r="G15" s="37" t="s">
        <v>47</v>
      </c>
      <c r="H15" s="37" t="s">
        <v>173</v>
      </c>
      <c r="I15" s="37" t="s">
        <v>61</v>
      </c>
      <c r="J15" s="37" t="s">
        <v>307</v>
      </c>
      <c r="K15" s="37" t="s">
        <v>308</v>
      </c>
      <c r="L15" s="37" t="s">
        <v>5</v>
      </c>
      <c r="M15" s="37" t="s">
        <v>309</v>
      </c>
      <c r="O15" s="37">
        <v>8</v>
      </c>
      <c r="P15" s="37">
        <v>8</v>
      </c>
      <c r="Q15" s="37">
        <v>0</v>
      </c>
      <c r="R15" s="37" t="s">
        <v>438</v>
      </c>
      <c r="T15" s="37" t="s">
        <v>443</v>
      </c>
      <c r="U15" s="37" t="s">
        <v>446</v>
      </c>
      <c r="V15" s="37" t="s">
        <v>464</v>
      </c>
    </row>
    <row r="16" spans="1:23" x14ac:dyDescent="0.25">
      <c r="A16" s="38">
        <v>2016</v>
      </c>
      <c r="B16" s="37" t="s">
        <v>324</v>
      </c>
      <c r="C16" s="37">
        <v>18786</v>
      </c>
      <c r="D16" s="37">
        <v>28</v>
      </c>
      <c r="E16" s="68">
        <v>42562</v>
      </c>
      <c r="F16" s="37" t="s">
        <v>306</v>
      </c>
      <c r="G16" s="37" t="s">
        <v>47</v>
      </c>
      <c r="H16" s="37" t="s">
        <v>260</v>
      </c>
      <c r="I16" s="37" t="s">
        <v>61</v>
      </c>
      <c r="J16" s="37" t="s">
        <v>313</v>
      </c>
      <c r="K16" s="37" t="s">
        <v>308</v>
      </c>
      <c r="L16" s="37" t="s">
        <v>6</v>
      </c>
      <c r="M16" s="37" t="s">
        <v>309</v>
      </c>
      <c r="N16" s="37">
        <v>1</v>
      </c>
      <c r="P16" s="37">
        <v>1</v>
      </c>
      <c r="Q16" s="37">
        <v>0</v>
      </c>
      <c r="R16" s="37" t="s">
        <v>438</v>
      </c>
      <c r="T16" s="37" t="s">
        <v>442</v>
      </c>
      <c r="U16" s="37" t="s">
        <v>445</v>
      </c>
      <c r="V16" s="37" t="s">
        <v>465</v>
      </c>
    </row>
    <row r="17" spans="1:22" x14ac:dyDescent="0.25">
      <c r="A17" s="38">
        <v>2016</v>
      </c>
      <c r="B17" s="37" t="s">
        <v>325</v>
      </c>
      <c r="C17" s="37">
        <v>18787</v>
      </c>
      <c r="D17" s="37">
        <v>28</v>
      </c>
      <c r="E17" s="68">
        <v>42562</v>
      </c>
      <c r="F17" s="37" t="s">
        <v>306</v>
      </c>
      <c r="G17" s="37" t="s">
        <v>47</v>
      </c>
      <c r="H17" s="37" t="s">
        <v>260</v>
      </c>
      <c r="I17" s="37" t="s">
        <v>61</v>
      </c>
      <c r="J17" s="37" t="s">
        <v>313</v>
      </c>
      <c r="K17" s="37" t="s">
        <v>308</v>
      </c>
      <c r="L17" s="37" t="s">
        <v>5</v>
      </c>
      <c r="M17" s="37" t="s">
        <v>309</v>
      </c>
      <c r="N17" s="37">
        <v>9</v>
      </c>
      <c r="P17" s="37">
        <v>9</v>
      </c>
      <c r="Q17" s="37">
        <v>0</v>
      </c>
      <c r="R17" s="37" t="s">
        <v>438</v>
      </c>
      <c r="T17" s="37" t="s">
        <v>443</v>
      </c>
      <c r="U17" s="37" t="s">
        <v>446</v>
      </c>
      <c r="V17" s="37" t="s">
        <v>466</v>
      </c>
    </row>
    <row r="18" spans="1:22" x14ac:dyDescent="0.25">
      <c r="A18" s="38">
        <v>2016</v>
      </c>
      <c r="B18" s="37" t="s">
        <v>326</v>
      </c>
      <c r="C18" s="37">
        <v>18788</v>
      </c>
      <c r="D18" s="37">
        <v>28</v>
      </c>
      <c r="E18" s="68">
        <v>42562</v>
      </c>
      <c r="F18" s="37" t="s">
        <v>306</v>
      </c>
      <c r="G18" s="37" t="s">
        <v>47</v>
      </c>
      <c r="H18" s="37" t="s">
        <v>162</v>
      </c>
      <c r="I18" s="37" t="s">
        <v>61</v>
      </c>
      <c r="J18" s="37" t="s">
        <v>307</v>
      </c>
      <c r="K18" s="37" t="s">
        <v>308</v>
      </c>
      <c r="L18" s="37" t="s">
        <v>6</v>
      </c>
      <c r="M18" s="37" t="s">
        <v>309</v>
      </c>
      <c r="O18" s="37">
        <v>30</v>
      </c>
      <c r="P18" s="37">
        <v>30</v>
      </c>
      <c r="Q18" s="37">
        <v>0</v>
      </c>
      <c r="R18" s="37" t="s">
        <v>438</v>
      </c>
      <c r="T18" s="37" t="s">
        <v>442</v>
      </c>
      <c r="U18" s="37" t="s">
        <v>445</v>
      </c>
      <c r="V18" s="37" t="s">
        <v>467</v>
      </c>
    </row>
    <row r="19" spans="1:22" x14ac:dyDescent="0.25">
      <c r="A19" s="38">
        <v>2016</v>
      </c>
      <c r="B19" s="37" t="s">
        <v>327</v>
      </c>
      <c r="C19" s="37">
        <v>18789</v>
      </c>
      <c r="D19" s="37">
        <v>28</v>
      </c>
      <c r="E19" s="68">
        <v>42562</v>
      </c>
      <c r="F19" s="37" t="s">
        <v>306</v>
      </c>
      <c r="G19" s="37" t="s">
        <v>47</v>
      </c>
      <c r="H19" s="37" t="s">
        <v>162</v>
      </c>
      <c r="I19" s="37" t="s">
        <v>61</v>
      </c>
      <c r="J19" s="37" t="s">
        <v>307</v>
      </c>
      <c r="K19" s="37" t="s">
        <v>308</v>
      </c>
      <c r="L19" s="37" t="s">
        <v>5</v>
      </c>
      <c r="M19" s="37" t="s">
        <v>309</v>
      </c>
      <c r="O19" s="37">
        <v>19</v>
      </c>
      <c r="P19" s="37">
        <v>19</v>
      </c>
      <c r="Q19" s="37">
        <v>0</v>
      </c>
      <c r="R19" s="37" t="s">
        <v>438</v>
      </c>
      <c r="T19" s="37" t="s">
        <v>443</v>
      </c>
      <c r="U19" s="37" t="s">
        <v>446</v>
      </c>
      <c r="V19" s="37" t="s">
        <v>468</v>
      </c>
    </row>
    <row r="20" spans="1:22" x14ac:dyDescent="0.25">
      <c r="A20" s="60">
        <v>2016</v>
      </c>
      <c r="B20" s="61" t="s">
        <v>328</v>
      </c>
      <c r="C20" s="37">
        <v>18790</v>
      </c>
      <c r="D20" s="61">
        <v>28</v>
      </c>
      <c r="E20" s="69">
        <v>42562</v>
      </c>
      <c r="F20" s="61" t="s">
        <v>306</v>
      </c>
      <c r="G20" s="61" t="s">
        <v>47</v>
      </c>
      <c r="H20" s="61" t="s">
        <v>170</v>
      </c>
      <c r="I20" s="61" t="s">
        <v>61</v>
      </c>
      <c r="J20" s="61" t="s">
        <v>313</v>
      </c>
      <c r="K20" s="61" t="s">
        <v>308</v>
      </c>
      <c r="L20" s="61" t="s">
        <v>5</v>
      </c>
      <c r="M20" s="61" t="s">
        <v>309</v>
      </c>
      <c r="N20" s="61">
        <v>44</v>
      </c>
      <c r="O20" s="61"/>
      <c r="P20" s="61">
        <v>44</v>
      </c>
      <c r="Q20" s="61">
        <v>1</v>
      </c>
      <c r="R20" s="61" t="s">
        <v>439</v>
      </c>
      <c r="S20" s="61"/>
      <c r="T20" s="61" t="s">
        <v>443</v>
      </c>
      <c r="U20" s="61" t="s">
        <v>446</v>
      </c>
      <c r="V20" s="61" t="s">
        <v>469</v>
      </c>
    </row>
    <row r="21" spans="1:22" x14ac:dyDescent="0.25">
      <c r="A21" s="38">
        <v>2016</v>
      </c>
      <c r="B21" s="37" t="s">
        <v>329</v>
      </c>
      <c r="C21" s="37">
        <v>18791</v>
      </c>
      <c r="D21" s="37">
        <v>28</v>
      </c>
      <c r="E21" s="68">
        <v>42562</v>
      </c>
      <c r="F21" s="37" t="s">
        <v>306</v>
      </c>
      <c r="G21" s="37" t="s">
        <v>47</v>
      </c>
      <c r="H21" s="37" t="s">
        <v>212</v>
      </c>
      <c r="I21" s="37" t="s">
        <v>61</v>
      </c>
      <c r="J21" s="37" t="s">
        <v>307</v>
      </c>
      <c r="K21" s="37" t="s">
        <v>308</v>
      </c>
      <c r="L21" s="37" t="s">
        <v>6</v>
      </c>
      <c r="M21" s="37" t="s">
        <v>309</v>
      </c>
      <c r="O21" s="37">
        <v>17</v>
      </c>
      <c r="P21" s="37">
        <v>17</v>
      </c>
      <c r="Q21" s="37">
        <v>0</v>
      </c>
      <c r="R21" s="37" t="s">
        <v>438</v>
      </c>
      <c r="T21" s="37" t="s">
        <v>442</v>
      </c>
      <c r="U21" s="37" t="s">
        <v>445</v>
      </c>
      <c r="V21" s="37" t="s">
        <v>470</v>
      </c>
    </row>
    <row r="22" spans="1:22" x14ac:dyDescent="0.25">
      <c r="A22" s="38">
        <v>2016</v>
      </c>
      <c r="B22" s="37" t="s">
        <v>330</v>
      </c>
      <c r="C22" s="37">
        <v>18792</v>
      </c>
      <c r="D22" s="37">
        <v>28</v>
      </c>
      <c r="E22" s="68">
        <v>42562</v>
      </c>
      <c r="F22" s="37" t="s">
        <v>306</v>
      </c>
      <c r="G22" s="37" t="s">
        <v>47</v>
      </c>
      <c r="H22" s="37" t="s">
        <v>212</v>
      </c>
      <c r="I22" s="37" t="s">
        <v>61</v>
      </c>
      <c r="J22" s="37" t="s">
        <v>307</v>
      </c>
      <c r="K22" s="37" t="s">
        <v>308</v>
      </c>
      <c r="L22" s="37" t="s">
        <v>5</v>
      </c>
      <c r="M22" s="37" t="s">
        <v>309</v>
      </c>
      <c r="O22" s="37">
        <v>7</v>
      </c>
      <c r="P22" s="37">
        <v>7</v>
      </c>
      <c r="Q22" s="37">
        <v>0</v>
      </c>
      <c r="R22" s="37" t="s">
        <v>438</v>
      </c>
      <c r="T22" s="37" t="s">
        <v>443</v>
      </c>
      <c r="U22" s="37" t="s">
        <v>446</v>
      </c>
      <c r="V22" s="37" t="s">
        <v>471</v>
      </c>
    </row>
    <row r="23" spans="1:22" x14ac:dyDescent="0.25">
      <c r="A23" s="38">
        <v>2016</v>
      </c>
      <c r="B23" s="37" t="s">
        <v>331</v>
      </c>
      <c r="C23" s="37">
        <v>18793</v>
      </c>
      <c r="D23" s="37">
        <v>28</v>
      </c>
      <c r="E23" s="68">
        <v>42562</v>
      </c>
      <c r="F23" s="37" t="s">
        <v>306</v>
      </c>
      <c r="G23" s="37" t="s">
        <v>47</v>
      </c>
      <c r="H23" s="37" t="s">
        <v>185</v>
      </c>
      <c r="I23" s="37" t="s">
        <v>61</v>
      </c>
      <c r="J23" s="37" t="s">
        <v>307</v>
      </c>
      <c r="K23" s="37" t="s">
        <v>308</v>
      </c>
      <c r="L23" s="37" t="s">
        <v>6</v>
      </c>
      <c r="M23" s="37" t="s">
        <v>309</v>
      </c>
      <c r="O23" s="37">
        <v>34</v>
      </c>
      <c r="P23" s="37">
        <v>34</v>
      </c>
      <c r="Q23" s="37">
        <v>0</v>
      </c>
      <c r="R23" s="37" t="s">
        <v>438</v>
      </c>
      <c r="T23" s="37" t="s">
        <v>442</v>
      </c>
      <c r="U23" s="37" t="s">
        <v>445</v>
      </c>
      <c r="V23" s="37" t="s">
        <v>472</v>
      </c>
    </row>
    <row r="24" spans="1:22" x14ac:dyDescent="0.25">
      <c r="A24" s="38">
        <v>2016</v>
      </c>
      <c r="B24" s="37" t="s">
        <v>332</v>
      </c>
      <c r="C24" s="37">
        <v>18794</v>
      </c>
      <c r="D24" s="37">
        <v>28</v>
      </c>
      <c r="E24" s="68">
        <v>42562</v>
      </c>
      <c r="F24" s="37" t="s">
        <v>306</v>
      </c>
      <c r="G24" s="37" t="s">
        <v>47</v>
      </c>
      <c r="H24" s="37" t="s">
        <v>185</v>
      </c>
      <c r="I24" s="37" t="s">
        <v>61</v>
      </c>
      <c r="J24" s="37" t="s">
        <v>307</v>
      </c>
      <c r="K24" s="37" t="s">
        <v>308</v>
      </c>
      <c r="L24" s="37" t="s">
        <v>5</v>
      </c>
      <c r="M24" s="37" t="s">
        <v>309</v>
      </c>
      <c r="O24" s="37">
        <v>4</v>
      </c>
      <c r="P24" s="37">
        <v>4</v>
      </c>
      <c r="Q24" s="37">
        <v>0</v>
      </c>
      <c r="R24" s="37" t="s">
        <v>438</v>
      </c>
      <c r="T24" s="37" t="s">
        <v>443</v>
      </c>
      <c r="U24" s="37" t="s">
        <v>446</v>
      </c>
      <c r="V24" s="37" t="s">
        <v>473</v>
      </c>
    </row>
    <row r="25" spans="1:22" x14ac:dyDescent="0.25">
      <c r="A25" s="38">
        <v>2016</v>
      </c>
      <c r="B25" s="37" t="s">
        <v>333</v>
      </c>
      <c r="C25" s="37">
        <v>18795</v>
      </c>
      <c r="D25" s="37">
        <v>28</v>
      </c>
      <c r="E25" s="68">
        <v>42562</v>
      </c>
      <c r="F25" s="37" t="s">
        <v>306</v>
      </c>
      <c r="G25" s="37" t="s">
        <v>47</v>
      </c>
      <c r="H25" s="37" t="s">
        <v>120</v>
      </c>
      <c r="I25" s="37" t="s">
        <v>61</v>
      </c>
      <c r="J25" s="37" t="s">
        <v>307</v>
      </c>
      <c r="K25" s="37" t="s">
        <v>308</v>
      </c>
      <c r="L25" s="37" t="s">
        <v>6</v>
      </c>
      <c r="M25" s="37" t="s">
        <v>309</v>
      </c>
      <c r="O25" s="37">
        <v>50</v>
      </c>
      <c r="P25" s="37">
        <v>50</v>
      </c>
      <c r="Q25" s="37">
        <v>0</v>
      </c>
      <c r="R25" s="37" t="s">
        <v>438</v>
      </c>
      <c r="T25" s="37" t="s">
        <v>442</v>
      </c>
      <c r="U25" s="37" t="s">
        <v>445</v>
      </c>
      <c r="V25" s="37" t="s">
        <v>456</v>
      </c>
    </row>
    <row r="26" spans="1:22" x14ac:dyDescent="0.25">
      <c r="A26" s="38">
        <v>2016</v>
      </c>
      <c r="B26" s="37" t="s">
        <v>334</v>
      </c>
      <c r="C26" s="37">
        <v>18796</v>
      </c>
      <c r="D26" s="37">
        <v>28</v>
      </c>
      <c r="E26" s="68">
        <v>42562</v>
      </c>
      <c r="F26" s="37" t="s">
        <v>306</v>
      </c>
      <c r="G26" s="37" t="s">
        <v>47</v>
      </c>
      <c r="H26" s="37" t="s">
        <v>120</v>
      </c>
      <c r="I26" s="37" t="s">
        <v>61</v>
      </c>
      <c r="J26" s="37" t="s">
        <v>307</v>
      </c>
      <c r="K26" s="37" t="s">
        <v>308</v>
      </c>
      <c r="L26" s="37" t="s">
        <v>6</v>
      </c>
      <c r="M26" s="37" t="s">
        <v>309</v>
      </c>
      <c r="O26" s="37">
        <v>50</v>
      </c>
      <c r="P26" s="37">
        <v>50</v>
      </c>
      <c r="Q26" s="37">
        <v>0</v>
      </c>
      <c r="R26" s="37" t="s">
        <v>438</v>
      </c>
      <c r="T26" s="37" t="s">
        <v>442</v>
      </c>
      <c r="U26" s="37" t="s">
        <v>445</v>
      </c>
      <c r="V26" s="37" t="s">
        <v>456</v>
      </c>
    </row>
    <row r="27" spans="1:22" x14ac:dyDescent="0.25">
      <c r="A27" s="38">
        <v>2016</v>
      </c>
      <c r="B27" s="37" t="s">
        <v>335</v>
      </c>
      <c r="C27" s="37">
        <v>18797</v>
      </c>
      <c r="D27" s="37">
        <v>28</v>
      </c>
      <c r="E27" s="68">
        <v>42562</v>
      </c>
      <c r="F27" s="37" t="s">
        <v>306</v>
      </c>
      <c r="G27" s="37" t="s">
        <v>47</v>
      </c>
      <c r="H27" s="37" t="s">
        <v>120</v>
      </c>
      <c r="I27" s="37" t="s">
        <v>61</v>
      </c>
      <c r="J27" s="37" t="s">
        <v>307</v>
      </c>
      <c r="K27" s="37" t="s">
        <v>308</v>
      </c>
      <c r="L27" s="37" t="s">
        <v>6</v>
      </c>
      <c r="M27" s="37" t="s">
        <v>309</v>
      </c>
      <c r="O27" s="37">
        <v>15</v>
      </c>
      <c r="P27" s="37">
        <v>15</v>
      </c>
      <c r="Q27" s="37">
        <v>0</v>
      </c>
      <c r="R27" s="37" t="s">
        <v>438</v>
      </c>
      <c r="T27" s="37" t="s">
        <v>442</v>
      </c>
      <c r="U27" s="37" t="s">
        <v>445</v>
      </c>
      <c r="V27" s="37" t="s">
        <v>456</v>
      </c>
    </row>
    <row r="28" spans="1:22" x14ac:dyDescent="0.25">
      <c r="A28" s="38">
        <v>2016</v>
      </c>
      <c r="B28" s="37" t="s">
        <v>336</v>
      </c>
      <c r="C28" s="37">
        <v>18798</v>
      </c>
      <c r="D28" s="37">
        <v>28</v>
      </c>
      <c r="E28" s="68">
        <v>42562</v>
      </c>
      <c r="F28" s="37" t="s">
        <v>306</v>
      </c>
      <c r="G28" s="37" t="s">
        <v>47</v>
      </c>
      <c r="H28" s="37" t="s">
        <v>120</v>
      </c>
      <c r="I28" s="37" t="s">
        <v>61</v>
      </c>
      <c r="J28" s="37" t="s">
        <v>307</v>
      </c>
      <c r="K28" s="37" t="s">
        <v>308</v>
      </c>
      <c r="L28" s="37" t="s">
        <v>5</v>
      </c>
      <c r="M28" s="37" t="s">
        <v>309</v>
      </c>
      <c r="O28" s="37">
        <v>12</v>
      </c>
      <c r="P28" s="37">
        <v>12</v>
      </c>
      <c r="Q28" s="37">
        <v>0</v>
      </c>
      <c r="R28" s="37" t="s">
        <v>438</v>
      </c>
      <c r="T28" s="37" t="s">
        <v>443</v>
      </c>
      <c r="U28" s="37" t="s">
        <v>446</v>
      </c>
      <c r="V28" s="37" t="s">
        <v>457</v>
      </c>
    </row>
    <row r="29" spans="1:22" x14ac:dyDescent="0.25">
      <c r="A29" s="38">
        <v>2016</v>
      </c>
      <c r="B29" s="37" t="s">
        <v>337</v>
      </c>
      <c r="C29" s="37">
        <v>18799</v>
      </c>
      <c r="D29" s="37">
        <v>28</v>
      </c>
      <c r="E29" s="68">
        <v>42562</v>
      </c>
      <c r="F29" s="37" t="s">
        <v>306</v>
      </c>
      <c r="G29" s="37" t="s">
        <v>47</v>
      </c>
      <c r="H29" s="37" t="s">
        <v>207</v>
      </c>
      <c r="I29" s="37" t="s">
        <v>61</v>
      </c>
      <c r="J29" s="37" t="s">
        <v>313</v>
      </c>
      <c r="K29" s="37" t="s">
        <v>308</v>
      </c>
      <c r="L29" s="37" t="s">
        <v>6</v>
      </c>
      <c r="M29" s="37" t="s">
        <v>309</v>
      </c>
      <c r="N29" s="37">
        <v>1</v>
      </c>
      <c r="P29" s="37">
        <v>1</v>
      </c>
      <c r="Q29" s="37">
        <v>0</v>
      </c>
      <c r="R29" s="37" t="s">
        <v>438</v>
      </c>
      <c r="T29" s="37" t="s">
        <v>442</v>
      </c>
      <c r="U29" s="37" t="s">
        <v>445</v>
      </c>
      <c r="V29" s="37" t="s">
        <v>474</v>
      </c>
    </row>
    <row r="30" spans="1:22" x14ac:dyDescent="0.25">
      <c r="A30" s="38">
        <v>2016</v>
      </c>
      <c r="B30" s="37" t="s">
        <v>338</v>
      </c>
      <c r="C30" s="37">
        <v>18800</v>
      </c>
      <c r="D30" s="37">
        <v>28</v>
      </c>
      <c r="E30" s="68">
        <v>42562</v>
      </c>
      <c r="F30" s="37" t="s">
        <v>306</v>
      </c>
      <c r="G30" s="37" t="s">
        <v>47</v>
      </c>
      <c r="H30" s="37" t="s">
        <v>207</v>
      </c>
      <c r="I30" s="37" t="s">
        <v>61</v>
      </c>
      <c r="J30" s="37" t="s">
        <v>313</v>
      </c>
      <c r="K30" s="37" t="s">
        <v>308</v>
      </c>
      <c r="L30" s="37" t="s">
        <v>5</v>
      </c>
      <c r="M30" s="37" t="s">
        <v>309</v>
      </c>
      <c r="N30" s="37">
        <v>24</v>
      </c>
      <c r="P30" s="37">
        <v>24</v>
      </c>
      <c r="Q30" s="37">
        <v>0</v>
      </c>
      <c r="R30" s="37" t="s">
        <v>438</v>
      </c>
      <c r="T30" s="37" t="s">
        <v>443</v>
      </c>
      <c r="U30" s="37" t="s">
        <v>446</v>
      </c>
      <c r="V30" s="37" t="s">
        <v>475</v>
      </c>
    </row>
    <row r="31" spans="1:22" x14ac:dyDescent="0.25">
      <c r="A31" s="38">
        <v>2016</v>
      </c>
      <c r="B31" s="37" t="s">
        <v>339</v>
      </c>
      <c r="C31" s="37">
        <v>18801</v>
      </c>
      <c r="D31" s="37">
        <v>28</v>
      </c>
      <c r="E31" s="68">
        <v>42562</v>
      </c>
      <c r="F31" s="37" t="s">
        <v>306</v>
      </c>
      <c r="G31" s="37" t="s">
        <v>47</v>
      </c>
      <c r="H31" s="37" t="s">
        <v>118</v>
      </c>
      <c r="I31" s="37" t="s">
        <v>61</v>
      </c>
      <c r="J31" s="37" t="s">
        <v>307</v>
      </c>
      <c r="K31" s="37" t="s">
        <v>308</v>
      </c>
      <c r="L31" s="37" t="s">
        <v>6</v>
      </c>
      <c r="M31" s="37" t="s">
        <v>309</v>
      </c>
      <c r="O31" s="37">
        <v>50</v>
      </c>
      <c r="P31" s="37">
        <v>50</v>
      </c>
      <c r="Q31" s="37">
        <v>0</v>
      </c>
      <c r="R31" s="37" t="s">
        <v>438</v>
      </c>
      <c r="T31" s="37" t="s">
        <v>442</v>
      </c>
      <c r="U31" s="37" t="s">
        <v>445</v>
      </c>
      <c r="V31" s="37" t="s">
        <v>474</v>
      </c>
    </row>
    <row r="32" spans="1:22" x14ac:dyDescent="0.25">
      <c r="A32" s="38">
        <v>2016</v>
      </c>
      <c r="B32" s="37" t="s">
        <v>340</v>
      </c>
      <c r="C32" s="37">
        <v>18802</v>
      </c>
      <c r="D32" s="37">
        <v>28</v>
      </c>
      <c r="E32" s="68">
        <v>42562</v>
      </c>
      <c r="F32" s="37" t="s">
        <v>306</v>
      </c>
      <c r="G32" s="37" t="s">
        <v>47</v>
      </c>
      <c r="H32" s="37" t="s">
        <v>118</v>
      </c>
      <c r="I32" s="37" t="s">
        <v>61</v>
      </c>
      <c r="J32" s="37" t="s">
        <v>307</v>
      </c>
      <c r="K32" s="37" t="s">
        <v>308</v>
      </c>
      <c r="L32" s="37" t="s">
        <v>6</v>
      </c>
      <c r="M32" s="37" t="s">
        <v>309</v>
      </c>
      <c r="O32" s="37">
        <v>50</v>
      </c>
      <c r="P32" s="37">
        <v>50</v>
      </c>
      <c r="Q32" s="37">
        <v>0</v>
      </c>
      <c r="R32" s="37" t="s">
        <v>438</v>
      </c>
      <c r="T32" s="37" t="s">
        <v>442</v>
      </c>
      <c r="U32" s="37" t="s">
        <v>445</v>
      </c>
      <c r="V32" s="37" t="s">
        <v>474</v>
      </c>
    </row>
    <row r="33" spans="1:23" x14ac:dyDescent="0.25">
      <c r="A33" s="38">
        <v>2016</v>
      </c>
      <c r="B33" s="37" t="s">
        <v>341</v>
      </c>
      <c r="C33" s="37">
        <v>18803</v>
      </c>
      <c r="D33" s="37">
        <v>28</v>
      </c>
      <c r="E33" s="68">
        <v>42562</v>
      </c>
      <c r="F33" s="37" t="s">
        <v>306</v>
      </c>
      <c r="G33" s="37" t="s">
        <v>47</v>
      </c>
      <c r="H33" s="37" t="s">
        <v>118</v>
      </c>
      <c r="I33" s="37" t="s">
        <v>61</v>
      </c>
      <c r="J33" s="37" t="s">
        <v>307</v>
      </c>
      <c r="K33" s="37" t="s">
        <v>308</v>
      </c>
      <c r="L33" s="37" t="s">
        <v>6</v>
      </c>
      <c r="M33" s="37" t="s">
        <v>309</v>
      </c>
      <c r="O33" s="37">
        <v>6</v>
      </c>
      <c r="P33" s="37">
        <v>6</v>
      </c>
      <c r="Q33" s="37">
        <v>0</v>
      </c>
      <c r="R33" s="37" t="s">
        <v>438</v>
      </c>
      <c r="T33" s="37" t="s">
        <v>442</v>
      </c>
      <c r="U33" s="37" t="s">
        <v>445</v>
      </c>
      <c r="V33" s="37" t="s">
        <v>474</v>
      </c>
    </row>
    <row r="34" spans="1:23" x14ac:dyDescent="0.25">
      <c r="A34" s="38">
        <v>2016</v>
      </c>
      <c r="B34" s="37" t="s">
        <v>342</v>
      </c>
      <c r="C34" s="37">
        <v>18804</v>
      </c>
      <c r="D34" s="37">
        <v>28</v>
      </c>
      <c r="E34" s="68">
        <v>42562</v>
      </c>
      <c r="F34" s="37" t="s">
        <v>306</v>
      </c>
      <c r="G34" s="37" t="s">
        <v>47</v>
      </c>
      <c r="H34" s="37" t="s">
        <v>118</v>
      </c>
      <c r="I34" s="37" t="s">
        <v>61</v>
      </c>
      <c r="J34" s="37" t="s">
        <v>307</v>
      </c>
      <c r="K34" s="37" t="s">
        <v>308</v>
      </c>
      <c r="L34" s="37" t="s">
        <v>5</v>
      </c>
      <c r="M34" s="37" t="s">
        <v>309</v>
      </c>
      <c r="O34" s="37">
        <v>34</v>
      </c>
      <c r="P34" s="37">
        <v>34</v>
      </c>
      <c r="Q34" s="37">
        <v>0</v>
      </c>
      <c r="R34" s="37" t="s">
        <v>438</v>
      </c>
      <c r="T34" s="37" t="s">
        <v>443</v>
      </c>
      <c r="U34" s="37" t="s">
        <v>446</v>
      </c>
      <c r="V34" s="37" t="s">
        <v>475</v>
      </c>
    </row>
    <row r="35" spans="1:23" x14ac:dyDescent="0.25">
      <c r="A35" s="38">
        <v>2016</v>
      </c>
      <c r="B35" s="37" t="s">
        <v>343</v>
      </c>
      <c r="C35" s="37">
        <v>18805</v>
      </c>
      <c r="D35" s="37">
        <v>28</v>
      </c>
      <c r="E35" s="68">
        <v>42562</v>
      </c>
      <c r="F35" s="37" t="s">
        <v>306</v>
      </c>
      <c r="G35" s="37" t="s">
        <v>47</v>
      </c>
      <c r="H35" s="37" t="s">
        <v>128</v>
      </c>
      <c r="I35" s="37" t="s">
        <v>61</v>
      </c>
      <c r="J35" s="37" t="s">
        <v>307</v>
      </c>
      <c r="K35" s="37" t="s">
        <v>308</v>
      </c>
      <c r="L35" s="37" t="s">
        <v>6</v>
      </c>
      <c r="M35" s="37" t="s">
        <v>309</v>
      </c>
      <c r="O35" s="37">
        <v>50</v>
      </c>
      <c r="P35" s="37">
        <v>50</v>
      </c>
      <c r="Q35" s="37">
        <v>0</v>
      </c>
      <c r="R35" s="37" t="s">
        <v>438</v>
      </c>
      <c r="T35" s="37" t="s">
        <v>442</v>
      </c>
      <c r="U35" s="37" t="s">
        <v>445</v>
      </c>
      <c r="V35" s="37" t="s">
        <v>476</v>
      </c>
    </row>
    <row r="36" spans="1:23" x14ac:dyDescent="0.25">
      <c r="A36" s="38">
        <v>2016</v>
      </c>
      <c r="B36" s="37" t="s">
        <v>344</v>
      </c>
      <c r="C36" s="37">
        <v>18806</v>
      </c>
      <c r="D36" s="37">
        <v>28</v>
      </c>
      <c r="E36" s="68">
        <v>42562</v>
      </c>
      <c r="F36" s="37" t="s">
        <v>306</v>
      </c>
      <c r="G36" s="37" t="s">
        <v>47</v>
      </c>
      <c r="H36" s="37" t="s">
        <v>128</v>
      </c>
      <c r="I36" s="37" t="s">
        <v>61</v>
      </c>
      <c r="J36" s="37" t="s">
        <v>307</v>
      </c>
      <c r="K36" s="37" t="s">
        <v>308</v>
      </c>
      <c r="L36" s="37" t="s">
        <v>6</v>
      </c>
      <c r="M36" s="37" t="s">
        <v>309</v>
      </c>
      <c r="O36" s="37">
        <v>50</v>
      </c>
      <c r="P36" s="37">
        <v>50</v>
      </c>
      <c r="Q36" s="37">
        <v>0</v>
      </c>
      <c r="R36" s="37" t="s">
        <v>438</v>
      </c>
      <c r="T36" s="37" t="s">
        <v>442</v>
      </c>
      <c r="U36" s="37" t="s">
        <v>445</v>
      </c>
      <c r="V36" s="37" t="s">
        <v>476</v>
      </c>
    </row>
    <row r="37" spans="1:23" x14ac:dyDescent="0.25">
      <c r="A37" s="38">
        <v>2016</v>
      </c>
      <c r="B37" s="37" t="s">
        <v>345</v>
      </c>
      <c r="C37" s="37">
        <v>18807</v>
      </c>
      <c r="D37" s="37">
        <v>28</v>
      </c>
      <c r="E37" s="68">
        <v>42562</v>
      </c>
      <c r="F37" s="37" t="s">
        <v>306</v>
      </c>
      <c r="G37" s="37" t="s">
        <v>47</v>
      </c>
      <c r="H37" s="37" t="s">
        <v>128</v>
      </c>
      <c r="I37" s="37" t="s">
        <v>61</v>
      </c>
      <c r="J37" s="37" t="s">
        <v>307</v>
      </c>
      <c r="K37" s="37" t="s">
        <v>308</v>
      </c>
      <c r="L37" s="37" t="s">
        <v>6</v>
      </c>
      <c r="M37" s="37" t="s">
        <v>309</v>
      </c>
      <c r="O37" s="37">
        <v>4</v>
      </c>
      <c r="P37" s="37">
        <v>4</v>
      </c>
      <c r="Q37" s="37">
        <v>0</v>
      </c>
      <c r="R37" s="37" t="s">
        <v>438</v>
      </c>
      <c r="T37" s="37" t="s">
        <v>442</v>
      </c>
      <c r="U37" s="37" t="s">
        <v>445</v>
      </c>
      <c r="V37" s="37" t="s">
        <v>476</v>
      </c>
    </row>
    <row r="38" spans="1:23" x14ac:dyDescent="0.25">
      <c r="A38" s="38">
        <v>2016</v>
      </c>
      <c r="B38" s="37" t="s">
        <v>346</v>
      </c>
      <c r="C38" s="37">
        <v>18808</v>
      </c>
      <c r="D38" s="37">
        <v>28</v>
      </c>
      <c r="E38" s="68">
        <v>42563</v>
      </c>
      <c r="F38" s="37" t="s">
        <v>306</v>
      </c>
      <c r="G38" s="37" t="s">
        <v>9</v>
      </c>
      <c r="H38" s="37" t="s">
        <v>216</v>
      </c>
      <c r="I38" s="37" t="s">
        <v>9</v>
      </c>
      <c r="J38" s="37" t="s">
        <v>307</v>
      </c>
      <c r="K38" s="37" t="s">
        <v>308</v>
      </c>
      <c r="L38" s="37" t="s">
        <v>6</v>
      </c>
      <c r="M38" s="37" t="s">
        <v>309</v>
      </c>
      <c r="O38" s="37">
        <v>23</v>
      </c>
      <c r="P38" s="37">
        <v>23</v>
      </c>
      <c r="Q38" s="37">
        <v>0</v>
      </c>
      <c r="R38" s="37" t="s">
        <v>438</v>
      </c>
      <c r="T38" s="37" t="s">
        <v>441</v>
      </c>
      <c r="U38" s="37" t="s">
        <v>441</v>
      </c>
      <c r="V38" s="37" t="s">
        <v>477</v>
      </c>
    </row>
    <row r="39" spans="1:23" x14ac:dyDescent="0.25">
      <c r="A39" s="38">
        <v>2016</v>
      </c>
      <c r="B39" s="37" t="s">
        <v>347</v>
      </c>
      <c r="C39" s="37">
        <v>18809</v>
      </c>
      <c r="D39" s="37">
        <v>28</v>
      </c>
      <c r="E39" s="68">
        <v>42563</v>
      </c>
      <c r="F39" s="37" t="s">
        <v>306</v>
      </c>
      <c r="G39" s="37" t="s">
        <v>9</v>
      </c>
      <c r="H39" s="37" t="s">
        <v>131</v>
      </c>
      <c r="I39" s="37" t="s">
        <v>9</v>
      </c>
      <c r="J39" s="37" t="s">
        <v>307</v>
      </c>
      <c r="K39" s="37" t="s">
        <v>308</v>
      </c>
      <c r="L39" s="37" t="s">
        <v>6</v>
      </c>
      <c r="M39" s="37" t="s">
        <v>309</v>
      </c>
      <c r="O39" s="37">
        <v>50</v>
      </c>
      <c r="P39" s="37">
        <v>50</v>
      </c>
      <c r="Q39" s="37">
        <v>0</v>
      </c>
      <c r="R39" s="37" t="s">
        <v>438</v>
      </c>
      <c r="T39" s="37" t="s">
        <v>441</v>
      </c>
      <c r="U39" s="37" t="s">
        <v>441</v>
      </c>
      <c r="V39" s="37" t="s">
        <v>478</v>
      </c>
    </row>
    <row r="40" spans="1:23" x14ac:dyDescent="0.25">
      <c r="A40" s="38">
        <v>2016</v>
      </c>
      <c r="B40" s="37" t="s">
        <v>348</v>
      </c>
      <c r="C40" s="37">
        <v>18810</v>
      </c>
      <c r="D40" s="37">
        <v>28</v>
      </c>
      <c r="E40" s="68">
        <v>42563</v>
      </c>
      <c r="F40" s="37" t="s">
        <v>306</v>
      </c>
      <c r="G40" s="37" t="s">
        <v>9</v>
      </c>
      <c r="H40" s="37" t="s">
        <v>131</v>
      </c>
      <c r="I40" s="37" t="s">
        <v>9</v>
      </c>
      <c r="J40" s="37" t="s">
        <v>307</v>
      </c>
      <c r="K40" s="37" t="s">
        <v>308</v>
      </c>
      <c r="L40" s="37" t="s">
        <v>6</v>
      </c>
      <c r="M40" s="37" t="s">
        <v>309</v>
      </c>
      <c r="O40" s="37">
        <v>43</v>
      </c>
      <c r="P40" s="37">
        <v>43</v>
      </c>
      <c r="Q40" s="37">
        <v>0</v>
      </c>
      <c r="R40" s="37" t="s">
        <v>438</v>
      </c>
      <c r="T40" s="37" t="s">
        <v>441</v>
      </c>
      <c r="U40" s="37" t="s">
        <v>441</v>
      </c>
      <c r="V40" s="37" t="s">
        <v>478</v>
      </c>
    </row>
    <row r="41" spans="1:23" x14ac:dyDescent="0.25">
      <c r="A41" s="38">
        <v>2016</v>
      </c>
      <c r="B41" s="37" t="s">
        <v>349</v>
      </c>
      <c r="C41" s="37">
        <v>18811</v>
      </c>
      <c r="D41" s="37">
        <v>28</v>
      </c>
      <c r="E41" s="68">
        <v>42563</v>
      </c>
      <c r="F41" s="37" t="s">
        <v>306</v>
      </c>
      <c r="G41" s="37" t="s">
        <v>9</v>
      </c>
      <c r="H41" s="37" t="s">
        <v>138</v>
      </c>
      <c r="I41" s="37" t="s">
        <v>9</v>
      </c>
      <c r="J41" s="37" t="s">
        <v>307</v>
      </c>
      <c r="K41" s="37" t="s">
        <v>308</v>
      </c>
      <c r="L41" s="37" t="s">
        <v>6</v>
      </c>
      <c r="M41" s="37" t="s">
        <v>309</v>
      </c>
      <c r="O41" s="37">
        <v>50</v>
      </c>
      <c r="P41" s="37">
        <v>50</v>
      </c>
      <c r="Q41" s="37">
        <v>0</v>
      </c>
      <c r="R41" s="37" t="s">
        <v>438</v>
      </c>
      <c r="T41" s="37" t="s">
        <v>441</v>
      </c>
      <c r="U41" s="37" t="s">
        <v>441</v>
      </c>
      <c r="V41" s="37" t="s">
        <v>479</v>
      </c>
    </row>
    <row r="42" spans="1:23" x14ac:dyDescent="0.25">
      <c r="A42" s="38">
        <v>2016</v>
      </c>
      <c r="B42" s="37" t="s">
        <v>350</v>
      </c>
      <c r="C42" s="37">
        <v>18812</v>
      </c>
      <c r="D42" s="37">
        <v>28</v>
      </c>
      <c r="E42" s="68">
        <v>42563</v>
      </c>
      <c r="F42" s="37" t="s">
        <v>306</v>
      </c>
      <c r="G42" s="37" t="s">
        <v>9</v>
      </c>
      <c r="H42" s="37" t="s">
        <v>138</v>
      </c>
      <c r="I42" s="37" t="s">
        <v>9</v>
      </c>
      <c r="J42" s="37" t="s">
        <v>307</v>
      </c>
      <c r="K42" s="37" t="s">
        <v>308</v>
      </c>
      <c r="L42" s="37" t="s">
        <v>6</v>
      </c>
      <c r="M42" s="37" t="s">
        <v>309</v>
      </c>
      <c r="O42" s="37">
        <v>16</v>
      </c>
      <c r="P42" s="37">
        <v>16</v>
      </c>
      <c r="Q42" s="37">
        <v>0</v>
      </c>
      <c r="R42" s="37" t="s">
        <v>438</v>
      </c>
      <c r="T42" s="37" t="s">
        <v>441</v>
      </c>
      <c r="U42" s="37" t="s">
        <v>441</v>
      </c>
      <c r="V42" s="37" t="s">
        <v>479</v>
      </c>
    </row>
    <row r="43" spans="1:23" x14ac:dyDescent="0.25">
      <c r="A43" s="38">
        <v>2016</v>
      </c>
      <c r="B43" s="37" t="s">
        <v>351</v>
      </c>
      <c r="C43" s="37">
        <v>18813</v>
      </c>
      <c r="D43" s="37">
        <v>28</v>
      </c>
      <c r="E43" s="68">
        <v>42563</v>
      </c>
      <c r="F43" s="37" t="s">
        <v>306</v>
      </c>
      <c r="G43" s="37" t="s">
        <v>9</v>
      </c>
      <c r="H43" s="37" t="s">
        <v>138</v>
      </c>
      <c r="I43" s="37" t="s">
        <v>9</v>
      </c>
      <c r="J43" s="37" t="s">
        <v>307</v>
      </c>
      <c r="K43" s="37" t="s">
        <v>308</v>
      </c>
      <c r="L43" s="37" t="s">
        <v>5</v>
      </c>
      <c r="M43" s="37" t="s">
        <v>309</v>
      </c>
      <c r="O43" s="37">
        <v>8</v>
      </c>
      <c r="P43" s="37">
        <v>8</v>
      </c>
      <c r="Q43" s="37">
        <v>0</v>
      </c>
      <c r="R43" s="37" t="s">
        <v>438</v>
      </c>
      <c r="T43" s="37" t="s">
        <v>444</v>
      </c>
      <c r="U43" s="37" t="s">
        <v>444</v>
      </c>
      <c r="V43" s="37" t="s">
        <v>480</v>
      </c>
    </row>
    <row r="44" spans="1:23" x14ac:dyDescent="0.25">
      <c r="A44" s="38">
        <v>2016</v>
      </c>
      <c r="B44" s="37" t="s">
        <v>352</v>
      </c>
      <c r="C44" s="37">
        <v>18814</v>
      </c>
      <c r="D44" s="37">
        <v>28</v>
      </c>
      <c r="E44" s="68">
        <v>42563</v>
      </c>
      <c r="F44" s="37" t="s">
        <v>306</v>
      </c>
      <c r="G44" s="37" t="s">
        <v>47</v>
      </c>
      <c r="H44" s="37" t="s">
        <v>249</v>
      </c>
      <c r="I44" s="37" t="s">
        <v>62</v>
      </c>
      <c r="J44" s="37" t="s">
        <v>313</v>
      </c>
      <c r="K44" s="37" t="s">
        <v>308</v>
      </c>
      <c r="L44" s="37" t="s">
        <v>5</v>
      </c>
      <c r="M44" s="37" t="s">
        <v>309</v>
      </c>
      <c r="N44" s="37">
        <v>12</v>
      </c>
      <c r="P44" s="37">
        <v>12</v>
      </c>
      <c r="Q44" s="37">
        <v>0</v>
      </c>
      <c r="R44" s="37" t="s">
        <v>438</v>
      </c>
      <c r="T44" s="37" t="s">
        <v>443</v>
      </c>
      <c r="U44" s="37" t="s">
        <v>447</v>
      </c>
      <c r="V44" s="37" t="s">
        <v>481</v>
      </c>
    </row>
    <row r="45" spans="1:23" x14ac:dyDescent="0.25">
      <c r="A45" s="73">
        <v>2016</v>
      </c>
      <c r="B45" s="36" t="s">
        <v>353</v>
      </c>
      <c r="C45" s="37">
        <v>18815</v>
      </c>
      <c r="D45" s="36">
        <v>28</v>
      </c>
      <c r="E45" s="70">
        <v>42563</v>
      </c>
      <c r="F45" s="36" t="s">
        <v>306</v>
      </c>
      <c r="G45" s="36" t="s">
        <v>47</v>
      </c>
      <c r="H45" s="36" t="s">
        <v>133</v>
      </c>
      <c r="I45" s="36" t="s">
        <v>62</v>
      </c>
      <c r="J45" s="36" t="s">
        <v>307</v>
      </c>
      <c r="K45" s="36" t="s">
        <v>308</v>
      </c>
      <c r="L45" s="36" t="s">
        <v>6</v>
      </c>
      <c r="M45" s="36" t="s">
        <v>309</v>
      </c>
      <c r="N45" s="36"/>
      <c r="O45" s="36">
        <v>50</v>
      </c>
      <c r="P45" s="36">
        <v>50</v>
      </c>
      <c r="Q45" s="36">
        <v>0</v>
      </c>
      <c r="R45" s="36" t="s">
        <v>438</v>
      </c>
      <c r="S45" s="36"/>
      <c r="T45" s="36" t="s">
        <v>442</v>
      </c>
      <c r="U45" s="36" t="s">
        <v>448</v>
      </c>
      <c r="V45" s="36" t="s">
        <v>482</v>
      </c>
      <c r="W45" s="36"/>
    </row>
    <row r="46" spans="1:23" x14ac:dyDescent="0.25">
      <c r="A46" s="73">
        <v>2016</v>
      </c>
      <c r="B46" s="36" t="s">
        <v>354</v>
      </c>
      <c r="C46" s="37">
        <v>18816</v>
      </c>
      <c r="D46" s="36">
        <v>28</v>
      </c>
      <c r="E46" s="70">
        <v>42563</v>
      </c>
      <c r="F46" s="36" t="s">
        <v>306</v>
      </c>
      <c r="G46" s="36" t="s">
        <v>47</v>
      </c>
      <c r="H46" s="36" t="s">
        <v>133</v>
      </c>
      <c r="I46" s="36" t="s">
        <v>62</v>
      </c>
      <c r="J46" s="36" t="s">
        <v>307</v>
      </c>
      <c r="K46" s="36" t="s">
        <v>308</v>
      </c>
      <c r="L46" s="36" t="s">
        <v>6</v>
      </c>
      <c r="M46" s="36" t="s">
        <v>309</v>
      </c>
      <c r="N46" s="36"/>
      <c r="O46" s="36">
        <v>37</v>
      </c>
      <c r="P46" s="36">
        <v>37</v>
      </c>
      <c r="Q46" s="36">
        <v>0</v>
      </c>
      <c r="R46" s="36" t="s">
        <v>438</v>
      </c>
      <c r="S46" s="36"/>
      <c r="T46" s="36" t="s">
        <v>442</v>
      </c>
      <c r="U46" s="36" t="s">
        <v>448</v>
      </c>
      <c r="V46" s="36" t="s">
        <v>482</v>
      </c>
      <c r="W46" s="36">
        <f>SUM(P45:P77)</f>
        <v>788</v>
      </c>
    </row>
    <row r="47" spans="1:23" x14ac:dyDescent="0.25">
      <c r="A47" s="73">
        <v>2016</v>
      </c>
      <c r="B47" s="36" t="s">
        <v>355</v>
      </c>
      <c r="C47" s="37">
        <v>18817</v>
      </c>
      <c r="D47" s="36">
        <v>28</v>
      </c>
      <c r="E47" s="70">
        <v>42563</v>
      </c>
      <c r="F47" s="36" t="s">
        <v>306</v>
      </c>
      <c r="G47" s="36" t="s">
        <v>47</v>
      </c>
      <c r="H47" s="36" t="s">
        <v>133</v>
      </c>
      <c r="I47" s="36" t="s">
        <v>62</v>
      </c>
      <c r="J47" s="36" t="s">
        <v>307</v>
      </c>
      <c r="K47" s="36" t="s">
        <v>308</v>
      </c>
      <c r="L47" s="36" t="s">
        <v>5</v>
      </c>
      <c r="M47" s="36" t="s">
        <v>309</v>
      </c>
      <c r="N47" s="36"/>
      <c r="O47" s="36">
        <v>1</v>
      </c>
      <c r="P47" s="36">
        <v>1</v>
      </c>
      <c r="Q47" s="36">
        <v>0</v>
      </c>
      <c r="R47" s="36" t="s">
        <v>438</v>
      </c>
      <c r="S47" s="36"/>
      <c r="T47" s="36" t="s">
        <v>443</v>
      </c>
      <c r="U47" s="36" t="s">
        <v>447</v>
      </c>
      <c r="V47" s="36" t="s">
        <v>483</v>
      </c>
      <c r="W47" s="36"/>
    </row>
    <row r="48" spans="1:23" x14ac:dyDescent="0.25">
      <c r="A48" s="73">
        <v>2016</v>
      </c>
      <c r="B48" s="36" t="s">
        <v>356</v>
      </c>
      <c r="C48" s="37">
        <v>18818</v>
      </c>
      <c r="D48" s="36">
        <v>28</v>
      </c>
      <c r="E48" s="70">
        <v>42563</v>
      </c>
      <c r="F48" s="36" t="s">
        <v>306</v>
      </c>
      <c r="G48" s="36" t="s">
        <v>47</v>
      </c>
      <c r="H48" s="36" t="s">
        <v>126</v>
      </c>
      <c r="I48" s="36" t="s">
        <v>62</v>
      </c>
      <c r="J48" s="36" t="s">
        <v>307</v>
      </c>
      <c r="K48" s="36" t="s">
        <v>308</v>
      </c>
      <c r="L48" s="36" t="s">
        <v>6</v>
      </c>
      <c r="M48" s="36" t="s">
        <v>309</v>
      </c>
      <c r="N48" s="36"/>
      <c r="O48" s="36">
        <v>50</v>
      </c>
      <c r="P48" s="36">
        <v>50</v>
      </c>
      <c r="Q48" s="36">
        <v>0</v>
      </c>
      <c r="R48" s="36" t="s">
        <v>438</v>
      </c>
      <c r="S48" s="36"/>
      <c r="T48" s="36" t="s">
        <v>442</v>
      </c>
      <c r="U48" s="36" t="s">
        <v>448</v>
      </c>
      <c r="V48" s="36" t="s">
        <v>484</v>
      </c>
      <c r="W48" s="36"/>
    </row>
    <row r="49" spans="1:23" x14ac:dyDescent="0.25">
      <c r="A49" s="73">
        <v>2016</v>
      </c>
      <c r="B49" s="36" t="s">
        <v>357</v>
      </c>
      <c r="C49" s="37">
        <v>18819</v>
      </c>
      <c r="D49" s="36">
        <v>28</v>
      </c>
      <c r="E49" s="70">
        <v>42563</v>
      </c>
      <c r="F49" s="36" t="s">
        <v>306</v>
      </c>
      <c r="G49" s="36" t="s">
        <v>47</v>
      </c>
      <c r="H49" s="36" t="s">
        <v>126</v>
      </c>
      <c r="I49" s="36" t="s">
        <v>62</v>
      </c>
      <c r="J49" s="36" t="s">
        <v>307</v>
      </c>
      <c r="K49" s="36" t="s">
        <v>308</v>
      </c>
      <c r="L49" s="36" t="s">
        <v>6</v>
      </c>
      <c r="M49" s="36" t="s">
        <v>309</v>
      </c>
      <c r="N49" s="36"/>
      <c r="O49" s="36">
        <v>50</v>
      </c>
      <c r="P49" s="36">
        <v>50</v>
      </c>
      <c r="Q49" s="36">
        <v>0</v>
      </c>
      <c r="R49" s="36" t="s">
        <v>438</v>
      </c>
      <c r="S49" s="36"/>
      <c r="T49" s="36" t="s">
        <v>442</v>
      </c>
      <c r="U49" s="36" t="s">
        <v>448</v>
      </c>
      <c r="V49" s="36" t="s">
        <v>484</v>
      </c>
      <c r="W49" s="36"/>
    </row>
    <row r="50" spans="1:23" x14ac:dyDescent="0.25">
      <c r="A50" s="73">
        <v>2016</v>
      </c>
      <c r="B50" s="36" t="s">
        <v>358</v>
      </c>
      <c r="C50" s="37">
        <v>18820</v>
      </c>
      <c r="D50" s="36">
        <v>28</v>
      </c>
      <c r="E50" s="70">
        <v>42563</v>
      </c>
      <c r="F50" s="36" t="s">
        <v>306</v>
      </c>
      <c r="G50" s="36" t="s">
        <v>47</v>
      </c>
      <c r="H50" s="36" t="s">
        <v>126</v>
      </c>
      <c r="I50" s="36" t="s">
        <v>62</v>
      </c>
      <c r="J50" s="36" t="s">
        <v>307</v>
      </c>
      <c r="K50" s="36" t="s">
        <v>308</v>
      </c>
      <c r="L50" s="36" t="s">
        <v>6</v>
      </c>
      <c r="M50" s="36" t="s">
        <v>309</v>
      </c>
      <c r="N50" s="36"/>
      <c r="O50" s="36">
        <v>10</v>
      </c>
      <c r="P50" s="36">
        <v>10</v>
      </c>
      <c r="Q50" s="36">
        <v>0</v>
      </c>
      <c r="R50" s="36" t="s">
        <v>438</v>
      </c>
      <c r="S50" s="36"/>
      <c r="T50" s="36" t="s">
        <v>442</v>
      </c>
      <c r="U50" s="36" t="s">
        <v>448</v>
      </c>
      <c r="V50" s="36" t="s">
        <v>484</v>
      </c>
      <c r="W50" s="36"/>
    </row>
    <row r="51" spans="1:23" x14ac:dyDescent="0.25">
      <c r="A51" s="73">
        <v>2016</v>
      </c>
      <c r="B51" s="36" t="s">
        <v>359</v>
      </c>
      <c r="C51" s="37">
        <v>18821</v>
      </c>
      <c r="D51" s="36">
        <v>28</v>
      </c>
      <c r="E51" s="70">
        <v>42563</v>
      </c>
      <c r="F51" s="36" t="s">
        <v>306</v>
      </c>
      <c r="G51" s="36" t="s">
        <v>47</v>
      </c>
      <c r="H51" s="36" t="s">
        <v>126</v>
      </c>
      <c r="I51" s="36" t="s">
        <v>62</v>
      </c>
      <c r="J51" s="36" t="s">
        <v>307</v>
      </c>
      <c r="K51" s="36" t="s">
        <v>308</v>
      </c>
      <c r="L51" s="36" t="s">
        <v>5</v>
      </c>
      <c r="M51" s="36" t="s">
        <v>309</v>
      </c>
      <c r="N51" s="36"/>
      <c r="O51" s="36">
        <v>1</v>
      </c>
      <c r="P51" s="36">
        <v>1</v>
      </c>
      <c r="Q51" s="36">
        <v>0</v>
      </c>
      <c r="R51" s="36" t="s">
        <v>438</v>
      </c>
      <c r="S51" s="36"/>
      <c r="T51" s="36" t="s">
        <v>443</v>
      </c>
      <c r="U51" s="36" t="s">
        <v>447</v>
      </c>
      <c r="V51" s="36" t="s">
        <v>485</v>
      </c>
      <c r="W51" s="36"/>
    </row>
    <row r="52" spans="1:23" x14ac:dyDescent="0.25">
      <c r="A52" s="73">
        <v>2016</v>
      </c>
      <c r="B52" s="36" t="s">
        <v>360</v>
      </c>
      <c r="C52" s="37">
        <v>18822</v>
      </c>
      <c r="D52" s="36">
        <v>28</v>
      </c>
      <c r="E52" s="70">
        <v>42563</v>
      </c>
      <c r="F52" s="36" t="s">
        <v>306</v>
      </c>
      <c r="G52" s="36" t="s">
        <v>47</v>
      </c>
      <c r="H52" s="36" t="s">
        <v>115</v>
      </c>
      <c r="I52" s="36" t="s">
        <v>62</v>
      </c>
      <c r="J52" s="36" t="s">
        <v>307</v>
      </c>
      <c r="K52" s="36" t="s">
        <v>308</v>
      </c>
      <c r="L52" s="36" t="s">
        <v>6</v>
      </c>
      <c r="M52" s="36" t="s">
        <v>309</v>
      </c>
      <c r="N52" s="36"/>
      <c r="O52" s="36">
        <v>50</v>
      </c>
      <c r="P52" s="36">
        <v>50</v>
      </c>
      <c r="Q52" s="36">
        <v>0</v>
      </c>
      <c r="R52" s="36" t="s">
        <v>438</v>
      </c>
      <c r="S52" s="36"/>
      <c r="T52" s="36" t="s">
        <v>442</v>
      </c>
      <c r="U52" s="36" t="s">
        <v>448</v>
      </c>
      <c r="V52" s="36" t="s">
        <v>486</v>
      </c>
      <c r="W52" s="36"/>
    </row>
    <row r="53" spans="1:23" x14ac:dyDescent="0.25">
      <c r="A53" s="73">
        <v>2016</v>
      </c>
      <c r="B53" s="36" t="s">
        <v>361</v>
      </c>
      <c r="C53" s="37">
        <v>18823</v>
      </c>
      <c r="D53" s="36">
        <v>28</v>
      </c>
      <c r="E53" s="70">
        <v>42563</v>
      </c>
      <c r="F53" s="36" t="s">
        <v>306</v>
      </c>
      <c r="G53" s="36" t="s">
        <v>47</v>
      </c>
      <c r="H53" s="36" t="s">
        <v>115</v>
      </c>
      <c r="I53" s="36" t="s">
        <v>62</v>
      </c>
      <c r="J53" s="36" t="s">
        <v>307</v>
      </c>
      <c r="K53" s="36" t="s">
        <v>308</v>
      </c>
      <c r="L53" s="36" t="s">
        <v>6</v>
      </c>
      <c r="M53" s="36" t="s">
        <v>309</v>
      </c>
      <c r="N53" s="36"/>
      <c r="O53" s="36">
        <v>50</v>
      </c>
      <c r="P53" s="36">
        <v>50</v>
      </c>
      <c r="Q53" s="36">
        <v>0</v>
      </c>
      <c r="R53" s="36" t="s">
        <v>438</v>
      </c>
      <c r="S53" s="36"/>
      <c r="T53" s="36" t="s">
        <v>442</v>
      </c>
      <c r="U53" s="36" t="s">
        <v>448</v>
      </c>
      <c r="V53" s="36" t="s">
        <v>486</v>
      </c>
      <c r="W53" s="36"/>
    </row>
    <row r="54" spans="1:23" x14ac:dyDescent="0.25">
      <c r="A54" s="73">
        <v>2016</v>
      </c>
      <c r="B54" s="36" t="s">
        <v>362</v>
      </c>
      <c r="C54" s="37">
        <v>18824</v>
      </c>
      <c r="D54" s="36">
        <v>28</v>
      </c>
      <c r="E54" s="70">
        <v>42563</v>
      </c>
      <c r="F54" s="36" t="s">
        <v>306</v>
      </c>
      <c r="G54" s="36" t="s">
        <v>47</v>
      </c>
      <c r="H54" s="36" t="s">
        <v>115</v>
      </c>
      <c r="I54" s="36" t="s">
        <v>62</v>
      </c>
      <c r="J54" s="36" t="s">
        <v>307</v>
      </c>
      <c r="K54" s="36" t="s">
        <v>308</v>
      </c>
      <c r="L54" s="36" t="s">
        <v>6</v>
      </c>
      <c r="M54" s="36" t="s">
        <v>309</v>
      </c>
      <c r="N54" s="36"/>
      <c r="O54" s="36">
        <v>40</v>
      </c>
      <c r="P54" s="36">
        <v>40</v>
      </c>
      <c r="Q54" s="36">
        <v>0</v>
      </c>
      <c r="R54" s="36" t="s">
        <v>438</v>
      </c>
      <c r="S54" s="36"/>
      <c r="T54" s="36" t="s">
        <v>442</v>
      </c>
      <c r="U54" s="36" t="s">
        <v>448</v>
      </c>
      <c r="V54" s="36" t="s">
        <v>486</v>
      </c>
      <c r="W54" s="36"/>
    </row>
    <row r="55" spans="1:23" x14ac:dyDescent="0.25">
      <c r="A55" s="73">
        <v>2016</v>
      </c>
      <c r="B55" s="36" t="s">
        <v>363</v>
      </c>
      <c r="C55" s="37">
        <v>18825</v>
      </c>
      <c r="D55" s="36">
        <v>28</v>
      </c>
      <c r="E55" s="70">
        <v>42563</v>
      </c>
      <c r="F55" s="36" t="s">
        <v>306</v>
      </c>
      <c r="G55" s="36" t="s">
        <v>47</v>
      </c>
      <c r="H55" s="36" t="s">
        <v>115</v>
      </c>
      <c r="I55" s="36" t="s">
        <v>62</v>
      </c>
      <c r="J55" s="36" t="s">
        <v>307</v>
      </c>
      <c r="K55" s="36" t="s">
        <v>308</v>
      </c>
      <c r="L55" s="36" t="s">
        <v>5</v>
      </c>
      <c r="M55" s="36" t="s">
        <v>309</v>
      </c>
      <c r="N55" s="36"/>
      <c r="O55" s="36">
        <v>4</v>
      </c>
      <c r="P55" s="36">
        <v>4</v>
      </c>
      <c r="Q55" s="36">
        <v>0</v>
      </c>
      <c r="R55" s="36" t="s">
        <v>438</v>
      </c>
      <c r="S55" s="36"/>
      <c r="T55" s="36" t="s">
        <v>443</v>
      </c>
      <c r="U55" s="36" t="s">
        <v>447</v>
      </c>
      <c r="V55" s="36" t="s">
        <v>487</v>
      </c>
      <c r="W55" s="36"/>
    </row>
    <row r="56" spans="1:23" x14ac:dyDescent="0.25">
      <c r="A56" s="38">
        <v>2016</v>
      </c>
      <c r="B56" s="37" t="s">
        <v>364</v>
      </c>
      <c r="C56" s="37">
        <v>18826</v>
      </c>
      <c r="D56" s="37">
        <v>28</v>
      </c>
      <c r="E56" s="68">
        <v>42563</v>
      </c>
      <c r="F56" s="37" t="s">
        <v>306</v>
      </c>
      <c r="G56" s="37" t="s">
        <v>47</v>
      </c>
      <c r="H56" s="37" t="s">
        <v>365</v>
      </c>
      <c r="I56" s="37" t="s">
        <v>62</v>
      </c>
      <c r="J56" s="37" t="s">
        <v>313</v>
      </c>
      <c r="K56" s="37" t="s">
        <v>308</v>
      </c>
      <c r="L56" s="37" t="s">
        <v>5</v>
      </c>
      <c r="M56" s="37" t="s">
        <v>309</v>
      </c>
      <c r="N56" s="37">
        <v>28</v>
      </c>
      <c r="P56" s="37">
        <v>28</v>
      </c>
      <c r="Q56" s="37">
        <v>0</v>
      </c>
      <c r="R56" s="37" t="s">
        <v>438</v>
      </c>
      <c r="T56" s="37" t="s">
        <v>443</v>
      </c>
      <c r="U56" s="37" t="s">
        <v>447</v>
      </c>
      <c r="V56" s="37" t="s">
        <v>488</v>
      </c>
    </row>
    <row r="57" spans="1:23" x14ac:dyDescent="0.25">
      <c r="A57" s="73">
        <v>2016</v>
      </c>
      <c r="B57" s="36" t="s">
        <v>366</v>
      </c>
      <c r="C57" s="37">
        <v>18827</v>
      </c>
      <c r="D57" s="36">
        <v>28</v>
      </c>
      <c r="E57" s="70">
        <v>42563</v>
      </c>
      <c r="F57" s="36" t="s">
        <v>306</v>
      </c>
      <c r="G57" s="36" t="s">
        <v>47</v>
      </c>
      <c r="H57" s="36" t="s">
        <v>197</v>
      </c>
      <c r="I57" s="36" t="s">
        <v>62</v>
      </c>
      <c r="J57" s="36" t="s">
        <v>307</v>
      </c>
      <c r="K57" s="36" t="s">
        <v>308</v>
      </c>
      <c r="L57" s="36" t="s">
        <v>6</v>
      </c>
      <c r="M57" s="36" t="s">
        <v>309</v>
      </c>
      <c r="N57" s="36"/>
      <c r="O57" s="36">
        <v>29</v>
      </c>
      <c r="P57" s="36">
        <v>29</v>
      </c>
      <c r="Q57" s="36">
        <v>0</v>
      </c>
      <c r="R57" s="36" t="s">
        <v>438</v>
      </c>
      <c r="S57" s="36"/>
      <c r="T57" s="36" t="s">
        <v>442</v>
      </c>
      <c r="U57" s="36" t="s">
        <v>448</v>
      </c>
      <c r="V57" s="36" t="s">
        <v>489</v>
      </c>
      <c r="W57" s="36"/>
    </row>
    <row r="58" spans="1:23" x14ac:dyDescent="0.25">
      <c r="A58" s="73">
        <v>2016</v>
      </c>
      <c r="B58" s="36" t="s">
        <v>367</v>
      </c>
      <c r="C58" s="37">
        <v>18828</v>
      </c>
      <c r="D58" s="36">
        <v>28</v>
      </c>
      <c r="E58" s="70">
        <v>42563</v>
      </c>
      <c r="F58" s="36" t="s">
        <v>306</v>
      </c>
      <c r="G58" s="36" t="s">
        <v>47</v>
      </c>
      <c r="H58" s="36" t="s">
        <v>197</v>
      </c>
      <c r="I58" s="36" t="s">
        <v>62</v>
      </c>
      <c r="J58" s="36" t="s">
        <v>307</v>
      </c>
      <c r="K58" s="36" t="s">
        <v>308</v>
      </c>
      <c r="L58" s="36" t="s">
        <v>5</v>
      </c>
      <c r="M58" s="36" t="s">
        <v>309</v>
      </c>
      <c r="N58" s="36"/>
      <c r="O58" s="36">
        <v>1</v>
      </c>
      <c r="P58" s="36">
        <v>1</v>
      </c>
      <c r="Q58" s="36">
        <v>0</v>
      </c>
      <c r="R58" s="36" t="s">
        <v>438</v>
      </c>
      <c r="S58" s="36"/>
      <c r="T58" s="36" t="s">
        <v>443</v>
      </c>
      <c r="U58" s="36" t="s">
        <v>447</v>
      </c>
      <c r="V58" s="36" t="s">
        <v>488</v>
      </c>
      <c r="W58" s="36"/>
    </row>
    <row r="59" spans="1:23" x14ac:dyDescent="0.25">
      <c r="A59" s="73">
        <v>2016</v>
      </c>
      <c r="B59" s="36" t="s">
        <v>368</v>
      </c>
      <c r="C59" s="37">
        <v>18829</v>
      </c>
      <c r="D59" s="36">
        <v>28</v>
      </c>
      <c r="E59" s="70">
        <v>42563</v>
      </c>
      <c r="F59" s="36" t="s">
        <v>306</v>
      </c>
      <c r="G59" s="36" t="s">
        <v>47</v>
      </c>
      <c r="H59" s="36" t="s">
        <v>226</v>
      </c>
      <c r="I59" s="36" t="s">
        <v>62</v>
      </c>
      <c r="J59" s="36" t="s">
        <v>307</v>
      </c>
      <c r="K59" s="36" t="s">
        <v>308</v>
      </c>
      <c r="L59" s="36" t="s">
        <v>6</v>
      </c>
      <c r="M59" s="36" t="s">
        <v>309</v>
      </c>
      <c r="N59" s="36"/>
      <c r="O59" s="36">
        <v>19</v>
      </c>
      <c r="P59" s="36">
        <v>19</v>
      </c>
      <c r="Q59" s="36">
        <v>0</v>
      </c>
      <c r="R59" s="36" t="s">
        <v>438</v>
      </c>
      <c r="S59" s="36"/>
      <c r="T59" s="36" t="s">
        <v>442</v>
      </c>
      <c r="U59" s="36" t="s">
        <v>448</v>
      </c>
      <c r="V59" s="36" t="s">
        <v>490</v>
      </c>
      <c r="W59" s="36"/>
    </row>
    <row r="60" spans="1:23" x14ac:dyDescent="0.25">
      <c r="A60" s="73">
        <v>2016</v>
      </c>
      <c r="B60" s="36" t="s">
        <v>369</v>
      </c>
      <c r="C60" s="37">
        <v>18830</v>
      </c>
      <c r="D60" s="36">
        <v>28</v>
      </c>
      <c r="E60" s="70">
        <v>42563</v>
      </c>
      <c r="F60" s="36" t="s">
        <v>306</v>
      </c>
      <c r="G60" s="36" t="s">
        <v>47</v>
      </c>
      <c r="H60" s="36" t="s">
        <v>226</v>
      </c>
      <c r="I60" s="36" t="s">
        <v>62</v>
      </c>
      <c r="J60" s="36" t="s">
        <v>307</v>
      </c>
      <c r="K60" s="36" t="s">
        <v>308</v>
      </c>
      <c r="L60" s="36" t="s">
        <v>5</v>
      </c>
      <c r="M60" s="36" t="s">
        <v>309</v>
      </c>
      <c r="N60" s="36"/>
      <c r="O60" s="36">
        <v>1</v>
      </c>
      <c r="P60" s="36">
        <v>1</v>
      </c>
      <c r="Q60" s="36">
        <v>0</v>
      </c>
      <c r="R60" s="36" t="s">
        <v>438</v>
      </c>
      <c r="S60" s="36"/>
      <c r="T60" s="36" t="s">
        <v>443</v>
      </c>
      <c r="U60" s="36" t="s">
        <v>447</v>
      </c>
      <c r="V60" s="36" t="s">
        <v>491</v>
      </c>
      <c r="W60" s="36"/>
    </row>
    <row r="61" spans="1:23" x14ac:dyDescent="0.25">
      <c r="A61" s="73">
        <v>2016</v>
      </c>
      <c r="B61" s="36" t="s">
        <v>370</v>
      </c>
      <c r="C61" s="37">
        <v>18831</v>
      </c>
      <c r="D61" s="36">
        <v>28</v>
      </c>
      <c r="E61" s="70">
        <v>42563</v>
      </c>
      <c r="F61" s="36" t="s">
        <v>306</v>
      </c>
      <c r="G61" s="36" t="s">
        <v>47</v>
      </c>
      <c r="H61" s="36" t="s">
        <v>218</v>
      </c>
      <c r="I61" s="36" t="s">
        <v>62</v>
      </c>
      <c r="J61" s="36" t="s">
        <v>307</v>
      </c>
      <c r="K61" s="36" t="s">
        <v>308</v>
      </c>
      <c r="L61" s="36" t="s">
        <v>6</v>
      </c>
      <c r="M61" s="36" t="s">
        <v>309</v>
      </c>
      <c r="N61" s="36"/>
      <c r="O61" s="36">
        <v>22</v>
      </c>
      <c r="P61" s="36">
        <v>22</v>
      </c>
      <c r="Q61" s="36">
        <v>0</v>
      </c>
      <c r="R61" s="36" t="s">
        <v>438</v>
      </c>
      <c r="S61" s="36"/>
      <c r="T61" s="36" t="s">
        <v>442</v>
      </c>
      <c r="U61" s="36" t="s">
        <v>448</v>
      </c>
      <c r="V61" s="36" t="s">
        <v>492</v>
      </c>
      <c r="W61" s="36"/>
    </row>
    <row r="62" spans="1:23" x14ac:dyDescent="0.25">
      <c r="A62" s="73">
        <v>2016</v>
      </c>
      <c r="B62" s="36" t="s">
        <v>371</v>
      </c>
      <c r="C62" s="37">
        <v>18832</v>
      </c>
      <c r="D62" s="36">
        <v>28</v>
      </c>
      <c r="E62" s="70">
        <v>42563</v>
      </c>
      <c r="F62" s="36" t="s">
        <v>306</v>
      </c>
      <c r="G62" s="36" t="s">
        <v>47</v>
      </c>
      <c r="H62" s="36" t="s">
        <v>242</v>
      </c>
      <c r="I62" s="36" t="s">
        <v>62</v>
      </c>
      <c r="J62" s="36" t="s">
        <v>307</v>
      </c>
      <c r="K62" s="36" t="s">
        <v>308</v>
      </c>
      <c r="L62" s="36" t="s">
        <v>6</v>
      </c>
      <c r="M62" s="36" t="s">
        <v>309</v>
      </c>
      <c r="N62" s="36"/>
      <c r="O62" s="36">
        <v>12</v>
      </c>
      <c r="P62" s="36">
        <v>12</v>
      </c>
      <c r="Q62" s="36">
        <v>0</v>
      </c>
      <c r="R62" s="36" t="s">
        <v>438</v>
      </c>
      <c r="S62" s="36"/>
      <c r="T62" s="36" t="s">
        <v>442</v>
      </c>
      <c r="U62" s="36" t="s">
        <v>448</v>
      </c>
      <c r="V62" s="36" t="s">
        <v>493</v>
      </c>
      <c r="W62" s="36"/>
    </row>
    <row r="63" spans="1:23" x14ac:dyDescent="0.25">
      <c r="A63" s="73">
        <v>2016</v>
      </c>
      <c r="B63" s="36" t="s">
        <v>372</v>
      </c>
      <c r="C63" s="37">
        <v>18833</v>
      </c>
      <c r="D63" s="36">
        <v>28</v>
      </c>
      <c r="E63" s="70">
        <v>42563</v>
      </c>
      <c r="F63" s="36" t="s">
        <v>306</v>
      </c>
      <c r="G63" s="36" t="s">
        <v>47</v>
      </c>
      <c r="H63" s="36" t="s">
        <v>242</v>
      </c>
      <c r="I63" s="36" t="s">
        <v>62</v>
      </c>
      <c r="J63" s="36" t="s">
        <v>307</v>
      </c>
      <c r="K63" s="36" t="s">
        <v>308</v>
      </c>
      <c r="L63" s="36" t="s">
        <v>5</v>
      </c>
      <c r="M63" s="36" t="s">
        <v>309</v>
      </c>
      <c r="N63" s="36"/>
      <c r="O63" s="36">
        <v>4</v>
      </c>
      <c r="P63" s="36">
        <v>4</v>
      </c>
      <c r="Q63" s="36">
        <v>0</v>
      </c>
      <c r="R63" s="36" t="s">
        <v>438</v>
      </c>
      <c r="S63" s="36"/>
      <c r="T63" s="36" t="s">
        <v>443</v>
      </c>
      <c r="U63" s="36" t="s">
        <v>447</v>
      </c>
      <c r="V63" s="36" t="s">
        <v>494</v>
      </c>
      <c r="W63" s="36"/>
    </row>
    <row r="64" spans="1:23" x14ac:dyDescent="0.25">
      <c r="A64" s="73">
        <v>2016</v>
      </c>
      <c r="B64" s="36" t="s">
        <v>373</v>
      </c>
      <c r="C64" s="37">
        <v>18834</v>
      </c>
      <c r="D64" s="36">
        <v>28</v>
      </c>
      <c r="E64" s="70">
        <v>42563</v>
      </c>
      <c r="F64" s="36" t="s">
        <v>306</v>
      </c>
      <c r="G64" s="36" t="s">
        <v>47</v>
      </c>
      <c r="H64" s="36" t="s">
        <v>224</v>
      </c>
      <c r="I64" s="36" t="s">
        <v>62</v>
      </c>
      <c r="J64" s="36" t="s">
        <v>307</v>
      </c>
      <c r="K64" s="36" t="s">
        <v>308</v>
      </c>
      <c r="L64" s="36" t="s">
        <v>6</v>
      </c>
      <c r="M64" s="36" t="s">
        <v>309</v>
      </c>
      <c r="N64" s="36"/>
      <c r="O64" s="36">
        <v>13</v>
      </c>
      <c r="P64" s="36">
        <v>13</v>
      </c>
      <c r="Q64" s="36">
        <v>0</v>
      </c>
      <c r="R64" s="36" t="s">
        <v>438</v>
      </c>
      <c r="S64" s="36"/>
      <c r="T64" s="36" t="s">
        <v>442</v>
      </c>
      <c r="U64" s="36" t="s">
        <v>448</v>
      </c>
      <c r="V64" s="36" t="s">
        <v>495</v>
      </c>
      <c r="W64" s="36"/>
    </row>
    <row r="65" spans="1:23" x14ac:dyDescent="0.25">
      <c r="A65" s="73">
        <v>2016</v>
      </c>
      <c r="B65" s="36" t="s">
        <v>374</v>
      </c>
      <c r="C65" s="37">
        <v>18835</v>
      </c>
      <c r="D65" s="36">
        <v>28</v>
      </c>
      <c r="E65" s="70">
        <v>42563</v>
      </c>
      <c r="F65" s="36" t="s">
        <v>306</v>
      </c>
      <c r="G65" s="36" t="s">
        <v>47</v>
      </c>
      <c r="H65" s="36" t="s">
        <v>224</v>
      </c>
      <c r="I65" s="36" t="s">
        <v>62</v>
      </c>
      <c r="J65" s="36" t="s">
        <v>307</v>
      </c>
      <c r="K65" s="36" t="s">
        <v>308</v>
      </c>
      <c r="L65" s="36" t="s">
        <v>5</v>
      </c>
      <c r="M65" s="36" t="s">
        <v>309</v>
      </c>
      <c r="N65" s="36"/>
      <c r="O65" s="36">
        <v>3</v>
      </c>
      <c r="P65" s="36">
        <v>3</v>
      </c>
      <c r="Q65" s="36">
        <v>0</v>
      </c>
      <c r="R65" s="36" t="s">
        <v>438</v>
      </c>
      <c r="S65" s="36"/>
      <c r="T65" s="36" t="s">
        <v>443</v>
      </c>
      <c r="U65" s="36" t="s">
        <v>447</v>
      </c>
      <c r="V65" s="36" t="s">
        <v>496</v>
      </c>
      <c r="W65" s="36"/>
    </row>
    <row r="66" spans="1:23" x14ac:dyDescent="0.25">
      <c r="A66" s="73">
        <v>2016</v>
      </c>
      <c r="B66" s="36" t="s">
        <v>375</v>
      </c>
      <c r="C66" s="37">
        <v>18836</v>
      </c>
      <c r="D66" s="36">
        <v>28</v>
      </c>
      <c r="E66" s="70">
        <v>42563</v>
      </c>
      <c r="F66" s="36" t="s">
        <v>306</v>
      </c>
      <c r="G66" s="36" t="s">
        <v>47</v>
      </c>
      <c r="H66" s="36" t="s">
        <v>164</v>
      </c>
      <c r="I66" s="36" t="s">
        <v>62</v>
      </c>
      <c r="J66" s="36" t="s">
        <v>307</v>
      </c>
      <c r="K66" s="36" t="s">
        <v>308</v>
      </c>
      <c r="L66" s="36" t="s">
        <v>6</v>
      </c>
      <c r="M66" s="36" t="s">
        <v>309</v>
      </c>
      <c r="N66" s="36"/>
      <c r="O66" s="36">
        <v>46</v>
      </c>
      <c r="P66" s="36">
        <v>46</v>
      </c>
      <c r="Q66" s="36">
        <v>0</v>
      </c>
      <c r="R66" s="36" t="s">
        <v>438</v>
      </c>
      <c r="S66" s="36"/>
      <c r="T66" s="36" t="s">
        <v>442</v>
      </c>
      <c r="U66" s="36" t="s">
        <v>448</v>
      </c>
      <c r="V66" s="36" t="s">
        <v>497</v>
      </c>
      <c r="W66" s="36"/>
    </row>
    <row r="67" spans="1:23" x14ac:dyDescent="0.25">
      <c r="A67" s="73">
        <v>2016</v>
      </c>
      <c r="B67" s="36" t="s">
        <v>376</v>
      </c>
      <c r="C67" s="37">
        <v>18837</v>
      </c>
      <c r="D67" s="36">
        <v>28</v>
      </c>
      <c r="E67" s="70">
        <v>42563</v>
      </c>
      <c r="F67" s="36" t="s">
        <v>306</v>
      </c>
      <c r="G67" s="36" t="s">
        <v>47</v>
      </c>
      <c r="H67" s="36" t="s">
        <v>164</v>
      </c>
      <c r="I67" s="36" t="s">
        <v>62</v>
      </c>
      <c r="J67" s="36" t="s">
        <v>307</v>
      </c>
      <c r="K67" s="36" t="s">
        <v>308</v>
      </c>
      <c r="L67" s="36" t="s">
        <v>5</v>
      </c>
      <c r="M67" s="36" t="s">
        <v>309</v>
      </c>
      <c r="N67" s="36"/>
      <c r="O67" s="36">
        <v>1</v>
      </c>
      <c r="P67" s="36">
        <v>1</v>
      </c>
      <c r="Q67" s="36">
        <v>0</v>
      </c>
      <c r="R67" s="36" t="s">
        <v>438</v>
      </c>
      <c r="S67" s="36"/>
      <c r="T67" s="36" t="s">
        <v>443</v>
      </c>
      <c r="U67" s="36" t="s">
        <v>447</v>
      </c>
      <c r="V67" s="36" t="s">
        <v>498</v>
      </c>
      <c r="W67" s="36"/>
    </row>
    <row r="68" spans="1:23" x14ac:dyDescent="0.25">
      <c r="A68" s="73">
        <v>2016</v>
      </c>
      <c r="B68" s="36" t="s">
        <v>377</v>
      </c>
      <c r="C68" s="37">
        <v>18838</v>
      </c>
      <c r="D68" s="36">
        <v>28</v>
      </c>
      <c r="E68" s="70">
        <v>42563</v>
      </c>
      <c r="F68" s="36" t="s">
        <v>306</v>
      </c>
      <c r="G68" s="36" t="s">
        <v>47</v>
      </c>
      <c r="H68" s="36" t="s">
        <v>289</v>
      </c>
      <c r="I68" s="36" t="s">
        <v>62</v>
      </c>
      <c r="J68" s="36" t="s">
        <v>307</v>
      </c>
      <c r="K68" s="36" t="s">
        <v>308</v>
      </c>
      <c r="L68" s="36" t="s">
        <v>6</v>
      </c>
      <c r="M68" s="36" t="s">
        <v>309</v>
      </c>
      <c r="N68" s="36"/>
      <c r="O68" s="36">
        <v>4</v>
      </c>
      <c r="P68" s="36">
        <v>4</v>
      </c>
      <c r="Q68" s="36">
        <v>0</v>
      </c>
      <c r="R68" s="36" t="s">
        <v>438</v>
      </c>
      <c r="S68" s="36"/>
      <c r="T68" s="36" t="s">
        <v>442</v>
      </c>
      <c r="U68" s="36" t="s">
        <v>448</v>
      </c>
      <c r="V68" s="36" t="s">
        <v>499</v>
      </c>
      <c r="W68" s="36"/>
    </row>
    <row r="69" spans="1:23" x14ac:dyDescent="0.25">
      <c r="A69" s="73">
        <v>2016</v>
      </c>
      <c r="B69" s="36" t="s">
        <v>378</v>
      </c>
      <c r="C69" s="37">
        <v>18839</v>
      </c>
      <c r="D69" s="36">
        <v>28</v>
      </c>
      <c r="E69" s="70">
        <v>42563</v>
      </c>
      <c r="F69" s="36" t="s">
        <v>306</v>
      </c>
      <c r="G69" s="36" t="s">
        <v>47</v>
      </c>
      <c r="H69" s="36" t="s">
        <v>124</v>
      </c>
      <c r="I69" s="36" t="s">
        <v>62</v>
      </c>
      <c r="J69" s="36" t="s">
        <v>307</v>
      </c>
      <c r="K69" s="36" t="s">
        <v>308</v>
      </c>
      <c r="L69" s="36" t="s">
        <v>6</v>
      </c>
      <c r="M69" s="36" t="s">
        <v>309</v>
      </c>
      <c r="N69" s="36"/>
      <c r="O69" s="36">
        <v>50</v>
      </c>
      <c r="P69" s="36">
        <v>50</v>
      </c>
      <c r="Q69" s="36">
        <v>0</v>
      </c>
      <c r="R69" s="36" t="s">
        <v>438</v>
      </c>
      <c r="S69" s="36"/>
      <c r="T69" s="36" t="s">
        <v>442</v>
      </c>
      <c r="U69" s="36" t="s">
        <v>448</v>
      </c>
      <c r="V69" s="36" t="s">
        <v>500</v>
      </c>
      <c r="W69" s="36"/>
    </row>
    <row r="70" spans="1:23" x14ac:dyDescent="0.25">
      <c r="A70" s="73">
        <v>2016</v>
      </c>
      <c r="B70" s="36" t="s">
        <v>379</v>
      </c>
      <c r="C70" s="37">
        <v>18840</v>
      </c>
      <c r="D70" s="36">
        <v>28</v>
      </c>
      <c r="E70" s="70">
        <v>42563</v>
      </c>
      <c r="F70" s="36" t="s">
        <v>306</v>
      </c>
      <c r="G70" s="36" t="s">
        <v>47</v>
      </c>
      <c r="H70" s="36" t="s">
        <v>124</v>
      </c>
      <c r="I70" s="36" t="s">
        <v>62</v>
      </c>
      <c r="J70" s="36" t="s">
        <v>307</v>
      </c>
      <c r="K70" s="36" t="s">
        <v>308</v>
      </c>
      <c r="L70" s="36" t="s">
        <v>6</v>
      </c>
      <c r="M70" s="36" t="s">
        <v>309</v>
      </c>
      <c r="N70" s="36"/>
      <c r="O70" s="36">
        <v>48</v>
      </c>
      <c r="P70" s="36">
        <v>48</v>
      </c>
      <c r="Q70" s="36">
        <v>0</v>
      </c>
      <c r="R70" s="36" t="s">
        <v>438</v>
      </c>
      <c r="S70" s="36"/>
      <c r="T70" s="36" t="s">
        <v>442</v>
      </c>
      <c r="U70" s="36" t="s">
        <v>448</v>
      </c>
      <c r="V70" s="36" t="s">
        <v>500</v>
      </c>
      <c r="W70" s="36"/>
    </row>
    <row r="71" spans="1:23" x14ac:dyDescent="0.25">
      <c r="A71" s="36">
        <v>2016</v>
      </c>
      <c r="B71" s="36" t="s">
        <v>380</v>
      </c>
      <c r="C71" s="37">
        <v>18841</v>
      </c>
      <c r="D71" s="36">
        <v>28</v>
      </c>
      <c r="E71" s="70">
        <v>42563</v>
      </c>
      <c r="F71" s="36" t="s">
        <v>306</v>
      </c>
      <c r="G71" s="36" t="s">
        <v>47</v>
      </c>
      <c r="H71" s="36" t="s">
        <v>124</v>
      </c>
      <c r="I71" s="36" t="s">
        <v>62</v>
      </c>
      <c r="J71" s="36" t="s">
        <v>307</v>
      </c>
      <c r="K71" s="36" t="s">
        <v>308</v>
      </c>
      <c r="L71" s="36" t="s">
        <v>5</v>
      </c>
      <c r="M71" s="36" t="s">
        <v>309</v>
      </c>
      <c r="N71" s="36"/>
      <c r="O71" s="36">
        <v>16</v>
      </c>
      <c r="P71" s="36">
        <v>16</v>
      </c>
      <c r="Q71" s="36">
        <v>0</v>
      </c>
      <c r="R71" s="36" t="s">
        <v>438</v>
      </c>
      <c r="S71" s="36"/>
      <c r="T71" s="36" t="s">
        <v>443</v>
      </c>
      <c r="U71" s="36" t="s">
        <v>447</v>
      </c>
      <c r="V71" s="36" t="s">
        <v>501</v>
      </c>
      <c r="W71" s="36"/>
    </row>
    <row r="72" spans="1:23" x14ac:dyDescent="0.25">
      <c r="A72" s="36">
        <v>2016</v>
      </c>
      <c r="B72" s="36" t="s">
        <v>381</v>
      </c>
      <c r="C72" s="37">
        <v>18842</v>
      </c>
      <c r="D72" s="36">
        <v>28</v>
      </c>
      <c r="E72" s="70">
        <v>42563</v>
      </c>
      <c r="F72" s="36" t="s">
        <v>306</v>
      </c>
      <c r="G72" s="36" t="s">
        <v>47</v>
      </c>
      <c r="H72" s="36" t="s">
        <v>177</v>
      </c>
      <c r="I72" s="36" t="s">
        <v>62</v>
      </c>
      <c r="J72" s="36" t="s">
        <v>307</v>
      </c>
      <c r="K72" s="36" t="s">
        <v>308</v>
      </c>
      <c r="L72" s="36" t="s">
        <v>6</v>
      </c>
      <c r="M72" s="36" t="s">
        <v>309</v>
      </c>
      <c r="N72" s="36"/>
      <c r="O72" s="36">
        <v>29</v>
      </c>
      <c r="P72" s="36">
        <v>29</v>
      </c>
      <c r="Q72" s="36">
        <v>0</v>
      </c>
      <c r="R72" s="36" t="s">
        <v>438</v>
      </c>
      <c r="S72" s="36"/>
      <c r="T72" s="36" t="s">
        <v>442</v>
      </c>
      <c r="U72" s="36" t="s">
        <v>448</v>
      </c>
      <c r="V72" s="36" t="s">
        <v>502</v>
      </c>
      <c r="W72" s="36"/>
    </row>
    <row r="73" spans="1:23" x14ac:dyDescent="0.25">
      <c r="A73" s="36">
        <v>2016</v>
      </c>
      <c r="B73" s="36" t="s">
        <v>382</v>
      </c>
      <c r="C73" s="37">
        <v>18843</v>
      </c>
      <c r="D73" s="36">
        <v>28</v>
      </c>
      <c r="E73" s="70">
        <v>42563</v>
      </c>
      <c r="F73" s="36" t="s">
        <v>306</v>
      </c>
      <c r="G73" s="36" t="s">
        <v>47</v>
      </c>
      <c r="H73" s="36" t="s">
        <v>177</v>
      </c>
      <c r="I73" s="36" t="s">
        <v>62</v>
      </c>
      <c r="J73" s="36" t="s">
        <v>307</v>
      </c>
      <c r="K73" s="36" t="s">
        <v>308</v>
      </c>
      <c r="L73" s="36" t="s">
        <v>5</v>
      </c>
      <c r="M73" s="36" t="s">
        <v>309</v>
      </c>
      <c r="N73" s="36"/>
      <c r="O73" s="36">
        <v>11</v>
      </c>
      <c r="P73" s="36">
        <v>11</v>
      </c>
      <c r="Q73" s="36">
        <v>0</v>
      </c>
      <c r="R73" s="36" t="s">
        <v>438</v>
      </c>
      <c r="S73" s="36"/>
      <c r="T73" s="36" t="s">
        <v>443</v>
      </c>
      <c r="U73" s="36" t="s">
        <v>447</v>
      </c>
      <c r="V73" s="36" t="s">
        <v>503</v>
      </c>
      <c r="W73" s="36"/>
    </row>
    <row r="74" spans="1:23" x14ac:dyDescent="0.25">
      <c r="A74" s="36">
        <v>2016</v>
      </c>
      <c r="B74" s="36" t="s">
        <v>383</v>
      </c>
      <c r="C74" s="37">
        <v>18844</v>
      </c>
      <c r="D74" s="36">
        <v>28</v>
      </c>
      <c r="E74" s="70">
        <v>42563</v>
      </c>
      <c r="F74" s="36" t="s">
        <v>306</v>
      </c>
      <c r="G74" s="36" t="s">
        <v>47</v>
      </c>
      <c r="H74" s="36" t="s">
        <v>265</v>
      </c>
      <c r="I74" s="36" t="s">
        <v>62</v>
      </c>
      <c r="J74" s="36" t="s">
        <v>307</v>
      </c>
      <c r="K74" s="36" t="s">
        <v>308</v>
      </c>
      <c r="L74" s="36" t="s">
        <v>6</v>
      </c>
      <c r="M74" s="36" t="s">
        <v>309</v>
      </c>
      <c r="N74" s="36"/>
      <c r="O74" s="36">
        <v>5</v>
      </c>
      <c r="P74" s="36">
        <v>5</v>
      </c>
      <c r="Q74" s="36">
        <v>0</v>
      </c>
      <c r="R74" s="36" t="s">
        <v>438</v>
      </c>
      <c r="S74" s="36"/>
      <c r="T74" s="36" t="s">
        <v>442</v>
      </c>
      <c r="U74" s="36" t="s">
        <v>448</v>
      </c>
      <c r="V74" s="36" t="s">
        <v>504</v>
      </c>
      <c r="W74" s="36"/>
    </row>
    <row r="75" spans="1:23" x14ac:dyDescent="0.25">
      <c r="A75" s="36">
        <v>2016</v>
      </c>
      <c r="B75" s="36" t="s">
        <v>384</v>
      </c>
      <c r="C75" s="37">
        <v>18845</v>
      </c>
      <c r="D75" s="36">
        <v>28</v>
      </c>
      <c r="E75" s="70">
        <v>42563</v>
      </c>
      <c r="F75" s="36" t="s">
        <v>306</v>
      </c>
      <c r="G75" s="36" t="s">
        <v>47</v>
      </c>
      <c r="H75" s="36" t="s">
        <v>265</v>
      </c>
      <c r="I75" s="36" t="s">
        <v>62</v>
      </c>
      <c r="J75" s="36" t="s">
        <v>307</v>
      </c>
      <c r="K75" s="36" t="s">
        <v>308</v>
      </c>
      <c r="L75" s="36" t="s">
        <v>5</v>
      </c>
      <c r="M75" s="36" t="s">
        <v>309</v>
      </c>
      <c r="N75" s="36"/>
      <c r="O75" s="36">
        <v>3</v>
      </c>
      <c r="P75" s="36">
        <v>3</v>
      </c>
      <c r="Q75" s="36">
        <v>0</v>
      </c>
      <c r="R75" s="36" t="s">
        <v>438</v>
      </c>
      <c r="S75" s="36"/>
      <c r="T75" s="36" t="s">
        <v>443</v>
      </c>
      <c r="U75" s="36" t="s">
        <v>447</v>
      </c>
      <c r="V75" s="36" t="s">
        <v>505</v>
      </c>
      <c r="W75" s="36"/>
    </row>
    <row r="76" spans="1:23" x14ac:dyDescent="0.25">
      <c r="A76" s="37">
        <v>2016</v>
      </c>
      <c r="B76" s="37" t="s">
        <v>385</v>
      </c>
      <c r="C76" s="37">
        <v>18846</v>
      </c>
      <c r="D76" s="37">
        <v>28</v>
      </c>
      <c r="E76" s="68">
        <v>42564</v>
      </c>
      <c r="F76" s="37" t="s">
        <v>306</v>
      </c>
      <c r="G76" s="37" t="s">
        <v>47</v>
      </c>
      <c r="H76" s="37" t="s">
        <v>106</v>
      </c>
      <c r="I76" s="37" t="s">
        <v>60</v>
      </c>
      <c r="J76" s="37" t="s">
        <v>307</v>
      </c>
      <c r="K76" s="37" t="s">
        <v>308</v>
      </c>
      <c r="L76" s="37" t="s">
        <v>6</v>
      </c>
      <c r="M76" s="37" t="s">
        <v>309</v>
      </c>
      <c r="O76" s="37">
        <v>50</v>
      </c>
      <c r="P76" s="37">
        <v>50</v>
      </c>
      <c r="Q76" s="37">
        <v>0</v>
      </c>
      <c r="R76" s="37" t="s">
        <v>438</v>
      </c>
      <c r="T76" s="37" t="s">
        <v>442</v>
      </c>
      <c r="U76" s="37" t="s">
        <v>449</v>
      </c>
      <c r="V76" s="37" t="s">
        <v>506</v>
      </c>
      <c r="W76" s="37">
        <f>SUM(P76:P97)</f>
        <v>758</v>
      </c>
    </row>
    <row r="77" spans="1:23" x14ac:dyDescent="0.25">
      <c r="A77" s="37">
        <v>2016</v>
      </c>
      <c r="B77" s="37" t="s">
        <v>386</v>
      </c>
      <c r="C77" s="37">
        <v>18847</v>
      </c>
      <c r="D77" s="37">
        <v>28</v>
      </c>
      <c r="E77" s="68">
        <v>42564</v>
      </c>
      <c r="F77" s="37" t="s">
        <v>306</v>
      </c>
      <c r="G77" s="37" t="s">
        <v>47</v>
      </c>
      <c r="H77" s="37" t="s">
        <v>106</v>
      </c>
      <c r="I77" s="37" t="s">
        <v>60</v>
      </c>
      <c r="J77" s="37" t="s">
        <v>307</v>
      </c>
      <c r="K77" s="37" t="s">
        <v>308</v>
      </c>
      <c r="L77" s="37" t="s">
        <v>6</v>
      </c>
      <c r="M77" s="37" t="s">
        <v>309</v>
      </c>
      <c r="O77" s="37">
        <v>50</v>
      </c>
      <c r="P77" s="37">
        <v>50</v>
      </c>
      <c r="Q77" s="37">
        <v>0</v>
      </c>
      <c r="R77" s="37" t="s">
        <v>438</v>
      </c>
      <c r="T77" s="37" t="s">
        <v>442</v>
      </c>
      <c r="U77" s="37" t="s">
        <v>449</v>
      </c>
      <c r="V77" s="37" t="s">
        <v>506</v>
      </c>
    </row>
    <row r="78" spans="1:23" x14ac:dyDescent="0.25">
      <c r="A78" s="37">
        <v>2016</v>
      </c>
      <c r="B78" s="37" t="s">
        <v>387</v>
      </c>
      <c r="C78" s="37">
        <v>18848</v>
      </c>
      <c r="D78" s="37">
        <v>28</v>
      </c>
      <c r="E78" s="68">
        <v>42564</v>
      </c>
      <c r="F78" s="37" t="s">
        <v>306</v>
      </c>
      <c r="G78" s="37" t="s">
        <v>47</v>
      </c>
      <c r="H78" s="37" t="s">
        <v>106</v>
      </c>
      <c r="I78" s="37" t="s">
        <v>60</v>
      </c>
      <c r="J78" s="37" t="s">
        <v>307</v>
      </c>
      <c r="K78" s="37" t="s">
        <v>308</v>
      </c>
      <c r="L78" s="37" t="s">
        <v>6</v>
      </c>
      <c r="M78" s="37" t="s">
        <v>309</v>
      </c>
      <c r="O78" s="37">
        <v>50</v>
      </c>
      <c r="P78" s="37">
        <v>50</v>
      </c>
      <c r="Q78" s="37">
        <v>0</v>
      </c>
      <c r="R78" s="37" t="s">
        <v>438</v>
      </c>
      <c r="T78" s="37" t="s">
        <v>442</v>
      </c>
      <c r="U78" s="37" t="s">
        <v>449</v>
      </c>
      <c r="V78" s="37" t="s">
        <v>506</v>
      </c>
    </row>
    <row r="79" spans="1:23" x14ac:dyDescent="0.25">
      <c r="A79" s="37">
        <v>2016</v>
      </c>
      <c r="B79" s="37" t="s">
        <v>388</v>
      </c>
      <c r="C79" s="37">
        <v>18849</v>
      </c>
      <c r="D79" s="37">
        <v>28</v>
      </c>
      <c r="E79" s="68">
        <v>42564</v>
      </c>
      <c r="F79" s="37" t="s">
        <v>306</v>
      </c>
      <c r="G79" s="37" t="s">
        <v>47</v>
      </c>
      <c r="H79" s="37" t="s">
        <v>106</v>
      </c>
      <c r="I79" s="37" t="s">
        <v>60</v>
      </c>
      <c r="J79" s="37" t="s">
        <v>307</v>
      </c>
      <c r="K79" s="37" t="s">
        <v>308</v>
      </c>
      <c r="L79" s="37" t="s">
        <v>6</v>
      </c>
      <c r="M79" s="37" t="s">
        <v>309</v>
      </c>
      <c r="O79" s="37">
        <v>50</v>
      </c>
      <c r="P79" s="37">
        <v>50</v>
      </c>
      <c r="Q79" s="37">
        <v>0</v>
      </c>
      <c r="R79" s="37" t="s">
        <v>438</v>
      </c>
      <c r="T79" s="37" t="s">
        <v>442</v>
      </c>
      <c r="U79" s="37" t="s">
        <v>449</v>
      </c>
      <c r="V79" s="37" t="s">
        <v>506</v>
      </c>
    </row>
    <row r="80" spans="1:23" x14ac:dyDescent="0.25">
      <c r="A80" s="37">
        <v>2016</v>
      </c>
      <c r="B80" s="37" t="s">
        <v>389</v>
      </c>
      <c r="C80" s="37">
        <v>18850</v>
      </c>
      <c r="D80" s="37">
        <v>28</v>
      </c>
      <c r="E80" s="68">
        <v>42564</v>
      </c>
      <c r="F80" s="37" t="s">
        <v>306</v>
      </c>
      <c r="G80" s="37" t="s">
        <v>47</v>
      </c>
      <c r="H80" s="37" t="s">
        <v>106</v>
      </c>
      <c r="I80" s="37" t="s">
        <v>60</v>
      </c>
      <c r="J80" s="37" t="s">
        <v>307</v>
      </c>
      <c r="K80" s="37" t="s">
        <v>308</v>
      </c>
      <c r="L80" s="37" t="s">
        <v>6</v>
      </c>
      <c r="M80" s="37" t="s">
        <v>309</v>
      </c>
      <c r="O80" s="37">
        <v>50</v>
      </c>
      <c r="P80" s="37">
        <v>50</v>
      </c>
      <c r="Q80" s="37">
        <v>0</v>
      </c>
      <c r="R80" s="37" t="s">
        <v>438</v>
      </c>
      <c r="T80" s="37" t="s">
        <v>442</v>
      </c>
      <c r="U80" s="37" t="s">
        <v>449</v>
      </c>
      <c r="V80" s="37" t="s">
        <v>506</v>
      </c>
    </row>
    <row r="81" spans="1:23" s="36" customFormat="1" x14ac:dyDescent="0.25">
      <c r="A81" s="37">
        <v>2016</v>
      </c>
      <c r="B81" s="37" t="s">
        <v>390</v>
      </c>
      <c r="C81" s="37">
        <v>18851</v>
      </c>
      <c r="D81" s="37">
        <v>28</v>
      </c>
      <c r="E81" s="68">
        <v>42564</v>
      </c>
      <c r="F81" s="37" t="s">
        <v>306</v>
      </c>
      <c r="G81" s="37" t="s">
        <v>47</v>
      </c>
      <c r="H81" s="37" t="s">
        <v>106</v>
      </c>
      <c r="I81" s="37" t="s">
        <v>60</v>
      </c>
      <c r="J81" s="37" t="s">
        <v>307</v>
      </c>
      <c r="K81" s="37" t="s">
        <v>308</v>
      </c>
      <c r="L81" s="37" t="s">
        <v>6</v>
      </c>
      <c r="M81" s="37" t="s">
        <v>309</v>
      </c>
      <c r="N81" s="37"/>
      <c r="O81" s="37">
        <v>42</v>
      </c>
      <c r="P81" s="37">
        <v>42</v>
      </c>
      <c r="Q81" s="37">
        <v>0</v>
      </c>
      <c r="R81" s="37" t="s">
        <v>438</v>
      </c>
      <c r="S81" s="37"/>
      <c r="T81" s="37" t="s">
        <v>442</v>
      </c>
      <c r="U81" s="37" t="s">
        <v>449</v>
      </c>
      <c r="V81" s="37" t="s">
        <v>506</v>
      </c>
      <c r="W81" s="37"/>
    </row>
    <row r="82" spans="1:23" s="36" customFormat="1" x14ac:dyDescent="0.25">
      <c r="A82" s="37">
        <v>2016</v>
      </c>
      <c r="B82" s="37" t="s">
        <v>391</v>
      </c>
      <c r="C82" s="37">
        <v>18852</v>
      </c>
      <c r="D82" s="37">
        <v>28</v>
      </c>
      <c r="E82" s="68">
        <v>42564</v>
      </c>
      <c r="F82" s="37" t="s">
        <v>306</v>
      </c>
      <c r="G82" s="37" t="s">
        <v>47</v>
      </c>
      <c r="H82" s="37" t="s">
        <v>106</v>
      </c>
      <c r="I82" s="37" t="s">
        <v>60</v>
      </c>
      <c r="J82" s="37" t="s">
        <v>307</v>
      </c>
      <c r="K82" s="37" t="s">
        <v>308</v>
      </c>
      <c r="L82" s="37" t="s">
        <v>5</v>
      </c>
      <c r="M82" s="37" t="s">
        <v>309</v>
      </c>
      <c r="N82" s="37"/>
      <c r="O82" s="37">
        <v>39</v>
      </c>
      <c r="P82" s="37">
        <v>39</v>
      </c>
      <c r="Q82" s="37">
        <v>0</v>
      </c>
      <c r="R82" s="37" t="s">
        <v>438</v>
      </c>
      <c r="S82" s="37"/>
      <c r="T82" s="37" t="s">
        <v>443</v>
      </c>
      <c r="U82" s="37" t="s">
        <v>450</v>
      </c>
      <c r="V82" s="37" t="s">
        <v>507</v>
      </c>
      <c r="W82" s="37"/>
    </row>
    <row r="83" spans="1:23" s="36" customFormat="1" x14ac:dyDescent="0.25">
      <c r="A83" s="37">
        <v>2016</v>
      </c>
      <c r="B83" s="37" t="s">
        <v>392</v>
      </c>
      <c r="C83" s="37">
        <v>18853</v>
      </c>
      <c r="D83" s="37">
        <v>28</v>
      </c>
      <c r="E83" s="68">
        <v>42564</v>
      </c>
      <c r="F83" s="37" t="s">
        <v>306</v>
      </c>
      <c r="G83" s="37" t="s">
        <v>47</v>
      </c>
      <c r="H83" s="37" t="s">
        <v>275</v>
      </c>
      <c r="I83" s="37" t="s">
        <v>60</v>
      </c>
      <c r="J83" s="37" t="s">
        <v>307</v>
      </c>
      <c r="K83" s="37" t="s">
        <v>308</v>
      </c>
      <c r="L83" s="37" t="s">
        <v>6</v>
      </c>
      <c r="M83" s="37" t="s">
        <v>309</v>
      </c>
      <c r="N83" s="37"/>
      <c r="O83" s="37">
        <v>4</v>
      </c>
      <c r="P83" s="37">
        <v>4</v>
      </c>
      <c r="Q83" s="37">
        <v>0</v>
      </c>
      <c r="R83" s="37" t="s">
        <v>438</v>
      </c>
      <c r="S83" s="37"/>
      <c r="T83" s="37" t="s">
        <v>442</v>
      </c>
      <c r="U83" s="37" t="s">
        <v>449</v>
      </c>
      <c r="V83" s="37" t="s">
        <v>508</v>
      </c>
      <c r="W83" s="37"/>
    </row>
    <row r="84" spans="1:23" s="36" customFormat="1" x14ac:dyDescent="0.25">
      <c r="A84" s="37">
        <v>2016</v>
      </c>
      <c r="B84" s="37" t="s">
        <v>393</v>
      </c>
      <c r="C84" s="37">
        <v>18854</v>
      </c>
      <c r="D84" s="37">
        <v>28</v>
      </c>
      <c r="E84" s="68">
        <v>42564</v>
      </c>
      <c r="F84" s="37" t="s">
        <v>306</v>
      </c>
      <c r="G84" s="37" t="s">
        <v>47</v>
      </c>
      <c r="H84" s="37" t="s">
        <v>275</v>
      </c>
      <c r="I84" s="37" t="s">
        <v>60</v>
      </c>
      <c r="J84" s="37" t="s">
        <v>307</v>
      </c>
      <c r="K84" s="37" t="s">
        <v>308</v>
      </c>
      <c r="L84" s="37" t="s">
        <v>5</v>
      </c>
      <c r="M84" s="37" t="s">
        <v>309</v>
      </c>
      <c r="N84" s="37"/>
      <c r="O84" s="37">
        <v>2</v>
      </c>
      <c r="P84" s="37">
        <v>2</v>
      </c>
      <c r="Q84" s="37">
        <v>0</v>
      </c>
      <c r="R84" s="37" t="s">
        <v>438</v>
      </c>
      <c r="S84" s="37"/>
      <c r="T84" s="37" t="s">
        <v>443</v>
      </c>
      <c r="U84" s="37" t="s">
        <v>450</v>
      </c>
      <c r="V84" s="37" t="s">
        <v>509</v>
      </c>
      <c r="W84" s="37"/>
    </row>
    <row r="85" spans="1:23" s="36" customFormat="1" x14ac:dyDescent="0.25">
      <c r="A85" s="37">
        <v>2016</v>
      </c>
      <c r="B85" s="37" t="s">
        <v>394</v>
      </c>
      <c r="C85" s="37">
        <v>18855</v>
      </c>
      <c r="D85" s="37">
        <v>28</v>
      </c>
      <c r="E85" s="68">
        <v>42564</v>
      </c>
      <c r="F85" s="37" t="s">
        <v>306</v>
      </c>
      <c r="G85" s="37" t="s">
        <v>47</v>
      </c>
      <c r="H85" s="37" t="s">
        <v>244</v>
      </c>
      <c r="I85" s="37" t="s">
        <v>60</v>
      </c>
      <c r="J85" s="37" t="s">
        <v>307</v>
      </c>
      <c r="K85" s="37" t="s">
        <v>308</v>
      </c>
      <c r="L85" s="37" t="s">
        <v>6</v>
      </c>
      <c r="M85" s="37" t="s">
        <v>309</v>
      </c>
      <c r="N85" s="37"/>
      <c r="O85" s="37">
        <v>7</v>
      </c>
      <c r="P85" s="37">
        <v>7</v>
      </c>
      <c r="Q85" s="37">
        <v>0</v>
      </c>
      <c r="R85" s="37" t="s">
        <v>438</v>
      </c>
      <c r="S85" s="37"/>
      <c r="T85" s="37" t="s">
        <v>442</v>
      </c>
      <c r="U85" s="37" t="s">
        <v>449</v>
      </c>
      <c r="V85" s="37" t="s">
        <v>510</v>
      </c>
      <c r="W85" s="37"/>
    </row>
    <row r="86" spans="1:23" s="36" customFormat="1" x14ac:dyDescent="0.25">
      <c r="A86" s="37">
        <v>2016</v>
      </c>
      <c r="B86" s="37" t="s">
        <v>395</v>
      </c>
      <c r="C86" s="37">
        <v>18856</v>
      </c>
      <c r="D86" s="37">
        <v>28</v>
      </c>
      <c r="E86" s="68">
        <v>42564</v>
      </c>
      <c r="F86" s="37" t="s">
        <v>306</v>
      </c>
      <c r="G86" s="37" t="s">
        <v>47</v>
      </c>
      <c r="H86" s="37" t="s">
        <v>244</v>
      </c>
      <c r="I86" s="37" t="s">
        <v>60</v>
      </c>
      <c r="J86" s="37" t="s">
        <v>307</v>
      </c>
      <c r="K86" s="37" t="s">
        <v>308</v>
      </c>
      <c r="L86" s="37" t="s">
        <v>5</v>
      </c>
      <c r="M86" s="37" t="s">
        <v>309</v>
      </c>
      <c r="N86" s="37"/>
      <c r="O86" s="37">
        <v>9</v>
      </c>
      <c r="P86" s="37">
        <v>9</v>
      </c>
      <c r="Q86" s="37">
        <v>0</v>
      </c>
      <c r="R86" s="37" t="s">
        <v>438</v>
      </c>
      <c r="S86" s="37"/>
      <c r="T86" s="37" t="s">
        <v>443</v>
      </c>
      <c r="U86" s="37" t="s">
        <v>450</v>
      </c>
      <c r="V86" s="37" t="s">
        <v>511</v>
      </c>
      <c r="W86" s="37"/>
    </row>
    <row r="87" spans="1:23" s="36" customFormat="1" x14ac:dyDescent="0.25">
      <c r="A87" s="37">
        <v>2016</v>
      </c>
      <c r="B87" s="37" t="s">
        <v>396</v>
      </c>
      <c r="C87" s="37">
        <v>18857</v>
      </c>
      <c r="D87" s="37">
        <v>28</v>
      </c>
      <c r="E87" s="68">
        <v>42564</v>
      </c>
      <c r="F87" s="37" t="s">
        <v>306</v>
      </c>
      <c r="G87" s="37" t="s">
        <v>9</v>
      </c>
      <c r="H87" s="37" t="s">
        <v>110</v>
      </c>
      <c r="I87" s="37" t="s">
        <v>9</v>
      </c>
      <c r="J87" s="37" t="s">
        <v>307</v>
      </c>
      <c r="K87" s="37" t="s">
        <v>308</v>
      </c>
      <c r="L87" s="37" t="s">
        <v>6</v>
      </c>
      <c r="M87" s="37" t="s">
        <v>309</v>
      </c>
      <c r="N87" s="37"/>
      <c r="O87" s="37">
        <v>50</v>
      </c>
      <c r="P87" s="37">
        <v>50</v>
      </c>
      <c r="Q87" s="37">
        <v>0</v>
      </c>
      <c r="R87" s="37" t="s">
        <v>438</v>
      </c>
      <c r="S87" s="37"/>
      <c r="T87" s="37" t="s">
        <v>441</v>
      </c>
      <c r="U87" s="37" t="s">
        <v>441</v>
      </c>
      <c r="V87" s="37" t="s">
        <v>512</v>
      </c>
      <c r="W87" s="37"/>
    </row>
    <row r="88" spans="1:23" s="36" customFormat="1" x14ac:dyDescent="0.25">
      <c r="A88" s="37">
        <v>2016</v>
      </c>
      <c r="B88" s="37" t="s">
        <v>397</v>
      </c>
      <c r="C88" s="37">
        <v>18858</v>
      </c>
      <c r="D88" s="37">
        <v>28</v>
      </c>
      <c r="E88" s="68">
        <v>42564</v>
      </c>
      <c r="F88" s="37" t="s">
        <v>306</v>
      </c>
      <c r="G88" s="37" t="s">
        <v>9</v>
      </c>
      <c r="H88" s="37" t="s">
        <v>110</v>
      </c>
      <c r="I88" s="37" t="s">
        <v>9</v>
      </c>
      <c r="J88" s="37" t="s">
        <v>307</v>
      </c>
      <c r="K88" s="37" t="s">
        <v>308</v>
      </c>
      <c r="L88" s="37" t="s">
        <v>6</v>
      </c>
      <c r="M88" s="37" t="s">
        <v>309</v>
      </c>
      <c r="N88" s="37"/>
      <c r="O88" s="37">
        <v>50</v>
      </c>
      <c r="P88" s="37">
        <v>50</v>
      </c>
      <c r="Q88" s="37">
        <v>0</v>
      </c>
      <c r="R88" s="37" t="s">
        <v>438</v>
      </c>
      <c r="S88" s="37"/>
      <c r="T88" s="37" t="s">
        <v>441</v>
      </c>
      <c r="U88" s="37" t="s">
        <v>441</v>
      </c>
      <c r="V88" s="37" t="s">
        <v>512</v>
      </c>
      <c r="W88" s="37"/>
    </row>
    <row r="89" spans="1:23" s="36" customFormat="1" x14ac:dyDescent="0.25">
      <c r="A89" s="37">
        <v>2016</v>
      </c>
      <c r="B89" s="37" t="s">
        <v>398</v>
      </c>
      <c r="C89" s="37">
        <v>18859</v>
      </c>
      <c r="D89" s="37">
        <v>28</v>
      </c>
      <c r="E89" s="68">
        <v>42564</v>
      </c>
      <c r="F89" s="37" t="s">
        <v>306</v>
      </c>
      <c r="G89" s="37" t="s">
        <v>9</v>
      </c>
      <c r="H89" s="37" t="s">
        <v>110</v>
      </c>
      <c r="I89" s="37" t="s">
        <v>9</v>
      </c>
      <c r="J89" s="37" t="s">
        <v>307</v>
      </c>
      <c r="K89" s="37" t="s">
        <v>308</v>
      </c>
      <c r="L89" s="37" t="s">
        <v>6</v>
      </c>
      <c r="M89" s="37" t="s">
        <v>309</v>
      </c>
      <c r="N89" s="37"/>
      <c r="O89" s="37">
        <v>50</v>
      </c>
      <c r="P89" s="37">
        <v>50</v>
      </c>
      <c r="Q89" s="37">
        <v>0</v>
      </c>
      <c r="R89" s="37" t="s">
        <v>438</v>
      </c>
      <c r="S89" s="37"/>
      <c r="T89" s="37" t="s">
        <v>441</v>
      </c>
      <c r="U89" s="37" t="s">
        <v>441</v>
      </c>
      <c r="V89" s="37" t="s">
        <v>512</v>
      </c>
      <c r="W89" s="37"/>
    </row>
    <row r="90" spans="1:23" s="36" customFormat="1" x14ac:dyDescent="0.25">
      <c r="A90" s="37">
        <v>2016</v>
      </c>
      <c r="B90" s="37" t="s">
        <v>399</v>
      </c>
      <c r="C90" s="37">
        <v>18860</v>
      </c>
      <c r="D90" s="37">
        <v>28</v>
      </c>
      <c r="E90" s="68">
        <v>42564</v>
      </c>
      <c r="F90" s="37" t="s">
        <v>306</v>
      </c>
      <c r="G90" s="37" t="s">
        <v>9</v>
      </c>
      <c r="H90" s="37" t="s">
        <v>110</v>
      </c>
      <c r="I90" s="37" t="s">
        <v>9</v>
      </c>
      <c r="J90" s="37" t="s">
        <v>307</v>
      </c>
      <c r="K90" s="37" t="s">
        <v>308</v>
      </c>
      <c r="L90" s="37" t="s">
        <v>6</v>
      </c>
      <c r="M90" s="37" t="s">
        <v>309</v>
      </c>
      <c r="N90" s="37"/>
      <c r="O90" s="37">
        <v>50</v>
      </c>
      <c r="P90" s="37">
        <v>50</v>
      </c>
      <c r="Q90" s="37">
        <v>0</v>
      </c>
      <c r="R90" s="37" t="s">
        <v>438</v>
      </c>
      <c r="S90" s="37"/>
      <c r="T90" s="37" t="s">
        <v>441</v>
      </c>
      <c r="U90" s="37" t="s">
        <v>441</v>
      </c>
      <c r="V90" s="37" t="s">
        <v>512</v>
      </c>
      <c r="W90" s="37"/>
    </row>
    <row r="91" spans="1:23" s="36" customFormat="1" x14ac:dyDescent="0.25">
      <c r="A91" s="37">
        <v>2016</v>
      </c>
      <c r="B91" s="37" t="s">
        <v>400</v>
      </c>
      <c r="C91" s="37">
        <v>18861</v>
      </c>
      <c r="D91" s="37">
        <v>28</v>
      </c>
      <c r="E91" s="68">
        <v>42564</v>
      </c>
      <c r="F91" s="37" t="s">
        <v>306</v>
      </c>
      <c r="G91" s="37" t="s">
        <v>9</v>
      </c>
      <c r="H91" s="37" t="s">
        <v>110</v>
      </c>
      <c r="I91" s="37" t="s">
        <v>9</v>
      </c>
      <c r="J91" s="37" t="s">
        <v>307</v>
      </c>
      <c r="K91" s="37" t="s">
        <v>308</v>
      </c>
      <c r="L91" s="37" t="s">
        <v>6</v>
      </c>
      <c r="M91" s="37" t="s">
        <v>309</v>
      </c>
      <c r="N91" s="37"/>
      <c r="O91" s="37">
        <v>38</v>
      </c>
      <c r="P91" s="37">
        <v>38</v>
      </c>
      <c r="Q91" s="37">
        <v>0</v>
      </c>
      <c r="R91" s="37" t="s">
        <v>438</v>
      </c>
      <c r="S91" s="37"/>
      <c r="T91" s="37" t="s">
        <v>441</v>
      </c>
      <c r="U91" s="37" t="s">
        <v>441</v>
      </c>
      <c r="V91" s="37" t="s">
        <v>512</v>
      </c>
      <c r="W91" s="37"/>
    </row>
    <row r="92" spans="1:23" s="36" customFormat="1" x14ac:dyDescent="0.25">
      <c r="A92" s="37">
        <v>2016</v>
      </c>
      <c r="B92" s="37" t="s">
        <v>401</v>
      </c>
      <c r="C92" s="37">
        <v>18862</v>
      </c>
      <c r="D92" s="37">
        <v>28</v>
      </c>
      <c r="E92" s="68">
        <v>42564</v>
      </c>
      <c r="F92" s="37" t="s">
        <v>306</v>
      </c>
      <c r="G92" s="37" t="s">
        <v>47</v>
      </c>
      <c r="H92" s="37" t="s">
        <v>246</v>
      </c>
      <c r="I92" s="37" t="s">
        <v>60</v>
      </c>
      <c r="J92" s="37" t="s">
        <v>307</v>
      </c>
      <c r="K92" s="37" t="s">
        <v>308</v>
      </c>
      <c r="L92" s="37" t="s">
        <v>6</v>
      </c>
      <c r="M92" s="37" t="s">
        <v>309</v>
      </c>
      <c r="N92" s="37"/>
      <c r="O92" s="37">
        <v>7</v>
      </c>
      <c r="P92" s="37">
        <v>7</v>
      </c>
      <c r="Q92" s="37">
        <v>0</v>
      </c>
      <c r="R92" s="37" t="s">
        <v>438</v>
      </c>
      <c r="S92" s="37"/>
      <c r="T92" s="37" t="s">
        <v>442</v>
      </c>
      <c r="U92" s="37" t="s">
        <v>449</v>
      </c>
      <c r="V92" s="37" t="s">
        <v>513</v>
      </c>
      <c r="W92" s="37"/>
    </row>
    <row r="93" spans="1:23" s="36" customFormat="1" x14ac:dyDescent="0.25">
      <c r="A93" s="37">
        <v>2016</v>
      </c>
      <c r="B93" s="37" t="s">
        <v>402</v>
      </c>
      <c r="C93" s="37">
        <v>18863</v>
      </c>
      <c r="D93" s="37">
        <v>28</v>
      </c>
      <c r="E93" s="68">
        <v>42564</v>
      </c>
      <c r="F93" s="37" t="s">
        <v>306</v>
      </c>
      <c r="G93" s="37" t="s">
        <v>47</v>
      </c>
      <c r="H93" s="37" t="s">
        <v>246</v>
      </c>
      <c r="I93" s="37" t="s">
        <v>60</v>
      </c>
      <c r="J93" s="37" t="s">
        <v>307</v>
      </c>
      <c r="K93" s="37" t="s">
        <v>308</v>
      </c>
      <c r="L93" s="37" t="s">
        <v>5</v>
      </c>
      <c r="M93" s="37" t="s">
        <v>309</v>
      </c>
      <c r="N93" s="37"/>
      <c r="O93" s="37">
        <v>8</v>
      </c>
      <c r="P93" s="37">
        <v>8</v>
      </c>
      <c r="Q93" s="37">
        <v>0</v>
      </c>
      <c r="R93" s="37" t="s">
        <v>438</v>
      </c>
      <c r="S93" s="37"/>
      <c r="T93" s="37" t="s">
        <v>443</v>
      </c>
      <c r="U93" s="37" t="s">
        <v>450</v>
      </c>
      <c r="V93" s="37" t="s">
        <v>514</v>
      </c>
      <c r="W93" s="37"/>
    </row>
    <row r="94" spans="1:23" s="36" customFormat="1" x14ac:dyDescent="0.25">
      <c r="A94" s="37">
        <v>2016</v>
      </c>
      <c r="B94" s="37" t="s">
        <v>403</v>
      </c>
      <c r="C94" s="37">
        <v>18864</v>
      </c>
      <c r="D94" s="37">
        <v>28</v>
      </c>
      <c r="E94" s="68">
        <v>42564</v>
      </c>
      <c r="F94" s="37" t="s">
        <v>306</v>
      </c>
      <c r="G94" s="37" t="s">
        <v>47</v>
      </c>
      <c r="H94" s="37" t="s">
        <v>160</v>
      </c>
      <c r="I94" s="37" t="s">
        <v>60</v>
      </c>
      <c r="J94" s="37" t="s">
        <v>307</v>
      </c>
      <c r="K94" s="37" t="s">
        <v>308</v>
      </c>
      <c r="L94" s="37" t="s">
        <v>6</v>
      </c>
      <c r="M94" s="37" t="s">
        <v>309</v>
      </c>
      <c r="N94" s="37"/>
      <c r="O94" s="37">
        <v>16</v>
      </c>
      <c r="P94" s="37">
        <v>16</v>
      </c>
      <c r="Q94" s="37">
        <v>0</v>
      </c>
      <c r="R94" s="37" t="s">
        <v>438</v>
      </c>
      <c r="S94" s="37"/>
      <c r="T94" s="37" t="s">
        <v>442</v>
      </c>
      <c r="U94" s="37" t="s">
        <v>449</v>
      </c>
      <c r="V94" s="37" t="s">
        <v>515</v>
      </c>
      <c r="W94" s="37"/>
    </row>
    <row r="95" spans="1:23" s="36" customFormat="1" x14ac:dyDescent="0.25">
      <c r="A95" s="37">
        <v>2016</v>
      </c>
      <c r="B95" s="37" t="s">
        <v>404</v>
      </c>
      <c r="C95" s="37">
        <v>18865</v>
      </c>
      <c r="D95" s="37">
        <v>28</v>
      </c>
      <c r="E95" s="68">
        <v>42564</v>
      </c>
      <c r="F95" s="37" t="s">
        <v>306</v>
      </c>
      <c r="G95" s="37" t="s">
        <v>47</v>
      </c>
      <c r="H95" s="37" t="s">
        <v>160</v>
      </c>
      <c r="I95" s="37" t="s">
        <v>60</v>
      </c>
      <c r="J95" s="37" t="s">
        <v>307</v>
      </c>
      <c r="K95" s="37" t="s">
        <v>308</v>
      </c>
      <c r="L95" s="37" t="s">
        <v>5</v>
      </c>
      <c r="M95" s="37" t="s">
        <v>309</v>
      </c>
      <c r="N95" s="37"/>
      <c r="O95" s="37">
        <v>36</v>
      </c>
      <c r="P95" s="37">
        <v>36</v>
      </c>
      <c r="Q95" s="37">
        <v>0</v>
      </c>
      <c r="R95" s="37" t="s">
        <v>438</v>
      </c>
      <c r="S95" s="37"/>
      <c r="T95" s="37" t="s">
        <v>443</v>
      </c>
      <c r="U95" s="37" t="s">
        <v>450</v>
      </c>
      <c r="V95" s="37" t="s">
        <v>516</v>
      </c>
      <c r="W95" s="37"/>
    </row>
    <row r="96" spans="1:23" s="36" customFormat="1" x14ac:dyDescent="0.25">
      <c r="A96" s="37">
        <v>2016</v>
      </c>
      <c r="B96" s="37" t="s">
        <v>405</v>
      </c>
      <c r="C96" s="37">
        <v>18866</v>
      </c>
      <c r="D96" s="37">
        <v>28</v>
      </c>
      <c r="E96" s="68">
        <v>42564</v>
      </c>
      <c r="F96" s="37" t="s">
        <v>306</v>
      </c>
      <c r="G96" s="37" t="s">
        <v>47</v>
      </c>
      <c r="H96" s="37" t="s">
        <v>130</v>
      </c>
      <c r="I96" s="37" t="s">
        <v>60</v>
      </c>
      <c r="J96" s="37" t="s">
        <v>313</v>
      </c>
      <c r="K96" s="37" t="s">
        <v>308</v>
      </c>
      <c r="L96" s="37" t="s">
        <v>5</v>
      </c>
      <c r="M96" s="37" t="s">
        <v>309</v>
      </c>
      <c r="N96" s="37">
        <v>50</v>
      </c>
      <c r="O96" s="37"/>
      <c r="P96" s="37">
        <v>50</v>
      </c>
      <c r="Q96" s="37">
        <v>0</v>
      </c>
      <c r="R96" s="37" t="s">
        <v>438</v>
      </c>
      <c r="S96" s="37"/>
      <c r="T96" s="37" t="s">
        <v>443</v>
      </c>
      <c r="U96" s="37" t="s">
        <v>450</v>
      </c>
      <c r="V96" s="37" t="s">
        <v>517</v>
      </c>
      <c r="W96" s="37"/>
    </row>
    <row r="97" spans="1:23" s="36" customFormat="1" x14ac:dyDescent="0.25">
      <c r="A97" s="37">
        <v>2016</v>
      </c>
      <c r="B97" s="37" t="s">
        <v>406</v>
      </c>
      <c r="C97" s="37">
        <v>18867</v>
      </c>
      <c r="D97" s="37">
        <v>28</v>
      </c>
      <c r="E97" s="68">
        <v>42564</v>
      </c>
      <c r="F97" s="37" t="s">
        <v>306</v>
      </c>
      <c r="G97" s="37" t="s">
        <v>47</v>
      </c>
      <c r="H97" s="37" t="s">
        <v>130</v>
      </c>
      <c r="I97" s="37" t="s">
        <v>60</v>
      </c>
      <c r="J97" s="37" t="s">
        <v>313</v>
      </c>
      <c r="K97" s="37" t="s">
        <v>308</v>
      </c>
      <c r="L97" s="37" t="s">
        <v>5</v>
      </c>
      <c r="M97" s="37" t="s">
        <v>309</v>
      </c>
      <c r="N97" s="37">
        <v>50</v>
      </c>
      <c r="O97" s="37"/>
      <c r="P97" s="37">
        <v>50</v>
      </c>
      <c r="Q97" s="37">
        <v>0</v>
      </c>
      <c r="R97" s="37" t="s">
        <v>438</v>
      </c>
      <c r="S97" s="37"/>
      <c r="T97" s="37" t="s">
        <v>443</v>
      </c>
      <c r="U97" s="37" t="s">
        <v>450</v>
      </c>
      <c r="V97" s="37" t="s">
        <v>517</v>
      </c>
      <c r="W97" s="37"/>
    </row>
    <row r="98" spans="1:23" s="36" customFormat="1" x14ac:dyDescent="0.25">
      <c r="A98" s="37">
        <v>2016</v>
      </c>
      <c r="B98" s="37" t="s">
        <v>407</v>
      </c>
      <c r="C98" s="37">
        <v>18868</v>
      </c>
      <c r="D98" s="37">
        <v>28</v>
      </c>
      <c r="E98" s="68">
        <v>42564</v>
      </c>
      <c r="F98" s="37" t="s">
        <v>306</v>
      </c>
      <c r="G98" s="37" t="s">
        <v>47</v>
      </c>
      <c r="H98" s="37" t="s">
        <v>252</v>
      </c>
      <c r="I98" s="37" t="s">
        <v>60</v>
      </c>
      <c r="J98" s="37" t="s">
        <v>307</v>
      </c>
      <c r="K98" s="37" t="s">
        <v>308</v>
      </c>
      <c r="L98" s="37" t="s">
        <v>6</v>
      </c>
      <c r="M98" s="37" t="s">
        <v>309</v>
      </c>
      <c r="N98" s="37"/>
      <c r="O98" s="37">
        <v>2</v>
      </c>
      <c r="P98" s="37">
        <v>2</v>
      </c>
      <c r="Q98" s="37">
        <v>0</v>
      </c>
      <c r="R98" s="37" t="s">
        <v>438</v>
      </c>
      <c r="S98" s="37"/>
      <c r="T98" s="37" t="s">
        <v>442</v>
      </c>
      <c r="U98" s="37" t="s">
        <v>449</v>
      </c>
      <c r="V98" s="37" t="s">
        <v>518</v>
      </c>
      <c r="W98" s="37"/>
    </row>
    <row r="99" spans="1:23" s="36" customFormat="1" x14ac:dyDescent="0.25">
      <c r="A99" s="37">
        <v>2016</v>
      </c>
      <c r="B99" s="37" t="s">
        <v>408</v>
      </c>
      <c r="C99" s="37">
        <v>18869</v>
      </c>
      <c r="D99" s="37">
        <v>28</v>
      </c>
      <c r="E99" s="68">
        <v>42564</v>
      </c>
      <c r="F99" s="37" t="s">
        <v>306</v>
      </c>
      <c r="G99" s="37" t="s">
        <v>47</v>
      </c>
      <c r="H99" s="37" t="s">
        <v>252</v>
      </c>
      <c r="I99" s="37" t="s">
        <v>60</v>
      </c>
      <c r="J99" s="37" t="s">
        <v>307</v>
      </c>
      <c r="K99" s="37" t="s">
        <v>308</v>
      </c>
      <c r="L99" s="37" t="s">
        <v>5</v>
      </c>
      <c r="M99" s="37" t="s">
        <v>309</v>
      </c>
      <c r="N99" s="37"/>
      <c r="O99" s="37">
        <v>10</v>
      </c>
      <c r="P99" s="37">
        <v>10</v>
      </c>
      <c r="Q99" s="37">
        <v>0</v>
      </c>
      <c r="R99" s="37" t="s">
        <v>438</v>
      </c>
      <c r="S99" s="37"/>
      <c r="T99" s="37" t="s">
        <v>443</v>
      </c>
      <c r="U99" s="37" t="s">
        <v>450</v>
      </c>
      <c r="V99" s="37" t="s">
        <v>519</v>
      </c>
      <c r="W99" s="37"/>
    </row>
    <row r="100" spans="1:23" s="36" customFormat="1" x14ac:dyDescent="0.25">
      <c r="A100" s="37">
        <v>2016</v>
      </c>
      <c r="B100" s="37" t="s">
        <v>409</v>
      </c>
      <c r="C100" s="37">
        <v>18870</v>
      </c>
      <c r="D100" s="37">
        <v>28</v>
      </c>
      <c r="E100" s="68">
        <v>42564</v>
      </c>
      <c r="F100" s="37" t="s">
        <v>306</v>
      </c>
      <c r="G100" s="37" t="s">
        <v>47</v>
      </c>
      <c r="H100" s="37" t="s">
        <v>230</v>
      </c>
      <c r="I100" s="37" t="s">
        <v>60</v>
      </c>
      <c r="J100" s="37" t="s">
        <v>313</v>
      </c>
      <c r="K100" s="37" t="s">
        <v>308</v>
      </c>
      <c r="L100" s="37" t="s">
        <v>5</v>
      </c>
      <c r="M100" s="37" t="s">
        <v>309</v>
      </c>
      <c r="N100" s="37">
        <v>19</v>
      </c>
      <c r="O100" s="37"/>
      <c r="P100" s="37">
        <v>19</v>
      </c>
      <c r="Q100" s="37">
        <v>0</v>
      </c>
      <c r="R100" s="37" t="s">
        <v>438</v>
      </c>
      <c r="S100" s="37"/>
      <c r="T100" s="37" t="s">
        <v>443</v>
      </c>
      <c r="U100" s="37" t="s">
        <v>450</v>
      </c>
      <c r="V100" s="37" t="s">
        <v>520</v>
      </c>
      <c r="W100" s="37"/>
    </row>
    <row r="101" spans="1:23" s="36" customFormat="1" x14ac:dyDescent="0.25">
      <c r="A101" s="37">
        <v>2016</v>
      </c>
      <c r="B101" s="37" t="s">
        <v>410</v>
      </c>
      <c r="C101" s="37">
        <v>18871</v>
      </c>
      <c r="D101" s="37">
        <v>28</v>
      </c>
      <c r="E101" s="68">
        <v>42564</v>
      </c>
      <c r="F101" s="37" t="s">
        <v>306</v>
      </c>
      <c r="G101" s="37" t="s">
        <v>47</v>
      </c>
      <c r="H101" s="37" t="s">
        <v>293</v>
      </c>
      <c r="I101" s="37" t="s">
        <v>60</v>
      </c>
      <c r="J101" s="37" t="s">
        <v>307</v>
      </c>
      <c r="K101" s="37" t="s">
        <v>308</v>
      </c>
      <c r="L101" s="37" t="s">
        <v>6</v>
      </c>
      <c r="M101" s="37" t="s">
        <v>309</v>
      </c>
      <c r="N101" s="37"/>
      <c r="O101" s="37">
        <v>2</v>
      </c>
      <c r="P101" s="37">
        <v>2</v>
      </c>
      <c r="Q101" s="37">
        <v>0</v>
      </c>
      <c r="R101" s="37" t="s">
        <v>438</v>
      </c>
      <c r="S101" s="37"/>
      <c r="T101" s="37" t="s">
        <v>442</v>
      </c>
      <c r="U101" s="37" t="s">
        <v>449</v>
      </c>
      <c r="V101" s="37" t="s">
        <v>521</v>
      </c>
      <c r="W101" s="37"/>
    </row>
    <row r="102" spans="1:23" s="36" customFormat="1" x14ac:dyDescent="0.25">
      <c r="A102" s="37">
        <v>2016</v>
      </c>
      <c r="B102" s="37" t="s">
        <v>411</v>
      </c>
      <c r="C102" s="37">
        <v>18872</v>
      </c>
      <c r="D102" s="37">
        <v>28</v>
      </c>
      <c r="E102" s="68">
        <v>42564</v>
      </c>
      <c r="F102" s="37" t="s">
        <v>306</v>
      </c>
      <c r="G102" s="37" t="s">
        <v>47</v>
      </c>
      <c r="H102" s="37" t="s">
        <v>273</v>
      </c>
      <c r="I102" s="37" t="s">
        <v>60</v>
      </c>
      <c r="J102" s="37" t="s">
        <v>307</v>
      </c>
      <c r="K102" s="37" t="s">
        <v>308</v>
      </c>
      <c r="L102" s="37" t="s">
        <v>6</v>
      </c>
      <c r="M102" s="37" t="s">
        <v>309</v>
      </c>
      <c r="N102" s="37"/>
      <c r="O102" s="37">
        <v>2</v>
      </c>
      <c r="P102" s="37">
        <v>2</v>
      </c>
      <c r="Q102" s="37">
        <v>0</v>
      </c>
      <c r="R102" s="37" t="s">
        <v>438</v>
      </c>
      <c r="S102" s="37"/>
      <c r="T102" s="37" t="s">
        <v>442</v>
      </c>
      <c r="U102" s="37" t="s">
        <v>449</v>
      </c>
      <c r="V102" s="37" t="s">
        <v>522</v>
      </c>
      <c r="W102" s="37"/>
    </row>
    <row r="103" spans="1:23" s="36" customFormat="1" x14ac:dyDescent="0.25">
      <c r="A103" s="37">
        <v>2016</v>
      </c>
      <c r="B103" s="37" t="s">
        <v>412</v>
      </c>
      <c r="C103" s="37">
        <v>18873</v>
      </c>
      <c r="D103" s="37">
        <v>28</v>
      </c>
      <c r="E103" s="68">
        <v>42564</v>
      </c>
      <c r="F103" s="37" t="s">
        <v>306</v>
      </c>
      <c r="G103" s="37" t="s">
        <v>47</v>
      </c>
      <c r="H103" s="37" t="s">
        <v>273</v>
      </c>
      <c r="I103" s="37" t="s">
        <v>60</v>
      </c>
      <c r="J103" s="37" t="s">
        <v>307</v>
      </c>
      <c r="K103" s="37" t="s">
        <v>308</v>
      </c>
      <c r="L103" s="37" t="s">
        <v>5</v>
      </c>
      <c r="M103" s="37" t="s">
        <v>309</v>
      </c>
      <c r="N103" s="37"/>
      <c r="O103" s="37">
        <v>4</v>
      </c>
      <c r="P103" s="37">
        <v>4</v>
      </c>
      <c r="Q103" s="37">
        <v>0</v>
      </c>
      <c r="R103" s="37" t="s">
        <v>438</v>
      </c>
      <c r="S103" s="37"/>
      <c r="T103" s="37" t="s">
        <v>443</v>
      </c>
      <c r="U103" s="37" t="s">
        <v>450</v>
      </c>
      <c r="V103" s="37" t="s">
        <v>523</v>
      </c>
      <c r="W103" s="37"/>
    </row>
    <row r="104" spans="1:23" s="36" customFormat="1" x14ac:dyDescent="0.25">
      <c r="A104" s="37">
        <v>2016</v>
      </c>
      <c r="B104" s="37" t="s">
        <v>413</v>
      </c>
      <c r="C104" s="37">
        <v>18874</v>
      </c>
      <c r="D104" s="37">
        <v>28</v>
      </c>
      <c r="E104" s="68">
        <v>42564</v>
      </c>
      <c r="F104" s="37" t="s">
        <v>306</v>
      </c>
      <c r="G104" s="37" t="s">
        <v>47</v>
      </c>
      <c r="H104" s="37" t="s">
        <v>285</v>
      </c>
      <c r="I104" s="37" t="s">
        <v>60</v>
      </c>
      <c r="J104" s="37" t="s">
        <v>307</v>
      </c>
      <c r="K104" s="37" t="s">
        <v>308</v>
      </c>
      <c r="L104" s="37" t="s">
        <v>6</v>
      </c>
      <c r="M104" s="37" t="s">
        <v>309</v>
      </c>
      <c r="N104" s="37"/>
      <c r="O104" s="37">
        <v>4</v>
      </c>
      <c r="P104" s="37">
        <v>4</v>
      </c>
      <c r="Q104" s="37">
        <v>0</v>
      </c>
      <c r="R104" s="37" t="s">
        <v>438</v>
      </c>
      <c r="S104" s="37"/>
      <c r="T104" s="37" t="s">
        <v>442</v>
      </c>
      <c r="U104" s="37" t="s">
        <v>449</v>
      </c>
      <c r="V104" s="37" t="s">
        <v>524</v>
      </c>
      <c r="W104" s="37"/>
    </row>
    <row r="105" spans="1:23" s="36" customFormat="1" x14ac:dyDescent="0.25">
      <c r="A105" s="37">
        <v>2016</v>
      </c>
      <c r="B105" s="37" t="s">
        <v>414</v>
      </c>
      <c r="C105" s="37">
        <v>18875</v>
      </c>
      <c r="D105" s="37">
        <v>28</v>
      </c>
      <c r="E105" s="68">
        <v>42564</v>
      </c>
      <c r="F105" s="37" t="s">
        <v>306</v>
      </c>
      <c r="G105" s="37" t="s">
        <v>47</v>
      </c>
      <c r="H105" s="37" t="s">
        <v>285</v>
      </c>
      <c r="I105" s="37" t="s">
        <v>60</v>
      </c>
      <c r="J105" s="37" t="s">
        <v>307</v>
      </c>
      <c r="K105" s="37" t="s">
        <v>308</v>
      </c>
      <c r="L105" s="37" t="s">
        <v>5</v>
      </c>
      <c r="M105" s="37" t="s">
        <v>309</v>
      </c>
      <c r="N105" s="37"/>
      <c r="O105" s="37">
        <v>1</v>
      </c>
      <c r="P105" s="37">
        <v>1</v>
      </c>
      <c r="Q105" s="37">
        <v>0</v>
      </c>
      <c r="R105" s="37" t="s">
        <v>438</v>
      </c>
      <c r="S105" s="37"/>
      <c r="T105" s="37" t="s">
        <v>443</v>
      </c>
      <c r="U105" s="37" t="s">
        <v>450</v>
      </c>
      <c r="V105" s="37" t="s">
        <v>525</v>
      </c>
      <c r="W105" s="37"/>
    </row>
    <row r="106" spans="1:23" s="36" customFormat="1" x14ac:dyDescent="0.25">
      <c r="A106" s="37">
        <v>2016</v>
      </c>
      <c r="B106" s="37" t="s">
        <v>415</v>
      </c>
      <c r="C106" s="37">
        <v>18876</v>
      </c>
      <c r="D106" s="37">
        <v>28</v>
      </c>
      <c r="E106" s="68">
        <v>42564</v>
      </c>
      <c r="F106" s="37" t="s">
        <v>306</v>
      </c>
      <c r="G106" s="37" t="s">
        <v>47</v>
      </c>
      <c r="H106" s="37" t="s">
        <v>287</v>
      </c>
      <c r="I106" s="37" t="s">
        <v>63</v>
      </c>
      <c r="J106" s="37" t="s">
        <v>307</v>
      </c>
      <c r="K106" s="37" t="s">
        <v>308</v>
      </c>
      <c r="L106" s="37" t="s">
        <v>6</v>
      </c>
      <c r="M106" s="37" t="s">
        <v>309</v>
      </c>
      <c r="N106" s="37"/>
      <c r="O106" s="37">
        <v>2</v>
      </c>
      <c r="P106" s="37">
        <v>2</v>
      </c>
      <c r="Q106" s="37">
        <v>0</v>
      </c>
      <c r="R106" s="37" t="s">
        <v>438</v>
      </c>
      <c r="S106" s="37"/>
      <c r="T106" s="37" t="s">
        <v>442</v>
      </c>
      <c r="U106" s="37" t="s">
        <v>451</v>
      </c>
      <c r="V106" s="37" t="s">
        <v>526</v>
      </c>
      <c r="W106" s="37"/>
    </row>
    <row r="107" spans="1:23" s="36" customFormat="1" x14ac:dyDescent="0.25">
      <c r="A107" s="37">
        <v>2016</v>
      </c>
      <c r="B107" s="37" t="s">
        <v>416</v>
      </c>
      <c r="C107" s="37">
        <v>18877</v>
      </c>
      <c r="D107" s="37">
        <v>28</v>
      </c>
      <c r="E107" s="68">
        <v>42564</v>
      </c>
      <c r="F107" s="37" t="s">
        <v>306</v>
      </c>
      <c r="G107" s="37" t="s">
        <v>47</v>
      </c>
      <c r="H107" s="37" t="s">
        <v>287</v>
      </c>
      <c r="I107" s="37" t="s">
        <v>63</v>
      </c>
      <c r="J107" s="37" t="s">
        <v>307</v>
      </c>
      <c r="K107" s="37" t="s">
        <v>308</v>
      </c>
      <c r="L107" s="37" t="s">
        <v>5</v>
      </c>
      <c r="M107" s="37" t="s">
        <v>309</v>
      </c>
      <c r="N107" s="37"/>
      <c r="O107" s="37">
        <v>2</v>
      </c>
      <c r="P107" s="37">
        <v>2</v>
      </c>
      <c r="Q107" s="37">
        <v>0</v>
      </c>
      <c r="R107" s="37" t="s">
        <v>438</v>
      </c>
      <c r="S107" s="37"/>
      <c r="T107" s="37" t="s">
        <v>443</v>
      </c>
      <c r="U107" s="37" t="s">
        <v>452</v>
      </c>
      <c r="V107" s="37" t="s">
        <v>527</v>
      </c>
      <c r="W107" s="37"/>
    </row>
    <row r="108" spans="1:23" s="36" customFormat="1" x14ac:dyDescent="0.25">
      <c r="A108" s="37">
        <v>2016</v>
      </c>
      <c r="B108" s="37" t="s">
        <v>417</v>
      </c>
      <c r="C108" s="37">
        <v>18878</v>
      </c>
      <c r="D108" s="37">
        <v>28</v>
      </c>
      <c r="E108" s="68">
        <v>42564</v>
      </c>
      <c r="F108" s="37" t="s">
        <v>306</v>
      </c>
      <c r="G108" s="37" t="s">
        <v>47</v>
      </c>
      <c r="H108" s="37" t="s">
        <v>181</v>
      </c>
      <c r="I108" s="37" t="s">
        <v>63</v>
      </c>
      <c r="J108" s="37" t="s">
        <v>307</v>
      </c>
      <c r="K108" s="37" t="s">
        <v>308</v>
      </c>
      <c r="L108" s="37" t="s">
        <v>6</v>
      </c>
      <c r="M108" s="37" t="s">
        <v>309</v>
      </c>
      <c r="N108" s="37"/>
      <c r="O108" s="37">
        <v>6</v>
      </c>
      <c r="P108" s="37">
        <v>6</v>
      </c>
      <c r="Q108" s="37">
        <v>0</v>
      </c>
      <c r="R108" s="37" t="s">
        <v>438</v>
      </c>
      <c r="S108" s="37"/>
      <c r="T108" s="37" t="s">
        <v>442</v>
      </c>
      <c r="U108" s="37" t="s">
        <v>451</v>
      </c>
      <c r="V108" s="37" t="s">
        <v>528</v>
      </c>
      <c r="W108" s="37"/>
    </row>
    <row r="109" spans="1:23" s="36" customFormat="1" x14ac:dyDescent="0.25">
      <c r="A109" s="37">
        <v>2016</v>
      </c>
      <c r="B109" s="37" t="s">
        <v>418</v>
      </c>
      <c r="C109" s="37">
        <v>18879</v>
      </c>
      <c r="D109" s="37">
        <v>28</v>
      </c>
      <c r="E109" s="68">
        <v>42564</v>
      </c>
      <c r="F109" s="37" t="s">
        <v>306</v>
      </c>
      <c r="G109" s="37" t="s">
        <v>47</v>
      </c>
      <c r="H109" s="37" t="s">
        <v>181</v>
      </c>
      <c r="I109" s="37" t="s">
        <v>63</v>
      </c>
      <c r="J109" s="37" t="s">
        <v>307</v>
      </c>
      <c r="K109" s="37" t="s">
        <v>308</v>
      </c>
      <c r="L109" s="37" t="s">
        <v>5</v>
      </c>
      <c r="M109" s="37" t="s">
        <v>309</v>
      </c>
      <c r="N109" s="37"/>
      <c r="O109" s="37">
        <v>33</v>
      </c>
      <c r="P109" s="37">
        <v>33</v>
      </c>
      <c r="Q109" s="37">
        <v>0</v>
      </c>
      <c r="R109" s="37" t="s">
        <v>438</v>
      </c>
      <c r="S109" s="37"/>
      <c r="T109" s="37" t="s">
        <v>443</v>
      </c>
      <c r="U109" s="37" t="s">
        <v>452</v>
      </c>
      <c r="V109" s="37" t="s">
        <v>529</v>
      </c>
      <c r="W109" s="37"/>
    </row>
    <row r="110" spans="1:23" s="36" customFormat="1" x14ac:dyDescent="0.25">
      <c r="A110" s="37">
        <v>2016</v>
      </c>
      <c r="B110" s="37" t="s">
        <v>419</v>
      </c>
      <c r="C110" s="37">
        <v>18880</v>
      </c>
      <c r="D110" s="37">
        <v>28</v>
      </c>
      <c r="E110" s="68">
        <v>42565</v>
      </c>
      <c r="F110" s="37" t="s">
        <v>306</v>
      </c>
      <c r="G110" s="37" t="s">
        <v>47</v>
      </c>
      <c r="H110" s="37" t="s">
        <v>189</v>
      </c>
      <c r="I110" s="37" t="s">
        <v>63</v>
      </c>
      <c r="J110" s="37" t="s">
        <v>307</v>
      </c>
      <c r="K110" s="37" t="s">
        <v>308</v>
      </c>
      <c r="L110" s="37" t="s">
        <v>6</v>
      </c>
      <c r="M110" s="37" t="s">
        <v>309</v>
      </c>
      <c r="N110" s="37"/>
      <c r="O110" s="37">
        <v>32</v>
      </c>
      <c r="P110" s="37">
        <v>32</v>
      </c>
      <c r="Q110" s="37">
        <v>0</v>
      </c>
      <c r="R110" s="37" t="s">
        <v>438</v>
      </c>
      <c r="S110" s="37"/>
      <c r="T110" s="37" t="s">
        <v>442</v>
      </c>
      <c r="U110" s="37" t="s">
        <v>451</v>
      </c>
      <c r="V110" s="37" t="s">
        <v>530</v>
      </c>
      <c r="W110" s="37"/>
    </row>
    <row r="111" spans="1:23" s="36" customFormat="1" x14ac:dyDescent="0.25">
      <c r="A111" s="37">
        <v>2016</v>
      </c>
      <c r="B111" s="37" t="s">
        <v>420</v>
      </c>
      <c r="C111" s="37">
        <v>18881</v>
      </c>
      <c r="D111" s="37">
        <v>28</v>
      </c>
      <c r="E111" s="68">
        <v>42565</v>
      </c>
      <c r="F111" s="37" t="s">
        <v>306</v>
      </c>
      <c r="G111" s="37" t="s">
        <v>47</v>
      </c>
      <c r="H111" s="37" t="s">
        <v>189</v>
      </c>
      <c r="I111" s="37" t="s">
        <v>63</v>
      </c>
      <c r="J111" s="37" t="s">
        <v>307</v>
      </c>
      <c r="K111" s="37" t="s">
        <v>308</v>
      </c>
      <c r="L111" s="37" t="s">
        <v>5</v>
      </c>
      <c r="M111" s="37" t="s">
        <v>309</v>
      </c>
      <c r="N111" s="37"/>
      <c r="O111" s="37">
        <v>2</v>
      </c>
      <c r="P111" s="37">
        <v>2</v>
      </c>
      <c r="Q111" s="37">
        <v>0</v>
      </c>
      <c r="R111" s="37" t="s">
        <v>438</v>
      </c>
      <c r="S111" s="37"/>
      <c r="T111" s="37" t="s">
        <v>443</v>
      </c>
      <c r="U111" s="37" t="s">
        <v>452</v>
      </c>
      <c r="V111" s="37" t="s">
        <v>531</v>
      </c>
      <c r="W111" s="37"/>
    </row>
    <row r="112" spans="1:23" s="36" customFormat="1" x14ac:dyDescent="0.25">
      <c r="A112" s="36">
        <v>2016</v>
      </c>
      <c r="B112" s="36" t="s">
        <v>421</v>
      </c>
      <c r="C112" s="37">
        <v>18882</v>
      </c>
      <c r="D112" s="36">
        <v>28</v>
      </c>
      <c r="E112" s="70">
        <v>42565</v>
      </c>
      <c r="F112" s="36" t="s">
        <v>306</v>
      </c>
      <c r="G112" s="36" t="s">
        <v>47</v>
      </c>
      <c r="H112" s="36" t="s">
        <v>187</v>
      </c>
      <c r="I112" s="36" t="s">
        <v>62</v>
      </c>
      <c r="J112" s="36" t="s">
        <v>307</v>
      </c>
      <c r="K112" s="36" t="s">
        <v>308</v>
      </c>
      <c r="L112" s="36" t="s">
        <v>6</v>
      </c>
      <c r="M112" s="36" t="s">
        <v>309</v>
      </c>
      <c r="O112" s="36">
        <v>35</v>
      </c>
      <c r="P112" s="36">
        <v>35</v>
      </c>
      <c r="Q112" s="36">
        <v>0</v>
      </c>
      <c r="R112" s="36" t="s">
        <v>438</v>
      </c>
      <c r="T112" s="36" t="s">
        <v>442</v>
      </c>
      <c r="U112" s="36" t="s">
        <v>448</v>
      </c>
      <c r="V112" s="36" t="s">
        <v>532</v>
      </c>
    </row>
    <row r="113" spans="1:23" s="36" customFormat="1" x14ac:dyDescent="0.25">
      <c r="A113" s="36">
        <v>2016</v>
      </c>
      <c r="B113" s="36" t="s">
        <v>422</v>
      </c>
      <c r="C113" s="37">
        <v>18883</v>
      </c>
      <c r="D113" s="36">
        <v>28</v>
      </c>
      <c r="E113" s="70">
        <v>42565</v>
      </c>
      <c r="F113" s="36" t="s">
        <v>306</v>
      </c>
      <c r="G113" s="36" t="s">
        <v>47</v>
      </c>
      <c r="H113" s="36" t="s">
        <v>187</v>
      </c>
      <c r="I113" s="36" t="s">
        <v>62</v>
      </c>
      <c r="J113" s="36" t="s">
        <v>307</v>
      </c>
      <c r="K113" s="36" t="s">
        <v>308</v>
      </c>
      <c r="L113" s="36" t="s">
        <v>5</v>
      </c>
      <c r="M113" s="36" t="s">
        <v>309</v>
      </c>
      <c r="O113" s="36">
        <v>2</v>
      </c>
      <c r="P113" s="36">
        <v>2</v>
      </c>
      <c r="Q113" s="36">
        <v>0</v>
      </c>
      <c r="R113" s="36" t="s">
        <v>438</v>
      </c>
      <c r="T113" s="36" t="s">
        <v>443</v>
      </c>
      <c r="U113" s="36" t="s">
        <v>447</v>
      </c>
      <c r="V113" s="36" t="s">
        <v>533</v>
      </c>
      <c r="W113" s="36">
        <f>SUM(P115:P129)</f>
        <v>153</v>
      </c>
    </row>
    <row r="114" spans="1:23" x14ac:dyDescent="0.25">
      <c r="A114" s="37">
        <v>2016</v>
      </c>
      <c r="B114" s="37" t="s">
        <v>423</v>
      </c>
      <c r="C114" s="37">
        <v>18884</v>
      </c>
      <c r="D114" s="37">
        <v>28</v>
      </c>
      <c r="E114" s="68">
        <v>42565</v>
      </c>
      <c r="F114" s="37" t="s">
        <v>306</v>
      </c>
      <c r="G114" s="37" t="s">
        <v>47</v>
      </c>
      <c r="H114" s="37" t="s">
        <v>145</v>
      </c>
      <c r="I114" s="37" t="s">
        <v>62</v>
      </c>
      <c r="J114" s="37" t="s">
        <v>313</v>
      </c>
      <c r="K114" s="37" t="s">
        <v>308</v>
      </c>
      <c r="L114" s="37" t="s">
        <v>5</v>
      </c>
      <c r="M114" s="37" t="s">
        <v>309</v>
      </c>
      <c r="N114" s="37">
        <v>50</v>
      </c>
      <c r="P114" s="37">
        <v>50</v>
      </c>
      <c r="Q114" s="37">
        <v>0</v>
      </c>
      <c r="R114" s="37" t="s">
        <v>438</v>
      </c>
      <c r="T114" s="37" t="s">
        <v>443</v>
      </c>
      <c r="U114" s="37" t="s">
        <v>447</v>
      </c>
      <c r="V114" s="37" t="s">
        <v>534</v>
      </c>
    </row>
    <row r="115" spans="1:23" x14ac:dyDescent="0.25">
      <c r="A115" s="37">
        <v>2016</v>
      </c>
      <c r="B115" s="37" t="s">
        <v>424</v>
      </c>
      <c r="C115" s="37">
        <v>18885</v>
      </c>
      <c r="D115" s="37">
        <v>28</v>
      </c>
      <c r="E115" s="68">
        <v>42565</v>
      </c>
      <c r="F115" s="37" t="s">
        <v>306</v>
      </c>
      <c r="G115" s="37" t="s">
        <v>47</v>
      </c>
      <c r="H115" s="37" t="s">
        <v>145</v>
      </c>
      <c r="I115" s="37" t="s">
        <v>62</v>
      </c>
      <c r="J115" s="37" t="s">
        <v>313</v>
      </c>
      <c r="K115" s="37" t="s">
        <v>308</v>
      </c>
      <c r="L115" s="37" t="s">
        <v>5</v>
      </c>
      <c r="M115" s="37" t="s">
        <v>309</v>
      </c>
      <c r="N115" s="37">
        <v>15</v>
      </c>
      <c r="P115" s="37">
        <v>15</v>
      </c>
      <c r="Q115" s="37">
        <v>0</v>
      </c>
      <c r="R115" s="37" t="s">
        <v>438</v>
      </c>
      <c r="T115" s="37" t="s">
        <v>443</v>
      </c>
      <c r="U115" s="37" t="s">
        <v>447</v>
      </c>
      <c r="V115" s="37" t="s">
        <v>534</v>
      </c>
    </row>
    <row r="116" spans="1:23" x14ac:dyDescent="0.25">
      <c r="A116" s="36">
        <v>2016</v>
      </c>
      <c r="B116" s="36" t="s">
        <v>425</v>
      </c>
      <c r="C116" s="37">
        <v>18886</v>
      </c>
      <c r="D116" s="36">
        <v>28</v>
      </c>
      <c r="E116" s="70">
        <v>42565</v>
      </c>
      <c r="F116" s="36" t="s">
        <v>306</v>
      </c>
      <c r="G116" s="36" t="s">
        <v>47</v>
      </c>
      <c r="H116" s="36" t="s">
        <v>248</v>
      </c>
      <c r="I116" s="36" t="s">
        <v>62</v>
      </c>
      <c r="J116" s="36" t="s">
        <v>307</v>
      </c>
      <c r="K116" s="36" t="s">
        <v>308</v>
      </c>
      <c r="L116" s="36" t="s">
        <v>6</v>
      </c>
      <c r="M116" s="36" t="s">
        <v>309</v>
      </c>
      <c r="N116" s="36"/>
      <c r="O116" s="36">
        <v>14</v>
      </c>
      <c r="P116" s="36">
        <v>14</v>
      </c>
      <c r="Q116" s="36">
        <v>0</v>
      </c>
      <c r="R116" s="36" t="s">
        <v>438</v>
      </c>
      <c r="S116" s="36"/>
      <c r="T116" s="36" t="s">
        <v>442</v>
      </c>
      <c r="U116" s="36" t="s">
        <v>448</v>
      </c>
      <c r="V116" s="36" t="s">
        <v>535</v>
      </c>
      <c r="W116" s="36"/>
    </row>
    <row r="117" spans="1:23" x14ac:dyDescent="0.25">
      <c r="A117" s="37">
        <v>2016</v>
      </c>
      <c r="B117" s="37" t="s">
        <v>426</v>
      </c>
      <c r="C117" s="37">
        <v>18887</v>
      </c>
      <c r="D117" s="37">
        <v>28</v>
      </c>
      <c r="E117" s="68">
        <v>42565</v>
      </c>
      <c r="F117" s="37" t="s">
        <v>306</v>
      </c>
      <c r="G117" s="37" t="s">
        <v>47</v>
      </c>
      <c r="H117" s="37" t="s">
        <v>300</v>
      </c>
      <c r="I117" s="37" t="s">
        <v>63</v>
      </c>
      <c r="J117" s="37" t="s">
        <v>307</v>
      </c>
      <c r="K117" s="37" t="s">
        <v>308</v>
      </c>
      <c r="L117" s="37" t="s">
        <v>6</v>
      </c>
      <c r="M117" s="37" t="s">
        <v>309</v>
      </c>
      <c r="O117" s="37">
        <v>1</v>
      </c>
      <c r="P117" s="37">
        <v>1</v>
      </c>
      <c r="Q117" s="37">
        <v>0</v>
      </c>
      <c r="R117" s="37" t="s">
        <v>438</v>
      </c>
      <c r="T117" s="37" t="s">
        <v>442</v>
      </c>
      <c r="U117" s="37" t="s">
        <v>451</v>
      </c>
      <c r="V117" s="37" t="s">
        <v>536</v>
      </c>
    </row>
    <row r="118" spans="1:23" x14ac:dyDescent="0.25">
      <c r="A118" s="37">
        <v>2016</v>
      </c>
      <c r="B118" s="37" t="s">
        <v>427</v>
      </c>
      <c r="C118" s="37">
        <v>18888</v>
      </c>
      <c r="D118" s="37">
        <v>28</v>
      </c>
      <c r="E118" s="68">
        <v>42565</v>
      </c>
      <c r="F118" s="37" t="s">
        <v>306</v>
      </c>
      <c r="G118" s="37" t="s">
        <v>47</v>
      </c>
      <c r="H118" s="37" t="s">
        <v>300</v>
      </c>
      <c r="I118" s="37" t="s">
        <v>63</v>
      </c>
      <c r="J118" s="37" t="s">
        <v>307</v>
      </c>
      <c r="K118" s="37" t="s">
        <v>308</v>
      </c>
      <c r="L118" s="37" t="s">
        <v>5</v>
      </c>
      <c r="M118" s="37" t="s">
        <v>309</v>
      </c>
      <c r="O118" s="37">
        <v>1</v>
      </c>
      <c r="P118" s="37">
        <v>1</v>
      </c>
      <c r="Q118" s="37">
        <v>0</v>
      </c>
      <c r="R118" s="37" t="s">
        <v>438</v>
      </c>
      <c r="T118" s="37" t="s">
        <v>443</v>
      </c>
      <c r="U118" s="37" t="s">
        <v>452</v>
      </c>
      <c r="V118" s="37" t="s">
        <v>537</v>
      </c>
    </row>
    <row r="119" spans="1:23" x14ac:dyDescent="0.25">
      <c r="A119" s="37">
        <v>2016</v>
      </c>
      <c r="B119" s="37" t="s">
        <v>428</v>
      </c>
      <c r="C119" s="37">
        <v>18889</v>
      </c>
      <c r="D119" s="37">
        <v>28</v>
      </c>
      <c r="E119" s="68">
        <v>42565</v>
      </c>
      <c r="F119" s="37" t="s">
        <v>306</v>
      </c>
      <c r="G119" s="37" t="s">
        <v>47</v>
      </c>
      <c r="H119" s="37" t="s">
        <v>203</v>
      </c>
      <c r="I119" s="37" t="s">
        <v>63</v>
      </c>
      <c r="J119" s="37" t="s">
        <v>307</v>
      </c>
      <c r="K119" s="37" t="s">
        <v>308</v>
      </c>
      <c r="L119" s="37" t="s">
        <v>6</v>
      </c>
      <c r="M119" s="37" t="s">
        <v>309</v>
      </c>
      <c r="O119" s="37">
        <v>16</v>
      </c>
      <c r="P119" s="37">
        <v>16</v>
      </c>
      <c r="Q119" s="37">
        <v>0</v>
      </c>
      <c r="R119" s="37" t="s">
        <v>438</v>
      </c>
      <c r="T119" s="37" t="s">
        <v>442</v>
      </c>
      <c r="U119" s="37" t="s">
        <v>451</v>
      </c>
      <c r="V119" s="37" t="s">
        <v>538</v>
      </c>
    </row>
    <row r="120" spans="1:23" x14ac:dyDescent="0.25">
      <c r="A120" s="37">
        <v>2016</v>
      </c>
      <c r="B120" s="37" t="s">
        <v>429</v>
      </c>
      <c r="C120" s="37">
        <v>18890</v>
      </c>
      <c r="D120" s="37">
        <v>28</v>
      </c>
      <c r="E120" s="68">
        <v>42565</v>
      </c>
      <c r="F120" s="37" t="s">
        <v>306</v>
      </c>
      <c r="G120" s="37" t="s">
        <v>47</v>
      </c>
      <c r="H120" s="37" t="s">
        <v>203</v>
      </c>
      <c r="I120" s="37" t="s">
        <v>63</v>
      </c>
      <c r="J120" s="37" t="s">
        <v>307</v>
      </c>
      <c r="K120" s="37" t="s">
        <v>308</v>
      </c>
      <c r="L120" s="37" t="s">
        <v>5</v>
      </c>
      <c r="M120" s="37" t="s">
        <v>309</v>
      </c>
      <c r="O120" s="37">
        <v>10</v>
      </c>
      <c r="P120" s="37">
        <v>10</v>
      </c>
      <c r="Q120" s="37">
        <v>0</v>
      </c>
      <c r="R120" s="37" t="s">
        <v>438</v>
      </c>
      <c r="T120" s="37" t="s">
        <v>443</v>
      </c>
      <c r="U120" s="37" t="s">
        <v>452</v>
      </c>
      <c r="V120" s="37" t="s">
        <v>539</v>
      </c>
    </row>
    <row r="121" spans="1:23" x14ac:dyDescent="0.25">
      <c r="A121" s="37">
        <v>2016</v>
      </c>
      <c r="B121" s="37" t="s">
        <v>430</v>
      </c>
      <c r="C121" s="37">
        <v>18891</v>
      </c>
      <c r="D121" s="37">
        <v>28</v>
      </c>
      <c r="E121" s="68">
        <v>42565</v>
      </c>
      <c r="F121" s="37" t="s">
        <v>306</v>
      </c>
      <c r="G121" s="37" t="s">
        <v>47</v>
      </c>
      <c r="H121" s="37" t="s">
        <v>277</v>
      </c>
      <c r="I121" s="37" t="s">
        <v>63</v>
      </c>
      <c r="J121" s="37" t="s">
        <v>307</v>
      </c>
      <c r="K121" s="37" t="s">
        <v>308</v>
      </c>
      <c r="L121" s="37" t="s">
        <v>6</v>
      </c>
      <c r="M121" s="37" t="s">
        <v>309</v>
      </c>
      <c r="O121" s="37">
        <v>3</v>
      </c>
      <c r="P121" s="37">
        <v>3</v>
      </c>
      <c r="Q121" s="37">
        <v>0</v>
      </c>
      <c r="R121" s="37" t="s">
        <v>438</v>
      </c>
      <c r="T121" s="37" t="s">
        <v>442</v>
      </c>
      <c r="U121" s="37" t="s">
        <v>451</v>
      </c>
      <c r="V121" s="37" t="s">
        <v>540</v>
      </c>
    </row>
    <row r="122" spans="1:23" x14ac:dyDescent="0.25">
      <c r="A122" s="37">
        <v>2016</v>
      </c>
      <c r="B122" s="37" t="s">
        <v>431</v>
      </c>
      <c r="C122" s="37">
        <v>18892</v>
      </c>
      <c r="D122" s="37">
        <v>28</v>
      </c>
      <c r="E122" s="68">
        <v>42565</v>
      </c>
      <c r="F122" s="37" t="s">
        <v>306</v>
      </c>
      <c r="G122" s="37" t="s">
        <v>47</v>
      </c>
      <c r="H122" s="37" t="s">
        <v>277</v>
      </c>
      <c r="I122" s="37" t="s">
        <v>63</v>
      </c>
      <c r="J122" s="37" t="s">
        <v>307</v>
      </c>
      <c r="K122" s="37" t="s">
        <v>308</v>
      </c>
      <c r="L122" s="37" t="s">
        <v>5</v>
      </c>
      <c r="M122" s="37" t="s">
        <v>309</v>
      </c>
      <c r="O122" s="37">
        <v>3</v>
      </c>
      <c r="P122" s="37">
        <v>3</v>
      </c>
      <c r="Q122" s="37">
        <v>0</v>
      </c>
      <c r="R122" s="37" t="s">
        <v>438</v>
      </c>
      <c r="T122" s="37" t="s">
        <v>443</v>
      </c>
      <c r="U122" s="37" t="s">
        <v>452</v>
      </c>
      <c r="V122" s="37" t="s">
        <v>541</v>
      </c>
    </row>
    <row r="123" spans="1:23" x14ac:dyDescent="0.25">
      <c r="A123" s="37">
        <v>2016</v>
      </c>
      <c r="B123" s="37" t="s">
        <v>432</v>
      </c>
      <c r="C123" s="37">
        <v>18893</v>
      </c>
      <c r="D123" s="37">
        <v>28</v>
      </c>
      <c r="E123" s="68">
        <v>42565</v>
      </c>
      <c r="F123" s="37" t="s">
        <v>306</v>
      </c>
      <c r="G123" s="37" t="s">
        <v>47</v>
      </c>
      <c r="H123" s="37" t="s">
        <v>140</v>
      </c>
      <c r="I123" s="37" t="s">
        <v>63</v>
      </c>
      <c r="J123" s="37" t="s">
        <v>313</v>
      </c>
      <c r="K123" s="37" t="s">
        <v>308</v>
      </c>
      <c r="L123" s="37" t="s">
        <v>6</v>
      </c>
      <c r="M123" s="37" t="s">
        <v>309</v>
      </c>
      <c r="N123" s="37">
        <v>1</v>
      </c>
      <c r="P123" s="37">
        <v>1</v>
      </c>
      <c r="Q123" s="37">
        <v>0</v>
      </c>
      <c r="R123" s="37" t="s">
        <v>438</v>
      </c>
      <c r="T123" s="37" t="s">
        <v>442</v>
      </c>
      <c r="U123" s="37" t="s">
        <v>451</v>
      </c>
      <c r="V123" s="37" t="s">
        <v>542</v>
      </c>
    </row>
    <row r="124" spans="1:23" x14ac:dyDescent="0.25">
      <c r="A124" s="37">
        <v>2016</v>
      </c>
      <c r="B124" s="37" t="s">
        <v>433</v>
      </c>
      <c r="C124" s="37">
        <v>18894</v>
      </c>
      <c r="D124" s="37">
        <v>28</v>
      </c>
      <c r="E124" s="68">
        <v>42565</v>
      </c>
      <c r="F124" s="37" t="s">
        <v>306</v>
      </c>
      <c r="G124" s="37" t="s">
        <v>47</v>
      </c>
      <c r="H124" s="37" t="s">
        <v>140</v>
      </c>
      <c r="I124" s="37" t="s">
        <v>63</v>
      </c>
      <c r="J124" s="37" t="s">
        <v>313</v>
      </c>
      <c r="K124" s="37" t="s">
        <v>308</v>
      </c>
      <c r="L124" s="37" t="s">
        <v>5</v>
      </c>
      <c r="M124" s="37" t="s">
        <v>309</v>
      </c>
      <c r="N124" s="37">
        <v>50</v>
      </c>
      <c r="P124" s="37">
        <v>50</v>
      </c>
      <c r="Q124" s="37">
        <v>0</v>
      </c>
      <c r="R124" s="37" t="s">
        <v>438</v>
      </c>
      <c r="T124" s="37" t="s">
        <v>443</v>
      </c>
      <c r="U124" s="37" t="s">
        <v>452</v>
      </c>
      <c r="V124" s="37" t="s">
        <v>543</v>
      </c>
    </row>
    <row r="125" spans="1:23" x14ac:dyDescent="0.25">
      <c r="A125" s="37">
        <v>2016</v>
      </c>
      <c r="B125" s="37" t="s">
        <v>434</v>
      </c>
      <c r="C125" s="37">
        <v>18895</v>
      </c>
      <c r="D125" s="37">
        <v>28</v>
      </c>
      <c r="E125" s="68">
        <v>42565</v>
      </c>
      <c r="F125" s="37" t="s">
        <v>306</v>
      </c>
      <c r="G125" s="37" t="s">
        <v>47</v>
      </c>
      <c r="H125" s="37" t="s">
        <v>140</v>
      </c>
      <c r="I125" s="37" t="s">
        <v>63</v>
      </c>
      <c r="J125" s="37" t="s">
        <v>313</v>
      </c>
      <c r="K125" s="37" t="s">
        <v>308</v>
      </c>
      <c r="L125" s="37" t="s">
        <v>5</v>
      </c>
      <c r="M125" s="37" t="s">
        <v>309</v>
      </c>
      <c r="N125" s="37">
        <v>17</v>
      </c>
      <c r="P125" s="37">
        <v>17</v>
      </c>
      <c r="Q125" s="37">
        <v>0</v>
      </c>
      <c r="R125" s="37" t="s">
        <v>438</v>
      </c>
      <c r="T125" s="37" t="s">
        <v>443</v>
      </c>
      <c r="U125" s="37" t="s">
        <v>452</v>
      </c>
      <c r="V125" s="37" t="s">
        <v>543</v>
      </c>
    </row>
    <row r="126" spans="1:23" x14ac:dyDescent="0.25">
      <c r="A126" s="37">
        <v>2016</v>
      </c>
      <c r="B126" s="37" t="s">
        <v>435</v>
      </c>
      <c r="C126" s="37">
        <v>18896</v>
      </c>
      <c r="D126" s="37">
        <v>28</v>
      </c>
      <c r="E126" s="68">
        <v>42565</v>
      </c>
      <c r="F126" s="37" t="s">
        <v>306</v>
      </c>
      <c r="G126" s="37" t="s">
        <v>47</v>
      </c>
      <c r="H126" s="37" t="s">
        <v>228</v>
      </c>
      <c r="I126" s="37" t="s">
        <v>63</v>
      </c>
      <c r="J126" s="37" t="s">
        <v>307</v>
      </c>
      <c r="K126" s="37" t="s">
        <v>308</v>
      </c>
      <c r="L126" s="37" t="s">
        <v>6</v>
      </c>
      <c r="M126" s="37" t="s">
        <v>309</v>
      </c>
      <c r="O126" s="37">
        <v>20</v>
      </c>
      <c r="P126" s="37">
        <v>20</v>
      </c>
      <c r="Q126" s="37">
        <v>0</v>
      </c>
      <c r="R126" s="37" t="s">
        <v>438</v>
      </c>
      <c r="T126" s="37" t="s">
        <v>442</v>
      </c>
      <c r="U126" s="37" t="s">
        <v>451</v>
      </c>
      <c r="V126" s="37" t="s">
        <v>544</v>
      </c>
    </row>
    <row r="127" spans="1:23" x14ac:dyDescent="0.25">
      <c r="A127" s="37">
        <v>2016</v>
      </c>
      <c r="B127" s="37" t="s">
        <v>436</v>
      </c>
      <c r="C127" s="37">
        <v>18897</v>
      </c>
      <c r="D127" s="37">
        <v>28</v>
      </c>
      <c r="E127" s="68">
        <v>42565</v>
      </c>
      <c r="F127" s="37" t="s">
        <v>306</v>
      </c>
      <c r="G127" s="37" t="s">
        <v>47</v>
      </c>
      <c r="H127" s="37" t="s">
        <v>294</v>
      </c>
      <c r="I127" s="37" t="s">
        <v>63</v>
      </c>
      <c r="J127" s="37" t="s">
        <v>307</v>
      </c>
      <c r="K127" s="37" t="s">
        <v>308</v>
      </c>
      <c r="L127" s="37" t="s">
        <v>6</v>
      </c>
      <c r="M127" s="37" t="s">
        <v>309</v>
      </c>
      <c r="O127" s="37">
        <v>1</v>
      </c>
      <c r="P127" s="37">
        <v>1</v>
      </c>
      <c r="Q127" s="37">
        <v>0</v>
      </c>
      <c r="R127" s="37" t="s">
        <v>438</v>
      </c>
      <c r="T127" s="37" t="s">
        <v>442</v>
      </c>
      <c r="U127" s="37" t="s">
        <v>451</v>
      </c>
      <c r="V127" s="37" t="s">
        <v>545</v>
      </c>
    </row>
    <row r="128" spans="1:23" x14ac:dyDescent="0.25">
      <c r="A128" s="37">
        <v>2016</v>
      </c>
      <c r="B128" s="37" t="s">
        <v>437</v>
      </c>
      <c r="C128" s="37">
        <v>18898</v>
      </c>
      <c r="D128" s="37">
        <v>28</v>
      </c>
      <c r="E128" s="68">
        <v>42565</v>
      </c>
      <c r="F128" s="37" t="s">
        <v>306</v>
      </c>
      <c r="G128" s="37" t="s">
        <v>47</v>
      </c>
      <c r="H128" s="37" t="s">
        <v>294</v>
      </c>
      <c r="I128" s="37" t="s">
        <v>63</v>
      </c>
      <c r="J128" s="37" t="s">
        <v>307</v>
      </c>
      <c r="K128" s="37" t="s">
        <v>308</v>
      </c>
      <c r="L128" s="37" t="s">
        <v>5</v>
      </c>
      <c r="M128" s="37" t="s">
        <v>309</v>
      </c>
      <c r="O128" s="37">
        <v>1</v>
      </c>
      <c r="P128" s="37">
        <v>1</v>
      </c>
      <c r="Q128" s="37">
        <v>0</v>
      </c>
      <c r="R128" s="37" t="s">
        <v>438</v>
      </c>
      <c r="T128" s="37" t="s">
        <v>443</v>
      </c>
      <c r="U128" s="37" t="s">
        <v>452</v>
      </c>
      <c r="V128" s="37" t="s">
        <v>546</v>
      </c>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W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8" sqref="J18"/>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41</v>
      </c>
      <c r="B1" s="65" t="s">
        <v>547</v>
      </c>
      <c r="C1" s="65" t="s">
        <v>548</v>
      </c>
      <c r="D1" s="65" t="s">
        <v>549</v>
      </c>
      <c r="E1" s="64" t="s">
        <v>550</v>
      </c>
      <c r="F1" s="64" t="s">
        <v>551</v>
      </c>
      <c r="G1" s="64" t="s">
        <v>552</v>
      </c>
      <c r="H1" s="64" t="s">
        <v>553</v>
      </c>
      <c r="I1" s="64" t="s">
        <v>554</v>
      </c>
      <c r="J1" s="64" t="s">
        <v>555</v>
      </c>
    </row>
    <row r="2" spans="1:10" x14ac:dyDescent="0.25">
      <c r="A2" t="s">
        <v>47</v>
      </c>
      <c r="B2" s="31">
        <v>0.42063272382447098</v>
      </c>
      <c r="C2" s="31">
        <v>2.4179138760612201E-2</v>
      </c>
      <c r="D2" s="31">
        <v>2.0427479490041169</v>
      </c>
      <c r="E2" s="62">
        <v>1000</v>
      </c>
      <c r="F2" s="63" t="s">
        <v>556</v>
      </c>
      <c r="G2" s="63" t="s">
        <v>557</v>
      </c>
      <c r="H2">
        <v>113</v>
      </c>
      <c r="I2">
        <v>1</v>
      </c>
      <c r="J2">
        <v>2380</v>
      </c>
    </row>
    <row r="3" spans="1:10" x14ac:dyDescent="0.25">
      <c r="A3" t="s">
        <v>9</v>
      </c>
      <c r="B3" s="31">
        <v>0</v>
      </c>
      <c r="C3" s="31">
        <v>0</v>
      </c>
      <c r="D3" s="31">
        <v>6.8894225661137956</v>
      </c>
      <c r="E3" s="62">
        <v>1000</v>
      </c>
      <c r="F3" s="63" t="s">
        <v>64</v>
      </c>
      <c r="G3" s="63" t="s">
        <v>558</v>
      </c>
      <c r="H3">
        <v>14</v>
      </c>
      <c r="I3">
        <v>0</v>
      </c>
      <c r="J3">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31" workbookViewId="0">
      <selection activeCell="F67" sqref="F67"/>
    </sheetView>
  </sheetViews>
  <sheetFormatPr defaultRowHeight="15" x14ac:dyDescent="0.25"/>
  <cols>
    <col min="1" max="1" width="22.28515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82</v>
      </c>
      <c r="B1" s="64" t="s">
        <v>547</v>
      </c>
      <c r="C1" s="64" t="s">
        <v>548</v>
      </c>
      <c r="D1" s="64" t="s">
        <v>549</v>
      </c>
      <c r="E1" s="64" t="s">
        <v>550</v>
      </c>
      <c r="F1" s="64" t="s">
        <v>551</v>
      </c>
      <c r="G1" s="64" t="s">
        <v>552</v>
      </c>
      <c r="H1" s="64" t="s">
        <v>553</v>
      </c>
      <c r="I1" s="64" t="s">
        <v>554</v>
      </c>
      <c r="J1" s="64" t="s">
        <v>555</v>
      </c>
    </row>
    <row r="2" spans="1:10" x14ac:dyDescent="0.25">
      <c r="A2" t="s">
        <v>189</v>
      </c>
      <c r="B2" s="31">
        <v>0</v>
      </c>
      <c r="C2" s="31">
        <v>0</v>
      </c>
      <c r="D2" s="31">
        <v>48.445573366211441</v>
      </c>
      <c r="E2" s="62">
        <v>1000</v>
      </c>
      <c r="F2" s="63" t="s">
        <v>64</v>
      </c>
      <c r="G2" s="63" t="s">
        <v>558</v>
      </c>
      <c r="H2">
        <v>2</v>
      </c>
      <c r="I2">
        <v>0</v>
      </c>
      <c r="J2">
        <v>34</v>
      </c>
    </row>
    <row r="3" spans="1:10" x14ac:dyDescent="0.25">
      <c r="A3" t="s">
        <v>224</v>
      </c>
      <c r="B3" s="31">
        <v>0</v>
      </c>
      <c r="C3" s="31">
        <v>0</v>
      </c>
      <c r="D3" s="31">
        <v>112.23294120957692</v>
      </c>
      <c r="E3" s="62">
        <v>1000</v>
      </c>
      <c r="F3" s="63" t="s">
        <v>64</v>
      </c>
      <c r="G3" s="63" t="s">
        <v>558</v>
      </c>
      <c r="H3">
        <v>2</v>
      </c>
      <c r="I3">
        <v>0</v>
      </c>
      <c r="J3">
        <v>16</v>
      </c>
    </row>
    <row r="4" spans="1:10" x14ac:dyDescent="0.25">
      <c r="A4" t="s">
        <v>185</v>
      </c>
      <c r="B4" s="31">
        <v>0</v>
      </c>
      <c r="C4" s="31">
        <v>0</v>
      </c>
      <c r="D4" s="31">
        <v>45.557334996615758</v>
      </c>
      <c r="E4" s="62">
        <v>1000</v>
      </c>
      <c r="F4" s="63" t="s">
        <v>64</v>
      </c>
      <c r="G4" s="63" t="s">
        <v>558</v>
      </c>
      <c r="H4">
        <v>2</v>
      </c>
      <c r="I4">
        <v>0</v>
      </c>
      <c r="J4">
        <v>38</v>
      </c>
    </row>
    <row r="5" spans="1:10" x14ac:dyDescent="0.25">
      <c r="A5" t="s">
        <v>273</v>
      </c>
      <c r="B5" s="31">
        <v>0</v>
      </c>
      <c r="C5" s="31">
        <v>0</v>
      </c>
      <c r="D5" s="31">
        <v>292.28835574693892</v>
      </c>
      <c r="E5" s="62">
        <v>1000</v>
      </c>
      <c r="F5" s="63" t="s">
        <v>64</v>
      </c>
      <c r="G5" s="63" t="s">
        <v>558</v>
      </c>
      <c r="H5">
        <v>2</v>
      </c>
      <c r="I5">
        <v>0</v>
      </c>
      <c r="J5">
        <v>6</v>
      </c>
    </row>
    <row r="6" spans="1:10" x14ac:dyDescent="0.25">
      <c r="A6" t="s">
        <v>195</v>
      </c>
      <c r="B6" s="31">
        <v>0</v>
      </c>
      <c r="C6" s="31">
        <v>0</v>
      </c>
      <c r="D6" s="31">
        <v>51.489784885748236</v>
      </c>
      <c r="E6" s="62">
        <v>1000</v>
      </c>
      <c r="F6" s="63" t="s">
        <v>64</v>
      </c>
      <c r="G6" s="63" t="s">
        <v>558</v>
      </c>
      <c r="H6">
        <v>2</v>
      </c>
      <c r="I6">
        <v>0</v>
      </c>
      <c r="J6">
        <v>31</v>
      </c>
    </row>
    <row r="7" spans="1:10" x14ac:dyDescent="0.25">
      <c r="A7" t="s">
        <v>285</v>
      </c>
      <c r="B7" s="31">
        <v>0</v>
      </c>
      <c r="C7" s="31">
        <v>0</v>
      </c>
      <c r="D7" s="31">
        <v>319.25698597711522</v>
      </c>
      <c r="E7" s="62">
        <v>1000</v>
      </c>
      <c r="F7" s="63" t="s">
        <v>64</v>
      </c>
      <c r="G7" s="63" t="s">
        <v>558</v>
      </c>
      <c r="H7">
        <v>2</v>
      </c>
      <c r="I7">
        <v>0</v>
      </c>
      <c r="J7">
        <v>5</v>
      </c>
    </row>
    <row r="8" spans="1:10" x14ac:dyDescent="0.25">
      <c r="A8" t="s">
        <v>212</v>
      </c>
      <c r="B8" s="31">
        <v>0</v>
      </c>
      <c r="C8" s="31">
        <v>0</v>
      </c>
      <c r="D8" s="31">
        <v>81.32217183183819</v>
      </c>
      <c r="E8" s="62">
        <v>1000</v>
      </c>
      <c r="F8" s="63" t="s">
        <v>64</v>
      </c>
      <c r="G8" s="63" t="s">
        <v>558</v>
      </c>
      <c r="H8">
        <v>2</v>
      </c>
      <c r="I8">
        <v>0</v>
      </c>
      <c r="J8">
        <v>24</v>
      </c>
    </row>
    <row r="9" spans="1:10" x14ac:dyDescent="0.25">
      <c r="A9" t="s">
        <v>265</v>
      </c>
      <c r="B9" s="31">
        <v>0</v>
      </c>
      <c r="C9" s="31">
        <v>0</v>
      </c>
      <c r="D9" s="31">
        <v>231.31254953388412</v>
      </c>
      <c r="E9" s="62">
        <v>1000</v>
      </c>
      <c r="F9" s="63" t="s">
        <v>64</v>
      </c>
      <c r="G9" s="63" t="s">
        <v>558</v>
      </c>
      <c r="H9">
        <v>2</v>
      </c>
      <c r="I9">
        <v>0</v>
      </c>
      <c r="J9">
        <v>8</v>
      </c>
    </row>
    <row r="10" spans="1:10" x14ac:dyDescent="0.25">
      <c r="A10" t="s">
        <v>124</v>
      </c>
      <c r="B10" s="31">
        <v>0</v>
      </c>
      <c r="C10" s="31">
        <v>0</v>
      </c>
      <c r="D10" s="31">
        <v>20.490336579671443</v>
      </c>
      <c r="E10" s="62">
        <v>1000</v>
      </c>
      <c r="F10" s="63" t="s">
        <v>64</v>
      </c>
      <c r="G10" s="63" t="s">
        <v>558</v>
      </c>
      <c r="H10">
        <v>3</v>
      </c>
      <c r="I10">
        <v>0</v>
      </c>
      <c r="J10">
        <v>114</v>
      </c>
    </row>
    <row r="11" spans="1:10" x14ac:dyDescent="0.25">
      <c r="A11" t="s">
        <v>248</v>
      </c>
      <c r="B11" s="31">
        <v>0</v>
      </c>
      <c r="C11" s="31">
        <v>0</v>
      </c>
      <c r="D11" s="31">
        <v>106.54409078769936</v>
      </c>
      <c r="E11" s="62">
        <v>1000</v>
      </c>
      <c r="F11" s="63" t="s">
        <v>64</v>
      </c>
      <c r="G11" s="63" t="s">
        <v>558</v>
      </c>
      <c r="H11">
        <v>1</v>
      </c>
      <c r="I11">
        <v>0</v>
      </c>
      <c r="J11">
        <v>14</v>
      </c>
    </row>
    <row r="12" spans="1:10" x14ac:dyDescent="0.25">
      <c r="A12" t="s">
        <v>145</v>
      </c>
      <c r="B12" s="31">
        <v>0</v>
      </c>
      <c r="C12" s="31">
        <v>0</v>
      </c>
      <c r="D12" s="31">
        <v>29.775042142805773</v>
      </c>
      <c r="E12" s="62">
        <v>1000</v>
      </c>
      <c r="F12" s="63" t="s">
        <v>64</v>
      </c>
      <c r="G12" s="63" t="s">
        <v>558</v>
      </c>
      <c r="H12">
        <v>2</v>
      </c>
      <c r="I12">
        <v>0</v>
      </c>
      <c r="J12">
        <v>65</v>
      </c>
    </row>
    <row r="13" spans="1:10" x14ac:dyDescent="0.25">
      <c r="A13" t="s">
        <v>164</v>
      </c>
      <c r="B13" s="31">
        <v>0</v>
      </c>
      <c r="C13" s="31">
        <v>0</v>
      </c>
      <c r="D13" s="31">
        <v>33.838186591960635</v>
      </c>
      <c r="E13" s="62">
        <v>1000</v>
      </c>
      <c r="F13" s="63" t="s">
        <v>64</v>
      </c>
      <c r="G13" s="63" t="s">
        <v>558</v>
      </c>
      <c r="H13">
        <v>2</v>
      </c>
      <c r="I13">
        <v>0</v>
      </c>
      <c r="J13">
        <v>47</v>
      </c>
    </row>
    <row r="14" spans="1:10" x14ac:dyDescent="0.25">
      <c r="A14" t="s">
        <v>156</v>
      </c>
      <c r="B14" s="31">
        <v>0</v>
      </c>
      <c r="C14" s="31">
        <v>0</v>
      </c>
      <c r="D14" s="31">
        <v>31.240722795447546</v>
      </c>
      <c r="E14" s="62">
        <v>1000</v>
      </c>
      <c r="F14" s="63" t="s">
        <v>64</v>
      </c>
      <c r="G14" s="63" t="s">
        <v>558</v>
      </c>
      <c r="H14">
        <v>2</v>
      </c>
      <c r="I14">
        <v>0</v>
      </c>
      <c r="J14">
        <v>52</v>
      </c>
    </row>
    <row r="15" spans="1:10" x14ac:dyDescent="0.25">
      <c r="A15" t="s">
        <v>106</v>
      </c>
      <c r="B15" s="31">
        <v>0</v>
      </c>
      <c r="C15" s="31">
        <v>0</v>
      </c>
      <c r="D15" s="31">
        <v>9.1951997184808452</v>
      </c>
      <c r="E15" s="62">
        <v>1000</v>
      </c>
      <c r="F15" s="63" t="s">
        <v>64</v>
      </c>
      <c r="G15" s="63" t="s">
        <v>558</v>
      </c>
      <c r="H15">
        <v>7</v>
      </c>
      <c r="I15">
        <v>0</v>
      </c>
      <c r="J15">
        <v>331</v>
      </c>
    </row>
    <row r="16" spans="1:10" x14ac:dyDescent="0.25">
      <c r="A16" t="s">
        <v>228</v>
      </c>
      <c r="B16" s="31">
        <v>0</v>
      </c>
      <c r="C16" s="31">
        <v>0</v>
      </c>
      <c r="D16" s="31">
        <v>75.831444155307736</v>
      </c>
      <c r="E16" s="62">
        <v>1000</v>
      </c>
      <c r="F16" s="63" t="s">
        <v>64</v>
      </c>
      <c r="G16" s="63" t="s">
        <v>558</v>
      </c>
      <c r="H16">
        <v>1</v>
      </c>
      <c r="I16">
        <v>0</v>
      </c>
      <c r="J16">
        <v>20</v>
      </c>
    </row>
    <row r="17" spans="1:10" x14ac:dyDescent="0.25">
      <c r="A17" t="s">
        <v>149</v>
      </c>
      <c r="B17" s="31">
        <v>0</v>
      </c>
      <c r="C17" s="31">
        <v>0</v>
      </c>
      <c r="D17" s="31">
        <v>30.973674701895472</v>
      </c>
      <c r="E17" s="62">
        <v>1000</v>
      </c>
      <c r="F17" s="63" t="s">
        <v>64</v>
      </c>
      <c r="G17" s="63" t="s">
        <v>558</v>
      </c>
      <c r="H17">
        <v>3</v>
      </c>
      <c r="I17">
        <v>0</v>
      </c>
      <c r="J17">
        <v>61</v>
      </c>
    </row>
    <row r="18" spans="1:10" x14ac:dyDescent="0.25">
      <c r="A18" t="s">
        <v>115</v>
      </c>
      <c r="B18" s="31">
        <v>0</v>
      </c>
      <c r="C18" s="31">
        <v>0</v>
      </c>
      <c r="D18" s="31">
        <v>17.293415109884712</v>
      </c>
      <c r="E18" s="62">
        <v>1000</v>
      </c>
      <c r="F18" s="63" t="s">
        <v>64</v>
      </c>
      <c r="G18" s="63" t="s">
        <v>558</v>
      </c>
      <c r="H18">
        <v>4</v>
      </c>
      <c r="I18">
        <v>0</v>
      </c>
      <c r="J18">
        <v>144</v>
      </c>
    </row>
    <row r="19" spans="1:10" x14ac:dyDescent="0.25">
      <c r="A19" t="s">
        <v>118</v>
      </c>
      <c r="B19" s="31">
        <v>0</v>
      </c>
      <c r="C19" s="31">
        <v>0</v>
      </c>
      <c r="D19" s="31">
        <v>17.859406220031492</v>
      </c>
      <c r="E19" s="62">
        <v>1000</v>
      </c>
      <c r="F19" s="63" t="s">
        <v>64</v>
      </c>
      <c r="G19" s="63" t="s">
        <v>558</v>
      </c>
      <c r="H19">
        <v>4</v>
      </c>
      <c r="I19">
        <v>0</v>
      </c>
      <c r="J19">
        <v>140</v>
      </c>
    </row>
    <row r="20" spans="1:10" x14ac:dyDescent="0.25">
      <c r="A20" t="s">
        <v>207</v>
      </c>
      <c r="B20" s="31">
        <v>0</v>
      </c>
      <c r="C20" s="31">
        <v>0</v>
      </c>
      <c r="D20" s="31">
        <v>63.993629703213138</v>
      </c>
      <c r="E20" s="62">
        <v>1000</v>
      </c>
      <c r="F20" s="63" t="s">
        <v>64</v>
      </c>
      <c r="G20" s="63" t="s">
        <v>558</v>
      </c>
      <c r="H20">
        <v>2</v>
      </c>
      <c r="I20">
        <v>0</v>
      </c>
      <c r="J20">
        <v>25</v>
      </c>
    </row>
    <row r="21" spans="1:10" x14ac:dyDescent="0.25">
      <c r="A21" t="s">
        <v>160</v>
      </c>
      <c r="B21" s="31">
        <v>0</v>
      </c>
      <c r="C21" s="31">
        <v>0</v>
      </c>
      <c r="D21" s="31">
        <v>38.684037507651695</v>
      </c>
      <c r="E21" s="62">
        <v>1000</v>
      </c>
      <c r="F21" s="63" t="s">
        <v>64</v>
      </c>
      <c r="G21" s="63" t="s">
        <v>558</v>
      </c>
      <c r="H21">
        <v>2</v>
      </c>
      <c r="I21">
        <v>0</v>
      </c>
      <c r="J21">
        <v>52</v>
      </c>
    </row>
    <row r="22" spans="1:10" x14ac:dyDescent="0.25">
      <c r="A22" t="s">
        <v>242</v>
      </c>
      <c r="B22" s="31">
        <v>0</v>
      </c>
      <c r="C22" s="31">
        <v>0</v>
      </c>
      <c r="D22" s="31">
        <v>116.89345500519356</v>
      </c>
      <c r="E22" s="62">
        <v>1000</v>
      </c>
      <c r="F22" s="63" t="s">
        <v>64</v>
      </c>
      <c r="G22" s="63" t="s">
        <v>558</v>
      </c>
      <c r="H22">
        <v>2</v>
      </c>
      <c r="I22">
        <v>0</v>
      </c>
      <c r="J22">
        <v>16</v>
      </c>
    </row>
    <row r="23" spans="1:10" x14ac:dyDescent="0.25">
      <c r="A23" t="s">
        <v>289</v>
      </c>
      <c r="B23" s="31">
        <v>0</v>
      </c>
      <c r="C23" s="31">
        <v>0</v>
      </c>
      <c r="D23" s="31">
        <v>325.85093048471754</v>
      </c>
      <c r="E23" s="62">
        <v>1000</v>
      </c>
      <c r="F23" s="63" t="s">
        <v>64</v>
      </c>
      <c r="G23" s="63" t="s">
        <v>558</v>
      </c>
      <c r="H23">
        <v>1</v>
      </c>
      <c r="I23">
        <v>0</v>
      </c>
      <c r="J23">
        <v>4</v>
      </c>
    </row>
    <row r="24" spans="1:10" x14ac:dyDescent="0.25">
      <c r="A24" t="s">
        <v>181</v>
      </c>
      <c r="B24" s="31">
        <v>0</v>
      </c>
      <c r="C24" s="31">
        <v>0</v>
      </c>
      <c r="D24" s="31">
        <v>46.40321152094085</v>
      </c>
      <c r="E24" s="62">
        <v>1000</v>
      </c>
      <c r="F24" s="63" t="s">
        <v>64</v>
      </c>
      <c r="G24" s="63" t="s">
        <v>558</v>
      </c>
      <c r="H24">
        <v>2</v>
      </c>
      <c r="I24">
        <v>0</v>
      </c>
      <c r="J24">
        <v>39</v>
      </c>
    </row>
    <row r="25" spans="1:10" x14ac:dyDescent="0.25">
      <c r="A25" t="s">
        <v>226</v>
      </c>
      <c r="B25" s="31">
        <v>0</v>
      </c>
      <c r="C25" s="31">
        <v>0</v>
      </c>
      <c r="D25" s="31">
        <v>80.20202121447619</v>
      </c>
      <c r="E25" s="62">
        <v>1000</v>
      </c>
      <c r="F25" s="63" t="s">
        <v>64</v>
      </c>
      <c r="G25" s="63" t="s">
        <v>558</v>
      </c>
      <c r="H25">
        <v>2</v>
      </c>
      <c r="I25">
        <v>0</v>
      </c>
      <c r="J25">
        <v>20</v>
      </c>
    </row>
    <row r="26" spans="1:10" x14ac:dyDescent="0.25">
      <c r="A26" t="s">
        <v>275</v>
      </c>
      <c r="B26" s="31">
        <v>0</v>
      </c>
      <c r="C26" s="31">
        <v>0</v>
      </c>
      <c r="D26" s="31">
        <v>292.28835574693892</v>
      </c>
      <c r="E26" s="62">
        <v>1000</v>
      </c>
      <c r="F26" s="63" t="s">
        <v>64</v>
      </c>
      <c r="G26" s="63" t="s">
        <v>558</v>
      </c>
      <c r="H26">
        <v>2</v>
      </c>
      <c r="I26">
        <v>0</v>
      </c>
      <c r="J26">
        <v>6</v>
      </c>
    </row>
    <row r="27" spans="1:10" x14ac:dyDescent="0.25">
      <c r="A27" t="s">
        <v>126</v>
      </c>
      <c r="B27" s="31">
        <v>0</v>
      </c>
      <c r="C27" s="31">
        <v>0</v>
      </c>
      <c r="D27" s="31">
        <v>20.610503902365604</v>
      </c>
      <c r="E27" s="62">
        <v>1000</v>
      </c>
      <c r="F27" s="63" t="s">
        <v>64</v>
      </c>
      <c r="G27" s="63" t="s">
        <v>558</v>
      </c>
      <c r="H27">
        <v>4</v>
      </c>
      <c r="I27">
        <v>0</v>
      </c>
      <c r="J27">
        <v>111</v>
      </c>
    </row>
    <row r="28" spans="1:10" x14ac:dyDescent="0.25">
      <c r="A28" t="s">
        <v>187</v>
      </c>
      <c r="B28" s="31">
        <v>0</v>
      </c>
      <c r="C28" s="31">
        <v>0</v>
      </c>
      <c r="D28" s="31">
        <v>44.37860533258403</v>
      </c>
      <c r="E28" s="62">
        <v>1000</v>
      </c>
      <c r="F28" s="63" t="s">
        <v>64</v>
      </c>
      <c r="G28" s="63" t="s">
        <v>558</v>
      </c>
      <c r="H28">
        <v>2</v>
      </c>
      <c r="I28">
        <v>0</v>
      </c>
      <c r="J28">
        <v>37</v>
      </c>
    </row>
    <row r="29" spans="1:10" x14ac:dyDescent="0.25">
      <c r="A29" t="s">
        <v>294</v>
      </c>
      <c r="B29" s="31">
        <v>0</v>
      </c>
      <c r="C29" s="31">
        <v>0</v>
      </c>
      <c r="D29" s="31">
        <v>657.61977232407583</v>
      </c>
      <c r="E29" s="62">
        <v>1000</v>
      </c>
      <c r="F29" s="63" t="s">
        <v>64</v>
      </c>
      <c r="G29" s="63" t="s">
        <v>558</v>
      </c>
      <c r="H29">
        <v>2</v>
      </c>
      <c r="I29">
        <v>0</v>
      </c>
      <c r="J29">
        <v>2</v>
      </c>
    </row>
    <row r="30" spans="1:10" x14ac:dyDescent="0.25">
      <c r="A30" t="s">
        <v>287</v>
      </c>
      <c r="B30" s="31">
        <v>0</v>
      </c>
      <c r="C30" s="31">
        <v>0</v>
      </c>
      <c r="D30" s="31">
        <v>414.86734195854939</v>
      </c>
      <c r="E30" s="62">
        <v>1000</v>
      </c>
      <c r="F30" s="63" t="s">
        <v>64</v>
      </c>
      <c r="G30" s="63" t="s">
        <v>558</v>
      </c>
      <c r="H30">
        <v>2</v>
      </c>
      <c r="I30">
        <v>0</v>
      </c>
      <c r="J30">
        <v>4</v>
      </c>
    </row>
    <row r="31" spans="1:10" x14ac:dyDescent="0.25">
      <c r="A31" t="s">
        <v>177</v>
      </c>
      <c r="B31" s="31">
        <v>0</v>
      </c>
      <c r="C31" s="31">
        <v>0</v>
      </c>
      <c r="D31" s="31">
        <v>49.196974322374686</v>
      </c>
      <c r="E31" s="62">
        <v>1000</v>
      </c>
      <c r="F31" s="63" t="s">
        <v>64</v>
      </c>
      <c r="G31" s="63" t="s">
        <v>558</v>
      </c>
      <c r="H31">
        <v>2</v>
      </c>
      <c r="I31">
        <v>0</v>
      </c>
      <c r="J31">
        <v>40</v>
      </c>
    </row>
    <row r="32" spans="1:10" x14ac:dyDescent="0.25">
      <c r="A32" t="s">
        <v>252</v>
      </c>
      <c r="B32" s="31">
        <v>0</v>
      </c>
      <c r="C32" s="31">
        <v>0</v>
      </c>
      <c r="D32" s="31">
        <v>144.52813821797375</v>
      </c>
      <c r="E32" s="62">
        <v>1000</v>
      </c>
      <c r="F32" s="63" t="s">
        <v>64</v>
      </c>
      <c r="G32" s="63" t="s">
        <v>558</v>
      </c>
      <c r="H32">
        <v>2</v>
      </c>
      <c r="I32">
        <v>0</v>
      </c>
      <c r="J32">
        <v>12</v>
      </c>
    </row>
    <row r="33" spans="1:10" x14ac:dyDescent="0.25">
      <c r="A33" t="s">
        <v>244</v>
      </c>
      <c r="B33" s="31">
        <v>0</v>
      </c>
      <c r="C33" s="31">
        <v>0</v>
      </c>
      <c r="D33" s="31">
        <v>124.85627561916864</v>
      </c>
      <c r="E33" s="62">
        <v>1000</v>
      </c>
      <c r="F33" s="63" t="s">
        <v>64</v>
      </c>
      <c r="G33" s="63" t="s">
        <v>558</v>
      </c>
      <c r="H33">
        <v>2</v>
      </c>
      <c r="I33">
        <v>0</v>
      </c>
      <c r="J33">
        <v>16</v>
      </c>
    </row>
    <row r="34" spans="1:10" x14ac:dyDescent="0.25">
      <c r="A34" t="s">
        <v>277</v>
      </c>
      <c r="B34" s="31">
        <v>0</v>
      </c>
      <c r="C34" s="31">
        <v>0</v>
      </c>
      <c r="D34" s="31">
        <v>300.42186814614274</v>
      </c>
      <c r="E34" s="62">
        <v>1000</v>
      </c>
      <c r="F34" s="63" t="s">
        <v>64</v>
      </c>
      <c r="G34" s="63" t="s">
        <v>558</v>
      </c>
      <c r="H34">
        <v>2</v>
      </c>
      <c r="I34">
        <v>0</v>
      </c>
      <c r="J34">
        <v>6</v>
      </c>
    </row>
    <row r="35" spans="1:10" x14ac:dyDescent="0.25">
      <c r="A35" t="s">
        <v>293</v>
      </c>
      <c r="B35" s="31">
        <v>0</v>
      </c>
      <c r="C35" s="31">
        <v>0</v>
      </c>
      <c r="D35" s="31">
        <v>545.52303207176999</v>
      </c>
      <c r="E35" s="62">
        <v>1000</v>
      </c>
      <c r="F35" s="63" t="s">
        <v>64</v>
      </c>
      <c r="G35" s="63" t="s">
        <v>558</v>
      </c>
      <c r="H35">
        <v>1</v>
      </c>
      <c r="I35">
        <v>0</v>
      </c>
      <c r="J35">
        <v>2</v>
      </c>
    </row>
    <row r="36" spans="1:10" x14ac:dyDescent="0.25">
      <c r="A36" t="s">
        <v>230</v>
      </c>
      <c r="B36" s="31">
        <v>0</v>
      </c>
      <c r="C36" s="31">
        <v>0</v>
      </c>
      <c r="D36" s="31">
        <v>79.659319756762002</v>
      </c>
      <c r="E36" s="62">
        <v>1000</v>
      </c>
      <c r="F36" s="63" t="s">
        <v>64</v>
      </c>
      <c r="G36" s="63" t="s">
        <v>558</v>
      </c>
      <c r="H36">
        <v>1</v>
      </c>
      <c r="I36">
        <v>0</v>
      </c>
      <c r="J36">
        <v>19</v>
      </c>
    </row>
    <row r="37" spans="1:10" x14ac:dyDescent="0.25">
      <c r="A37" t="s">
        <v>133</v>
      </c>
      <c r="B37" s="31">
        <v>0</v>
      </c>
      <c r="C37" s="31">
        <v>0</v>
      </c>
      <c r="D37" s="31">
        <v>24.143793718512857</v>
      </c>
      <c r="E37" s="62">
        <v>1000</v>
      </c>
      <c r="F37" s="63" t="s">
        <v>64</v>
      </c>
      <c r="G37" s="63" t="s">
        <v>558</v>
      </c>
      <c r="H37">
        <v>3</v>
      </c>
      <c r="I37">
        <v>0</v>
      </c>
      <c r="J37">
        <v>88</v>
      </c>
    </row>
    <row r="38" spans="1:10" x14ac:dyDescent="0.25">
      <c r="A38" t="s">
        <v>120</v>
      </c>
      <c r="B38" s="31">
        <v>0</v>
      </c>
      <c r="C38" s="31">
        <v>0</v>
      </c>
      <c r="D38" s="31">
        <v>19.430347774732319</v>
      </c>
      <c r="E38" s="62">
        <v>1000</v>
      </c>
      <c r="F38" s="63" t="s">
        <v>64</v>
      </c>
      <c r="G38" s="63" t="s">
        <v>558</v>
      </c>
      <c r="H38">
        <v>4</v>
      </c>
      <c r="I38">
        <v>0</v>
      </c>
      <c r="J38">
        <v>127</v>
      </c>
    </row>
    <row r="39" spans="1:10" x14ac:dyDescent="0.25">
      <c r="A39" t="s">
        <v>155</v>
      </c>
      <c r="B39" s="31">
        <v>0</v>
      </c>
      <c r="C39" s="31">
        <v>0</v>
      </c>
      <c r="D39" s="31">
        <v>32.52842646725275</v>
      </c>
      <c r="E39" s="62">
        <v>1000</v>
      </c>
      <c r="F39" s="63" t="s">
        <v>64</v>
      </c>
      <c r="G39" s="63" t="s">
        <v>558</v>
      </c>
      <c r="H39">
        <v>2</v>
      </c>
      <c r="I39">
        <v>0</v>
      </c>
      <c r="J39">
        <v>53</v>
      </c>
    </row>
    <row r="40" spans="1:10" x14ac:dyDescent="0.25">
      <c r="A40" t="s">
        <v>128</v>
      </c>
      <c r="B40" s="31">
        <v>0</v>
      </c>
      <c r="C40" s="31">
        <v>0</v>
      </c>
      <c r="D40" s="31">
        <v>21.050154102387971</v>
      </c>
      <c r="E40" s="62">
        <v>1000</v>
      </c>
      <c r="F40" s="63" t="s">
        <v>64</v>
      </c>
      <c r="G40" s="63" t="s">
        <v>558</v>
      </c>
      <c r="H40">
        <v>3</v>
      </c>
      <c r="I40">
        <v>0</v>
      </c>
      <c r="J40">
        <v>104</v>
      </c>
    </row>
    <row r="41" spans="1:10" x14ac:dyDescent="0.25">
      <c r="A41" t="s">
        <v>300</v>
      </c>
      <c r="B41" s="31">
        <v>0</v>
      </c>
      <c r="C41" s="31">
        <v>0</v>
      </c>
      <c r="D41" s="31">
        <v>657.61977232407583</v>
      </c>
      <c r="E41" s="62">
        <v>1000</v>
      </c>
      <c r="F41" s="63" t="s">
        <v>64</v>
      </c>
      <c r="G41" s="63" t="s">
        <v>558</v>
      </c>
      <c r="H41">
        <v>2</v>
      </c>
      <c r="I41">
        <v>0</v>
      </c>
      <c r="J41">
        <v>2</v>
      </c>
    </row>
    <row r="42" spans="1:10" x14ac:dyDescent="0.25">
      <c r="A42" t="s">
        <v>173</v>
      </c>
      <c r="B42" s="31">
        <v>0</v>
      </c>
      <c r="C42" s="31">
        <v>0</v>
      </c>
      <c r="D42" s="31">
        <v>45.653195995600576</v>
      </c>
      <c r="E42" s="62">
        <v>1000</v>
      </c>
      <c r="F42" s="63" t="s">
        <v>64</v>
      </c>
      <c r="G42" s="63" t="s">
        <v>558</v>
      </c>
      <c r="H42">
        <v>2</v>
      </c>
      <c r="I42">
        <v>0</v>
      </c>
      <c r="J42">
        <v>41</v>
      </c>
    </row>
    <row r="43" spans="1:10" x14ac:dyDescent="0.25">
      <c r="A43" t="s">
        <v>162</v>
      </c>
      <c r="B43" s="31">
        <v>0</v>
      </c>
      <c r="C43" s="31">
        <v>0</v>
      </c>
      <c r="D43" s="31">
        <v>42.188765355829489</v>
      </c>
      <c r="E43" s="62">
        <v>1000</v>
      </c>
      <c r="F43" s="63" t="s">
        <v>64</v>
      </c>
      <c r="G43" s="63" t="s">
        <v>558</v>
      </c>
      <c r="H43">
        <v>2</v>
      </c>
      <c r="I43">
        <v>0</v>
      </c>
      <c r="J43">
        <v>49</v>
      </c>
    </row>
    <row r="44" spans="1:10" x14ac:dyDescent="0.25">
      <c r="A44" t="s">
        <v>246</v>
      </c>
      <c r="B44" s="31">
        <v>0</v>
      </c>
      <c r="C44" s="31">
        <v>0</v>
      </c>
      <c r="D44" s="31">
        <v>133.00785106272693</v>
      </c>
      <c r="E44" s="62">
        <v>1000</v>
      </c>
      <c r="F44" s="63" t="s">
        <v>64</v>
      </c>
      <c r="G44" s="63" t="s">
        <v>558</v>
      </c>
      <c r="H44">
        <v>2</v>
      </c>
      <c r="I44">
        <v>0</v>
      </c>
      <c r="J44">
        <v>15</v>
      </c>
    </row>
    <row r="45" spans="1:10" x14ac:dyDescent="0.25">
      <c r="A45" t="s">
        <v>218</v>
      </c>
      <c r="B45" s="31">
        <v>0</v>
      </c>
      <c r="C45" s="31">
        <v>0</v>
      </c>
      <c r="D45" s="31">
        <v>69.18212142137844</v>
      </c>
      <c r="E45" s="62">
        <v>1000</v>
      </c>
      <c r="F45" s="63" t="s">
        <v>64</v>
      </c>
      <c r="G45" s="63" t="s">
        <v>558</v>
      </c>
      <c r="H45">
        <v>1</v>
      </c>
      <c r="I45">
        <v>0</v>
      </c>
      <c r="J45">
        <v>22</v>
      </c>
    </row>
    <row r="46" spans="1:10" x14ac:dyDescent="0.25">
      <c r="A46" t="s">
        <v>197</v>
      </c>
      <c r="B46" s="31">
        <v>0</v>
      </c>
      <c r="C46" s="31">
        <v>0</v>
      </c>
      <c r="D46" s="31">
        <v>53.223745604815328</v>
      </c>
      <c r="E46" s="62">
        <v>1000</v>
      </c>
      <c r="F46" s="63" t="s">
        <v>64</v>
      </c>
      <c r="G46" s="63" t="s">
        <v>558</v>
      </c>
      <c r="H46">
        <v>2</v>
      </c>
      <c r="I46">
        <v>0</v>
      </c>
      <c r="J46">
        <v>30</v>
      </c>
    </row>
    <row r="47" spans="1:10" x14ac:dyDescent="0.25">
      <c r="A47" t="s">
        <v>365</v>
      </c>
      <c r="B47" s="31">
        <v>0</v>
      </c>
      <c r="C47" s="31">
        <v>0</v>
      </c>
      <c r="D47" s="31">
        <v>54.772033203858882</v>
      </c>
      <c r="E47" s="62">
        <v>1000</v>
      </c>
      <c r="F47" s="63" t="s">
        <v>64</v>
      </c>
      <c r="G47" s="63" t="s">
        <v>558</v>
      </c>
      <c r="H47">
        <v>1</v>
      </c>
      <c r="I47">
        <v>0</v>
      </c>
      <c r="J47">
        <v>28</v>
      </c>
    </row>
    <row r="48" spans="1:10" x14ac:dyDescent="0.25">
      <c r="A48" t="s">
        <v>249</v>
      </c>
      <c r="B48" s="31">
        <v>0</v>
      </c>
      <c r="C48" s="31">
        <v>0</v>
      </c>
      <c r="D48" s="31">
        <v>123.16344625616617</v>
      </c>
      <c r="E48" s="62">
        <v>1000</v>
      </c>
      <c r="F48" s="63" t="s">
        <v>64</v>
      </c>
      <c r="G48" s="63" t="s">
        <v>558</v>
      </c>
      <c r="H48">
        <v>1</v>
      </c>
      <c r="I48">
        <v>0</v>
      </c>
      <c r="J48">
        <v>12</v>
      </c>
    </row>
    <row r="49" spans="1:10" x14ac:dyDescent="0.25">
      <c r="A49" t="s">
        <v>140</v>
      </c>
      <c r="B49" s="31">
        <v>0</v>
      </c>
      <c r="C49" s="31">
        <v>0</v>
      </c>
      <c r="D49" s="31">
        <v>29.285424818541536</v>
      </c>
      <c r="E49" s="62">
        <v>1000</v>
      </c>
      <c r="F49" s="63" t="s">
        <v>64</v>
      </c>
      <c r="G49" s="63" t="s">
        <v>558</v>
      </c>
      <c r="H49">
        <v>3</v>
      </c>
      <c r="I49">
        <v>0</v>
      </c>
      <c r="J49">
        <v>68</v>
      </c>
    </row>
    <row r="50" spans="1:10" x14ac:dyDescent="0.25">
      <c r="A50" t="s">
        <v>130</v>
      </c>
      <c r="B50" s="31">
        <v>0</v>
      </c>
      <c r="C50" s="31">
        <v>0</v>
      </c>
      <c r="D50" s="31">
        <v>21.208535343573626</v>
      </c>
      <c r="E50" s="62">
        <v>1000</v>
      </c>
      <c r="F50" s="63" t="s">
        <v>64</v>
      </c>
      <c r="G50" s="63" t="s">
        <v>558</v>
      </c>
      <c r="H50">
        <v>2</v>
      </c>
      <c r="I50">
        <v>0</v>
      </c>
      <c r="J50">
        <v>100</v>
      </c>
    </row>
    <row r="51" spans="1:10" x14ac:dyDescent="0.25">
      <c r="A51" t="s">
        <v>260</v>
      </c>
      <c r="B51" s="31">
        <v>0</v>
      </c>
      <c r="C51" s="31">
        <v>0</v>
      </c>
      <c r="D51" s="31">
        <v>161.60405393668381</v>
      </c>
      <c r="E51" s="62">
        <v>1000</v>
      </c>
      <c r="F51" s="63" t="s">
        <v>64</v>
      </c>
      <c r="G51" s="63" t="s">
        <v>558</v>
      </c>
      <c r="H51">
        <v>2</v>
      </c>
      <c r="I51">
        <v>0</v>
      </c>
      <c r="J51">
        <v>10</v>
      </c>
    </row>
    <row r="52" spans="1:10" x14ac:dyDescent="0.25">
      <c r="A52" t="s">
        <v>170</v>
      </c>
      <c r="B52" t="e">
        <v>#N/A</v>
      </c>
      <c r="C52" t="e">
        <v>#N/A</v>
      </c>
      <c r="D52" t="e">
        <v>#N/A</v>
      </c>
      <c r="E52" s="62">
        <v>1000</v>
      </c>
      <c r="F52" s="63" t="s">
        <v>556</v>
      </c>
      <c r="G52" s="63" t="s">
        <v>557</v>
      </c>
      <c r="H52">
        <v>1</v>
      </c>
      <c r="I52">
        <v>1</v>
      </c>
      <c r="J52">
        <v>44</v>
      </c>
    </row>
    <row r="53" spans="1:10" x14ac:dyDescent="0.25">
      <c r="A53" t="s">
        <v>203</v>
      </c>
      <c r="B53" s="31">
        <v>0</v>
      </c>
      <c r="C53" s="31">
        <v>0</v>
      </c>
      <c r="D53" s="31">
        <v>77.960160008897674</v>
      </c>
      <c r="E53" s="62">
        <v>1000</v>
      </c>
      <c r="F53" s="63" t="s">
        <v>64</v>
      </c>
      <c r="G53" s="63" t="s">
        <v>558</v>
      </c>
      <c r="H53">
        <v>2</v>
      </c>
      <c r="I53">
        <v>0</v>
      </c>
      <c r="J53">
        <v>26</v>
      </c>
    </row>
    <row r="54" spans="1:10" x14ac:dyDescent="0.25">
      <c r="A54" t="s">
        <v>110</v>
      </c>
      <c r="B54" s="31">
        <v>0</v>
      </c>
      <c r="C54" s="31">
        <v>0</v>
      </c>
      <c r="D54" s="31">
        <v>11.877854522722437</v>
      </c>
      <c r="E54" s="62">
        <v>1000</v>
      </c>
      <c r="F54" s="63" t="s">
        <v>64</v>
      </c>
      <c r="G54" s="63" t="s">
        <v>558</v>
      </c>
      <c r="H54">
        <v>5</v>
      </c>
      <c r="I54">
        <v>0</v>
      </c>
      <c r="J54">
        <v>238</v>
      </c>
    </row>
    <row r="55" spans="1:10" x14ac:dyDescent="0.25">
      <c r="A55" t="s">
        <v>302</v>
      </c>
      <c r="B55" s="31">
        <v>0</v>
      </c>
      <c r="C55" s="31">
        <v>0</v>
      </c>
      <c r="D55" s="31">
        <v>793.45068562271626</v>
      </c>
      <c r="E55" s="62">
        <v>1000</v>
      </c>
      <c r="F55" s="63" t="s">
        <v>64</v>
      </c>
      <c r="G55" s="63" t="s">
        <v>558</v>
      </c>
      <c r="H55">
        <v>1</v>
      </c>
      <c r="I55">
        <v>0</v>
      </c>
      <c r="J55">
        <v>1</v>
      </c>
    </row>
    <row r="56" spans="1:10" x14ac:dyDescent="0.25">
      <c r="A56" t="s">
        <v>131</v>
      </c>
      <c r="B56" s="31">
        <v>0</v>
      </c>
      <c r="C56" s="31">
        <v>0</v>
      </c>
      <c r="D56" s="31">
        <v>22.749233213619569</v>
      </c>
      <c r="E56" s="62">
        <v>1000</v>
      </c>
      <c r="F56" s="63" t="s">
        <v>64</v>
      </c>
      <c r="G56" s="63" t="s">
        <v>558</v>
      </c>
      <c r="H56">
        <v>2</v>
      </c>
      <c r="I56">
        <v>0</v>
      </c>
      <c r="J56">
        <v>93</v>
      </c>
    </row>
    <row r="57" spans="1:10" x14ac:dyDescent="0.25">
      <c r="A57" t="s">
        <v>168</v>
      </c>
      <c r="B57" s="31">
        <v>0</v>
      </c>
      <c r="C57" s="31">
        <v>0</v>
      </c>
      <c r="D57" s="31">
        <v>35.440375749372826</v>
      </c>
      <c r="E57" s="62">
        <v>1000</v>
      </c>
      <c r="F57" s="63" t="s">
        <v>64</v>
      </c>
      <c r="G57" s="63" t="s">
        <v>558</v>
      </c>
      <c r="H57">
        <v>2</v>
      </c>
      <c r="I57">
        <v>0</v>
      </c>
      <c r="J57">
        <v>46</v>
      </c>
    </row>
    <row r="58" spans="1:10" x14ac:dyDescent="0.25">
      <c r="A58" t="s">
        <v>138</v>
      </c>
      <c r="B58" s="31">
        <v>0</v>
      </c>
      <c r="C58" s="31">
        <v>0</v>
      </c>
      <c r="D58" s="31">
        <v>28.825852779300128</v>
      </c>
      <c r="E58" s="62">
        <v>1000</v>
      </c>
      <c r="F58" s="63" t="s">
        <v>64</v>
      </c>
      <c r="G58" s="63" t="s">
        <v>558</v>
      </c>
      <c r="H58">
        <v>3</v>
      </c>
      <c r="I58">
        <v>0</v>
      </c>
      <c r="J58">
        <v>74</v>
      </c>
    </row>
    <row r="59" spans="1:10" x14ac:dyDescent="0.25">
      <c r="A59" t="s">
        <v>216</v>
      </c>
      <c r="B59" s="31">
        <v>0</v>
      </c>
      <c r="C59" s="31">
        <v>0</v>
      </c>
      <c r="D59" s="31">
        <v>66.276209842010005</v>
      </c>
      <c r="E59" s="62">
        <v>1000</v>
      </c>
      <c r="F59" s="63" t="s">
        <v>64</v>
      </c>
      <c r="G59" s="63" t="s">
        <v>558</v>
      </c>
      <c r="H59">
        <v>1</v>
      </c>
      <c r="I59">
        <v>0</v>
      </c>
      <c r="J59">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46</v>
      </c>
      <c r="B1" s="65" t="s">
        <v>547</v>
      </c>
      <c r="C1" s="65" t="s">
        <v>548</v>
      </c>
      <c r="D1" s="65" t="s">
        <v>549</v>
      </c>
      <c r="E1" s="64" t="s">
        <v>550</v>
      </c>
      <c r="F1" s="64" t="s">
        <v>551</v>
      </c>
      <c r="G1" s="64" t="s">
        <v>552</v>
      </c>
      <c r="H1" s="64" t="s">
        <v>553</v>
      </c>
      <c r="I1" s="64" t="s">
        <v>554</v>
      </c>
      <c r="J1" s="64" t="s">
        <v>555</v>
      </c>
    </row>
    <row r="2" spans="1:10" x14ac:dyDescent="0.25">
      <c r="A2" t="s">
        <v>9</v>
      </c>
      <c r="B2" s="31">
        <v>0</v>
      </c>
      <c r="C2" s="31">
        <v>0</v>
      </c>
      <c r="D2" s="31">
        <v>6.8894225661137956</v>
      </c>
      <c r="E2" s="62">
        <v>1000</v>
      </c>
      <c r="F2" s="63" t="s">
        <v>64</v>
      </c>
      <c r="G2" s="63" t="s">
        <v>558</v>
      </c>
      <c r="H2">
        <v>14</v>
      </c>
      <c r="I2">
        <v>0</v>
      </c>
      <c r="J2">
        <v>475</v>
      </c>
    </row>
    <row r="3" spans="1:10" x14ac:dyDescent="0.25">
      <c r="A3" t="s">
        <v>61</v>
      </c>
      <c r="B3" s="31">
        <v>1.2550173028906702</v>
      </c>
      <c r="C3" s="31">
        <v>7.2678826628184701E-2</v>
      </c>
      <c r="D3" s="31">
        <v>6.1455652219091688</v>
      </c>
      <c r="E3" s="62">
        <v>1000</v>
      </c>
      <c r="F3" s="63" t="s">
        <v>556</v>
      </c>
      <c r="G3" s="63" t="s">
        <v>557</v>
      </c>
      <c r="H3">
        <v>33</v>
      </c>
      <c r="I3">
        <v>1</v>
      </c>
      <c r="J3">
        <v>799</v>
      </c>
    </row>
    <row r="4" spans="1:10" x14ac:dyDescent="0.25">
      <c r="A4" t="s">
        <v>60</v>
      </c>
      <c r="B4" s="31">
        <v>0</v>
      </c>
      <c r="C4" s="31">
        <v>0</v>
      </c>
      <c r="D4" s="31">
        <v>5.9932109550490393</v>
      </c>
      <c r="E4" s="62">
        <v>1000</v>
      </c>
      <c r="F4" s="63" t="s">
        <v>64</v>
      </c>
      <c r="G4" s="63" t="s">
        <v>558</v>
      </c>
      <c r="H4">
        <v>25</v>
      </c>
      <c r="I4">
        <v>0</v>
      </c>
      <c r="J4">
        <v>564</v>
      </c>
    </row>
    <row r="5" spans="1:10" x14ac:dyDescent="0.25">
      <c r="A5" t="s">
        <v>62</v>
      </c>
      <c r="B5" s="31">
        <v>0</v>
      </c>
      <c r="C5" s="31">
        <v>0</v>
      </c>
      <c r="D5" s="31">
        <v>4.3244111874603046</v>
      </c>
      <c r="E5" s="62">
        <v>1000</v>
      </c>
      <c r="F5" s="63" t="s">
        <v>64</v>
      </c>
      <c r="G5" s="63" t="s">
        <v>558</v>
      </c>
      <c r="H5">
        <v>37</v>
      </c>
      <c r="I5">
        <v>0</v>
      </c>
      <c r="J5">
        <v>816</v>
      </c>
    </row>
    <row r="6" spans="1:10" x14ac:dyDescent="0.25">
      <c r="A6" t="s">
        <v>63</v>
      </c>
      <c r="B6" s="31">
        <v>0</v>
      </c>
      <c r="C6" s="31">
        <v>0</v>
      </c>
      <c r="D6" s="31">
        <v>15.211756043570027</v>
      </c>
      <c r="E6" s="62">
        <v>1000</v>
      </c>
      <c r="F6" s="63" t="s">
        <v>64</v>
      </c>
      <c r="G6" s="63" t="s">
        <v>558</v>
      </c>
      <c r="H6">
        <v>18</v>
      </c>
      <c r="I6">
        <v>0</v>
      </c>
      <c r="J6">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94</v>
      </c>
      <c r="B1" s="65" t="s">
        <v>547</v>
      </c>
      <c r="C1" s="65" t="s">
        <v>548</v>
      </c>
      <c r="D1" s="65" t="s">
        <v>549</v>
      </c>
      <c r="E1" s="64" t="s">
        <v>550</v>
      </c>
      <c r="F1" s="64" t="s">
        <v>551</v>
      </c>
      <c r="G1" s="64" t="s">
        <v>552</v>
      </c>
      <c r="H1" s="64" t="s">
        <v>553</v>
      </c>
      <c r="I1" s="64" t="s">
        <v>554</v>
      </c>
      <c r="J1" s="64" t="s">
        <v>555</v>
      </c>
    </row>
    <row r="2" spans="1:10" x14ac:dyDescent="0.25">
      <c r="A2" t="s">
        <v>444</v>
      </c>
      <c r="B2" s="31">
        <v>0</v>
      </c>
      <c r="C2" s="31">
        <v>0</v>
      </c>
      <c r="D2" s="31">
        <v>174.92847944124992</v>
      </c>
      <c r="E2" s="62">
        <v>1000</v>
      </c>
      <c r="F2" s="63" t="s">
        <v>64</v>
      </c>
      <c r="G2" s="63" t="s">
        <v>558</v>
      </c>
      <c r="H2">
        <v>2</v>
      </c>
      <c r="I2">
        <v>0</v>
      </c>
      <c r="J2">
        <v>10</v>
      </c>
    </row>
    <row r="3" spans="1:10" x14ac:dyDescent="0.25">
      <c r="A3" t="s">
        <v>441</v>
      </c>
      <c r="B3" s="31">
        <v>0</v>
      </c>
      <c r="C3" s="31">
        <v>0</v>
      </c>
      <c r="D3" s="31">
        <v>6.997565092330178</v>
      </c>
      <c r="E3" s="62">
        <v>1000</v>
      </c>
      <c r="F3" s="63" t="s">
        <v>64</v>
      </c>
      <c r="G3" s="63" t="s">
        <v>558</v>
      </c>
      <c r="H3">
        <v>12</v>
      </c>
      <c r="I3">
        <v>0</v>
      </c>
      <c r="J3">
        <v>465</v>
      </c>
    </row>
    <row r="4" spans="1:10" x14ac:dyDescent="0.25">
      <c r="A4" t="s">
        <v>446</v>
      </c>
      <c r="B4" s="31">
        <v>4.84713642142742</v>
      </c>
      <c r="C4" s="31">
        <v>0.28153815071998611</v>
      </c>
      <c r="D4" s="31">
        <v>24.887652838753649</v>
      </c>
      <c r="E4" s="62">
        <v>1000</v>
      </c>
      <c r="F4" s="63" t="s">
        <v>556</v>
      </c>
      <c r="G4" s="63" t="s">
        <v>557</v>
      </c>
      <c r="H4">
        <v>12</v>
      </c>
      <c r="I4">
        <v>1</v>
      </c>
      <c r="J4">
        <v>213</v>
      </c>
    </row>
    <row r="5" spans="1:10" x14ac:dyDescent="0.25">
      <c r="A5" t="s">
        <v>445</v>
      </c>
      <c r="B5" s="31">
        <v>0</v>
      </c>
      <c r="C5" s="31">
        <v>0</v>
      </c>
      <c r="D5" s="31">
        <v>5.7739849208543994</v>
      </c>
      <c r="E5" s="62">
        <v>1000</v>
      </c>
      <c r="F5" s="63" t="s">
        <v>64</v>
      </c>
      <c r="G5" s="63" t="s">
        <v>558</v>
      </c>
      <c r="H5">
        <v>21</v>
      </c>
      <c r="I5">
        <v>0</v>
      </c>
      <c r="J5">
        <v>586</v>
      </c>
    </row>
    <row r="6" spans="1:10" x14ac:dyDescent="0.25">
      <c r="A6" t="s">
        <v>450</v>
      </c>
      <c r="B6" s="31">
        <v>0</v>
      </c>
      <c r="C6" s="31">
        <v>0</v>
      </c>
      <c r="D6" s="31">
        <v>13.049954499594124</v>
      </c>
      <c r="E6" s="62">
        <v>1000</v>
      </c>
      <c r="F6" s="63" t="s">
        <v>64</v>
      </c>
      <c r="G6" s="63" t="s">
        <v>558</v>
      </c>
      <c r="H6">
        <v>11</v>
      </c>
      <c r="I6">
        <v>0</v>
      </c>
      <c r="J6">
        <v>228</v>
      </c>
    </row>
    <row r="7" spans="1:10" x14ac:dyDescent="0.25">
      <c r="A7" t="s">
        <v>449</v>
      </c>
      <c r="B7" s="31">
        <v>0</v>
      </c>
      <c r="C7" s="31">
        <v>0</v>
      </c>
      <c r="D7" s="31">
        <v>9.2447189287461473</v>
      </c>
      <c r="E7" s="62">
        <v>1000</v>
      </c>
      <c r="F7" s="63" t="s">
        <v>64</v>
      </c>
      <c r="G7" s="63" t="s">
        <v>558</v>
      </c>
      <c r="H7">
        <v>14</v>
      </c>
      <c r="I7">
        <v>0</v>
      </c>
      <c r="J7">
        <v>336</v>
      </c>
    </row>
    <row r="8" spans="1:10" x14ac:dyDescent="0.25">
      <c r="A8" t="s">
        <v>447</v>
      </c>
      <c r="B8" s="31">
        <v>0</v>
      </c>
      <c r="C8" s="31">
        <v>0</v>
      </c>
      <c r="D8" s="31">
        <v>19.212869006607548</v>
      </c>
      <c r="E8" s="62">
        <v>1000</v>
      </c>
      <c r="F8" s="63" t="s">
        <v>64</v>
      </c>
      <c r="G8" s="63" t="s">
        <v>558</v>
      </c>
      <c r="H8">
        <v>16</v>
      </c>
      <c r="I8">
        <v>0</v>
      </c>
      <c r="J8">
        <v>153</v>
      </c>
    </row>
    <row r="9" spans="1:10" x14ac:dyDescent="0.25">
      <c r="A9" t="s">
        <v>448</v>
      </c>
      <c r="B9" s="31">
        <v>0</v>
      </c>
      <c r="C9" s="31">
        <v>0</v>
      </c>
      <c r="D9" s="31">
        <v>5.1943311064565352</v>
      </c>
      <c r="E9" s="62">
        <v>1000</v>
      </c>
      <c r="F9" s="63" t="s">
        <v>64</v>
      </c>
      <c r="G9" s="63" t="s">
        <v>558</v>
      </c>
      <c r="H9">
        <v>21</v>
      </c>
      <c r="I9">
        <v>0</v>
      </c>
      <c r="J9">
        <v>663</v>
      </c>
    </row>
    <row r="10" spans="1:10" x14ac:dyDescent="0.25">
      <c r="A10" t="s">
        <v>452</v>
      </c>
      <c r="B10" s="31">
        <v>0</v>
      </c>
      <c r="C10" s="31">
        <v>0</v>
      </c>
      <c r="D10" s="31">
        <v>21.865931372063741</v>
      </c>
      <c r="E10" s="62">
        <v>1000</v>
      </c>
      <c r="F10" s="63" t="s">
        <v>64</v>
      </c>
      <c r="G10" s="63" t="s">
        <v>558</v>
      </c>
      <c r="H10">
        <v>9</v>
      </c>
      <c r="I10">
        <v>0</v>
      </c>
      <c r="J10">
        <v>119</v>
      </c>
    </row>
    <row r="11" spans="1:10" x14ac:dyDescent="0.25">
      <c r="A11" t="s">
        <v>451</v>
      </c>
      <c r="B11" s="31">
        <v>0</v>
      </c>
      <c r="C11" s="31">
        <v>0</v>
      </c>
      <c r="D11" s="31">
        <v>32.336513671100683</v>
      </c>
      <c r="E11" s="62">
        <v>1000</v>
      </c>
      <c r="F11" s="63" t="s">
        <v>64</v>
      </c>
      <c r="G11" s="63" t="s">
        <v>558</v>
      </c>
      <c r="H11">
        <v>9</v>
      </c>
      <c r="I11">
        <v>0</v>
      </c>
      <c r="J11">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93</v>
      </c>
      <c r="B1" s="65" t="s">
        <v>547</v>
      </c>
      <c r="C1" s="65" t="s">
        <v>548</v>
      </c>
      <c r="D1" s="65" t="s">
        <v>549</v>
      </c>
      <c r="E1" s="64" t="s">
        <v>550</v>
      </c>
      <c r="F1" s="64" t="s">
        <v>551</v>
      </c>
      <c r="G1" s="64" t="s">
        <v>552</v>
      </c>
      <c r="H1" s="64" t="s">
        <v>553</v>
      </c>
      <c r="I1" s="64" t="s">
        <v>554</v>
      </c>
      <c r="J1" s="64" t="s">
        <v>555</v>
      </c>
    </row>
    <row r="2" spans="1:10" x14ac:dyDescent="0.25">
      <c r="A2" t="s">
        <v>443</v>
      </c>
      <c r="B2" s="31">
        <v>1.4140481240336</v>
      </c>
      <c r="C2" s="31">
        <v>8.1451655300725123E-2</v>
      </c>
      <c r="D2" s="31">
        <v>6.9413995135849023</v>
      </c>
      <c r="E2" s="62">
        <v>1000</v>
      </c>
      <c r="F2" s="63" t="s">
        <v>556</v>
      </c>
      <c r="G2" s="63" t="s">
        <v>557</v>
      </c>
      <c r="H2">
        <v>48</v>
      </c>
      <c r="I2">
        <v>1</v>
      </c>
      <c r="J2">
        <v>713</v>
      </c>
    </row>
    <row r="3" spans="1:10" x14ac:dyDescent="0.25">
      <c r="A3" t="s">
        <v>442</v>
      </c>
      <c r="B3" s="31">
        <v>0</v>
      </c>
      <c r="C3" s="31">
        <v>0</v>
      </c>
      <c r="D3" s="31">
        <v>2.2003442061532383</v>
      </c>
      <c r="E3" s="62">
        <v>1000</v>
      </c>
      <c r="F3" s="63" t="s">
        <v>64</v>
      </c>
      <c r="G3" s="63" t="s">
        <v>558</v>
      </c>
      <c r="H3">
        <v>65</v>
      </c>
      <c r="I3">
        <v>0</v>
      </c>
      <c r="J3">
        <v>1667</v>
      </c>
    </row>
    <row r="4" spans="1:10" x14ac:dyDescent="0.25">
      <c r="A4" t="s">
        <v>444</v>
      </c>
      <c r="B4" s="31">
        <v>0</v>
      </c>
      <c r="C4" s="31">
        <v>0</v>
      </c>
      <c r="D4" s="31">
        <v>174.92847944124992</v>
      </c>
      <c r="E4" s="62">
        <v>1000</v>
      </c>
      <c r="F4" s="63" t="s">
        <v>64</v>
      </c>
      <c r="G4" s="63" t="s">
        <v>558</v>
      </c>
      <c r="H4">
        <v>2</v>
      </c>
      <c r="I4">
        <v>0</v>
      </c>
      <c r="J4">
        <v>10</v>
      </c>
    </row>
    <row r="5" spans="1:10" x14ac:dyDescent="0.25">
      <c r="A5" t="s">
        <v>441</v>
      </c>
      <c r="B5" s="31">
        <v>0</v>
      </c>
      <c r="C5" s="31">
        <v>0</v>
      </c>
      <c r="D5" s="31">
        <v>6.997565092330178</v>
      </c>
      <c r="E5" s="62">
        <v>1000</v>
      </c>
      <c r="F5" s="63" t="s">
        <v>64</v>
      </c>
      <c r="G5" s="63" t="s">
        <v>558</v>
      </c>
      <c r="H5">
        <v>12</v>
      </c>
      <c r="I5">
        <v>0</v>
      </c>
      <c r="J5">
        <v>465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55" workbookViewId="0">
      <selection activeCell="E69" sqref="E69"/>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28</v>
      </c>
      <c r="B2" s="44" t="s">
        <v>105</v>
      </c>
      <c r="C2" s="44" t="s">
        <v>141</v>
      </c>
      <c r="D2" s="44" t="s">
        <v>306</v>
      </c>
      <c r="E2" s="44" t="s">
        <v>142</v>
      </c>
      <c r="F2" s="44" t="s">
        <v>108</v>
      </c>
      <c r="G2" s="44" t="s">
        <v>109</v>
      </c>
      <c r="H2" s="44">
        <v>56</v>
      </c>
      <c r="I2" s="44">
        <v>10</v>
      </c>
      <c r="J2" s="44">
        <v>66</v>
      </c>
      <c r="K2" s="44">
        <v>134</v>
      </c>
    </row>
    <row r="3" spans="1:12" x14ac:dyDescent="0.25">
      <c r="A3" s="44">
        <v>28</v>
      </c>
      <c r="B3" s="44" t="s">
        <v>117</v>
      </c>
      <c r="C3" s="44" t="s">
        <v>214</v>
      </c>
      <c r="D3" s="44" t="s">
        <v>306</v>
      </c>
      <c r="E3" s="44" t="s">
        <v>215</v>
      </c>
      <c r="F3" s="44" t="s">
        <v>108</v>
      </c>
      <c r="G3" s="44" t="s">
        <v>109</v>
      </c>
      <c r="H3" s="44">
        <v>22</v>
      </c>
      <c r="I3" s="44">
        <v>2</v>
      </c>
      <c r="J3" s="44">
        <v>24</v>
      </c>
      <c r="K3" s="44">
        <v>209</v>
      </c>
    </row>
    <row r="4" spans="1:12" x14ac:dyDescent="0.25">
      <c r="A4" s="44">
        <v>28</v>
      </c>
      <c r="B4" s="44" t="s">
        <v>105</v>
      </c>
      <c r="C4" s="44" t="s">
        <v>147</v>
      </c>
      <c r="D4" s="44" t="s">
        <v>306</v>
      </c>
      <c r="E4" s="44" t="s">
        <v>148</v>
      </c>
      <c r="F4" s="44" t="s">
        <v>108</v>
      </c>
      <c r="G4" s="44" t="s">
        <v>109</v>
      </c>
      <c r="H4" s="44">
        <v>56</v>
      </c>
      <c r="I4" s="44">
        <v>7</v>
      </c>
      <c r="J4" s="44">
        <v>63</v>
      </c>
      <c r="K4" s="44">
        <v>94</v>
      </c>
    </row>
    <row r="5" spans="1:12" x14ac:dyDescent="0.25">
      <c r="A5" s="44">
        <v>28</v>
      </c>
      <c r="B5" s="44" t="s">
        <v>117</v>
      </c>
      <c r="C5" s="44" t="s">
        <v>179</v>
      </c>
      <c r="D5" s="44" t="s">
        <v>306</v>
      </c>
      <c r="E5" s="44" t="s">
        <v>180</v>
      </c>
      <c r="F5" s="44" t="s">
        <v>108</v>
      </c>
      <c r="G5" s="44" t="s">
        <v>109</v>
      </c>
      <c r="H5" s="44">
        <v>39</v>
      </c>
      <c r="I5" s="44">
        <v>0</v>
      </c>
      <c r="J5" s="44">
        <v>39</v>
      </c>
      <c r="K5" s="44">
        <v>83</v>
      </c>
    </row>
    <row r="6" spans="1:12" x14ac:dyDescent="0.25">
      <c r="A6">
        <v>28</v>
      </c>
      <c r="B6" t="s">
        <v>117</v>
      </c>
      <c r="C6" t="s">
        <v>291</v>
      </c>
      <c r="D6" s="44" t="s">
        <v>306</v>
      </c>
      <c r="E6" t="s">
        <v>292</v>
      </c>
      <c r="F6" t="s">
        <v>108</v>
      </c>
      <c r="G6" t="s">
        <v>109</v>
      </c>
      <c r="H6">
        <v>2</v>
      </c>
      <c r="I6">
        <v>0</v>
      </c>
      <c r="J6">
        <v>2</v>
      </c>
      <c r="K6">
        <v>2</v>
      </c>
    </row>
    <row r="7" spans="1:12" x14ac:dyDescent="0.25">
      <c r="A7" s="44">
        <v>28</v>
      </c>
      <c r="B7" s="44" t="s">
        <v>117</v>
      </c>
      <c r="C7" s="44" t="s">
        <v>250</v>
      </c>
      <c r="D7" s="44" t="s">
        <v>306</v>
      </c>
      <c r="E7" s="44" t="s">
        <v>251</v>
      </c>
      <c r="F7" s="44" t="s">
        <v>108</v>
      </c>
      <c r="G7" s="44" t="s">
        <v>109</v>
      </c>
      <c r="H7" s="44">
        <v>12</v>
      </c>
      <c r="I7" s="44">
        <v>0</v>
      </c>
      <c r="J7" s="44">
        <v>12</v>
      </c>
      <c r="K7" s="44">
        <v>13</v>
      </c>
    </row>
    <row r="8" spans="1:12" x14ac:dyDescent="0.25">
      <c r="A8" s="44">
        <v>28</v>
      </c>
      <c r="B8" s="44" t="s">
        <v>117</v>
      </c>
      <c r="C8" s="44" t="s">
        <v>135</v>
      </c>
      <c r="D8" s="44" t="s">
        <v>306</v>
      </c>
      <c r="E8" s="44" t="s">
        <v>136</v>
      </c>
      <c r="F8" s="44" t="s">
        <v>108</v>
      </c>
      <c r="G8" s="44" t="s">
        <v>109</v>
      </c>
      <c r="H8" s="44">
        <v>88</v>
      </c>
      <c r="I8" s="44">
        <v>0</v>
      </c>
      <c r="J8" s="44">
        <v>88</v>
      </c>
      <c r="K8" s="44">
        <v>125</v>
      </c>
    </row>
    <row r="9" spans="1:12" x14ac:dyDescent="0.25">
      <c r="A9" s="44">
        <v>28</v>
      </c>
      <c r="B9" s="44" t="s">
        <v>117</v>
      </c>
      <c r="C9" s="44" t="s">
        <v>222</v>
      </c>
      <c r="D9" s="44" t="s">
        <v>306</v>
      </c>
      <c r="E9" s="44" t="s">
        <v>223</v>
      </c>
      <c r="F9" s="44" t="s">
        <v>108</v>
      </c>
      <c r="G9" s="44" t="s">
        <v>109</v>
      </c>
      <c r="H9" s="44">
        <v>0</v>
      </c>
      <c r="I9" s="44">
        <v>21</v>
      </c>
      <c r="J9" s="44">
        <v>21</v>
      </c>
      <c r="K9" s="44">
        <v>38</v>
      </c>
    </row>
    <row r="10" spans="1:12" x14ac:dyDescent="0.25">
      <c r="A10">
        <v>28</v>
      </c>
      <c r="B10" t="s">
        <v>105</v>
      </c>
      <c r="C10" t="s">
        <v>279</v>
      </c>
      <c r="D10" s="44" t="s">
        <v>306</v>
      </c>
      <c r="E10" t="s">
        <v>280</v>
      </c>
      <c r="F10" t="s">
        <v>108</v>
      </c>
      <c r="G10" t="s">
        <v>109</v>
      </c>
      <c r="H10">
        <v>6</v>
      </c>
      <c r="I10">
        <v>0</v>
      </c>
      <c r="J10">
        <v>6</v>
      </c>
      <c r="K10">
        <v>12</v>
      </c>
    </row>
    <row r="11" spans="1:12" x14ac:dyDescent="0.25">
      <c r="A11" s="44">
        <v>28</v>
      </c>
      <c r="B11" s="44" t="s">
        <v>117</v>
      </c>
      <c r="C11" s="44" t="s">
        <v>143</v>
      </c>
      <c r="D11" s="44" t="s">
        <v>306</v>
      </c>
      <c r="E11" s="44" t="s">
        <v>144</v>
      </c>
      <c r="F11" s="44" t="s">
        <v>108</v>
      </c>
      <c r="G11" s="44" t="s">
        <v>109</v>
      </c>
      <c r="H11" s="44">
        <v>62</v>
      </c>
      <c r="I11" s="44">
        <v>4</v>
      </c>
      <c r="J11" s="44">
        <v>66</v>
      </c>
      <c r="K11" s="44">
        <v>145</v>
      </c>
    </row>
    <row r="12" spans="1:12" x14ac:dyDescent="0.25">
      <c r="A12" s="44">
        <v>28</v>
      </c>
      <c r="B12" s="44" t="s">
        <v>117</v>
      </c>
      <c r="C12" s="44" t="s">
        <v>232</v>
      </c>
      <c r="D12" s="44" t="s">
        <v>306</v>
      </c>
      <c r="E12" s="44" t="s">
        <v>233</v>
      </c>
      <c r="F12" s="44" t="s">
        <v>108</v>
      </c>
      <c r="G12" s="44" t="s">
        <v>109</v>
      </c>
      <c r="H12" s="44">
        <v>19</v>
      </c>
      <c r="I12" s="44">
        <v>0</v>
      </c>
      <c r="J12" s="44">
        <v>19</v>
      </c>
      <c r="K12" s="44">
        <v>81</v>
      </c>
    </row>
    <row r="13" spans="1:12" x14ac:dyDescent="0.25">
      <c r="A13" s="44">
        <v>28</v>
      </c>
      <c r="B13" s="44" t="s">
        <v>117</v>
      </c>
      <c r="C13" s="44" t="s">
        <v>153</v>
      </c>
      <c r="D13" s="44" t="s">
        <v>306</v>
      </c>
      <c r="E13" s="44" t="s">
        <v>154</v>
      </c>
      <c r="F13" s="44" t="s">
        <v>108</v>
      </c>
      <c r="G13" s="44" t="s">
        <v>109</v>
      </c>
      <c r="H13" s="44">
        <v>53</v>
      </c>
      <c r="I13" s="44">
        <v>0</v>
      </c>
      <c r="J13" s="44">
        <v>53</v>
      </c>
      <c r="K13" s="44">
        <v>405</v>
      </c>
    </row>
    <row r="14" spans="1:12" x14ac:dyDescent="0.25">
      <c r="A14" s="44">
        <v>28</v>
      </c>
      <c r="B14" s="44" t="s">
        <v>105</v>
      </c>
      <c r="C14" s="44" t="s">
        <v>112</v>
      </c>
      <c r="D14" s="44" t="s">
        <v>306</v>
      </c>
      <c r="E14" s="44" t="s">
        <v>113</v>
      </c>
      <c r="F14" s="44" t="s">
        <v>108</v>
      </c>
      <c r="G14" s="44" t="s">
        <v>109</v>
      </c>
      <c r="H14" s="44">
        <v>160</v>
      </c>
      <c r="I14" s="44">
        <v>2</v>
      </c>
      <c r="J14" s="44">
        <v>162</v>
      </c>
      <c r="K14" s="44">
        <v>276</v>
      </c>
    </row>
    <row r="15" spans="1:12" x14ac:dyDescent="0.25">
      <c r="A15" s="44">
        <v>28</v>
      </c>
      <c r="B15" s="44" t="s">
        <v>117</v>
      </c>
      <c r="C15" s="44" t="s">
        <v>238</v>
      </c>
      <c r="D15" s="44" t="s">
        <v>9</v>
      </c>
      <c r="E15" s="44" t="s">
        <v>239</v>
      </c>
      <c r="F15" s="44" t="s">
        <v>108</v>
      </c>
      <c r="G15" s="44" t="s">
        <v>109</v>
      </c>
      <c r="H15" s="44">
        <v>16</v>
      </c>
      <c r="I15" s="44">
        <v>1</v>
      </c>
      <c r="J15" s="44">
        <v>17</v>
      </c>
      <c r="K15" s="44">
        <v>17</v>
      </c>
    </row>
    <row r="16" spans="1:12" x14ac:dyDescent="0.25">
      <c r="A16">
        <v>28</v>
      </c>
      <c r="B16" t="s">
        <v>137</v>
      </c>
      <c r="C16" t="s">
        <v>261</v>
      </c>
      <c r="D16" s="44" t="s">
        <v>9</v>
      </c>
      <c r="E16" t="s">
        <v>262</v>
      </c>
      <c r="F16" t="s">
        <v>108</v>
      </c>
      <c r="G16" t="s">
        <v>109</v>
      </c>
      <c r="H16">
        <v>8</v>
      </c>
      <c r="I16">
        <v>2</v>
      </c>
      <c r="J16">
        <v>10</v>
      </c>
      <c r="K16">
        <v>12</v>
      </c>
    </row>
    <row r="17" spans="1:11" x14ac:dyDescent="0.25">
      <c r="A17" s="44">
        <v>28</v>
      </c>
      <c r="B17" s="44" t="s">
        <v>105</v>
      </c>
      <c r="C17" s="44" t="s">
        <v>193</v>
      </c>
      <c r="D17" s="44" t="s">
        <v>9</v>
      </c>
      <c r="E17" s="44" t="s">
        <v>194</v>
      </c>
      <c r="F17" s="44" t="s">
        <v>108</v>
      </c>
      <c r="G17" s="44" t="s">
        <v>109</v>
      </c>
      <c r="H17" s="44">
        <v>26</v>
      </c>
      <c r="I17" s="44">
        <v>5</v>
      </c>
      <c r="J17" s="44">
        <v>31</v>
      </c>
      <c r="K17" s="44">
        <v>69</v>
      </c>
    </row>
    <row r="18" spans="1:11" x14ac:dyDescent="0.25">
      <c r="A18" s="44">
        <v>28</v>
      </c>
      <c r="B18" s="44" t="s">
        <v>105</v>
      </c>
      <c r="C18" s="44" t="s">
        <v>110</v>
      </c>
      <c r="D18" s="44" t="s">
        <v>9</v>
      </c>
      <c r="E18" s="44" t="s">
        <v>111</v>
      </c>
      <c r="F18" s="44" t="s">
        <v>108</v>
      </c>
      <c r="G18" s="44" t="s">
        <v>109</v>
      </c>
      <c r="H18" s="44">
        <v>238</v>
      </c>
      <c r="I18" s="44">
        <v>0</v>
      </c>
      <c r="J18" s="44">
        <v>238</v>
      </c>
      <c r="K18" s="44">
        <v>417</v>
      </c>
    </row>
    <row r="19" spans="1:11" x14ac:dyDescent="0.25">
      <c r="A19">
        <v>28</v>
      </c>
      <c r="B19" t="s">
        <v>105</v>
      </c>
      <c r="C19" t="s">
        <v>258</v>
      </c>
      <c r="D19" s="44" t="s">
        <v>9</v>
      </c>
      <c r="E19" t="s">
        <v>259</v>
      </c>
      <c r="F19" t="s">
        <v>108</v>
      </c>
      <c r="G19" t="s">
        <v>109</v>
      </c>
      <c r="H19">
        <v>10</v>
      </c>
      <c r="I19">
        <v>0</v>
      </c>
      <c r="J19">
        <v>10</v>
      </c>
      <c r="K19">
        <v>11</v>
      </c>
    </row>
    <row r="20" spans="1:11" x14ac:dyDescent="0.25">
      <c r="A20" s="44">
        <v>28</v>
      </c>
      <c r="B20" s="44" t="s">
        <v>105</v>
      </c>
      <c r="C20" s="44" t="s">
        <v>175</v>
      </c>
      <c r="D20" s="44" t="s">
        <v>9</v>
      </c>
      <c r="E20" s="44" t="s">
        <v>176</v>
      </c>
      <c r="F20" s="44" t="s">
        <v>108</v>
      </c>
      <c r="G20" s="44" t="s">
        <v>109</v>
      </c>
      <c r="H20" s="44">
        <v>37</v>
      </c>
      <c r="I20" s="44">
        <v>3</v>
      </c>
      <c r="J20" s="44">
        <v>40</v>
      </c>
      <c r="K20" s="44">
        <v>51</v>
      </c>
    </row>
    <row r="21" spans="1:11" x14ac:dyDescent="0.25">
      <c r="A21" s="44">
        <v>28</v>
      </c>
      <c r="B21" s="44" t="s">
        <v>117</v>
      </c>
      <c r="C21" s="44" t="s">
        <v>151</v>
      </c>
      <c r="D21" s="44" t="s">
        <v>9</v>
      </c>
      <c r="E21" s="44" t="s">
        <v>152</v>
      </c>
      <c r="F21" s="44" t="s">
        <v>108</v>
      </c>
      <c r="G21" s="44" t="s">
        <v>109</v>
      </c>
      <c r="H21" s="44">
        <v>56</v>
      </c>
      <c r="I21" s="44">
        <v>2</v>
      </c>
      <c r="J21" s="44">
        <v>58</v>
      </c>
      <c r="K21" s="44">
        <v>79</v>
      </c>
    </row>
    <row r="22" spans="1:11" x14ac:dyDescent="0.25">
      <c r="A22" s="44">
        <v>28</v>
      </c>
      <c r="B22" s="44" t="s">
        <v>105</v>
      </c>
      <c r="C22" s="44" t="s">
        <v>220</v>
      </c>
      <c r="D22" s="44" t="s">
        <v>9</v>
      </c>
      <c r="E22" s="44" t="s">
        <v>221</v>
      </c>
      <c r="F22" s="44" t="s">
        <v>108</v>
      </c>
      <c r="G22" s="44" t="s">
        <v>109</v>
      </c>
      <c r="H22" s="44">
        <v>21</v>
      </c>
      <c r="I22" s="44">
        <v>1</v>
      </c>
      <c r="J22" s="44">
        <v>22</v>
      </c>
      <c r="K22" s="44">
        <v>42</v>
      </c>
    </row>
    <row r="23" spans="1:11" x14ac:dyDescent="0.25">
      <c r="A23">
        <v>28</v>
      </c>
      <c r="B23" t="s">
        <v>117</v>
      </c>
      <c r="C23" t="s">
        <v>302</v>
      </c>
      <c r="D23" s="44" t="s">
        <v>9</v>
      </c>
      <c r="E23" t="s">
        <v>303</v>
      </c>
      <c r="F23" t="s">
        <v>108</v>
      </c>
      <c r="G23" t="s">
        <v>109</v>
      </c>
      <c r="H23">
        <v>1</v>
      </c>
      <c r="I23">
        <v>0</v>
      </c>
      <c r="J23">
        <v>1</v>
      </c>
      <c r="K23">
        <v>2</v>
      </c>
    </row>
    <row r="24" spans="1:11" x14ac:dyDescent="0.25">
      <c r="A24" s="44">
        <v>28</v>
      </c>
      <c r="B24" s="44" t="s">
        <v>114</v>
      </c>
      <c r="C24" s="44" t="s">
        <v>208</v>
      </c>
      <c r="D24" s="44" t="s">
        <v>9</v>
      </c>
      <c r="E24" s="44" t="s">
        <v>209</v>
      </c>
      <c r="F24" s="44" t="s">
        <v>108</v>
      </c>
      <c r="G24" s="44" t="s">
        <v>109</v>
      </c>
      <c r="H24" s="44">
        <v>17</v>
      </c>
      <c r="I24" s="44">
        <v>8</v>
      </c>
      <c r="J24" s="44">
        <v>25</v>
      </c>
      <c r="K24" s="44">
        <v>30</v>
      </c>
    </row>
    <row r="25" spans="1:11" x14ac:dyDescent="0.25">
      <c r="A25" s="44">
        <v>28</v>
      </c>
      <c r="B25" s="44" t="s">
        <v>114</v>
      </c>
      <c r="C25" s="44" t="s">
        <v>236</v>
      </c>
      <c r="D25" s="44" t="s">
        <v>9</v>
      </c>
      <c r="E25" s="44" t="s">
        <v>237</v>
      </c>
      <c r="F25" s="44" t="s">
        <v>108</v>
      </c>
      <c r="G25" s="44" t="s">
        <v>109</v>
      </c>
      <c r="H25" s="44">
        <v>18</v>
      </c>
      <c r="I25" s="44">
        <v>0</v>
      </c>
      <c r="J25" s="44">
        <v>18</v>
      </c>
      <c r="K25" s="44">
        <v>200</v>
      </c>
    </row>
    <row r="26" spans="1:11" x14ac:dyDescent="0.25">
      <c r="A26" s="44">
        <v>28</v>
      </c>
      <c r="B26" s="44" t="s">
        <v>117</v>
      </c>
      <c r="C26" s="44" t="s">
        <v>171</v>
      </c>
      <c r="D26" s="44" t="s">
        <v>9</v>
      </c>
      <c r="E26" s="44" t="s">
        <v>172</v>
      </c>
      <c r="F26" s="44" t="s">
        <v>108</v>
      </c>
      <c r="G26" s="44" t="s">
        <v>109</v>
      </c>
      <c r="H26" s="44">
        <v>44</v>
      </c>
      <c r="I26" s="44">
        <v>0</v>
      </c>
      <c r="J26" s="44">
        <v>44</v>
      </c>
      <c r="K26" s="44">
        <v>51</v>
      </c>
    </row>
    <row r="27" spans="1:11" x14ac:dyDescent="0.25">
      <c r="A27">
        <v>28</v>
      </c>
      <c r="B27" t="s">
        <v>117</v>
      </c>
      <c r="C27" t="s">
        <v>263</v>
      </c>
      <c r="D27" s="44" t="s">
        <v>9</v>
      </c>
      <c r="E27" t="s">
        <v>264</v>
      </c>
      <c r="F27" t="s">
        <v>108</v>
      </c>
      <c r="G27" t="s">
        <v>109</v>
      </c>
      <c r="H27">
        <v>7</v>
      </c>
      <c r="I27">
        <v>2</v>
      </c>
      <c r="J27">
        <v>9</v>
      </c>
      <c r="K27">
        <v>9</v>
      </c>
    </row>
    <row r="28" spans="1:11" x14ac:dyDescent="0.25">
      <c r="A28" s="44">
        <v>28</v>
      </c>
      <c r="B28" s="44" t="s">
        <v>105</v>
      </c>
      <c r="C28" s="44" t="s">
        <v>210</v>
      </c>
      <c r="D28" s="44" t="s">
        <v>9</v>
      </c>
      <c r="E28" s="44" t="s">
        <v>211</v>
      </c>
      <c r="F28" s="44" t="s">
        <v>108</v>
      </c>
      <c r="G28" s="44" t="s">
        <v>109</v>
      </c>
      <c r="H28" s="44">
        <v>25</v>
      </c>
      <c r="I28" s="44">
        <v>0</v>
      </c>
      <c r="J28" s="44">
        <v>25</v>
      </c>
      <c r="K28" s="44">
        <v>27</v>
      </c>
    </row>
    <row r="29" spans="1:11" x14ac:dyDescent="0.25">
      <c r="A29" s="44">
        <v>28</v>
      </c>
      <c r="B29" s="44" t="s">
        <v>117</v>
      </c>
      <c r="C29" s="44" t="s">
        <v>234</v>
      </c>
      <c r="D29" s="44" t="s">
        <v>9</v>
      </c>
      <c r="E29" s="44" t="s">
        <v>235</v>
      </c>
      <c r="F29" s="44" t="s">
        <v>108</v>
      </c>
      <c r="G29" s="44" t="s">
        <v>109</v>
      </c>
      <c r="H29" s="44">
        <v>17</v>
      </c>
      <c r="I29" s="44">
        <v>1</v>
      </c>
      <c r="J29" s="44">
        <v>18</v>
      </c>
      <c r="K29" s="44">
        <v>21</v>
      </c>
    </row>
    <row r="30" spans="1:11" x14ac:dyDescent="0.25">
      <c r="A30" s="44">
        <v>28</v>
      </c>
      <c r="B30" s="44" t="s">
        <v>114</v>
      </c>
      <c r="C30" s="44" t="s">
        <v>131</v>
      </c>
      <c r="D30" s="44" t="s">
        <v>9</v>
      </c>
      <c r="E30" s="44" t="s">
        <v>132</v>
      </c>
      <c r="F30" s="44" t="s">
        <v>108</v>
      </c>
      <c r="G30" s="44" t="s">
        <v>109</v>
      </c>
      <c r="H30" s="44">
        <v>93</v>
      </c>
      <c r="I30" s="44">
        <v>0</v>
      </c>
      <c r="J30" s="44">
        <v>93</v>
      </c>
      <c r="K30" s="44">
        <v>95</v>
      </c>
    </row>
    <row r="31" spans="1:11" x14ac:dyDescent="0.25">
      <c r="A31" s="44">
        <v>28</v>
      </c>
      <c r="B31" s="44" t="s">
        <v>117</v>
      </c>
      <c r="C31" s="44" t="s">
        <v>240</v>
      </c>
      <c r="D31" s="44" t="s">
        <v>9</v>
      </c>
      <c r="E31" s="44" t="s">
        <v>241</v>
      </c>
      <c r="F31" s="44" t="s">
        <v>108</v>
      </c>
      <c r="G31" s="44" t="s">
        <v>109</v>
      </c>
      <c r="H31" s="44">
        <v>12</v>
      </c>
      <c r="I31" s="44">
        <v>4</v>
      </c>
      <c r="J31" s="44">
        <v>16</v>
      </c>
      <c r="K31" s="44">
        <v>40</v>
      </c>
    </row>
    <row r="32" spans="1:11" x14ac:dyDescent="0.25">
      <c r="A32" s="44">
        <v>28</v>
      </c>
      <c r="B32" s="44" t="s">
        <v>117</v>
      </c>
      <c r="C32" s="44" t="s">
        <v>168</v>
      </c>
      <c r="D32" s="44" t="s">
        <v>9</v>
      </c>
      <c r="E32" s="44" t="s">
        <v>169</v>
      </c>
      <c r="F32" s="44" t="s">
        <v>108</v>
      </c>
      <c r="G32" s="44" t="s">
        <v>109</v>
      </c>
      <c r="H32" s="44">
        <v>44</v>
      </c>
      <c r="I32" s="44">
        <v>2</v>
      </c>
      <c r="J32" s="44">
        <v>46</v>
      </c>
      <c r="K32" s="44">
        <v>207</v>
      </c>
    </row>
    <row r="33" spans="1:11" x14ac:dyDescent="0.25">
      <c r="A33">
        <v>28</v>
      </c>
      <c r="B33" t="s">
        <v>137</v>
      </c>
      <c r="C33" t="s">
        <v>267</v>
      </c>
      <c r="D33" s="44" t="s">
        <v>9</v>
      </c>
      <c r="E33" t="s">
        <v>268</v>
      </c>
      <c r="F33" t="s">
        <v>108</v>
      </c>
      <c r="G33" t="s">
        <v>109</v>
      </c>
      <c r="H33">
        <v>6</v>
      </c>
      <c r="I33">
        <v>1</v>
      </c>
      <c r="J33">
        <v>7</v>
      </c>
      <c r="K33">
        <v>22</v>
      </c>
    </row>
    <row r="34" spans="1:11" x14ac:dyDescent="0.25">
      <c r="A34">
        <v>28</v>
      </c>
      <c r="B34" t="s">
        <v>137</v>
      </c>
      <c r="C34" t="s">
        <v>269</v>
      </c>
      <c r="D34" s="44" t="s">
        <v>9</v>
      </c>
      <c r="E34" t="s">
        <v>270</v>
      </c>
      <c r="F34" t="s">
        <v>108</v>
      </c>
      <c r="G34" t="s">
        <v>109</v>
      </c>
      <c r="H34">
        <v>6</v>
      </c>
      <c r="I34">
        <v>1</v>
      </c>
      <c r="J34">
        <v>7</v>
      </c>
      <c r="K34">
        <v>13</v>
      </c>
    </row>
    <row r="35" spans="1:11" x14ac:dyDescent="0.25">
      <c r="A35">
        <v>28</v>
      </c>
      <c r="B35" t="s">
        <v>137</v>
      </c>
      <c r="C35" t="s">
        <v>298</v>
      </c>
      <c r="D35" s="44" t="s">
        <v>9</v>
      </c>
      <c r="E35" t="s">
        <v>299</v>
      </c>
      <c r="F35" t="s">
        <v>108</v>
      </c>
      <c r="G35" t="s">
        <v>109</v>
      </c>
      <c r="H35">
        <v>2</v>
      </c>
      <c r="I35">
        <v>0</v>
      </c>
      <c r="J35">
        <v>2</v>
      </c>
      <c r="K35">
        <v>4</v>
      </c>
    </row>
    <row r="36" spans="1:11" x14ac:dyDescent="0.25">
      <c r="A36">
        <v>28</v>
      </c>
      <c r="B36" t="s">
        <v>114</v>
      </c>
      <c r="C36" t="s">
        <v>283</v>
      </c>
      <c r="D36" s="44" t="s">
        <v>9</v>
      </c>
      <c r="E36" t="s">
        <v>284</v>
      </c>
      <c r="F36" t="s">
        <v>108</v>
      </c>
      <c r="G36" t="s">
        <v>109</v>
      </c>
      <c r="H36">
        <v>5</v>
      </c>
      <c r="I36">
        <v>0</v>
      </c>
      <c r="J36">
        <v>5</v>
      </c>
      <c r="K36">
        <v>5</v>
      </c>
    </row>
    <row r="37" spans="1:11" x14ac:dyDescent="0.25">
      <c r="A37" s="44">
        <v>28</v>
      </c>
      <c r="B37" s="44" t="s">
        <v>137</v>
      </c>
      <c r="C37" s="44" t="s">
        <v>183</v>
      </c>
      <c r="D37" s="44" t="s">
        <v>9</v>
      </c>
      <c r="E37" s="44" t="s">
        <v>184</v>
      </c>
      <c r="F37" s="44" t="s">
        <v>108</v>
      </c>
      <c r="G37" s="44" t="s">
        <v>109</v>
      </c>
      <c r="H37" s="44">
        <v>30</v>
      </c>
      <c r="I37" s="44">
        <v>8</v>
      </c>
      <c r="J37" s="44">
        <v>38</v>
      </c>
      <c r="K37" s="44">
        <v>53</v>
      </c>
    </row>
    <row r="38" spans="1:11" x14ac:dyDescent="0.25">
      <c r="A38" s="44">
        <v>28</v>
      </c>
      <c r="B38" s="44" t="s">
        <v>114</v>
      </c>
      <c r="C38" s="44" t="s">
        <v>138</v>
      </c>
      <c r="D38" s="44" t="s">
        <v>9</v>
      </c>
      <c r="E38" s="44" t="s">
        <v>139</v>
      </c>
      <c r="F38" s="44" t="s">
        <v>108</v>
      </c>
      <c r="G38" s="44" t="s">
        <v>109</v>
      </c>
      <c r="H38" s="44">
        <v>66</v>
      </c>
      <c r="I38" s="44">
        <v>8</v>
      </c>
      <c r="J38" s="44">
        <v>74</v>
      </c>
      <c r="K38" s="44">
        <v>146</v>
      </c>
    </row>
    <row r="39" spans="1:11" x14ac:dyDescent="0.25">
      <c r="A39" s="44">
        <v>28</v>
      </c>
      <c r="B39" s="44" t="s">
        <v>137</v>
      </c>
      <c r="C39" s="44" t="s">
        <v>201</v>
      </c>
      <c r="D39" s="44" t="s">
        <v>9</v>
      </c>
      <c r="E39" s="44" t="s">
        <v>202</v>
      </c>
      <c r="F39" s="44" t="s">
        <v>108</v>
      </c>
      <c r="G39" s="44" t="s">
        <v>109</v>
      </c>
      <c r="H39" s="44">
        <v>18</v>
      </c>
      <c r="I39" s="44">
        <v>9</v>
      </c>
      <c r="J39" s="44">
        <v>27</v>
      </c>
      <c r="K39" s="44">
        <v>28</v>
      </c>
    </row>
    <row r="40" spans="1:11" x14ac:dyDescent="0.25">
      <c r="A40" s="44">
        <v>28</v>
      </c>
      <c r="B40" s="44" t="s">
        <v>114</v>
      </c>
      <c r="C40" s="44" t="s">
        <v>216</v>
      </c>
      <c r="D40" s="44" t="s">
        <v>9</v>
      </c>
      <c r="E40" s="44" t="s">
        <v>217</v>
      </c>
      <c r="F40" s="44" t="s">
        <v>108</v>
      </c>
      <c r="G40" s="44" t="s">
        <v>109</v>
      </c>
      <c r="H40" s="44">
        <v>23</v>
      </c>
      <c r="I40" s="44">
        <v>0</v>
      </c>
      <c r="J40" s="44">
        <v>23</v>
      </c>
      <c r="K40" s="44">
        <v>57</v>
      </c>
    </row>
    <row r="41" spans="1:11" x14ac:dyDescent="0.25">
      <c r="A41" s="44">
        <v>28</v>
      </c>
      <c r="B41" s="44" t="s">
        <v>114</v>
      </c>
      <c r="C41" s="44" t="s">
        <v>158</v>
      </c>
      <c r="D41" s="44" t="s">
        <v>9</v>
      </c>
      <c r="E41" s="44" t="s">
        <v>159</v>
      </c>
      <c r="F41" s="44" t="s">
        <v>108</v>
      </c>
      <c r="G41" s="44" t="s">
        <v>109</v>
      </c>
      <c r="H41" s="44">
        <v>40</v>
      </c>
      <c r="I41" s="44">
        <v>12</v>
      </c>
      <c r="J41" s="44">
        <v>52</v>
      </c>
      <c r="K41" s="44">
        <v>61</v>
      </c>
    </row>
    <row r="42" spans="1:11" x14ac:dyDescent="0.25">
      <c r="A42">
        <v>28</v>
      </c>
      <c r="B42" t="s">
        <v>114</v>
      </c>
      <c r="C42" t="s">
        <v>256</v>
      </c>
      <c r="D42" s="44" t="s">
        <v>9</v>
      </c>
      <c r="E42" t="s">
        <v>257</v>
      </c>
      <c r="F42" t="s">
        <v>108</v>
      </c>
      <c r="G42" t="s">
        <v>109</v>
      </c>
      <c r="H42">
        <v>10</v>
      </c>
      <c r="I42">
        <v>0</v>
      </c>
      <c r="J42">
        <v>10</v>
      </c>
      <c r="K42">
        <v>30</v>
      </c>
    </row>
    <row r="43" spans="1:11" x14ac:dyDescent="0.25">
      <c r="A43" s="44">
        <v>28</v>
      </c>
      <c r="B43" s="44" t="s">
        <v>105</v>
      </c>
      <c r="C43" s="44" t="s">
        <v>191</v>
      </c>
      <c r="D43" s="44" t="s">
        <v>9</v>
      </c>
      <c r="E43" s="44" t="s">
        <v>192</v>
      </c>
      <c r="F43" s="44" t="s">
        <v>108</v>
      </c>
      <c r="G43" s="44" t="s">
        <v>109</v>
      </c>
      <c r="H43" s="44">
        <v>34</v>
      </c>
      <c r="I43" s="44">
        <v>0</v>
      </c>
      <c r="J43" s="44">
        <v>34</v>
      </c>
      <c r="K43" s="44">
        <v>91</v>
      </c>
    </row>
    <row r="44" spans="1:11" x14ac:dyDescent="0.25">
      <c r="A44" s="44">
        <v>28</v>
      </c>
      <c r="B44" s="44" t="s">
        <v>117</v>
      </c>
      <c r="C44" s="44" t="s">
        <v>205</v>
      </c>
      <c r="D44" s="44" t="s">
        <v>9</v>
      </c>
      <c r="E44" s="44" t="s">
        <v>206</v>
      </c>
      <c r="F44" s="44" t="s">
        <v>108</v>
      </c>
      <c r="G44" s="44" t="s">
        <v>109</v>
      </c>
      <c r="H44" s="44">
        <v>26</v>
      </c>
      <c r="I44" s="44">
        <v>0</v>
      </c>
      <c r="J44" s="44">
        <v>26</v>
      </c>
      <c r="K44" s="44">
        <v>29</v>
      </c>
    </row>
    <row r="45" spans="1:11" x14ac:dyDescent="0.25">
      <c r="A45" s="44">
        <v>28</v>
      </c>
      <c r="B45" s="44" t="s">
        <v>117</v>
      </c>
      <c r="C45" s="44" t="s">
        <v>122</v>
      </c>
      <c r="D45" s="44" t="s">
        <v>9</v>
      </c>
      <c r="E45" s="44" t="s">
        <v>123</v>
      </c>
      <c r="F45" s="44" t="s">
        <v>108</v>
      </c>
      <c r="G45" s="44" t="s">
        <v>109</v>
      </c>
      <c r="H45" s="44">
        <v>94</v>
      </c>
      <c r="I45" s="44">
        <v>30</v>
      </c>
      <c r="J45" s="44">
        <v>124</v>
      </c>
      <c r="K45" s="44">
        <v>139</v>
      </c>
    </row>
    <row r="46" spans="1:11" x14ac:dyDescent="0.25">
      <c r="A46">
        <v>28</v>
      </c>
      <c r="B46" t="s">
        <v>114</v>
      </c>
      <c r="C46" t="s">
        <v>254</v>
      </c>
      <c r="D46" s="44" t="s">
        <v>9</v>
      </c>
      <c r="E46" t="s">
        <v>255</v>
      </c>
      <c r="F46" t="s">
        <v>108</v>
      </c>
      <c r="G46" t="s">
        <v>109</v>
      </c>
      <c r="H46">
        <v>11</v>
      </c>
      <c r="I46">
        <v>0</v>
      </c>
      <c r="J46">
        <v>11</v>
      </c>
      <c r="K46">
        <v>13</v>
      </c>
    </row>
    <row r="47" spans="1:11" x14ac:dyDescent="0.25">
      <c r="A47" s="44">
        <v>28</v>
      </c>
      <c r="B47" s="44" t="s">
        <v>105</v>
      </c>
      <c r="C47" s="44" t="s">
        <v>166</v>
      </c>
      <c r="D47" s="44" t="s">
        <v>9</v>
      </c>
      <c r="E47" s="44" t="s">
        <v>167</v>
      </c>
      <c r="F47" s="44" t="s">
        <v>108</v>
      </c>
      <c r="G47" s="44" t="s">
        <v>109</v>
      </c>
      <c r="H47" s="44">
        <v>46</v>
      </c>
      <c r="I47" s="44">
        <v>0</v>
      </c>
      <c r="J47" s="44">
        <v>46</v>
      </c>
      <c r="K47" s="44">
        <v>106</v>
      </c>
    </row>
    <row r="48" spans="1:11" x14ac:dyDescent="0.25">
      <c r="A48">
        <v>28</v>
      </c>
      <c r="B48" t="s">
        <v>137</v>
      </c>
      <c r="C48" t="s">
        <v>296</v>
      </c>
      <c r="D48" s="44" t="s">
        <v>9</v>
      </c>
      <c r="E48" t="s">
        <v>297</v>
      </c>
      <c r="F48" t="s">
        <v>108</v>
      </c>
      <c r="G48" t="s">
        <v>109</v>
      </c>
      <c r="H48">
        <v>2</v>
      </c>
      <c r="I48">
        <v>0</v>
      </c>
      <c r="J48">
        <v>2</v>
      </c>
      <c r="K48">
        <v>2</v>
      </c>
    </row>
    <row r="49" spans="1:11" x14ac:dyDescent="0.25">
      <c r="A49">
        <v>28</v>
      </c>
      <c r="B49" t="s">
        <v>137</v>
      </c>
      <c r="C49" t="s">
        <v>271</v>
      </c>
      <c r="D49" s="44" t="s">
        <v>9</v>
      </c>
      <c r="E49" t="s">
        <v>272</v>
      </c>
      <c r="F49" t="s">
        <v>108</v>
      </c>
      <c r="G49" t="s">
        <v>109</v>
      </c>
      <c r="H49">
        <v>5</v>
      </c>
      <c r="I49">
        <v>1</v>
      </c>
      <c r="J49">
        <v>6</v>
      </c>
      <c r="K49">
        <v>8</v>
      </c>
    </row>
    <row r="50" spans="1:11" x14ac:dyDescent="0.25">
      <c r="A50" s="44">
        <v>28</v>
      </c>
      <c r="B50" s="44" t="s">
        <v>114</v>
      </c>
      <c r="C50" s="44" t="s">
        <v>199</v>
      </c>
      <c r="D50" s="44" t="s">
        <v>9</v>
      </c>
      <c r="E50" s="44" t="s">
        <v>200</v>
      </c>
      <c r="F50" s="44" t="s">
        <v>108</v>
      </c>
      <c r="G50" s="44" t="s">
        <v>109</v>
      </c>
      <c r="H50" s="44">
        <v>27</v>
      </c>
      <c r="I50" s="44">
        <v>1</v>
      </c>
      <c r="J50" s="44">
        <v>28</v>
      </c>
      <c r="K50" s="44">
        <v>78</v>
      </c>
    </row>
    <row r="51" spans="1:11" x14ac:dyDescent="0.25">
      <c r="A51">
        <v>28</v>
      </c>
      <c r="B51" t="s">
        <v>114</v>
      </c>
      <c r="C51" t="s">
        <v>281</v>
      </c>
      <c r="D51" s="44" t="s">
        <v>9</v>
      </c>
      <c r="E51" t="s">
        <v>282</v>
      </c>
      <c r="F51" t="s">
        <v>108</v>
      </c>
      <c r="G51" t="s">
        <v>109</v>
      </c>
      <c r="H51">
        <v>4</v>
      </c>
      <c r="I51">
        <v>2</v>
      </c>
      <c r="J51">
        <v>6</v>
      </c>
      <c r="K51">
        <v>6</v>
      </c>
    </row>
    <row r="52" spans="1:11" x14ac:dyDescent="0.25">
      <c r="A52" s="44">
        <v>28</v>
      </c>
      <c r="B52" s="44" t="s">
        <v>117</v>
      </c>
      <c r="C52" s="44" t="s">
        <v>185</v>
      </c>
      <c r="D52" s="44" t="s">
        <v>61</v>
      </c>
      <c r="E52" s="44" t="s">
        <v>186</v>
      </c>
      <c r="F52" s="44" t="s">
        <v>108</v>
      </c>
      <c r="G52" s="44" t="s">
        <v>109</v>
      </c>
      <c r="H52" s="44">
        <v>34</v>
      </c>
      <c r="I52" s="44">
        <v>4</v>
      </c>
      <c r="J52" s="44">
        <v>38</v>
      </c>
      <c r="K52" s="44">
        <v>102</v>
      </c>
    </row>
    <row r="53" spans="1:11" x14ac:dyDescent="0.25">
      <c r="A53" s="44">
        <v>28</v>
      </c>
      <c r="B53" s="44" t="s">
        <v>117</v>
      </c>
      <c r="C53" s="44" t="s">
        <v>195</v>
      </c>
      <c r="D53" s="44" t="s">
        <v>61</v>
      </c>
      <c r="E53" s="44" t="s">
        <v>196</v>
      </c>
      <c r="F53" s="44" t="s">
        <v>108</v>
      </c>
      <c r="G53" s="44" t="s">
        <v>109</v>
      </c>
      <c r="H53" s="44">
        <v>30</v>
      </c>
      <c r="I53" s="44">
        <v>1</v>
      </c>
      <c r="J53" s="44">
        <v>31</v>
      </c>
      <c r="K53" s="44">
        <v>82</v>
      </c>
    </row>
    <row r="54" spans="1:11" x14ac:dyDescent="0.25">
      <c r="A54" s="44">
        <v>28</v>
      </c>
      <c r="B54" s="44" t="s">
        <v>117</v>
      </c>
      <c r="C54" s="44" t="s">
        <v>212</v>
      </c>
      <c r="D54" s="44" t="s">
        <v>61</v>
      </c>
      <c r="E54" s="44" t="s">
        <v>213</v>
      </c>
      <c r="F54" s="44" t="s">
        <v>108</v>
      </c>
      <c r="G54" s="44" t="s">
        <v>109</v>
      </c>
      <c r="H54" s="44">
        <v>17</v>
      </c>
      <c r="I54" s="44">
        <v>7</v>
      </c>
      <c r="J54" s="44">
        <v>24</v>
      </c>
      <c r="K54" s="44">
        <v>79</v>
      </c>
    </row>
    <row r="55" spans="1:11" x14ac:dyDescent="0.25">
      <c r="A55" s="44">
        <v>28</v>
      </c>
      <c r="B55" s="44" t="s">
        <v>117</v>
      </c>
      <c r="C55" s="44" t="s">
        <v>156</v>
      </c>
      <c r="D55" s="44" t="s">
        <v>61</v>
      </c>
      <c r="E55" s="44" t="s">
        <v>157</v>
      </c>
      <c r="F55" s="44" t="s">
        <v>108</v>
      </c>
      <c r="G55" s="44" t="s">
        <v>109</v>
      </c>
      <c r="H55" s="44">
        <v>52</v>
      </c>
      <c r="I55" s="44">
        <v>0</v>
      </c>
      <c r="J55" s="44">
        <v>52</v>
      </c>
      <c r="K55" s="44">
        <v>96</v>
      </c>
    </row>
    <row r="56" spans="1:11" x14ac:dyDescent="0.25">
      <c r="A56" s="44">
        <v>28</v>
      </c>
      <c r="B56" s="44" t="s">
        <v>117</v>
      </c>
      <c r="C56" s="44" t="s">
        <v>149</v>
      </c>
      <c r="D56" s="44" t="s">
        <v>61</v>
      </c>
      <c r="E56" s="44" t="s">
        <v>150</v>
      </c>
      <c r="F56" s="44" t="s">
        <v>108</v>
      </c>
      <c r="G56" s="44" t="s">
        <v>109</v>
      </c>
      <c r="H56" s="44">
        <v>58</v>
      </c>
      <c r="I56" s="44">
        <v>3</v>
      </c>
      <c r="J56" s="44">
        <v>61</v>
      </c>
      <c r="K56" s="44">
        <v>164</v>
      </c>
    </row>
    <row r="57" spans="1:11" x14ac:dyDescent="0.25">
      <c r="A57" s="44">
        <v>28</v>
      </c>
      <c r="B57" s="44" t="s">
        <v>117</v>
      </c>
      <c r="C57" s="44" t="s">
        <v>118</v>
      </c>
      <c r="D57" s="44" t="s">
        <v>61</v>
      </c>
      <c r="E57" s="44" t="s">
        <v>119</v>
      </c>
      <c r="F57" s="44" t="s">
        <v>108</v>
      </c>
      <c r="G57" s="44" t="s">
        <v>109</v>
      </c>
      <c r="H57" s="44">
        <v>106</v>
      </c>
      <c r="I57" s="44">
        <v>34</v>
      </c>
      <c r="J57" s="44">
        <v>140</v>
      </c>
      <c r="K57" s="44">
        <v>187</v>
      </c>
    </row>
    <row r="58" spans="1:11" x14ac:dyDescent="0.25">
      <c r="A58" s="44">
        <v>28</v>
      </c>
      <c r="B58" s="44" t="s">
        <v>117</v>
      </c>
      <c r="C58" s="44" t="s">
        <v>120</v>
      </c>
      <c r="D58" s="44" t="s">
        <v>61</v>
      </c>
      <c r="E58" s="44" t="s">
        <v>121</v>
      </c>
      <c r="F58" s="44" t="s">
        <v>108</v>
      </c>
      <c r="G58" s="44" t="s">
        <v>109</v>
      </c>
      <c r="H58" s="44">
        <v>115</v>
      </c>
      <c r="I58" s="44">
        <v>12</v>
      </c>
      <c r="J58" s="44">
        <v>127</v>
      </c>
      <c r="K58" s="44">
        <v>765</v>
      </c>
    </row>
    <row r="59" spans="1:11" x14ac:dyDescent="0.25">
      <c r="A59" s="44">
        <v>28</v>
      </c>
      <c r="B59" s="44" t="s">
        <v>117</v>
      </c>
      <c r="C59" s="44" t="s">
        <v>128</v>
      </c>
      <c r="D59" s="44" t="s">
        <v>61</v>
      </c>
      <c r="E59" s="44" t="s">
        <v>129</v>
      </c>
      <c r="F59" s="44" t="s">
        <v>108</v>
      </c>
      <c r="G59" s="44" t="s">
        <v>109</v>
      </c>
      <c r="H59" s="44">
        <v>104</v>
      </c>
      <c r="I59" s="44">
        <v>0</v>
      </c>
      <c r="J59" s="44">
        <v>104</v>
      </c>
      <c r="K59" s="44">
        <v>685</v>
      </c>
    </row>
    <row r="60" spans="1:11" x14ac:dyDescent="0.25">
      <c r="A60" s="44">
        <v>28</v>
      </c>
      <c r="B60" s="44" t="s">
        <v>117</v>
      </c>
      <c r="C60" s="44" t="s">
        <v>173</v>
      </c>
      <c r="D60" s="44" t="s">
        <v>61</v>
      </c>
      <c r="E60" s="44" t="s">
        <v>174</v>
      </c>
      <c r="F60" s="44" t="s">
        <v>108</v>
      </c>
      <c r="G60" s="44" t="s">
        <v>109</v>
      </c>
      <c r="H60" s="44">
        <v>33</v>
      </c>
      <c r="I60" s="44">
        <v>8</v>
      </c>
      <c r="J60" s="44">
        <v>41</v>
      </c>
      <c r="K60" s="44">
        <v>168</v>
      </c>
    </row>
    <row r="61" spans="1:11" x14ac:dyDescent="0.25">
      <c r="A61" s="44">
        <v>28</v>
      </c>
      <c r="B61" s="44" t="s">
        <v>117</v>
      </c>
      <c r="C61" s="44" t="s">
        <v>162</v>
      </c>
      <c r="D61" s="44" t="s">
        <v>61</v>
      </c>
      <c r="E61" s="44" t="s">
        <v>163</v>
      </c>
      <c r="F61" s="44" t="s">
        <v>108</v>
      </c>
      <c r="G61" s="44" t="s">
        <v>109</v>
      </c>
      <c r="H61" s="44">
        <v>30</v>
      </c>
      <c r="I61" s="44">
        <v>19</v>
      </c>
      <c r="J61" s="44">
        <v>49</v>
      </c>
      <c r="K61" s="44">
        <v>72</v>
      </c>
    </row>
    <row r="62" spans="1:11" x14ac:dyDescent="0.25">
      <c r="A62">
        <v>28</v>
      </c>
      <c r="B62" t="s">
        <v>105</v>
      </c>
      <c r="C62" t="s">
        <v>273</v>
      </c>
      <c r="D62" t="s">
        <v>60</v>
      </c>
      <c r="E62" t="s">
        <v>274</v>
      </c>
      <c r="F62" t="s">
        <v>108</v>
      </c>
      <c r="G62" t="s">
        <v>109</v>
      </c>
      <c r="H62">
        <v>2</v>
      </c>
      <c r="I62">
        <v>4</v>
      </c>
      <c r="J62">
        <v>6</v>
      </c>
      <c r="K62">
        <v>25</v>
      </c>
    </row>
    <row r="63" spans="1:11" x14ac:dyDescent="0.25">
      <c r="A63">
        <v>28</v>
      </c>
      <c r="B63" t="s">
        <v>105</v>
      </c>
      <c r="C63" t="s">
        <v>285</v>
      </c>
      <c r="D63" t="s">
        <v>60</v>
      </c>
      <c r="E63" t="s">
        <v>286</v>
      </c>
      <c r="F63" t="s">
        <v>108</v>
      </c>
      <c r="G63" t="s">
        <v>109</v>
      </c>
      <c r="H63">
        <v>4</v>
      </c>
      <c r="I63">
        <v>1</v>
      </c>
      <c r="J63">
        <v>5</v>
      </c>
      <c r="K63">
        <v>11</v>
      </c>
    </row>
    <row r="64" spans="1:11" x14ac:dyDescent="0.25">
      <c r="A64" s="44">
        <v>28</v>
      </c>
      <c r="B64" s="44" t="s">
        <v>105</v>
      </c>
      <c r="C64" s="44" t="s">
        <v>106</v>
      </c>
      <c r="D64" s="44" t="s">
        <v>60</v>
      </c>
      <c r="E64" s="44" t="s">
        <v>107</v>
      </c>
      <c r="F64" s="44" t="s">
        <v>108</v>
      </c>
      <c r="G64" s="44" t="s">
        <v>109</v>
      </c>
      <c r="H64" s="44">
        <v>292</v>
      </c>
      <c r="I64" s="44">
        <v>39</v>
      </c>
      <c r="J64" s="44">
        <v>331</v>
      </c>
      <c r="K64" s="44">
        <v>434</v>
      </c>
    </row>
    <row r="65" spans="1:12" x14ac:dyDescent="0.25">
      <c r="A65" s="44">
        <v>28</v>
      </c>
      <c r="B65" s="44" t="s">
        <v>105</v>
      </c>
      <c r="C65" s="44" t="s">
        <v>160</v>
      </c>
      <c r="D65" s="44" t="s">
        <v>60</v>
      </c>
      <c r="E65" s="44" t="s">
        <v>161</v>
      </c>
      <c r="F65" s="44" t="s">
        <v>108</v>
      </c>
      <c r="G65" s="44" t="s">
        <v>109</v>
      </c>
      <c r="H65" s="44">
        <v>16</v>
      </c>
      <c r="I65" s="44">
        <v>36</v>
      </c>
      <c r="J65" s="44">
        <v>52</v>
      </c>
      <c r="K65" s="44">
        <v>70</v>
      </c>
    </row>
    <row r="66" spans="1:12" x14ac:dyDescent="0.25">
      <c r="A66">
        <v>28</v>
      </c>
      <c r="B66" t="s">
        <v>105</v>
      </c>
      <c r="C66" t="s">
        <v>275</v>
      </c>
      <c r="D66" t="s">
        <v>60</v>
      </c>
      <c r="E66" t="s">
        <v>276</v>
      </c>
      <c r="F66" t="s">
        <v>108</v>
      </c>
      <c r="G66" t="s">
        <v>109</v>
      </c>
      <c r="H66">
        <v>4</v>
      </c>
      <c r="I66">
        <v>2</v>
      </c>
      <c r="J66">
        <v>6</v>
      </c>
      <c r="K66">
        <v>120</v>
      </c>
    </row>
    <row r="67" spans="1:12" x14ac:dyDescent="0.25">
      <c r="A67" s="44">
        <v>28</v>
      </c>
      <c r="B67" s="44" t="s">
        <v>105</v>
      </c>
      <c r="C67" s="44" t="s">
        <v>252</v>
      </c>
      <c r="D67" s="44" t="s">
        <v>60</v>
      </c>
      <c r="E67" s="44" t="s">
        <v>253</v>
      </c>
      <c r="F67" s="44" t="s">
        <v>108</v>
      </c>
      <c r="G67" s="44" t="s">
        <v>109</v>
      </c>
      <c r="H67" s="44">
        <v>2</v>
      </c>
      <c r="I67" s="44">
        <v>10</v>
      </c>
      <c r="J67" s="44">
        <v>12</v>
      </c>
      <c r="K67" s="44">
        <v>16</v>
      </c>
    </row>
    <row r="68" spans="1:12" x14ac:dyDescent="0.25">
      <c r="A68" s="44">
        <v>28</v>
      </c>
      <c r="B68" s="44" t="s">
        <v>105</v>
      </c>
      <c r="C68" s="44" t="s">
        <v>244</v>
      </c>
      <c r="D68" s="44" t="s">
        <v>60</v>
      </c>
      <c r="E68" s="44" t="s">
        <v>245</v>
      </c>
      <c r="F68" s="44" t="s">
        <v>108</v>
      </c>
      <c r="G68" s="44" t="s">
        <v>109</v>
      </c>
      <c r="H68" s="44">
        <v>7</v>
      </c>
      <c r="I68" s="44">
        <v>9</v>
      </c>
      <c r="J68" s="44">
        <v>16</v>
      </c>
      <c r="K68" s="44">
        <v>88</v>
      </c>
    </row>
    <row r="69" spans="1:12" x14ac:dyDescent="0.25">
      <c r="A69">
        <v>28</v>
      </c>
      <c r="B69" t="s">
        <v>105</v>
      </c>
      <c r="C69" t="s">
        <v>293</v>
      </c>
      <c r="D69" t="s">
        <v>60</v>
      </c>
      <c r="E69" t="s">
        <v>231</v>
      </c>
      <c r="F69" t="s">
        <v>108</v>
      </c>
      <c r="G69" t="s">
        <v>109</v>
      </c>
      <c r="H69">
        <v>2</v>
      </c>
      <c r="I69">
        <v>0</v>
      </c>
      <c r="J69">
        <v>2</v>
      </c>
      <c r="K69">
        <v>40</v>
      </c>
    </row>
    <row r="70" spans="1:12" x14ac:dyDescent="0.25">
      <c r="A70" s="44">
        <v>28</v>
      </c>
      <c r="B70" s="44" t="s">
        <v>105</v>
      </c>
      <c r="C70" s="44" t="s">
        <v>246</v>
      </c>
      <c r="D70" s="44" t="s">
        <v>60</v>
      </c>
      <c r="E70" s="44" t="s">
        <v>247</v>
      </c>
      <c r="F70" s="44" t="s">
        <v>108</v>
      </c>
      <c r="G70" s="44" t="s">
        <v>109</v>
      </c>
      <c r="H70" s="44">
        <v>7</v>
      </c>
      <c r="I70" s="44">
        <v>8</v>
      </c>
      <c r="J70" s="44">
        <v>15</v>
      </c>
      <c r="K70" s="44">
        <v>15</v>
      </c>
    </row>
    <row r="71" spans="1:12" s="72" customFormat="1" x14ac:dyDescent="0.25">
      <c r="A71" s="71">
        <v>28</v>
      </c>
      <c r="B71" s="71" t="s">
        <v>114</v>
      </c>
      <c r="C71" s="71" t="s">
        <v>224</v>
      </c>
      <c r="D71" s="71" t="s">
        <v>62</v>
      </c>
      <c r="E71" s="71" t="s">
        <v>225</v>
      </c>
      <c r="F71" s="71" t="s">
        <v>108</v>
      </c>
      <c r="G71" s="71" t="s">
        <v>109</v>
      </c>
      <c r="H71" s="71">
        <v>13</v>
      </c>
      <c r="I71" s="71">
        <v>3</v>
      </c>
      <c r="J71" s="71">
        <v>16</v>
      </c>
      <c r="K71" s="71">
        <v>22</v>
      </c>
      <c r="L71" s="72" t="s">
        <v>559</v>
      </c>
    </row>
    <row r="72" spans="1:12" x14ac:dyDescent="0.25">
      <c r="A72">
        <v>28</v>
      </c>
      <c r="B72" t="s">
        <v>114</v>
      </c>
      <c r="C72" t="s">
        <v>265</v>
      </c>
      <c r="D72" t="s">
        <v>62</v>
      </c>
      <c r="E72" t="s">
        <v>266</v>
      </c>
      <c r="F72" t="s">
        <v>108</v>
      </c>
      <c r="G72" t="s">
        <v>109</v>
      </c>
      <c r="H72">
        <v>5</v>
      </c>
      <c r="I72">
        <v>3</v>
      </c>
      <c r="J72">
        <v>8</v>
      </c>
      <c r="K72">
        <v>15</v>
      </c>
    </row>
    <row r="73" spans="1:12" x14ac:dyDescent="0.25">
      <c r="A73" s="44">
        <v>28</v>
      </c>
      <c r="B73" s="44" t="s">
        <v>114</v>
      </c>
      <c r="C73" s="44" t="s">
        <v>124</v>
      </c>
      <c r="D73" s="44" t="s">
        <v>62</v>
      </c>
      <c r="E73" s="44" t="s">
        <v>125</v>
      </c>
      <c r="F73" s="44" t="s">
        <v>108</v>
      </c>
      <c r="G73" s="44" t="s">
        <v>109</v>
      </c>
      <c r="H73" s="44">
        <v>98</v>
      </c>
      <c r="I73" s="44">
        <v>16</v>
      </c>
      <c r="J73" s="44">
        <v>114</v>
      </c>
      <c r="K73" s="44">
        <v>121</v>
      </c>
    </row>
    <row r="74" spans="1:12" x14ac:dyDescent="0.25">
      <c r="A74" s="44">
        <v>28</v>
      </c>
      <c r="B74" s="44" t="s">
        <v>137</v>
      </c>
      <c r="C74" s="44" t="s">
        <v>248</v>
      </c>
      <c r="D74" s="44" t="s">
        <v>62</v>
      </c>
      <c r="E74" s="44" t="s">
        <v>146</v>
      </c>
      <c r="F74" s="44" t="s">
        <v>108</v>
      </c>
      <c r="G74" s="44" t="s">
        <v>109</v>
      </c>
      <c r="H74" s="44">
        <v>14</v>
      </c>
      <c r="I74" s="44">
        <v>0</v>
      </c>
      <c r="J74" s="44">
        <v>14</v>
      </c>
      <c r="K74" s="44">
        <v>28</v>
      </c>
    </row>
    <row r="75" spans="1:12" x14ac:dyDescent="0.25">
      <c r="A75" s="44">
        <v>28</v>
      </c>
      <c r="B75" s="44" t="s">
        <v>114</v>
      </c>
      <c r="C75" s="44" t="s">
        <v>164</v>
      </c>
      <c r="D75" s="44" t="s">
        <v>62</v>
      </c>
      <c r="E75" s="44" t="s">
        <v>165</v>
      </c>
      <c r="F75" s="44" t="s">
        <v>108</v>
      </c>
      <c r="G75" s="44" t="s">
        <v>109</v>
      </c>
      <c r="H75" s="44">
        <v>46</v>
      </c>
      <c r="I75" s="44">
        <v>1</v>
      </c>
      <c r="J75" s="44">
        <v>47</v>
      </c>
      <c r="K75" s="44">
        <v>66</v>
      </c>
    </row>
    <row r="76" spans="1:12" x14ac:dyDescent="0.25">
      <c r="A76" s="44">
        <v>28</v>
      </c>
      <c r="B76" s="44" t="s">
        <v>114</v>
      </c>
      <c r="C76" s="44" t="s">
        <v>115</v>
      </c>
      <c r="D76" s="44" t="s">
        <v>62</v>
      </c>
      <c r="E76" s="44" t="s">
        <v>116</v>
      </c>
      <c r="F76" s="44" t="s">
        <v>108</v>
      </c>
      <c r="G76" s="44" t="s">
        <v>109</v>
      </c>
      <c r="H76" s="44">
        <v>140</v>
      </c>
      <c r="I76" s="44">
        <v>4</v>
      </c>
      <c r="J76" s="44">
        <v>144</v>
      </c>
      <c r="K76" s="44">
        <v>194</v>
      </c>
    </row>
    <row r="77" spans="1:12" x14ac:dyDescent="0.25">
      <c r="A77" s="44">
        <v>28</v>
      </c>
      <c r="B77" s="44" t="s">
        <v>114</v>
      </c>
      <c r="C77" s="44" t="s">
        <v>242</v>
      </c>
      <c r="D77" s="44" t="s">
        <v>62</v>
      </c>
      <c r="E77" s="44" t="s">
        <v>243</v>
      </c>
      <c r="F77" s="44" t="s">
        <v>108</v>
      </c>
      <c r="G77" s="44" t="s">
        <v>109</v>
      </c>
      <c r="H77" s="44">
        <v>12</v>
      </c>
      <c r="I77" s="44">
        <v>4</v>
      </c>
      <c r="J77" s="44">
        <v>16</v>
      </c>
      <c r="K77" s="44">
        <v>19</v>
      </c>
    </row>
    <row r="78" spans="1:12" x14ac:dyDescent="0.25">
      <c r="A78">
        <v>28</v>
      </c>
      <c r="B78" t="s">
        <v>114</v>
      </c>
      <c r="C78" t="s">
        <v>289</v>
      </c>
      <c r="D78" t="s">
        <v>62</v>
      </c>
      <c r="E78" t="s">
        <v>290</v>
      </c>
      <c r="F78" t="s">
        <v>108</v>
      </c>
      <c r="G78" t="s">
        <v>109</v>
      </c>
      <c r="H78">
        <v>4</v>
      </c>
      <c r="I78">
        <v>0</v>
      </c>
      <c r="J78">
        <v>4</v>
      </c>
      <c r="K78">
        <v>5</v>
      </c>
    </row>
    <row r="79" spans="1:12" x14ac:dyDescent="0.25">
      <c r="A79" s="44">
        <v>28</v>
      </c>
      <c r="B79" s="44" t="s">
        <v>114</v>
      </c>
      <c r="C79" s="44" t="s">
        <v>226</v>
      </c>
      <c r="D79" s="44" t="s">
        <v>62</v>
      </c>
      <c r="E79" s="44" t="s">
        <v>227</v>
      </c>
      <c r="F79" s="44" t="s">
        <v>108</v>
      </c>
      <c r="G79" s="44" t="s">
        <v>109</v>
      </c>
      <c r="H79" s="44">
        <v>19</v>
      </c>
      <c r="I79" s="44">
        <v>1</v>
      </c>
      <c r="J79" s="44">
        <v>20</v>
      </c>
      <c r="K79" s="44">
        <v>31</v>
      </c>
    </row>
    <row r="80" spans="1:12" x14ac:dyDescent="0.25">
      <c r="A80" s="44">
        <v>28</v>
      </c>
      <c r="B80" s="44" t="s">
        <v>114</v>
      </c>
      <c r="C80" s="44" t="s">
        <v>126</v>
      </c>
      <c r="D80" s="44" t="s">
        <v>62</v>
      </c>
      <c r="E80" s="44" t="s">
        <v>127</v>
      </c>
      <c r="F80" s="44" t="s">
        <v>108</v>
      </c>
      <c r="G80" s="44" t="s">
        <v>109</v>
      </c>
      <c r="H80" s="44">
        <v>110</v>
      </c>
      <c r="I80" s="44">
        <v>1</v>
      </c>
      <c r="J80" s="44">
        <v>111</v>
      </c>
      <c r="K80" s="44">
        <v>120</v>
      </c>
    </row>
    <row r="81" spans="1:11" x14ac:dyDescent="0.25">
      <c r="A81" s="44">
        <v>28</v>
      </c>
      <c r="B81" s="44" t="s">
        <v>137</v>
      </c>
      <c r="C81" s="44" t="s">
        <v>187</v>
      </c>
      <c r="D81" s="44" t="s">
        <v>62</v>
      </c>
      <c r="E81" s="44" t="s">
        <v>188</v>
      </c>
      <c r="F81" s="44" t="s">
        <v>108</v>
      </c>
      <c r="G81" s="44" t="s">
        <v>109</v>
      </c>
      <c r="H81" s="44">
        <v>35</v>
      </c>
      <c r="I81" s="44">
        <v>2</v>
      </c>
      <c r="J81" s="44">
        <v>37</v>
      </c>
      <c r="K81" s="44">
        <v>62</v>
      </c>
    </row>
    <row r="82" spans="1:11" x14ac:dyDescent="0.25">
      <c r="A82" s="44">
        <v>28</v>
      </c>
      <c r="B82" s="44" t="s">
        <v>114</v>
      </c>
      <c r="C82" s="44" t="s">
        <v>177</v>
      </c>
      <c r="D82" s="44" t="s">
        <v>62</v>
      </c>
      <c r="E82" s="44" t="s">
        <v>178</v>
      </c>
      <c r="F82" s="44" t="s">
        <v>108</v>
      </c>
      <c r="G82" s="44" t="s">
        <v>109</v>
      </c>
      <c r="H82" s="44">
        <v>29</v>
      </c>
      <c r="I82" s="44">
        <v>11</v>
      </c>
      <c r="J82" s="44">
        <v>40</v>
      </c>
      <c r="K82" s="44">
        <v>77</v>
      </c>
    </row>
    <row r="83" spans="1:11" x14ac:dyDescent="0.25">
      <c r="A83" s="44">
        <v>28</v>
      </c>
      <c r="B83" s="44" t="s">
        <v>114</v>
      </c>
      <c r="C83" s="44" t="s">
        <v>133</v>
      </c>
      <c r="D83" s="44" t="s">
        <v>62</v>
      </c>
      <c r="E83" s="44" t="s">
        <v>134</v>
      </c>
      <c r="F83" s="44" t="s">
        <v>108</v>
      </c>
      <c r="G83" s="44" t="s">
        <v>109</v>
      </c>
      <c r="H83" s="44">
        <v>87</v>
      </c>
      <c r="I83" s="44">
        <v>1</v>
      </c>
      <c r="J83" s="44">
        <v>88</v>
      </c>
      <c r="K83" s="44">
        <v>138</v>
      </c>
    </row>
    <row r="84" spans="1:11" x14ac:dyDescent="0.25">
      <c r="A84" s="44">
        <v>28</v>
      </c>
      <c r="B84" s="44" t="s">
        <v>114</v>
      </c>
      <c r="C84" s="44" t="s">
        <v>218</v>
      </c>
      <c r="D84" s="44" t="s">
        <v>62</v>
      </c>
      <c r="E84" s="44" t="s">
        <v>219</v>
      </c>
      <c r="F84" s="44" t="s">
        <v>108</v>
      </c>
      <c r="G84" s="44" t="s">
        <v>109</v>
      </c>
      <c r="H84" s="44">
        <v>22</v>
      </c>
      <c r="I84" s="44">
        <v>0</v>
      </c>
      <c r="J84" s="44">
        <v>22</v>
      </c>
      <c r="K84" s="44">
        <v>26</v>
      </c>
    </row>
    <row r="85" spans="1:11" x14ac:dyDescent="0.25">
      <c r="A85" s="44">
        <v>28</v>
      </c>
      <c r="B85" s="44" t="s">
        <v>114</v>
      </c>
      <c r="C85" s="44" t="s">
        <v>197</v>
      </c>
      <c r="D85" s="44" t="s">
        <v>62</v>
      </c>
      <c r="E85" s="44" t="s">
        <v>198</v>
      </c>
      <c r="F85" s="44" t="s">
        <v>108</v>
      </c>
      <c r="G85" s="44" t="s">
        <v>109</v>
      </c>
      <c r="H85" s="44">
        <v>29</v>
      </c>
      <c r="I85" s="44">
        <v>1</v>
      </c>
      <c r="J85" s="44">
        <v>30</v>
      </c>
      <c r="K85" s="44">
        <v>41</v>
      </c>
    </row>
    <row r="86" spans="1:11" x14ac:dyDescent="0.25">
      <c r="A86" s="44">
        <v>28</v>
      </c>
      <c r="B86" s="44" t="s">
        <v>137</v>
      </c>
      <c r="C86" s="44" t="s">
        <v>189</v>
      </c>
      <c r="D86" s="44" t="s">
        <v>63</v>
      </c>
      <c r="E86" s="44" t="s">
        <v>190</v>
      </c>
      <c r="F86" s="44" t="s">
        <v>108</v>
      </c>
      <c r="G86" s="44" t="s">
        <v>109</v>
      </c>
      <c r="H86" s="44">
        <v>32</v>
      </c>
      <c r="I86" s="44">
        <v>2</v>
      </c>
      <c r="J86" s="44">
        <v>34</v>
      </c>
      <c r="K86" s="44">
        <v>43</v>
      </c>
    </row>
    <row r="87" spans="1:11" x14ac:dyDescent="0.25">
      <c r="A87" s="44">
        <v>28</v>
      </c>
      <c r="B87" s="44" t="s">
        <v>137</v>
      </c>
      <c r="C87" s="44" t="s">
        <v>228</v>
      </c>
      <c r="D87" s="44" t="s">
        <v>63</v>
      </c>
      <c r="E87" s="44" t="s">
        <v>229</v>
      </c>
      <c r="F87" s="44" t="s">
        <v>108</v>
      </c>
      <c r="G87" s="44" t="s">
        <v>109</v>
      </c>
      <c r="H87" s="44">
        <v>0</v>
      </c>
      <c r="I87" s="44">
        <v>20</v>
      </c>
      <c r="J87" s="44">
        <v>20</v>
      </c>
      <c r="K87" s="44">
        <v>23</v>
      </c>
    </row>
    <row r="88" spans="1:11" x14ac:dyDescent="0.25">
      <c r="A88" s="44">
        <v>28</v>
      </c>
      <c r="B88" s="44" t="s">
        <v>105</v>
      </c>
      <c r="C88" s="44" t="s">
        <v>181</v>
      </c>
      <c r="D88" s="44" t="s">
        <v>63</v>
      </c>
      <c r="E88" s="44" t="s">
        <v>182</v>
      </c>
      <c r="F88" s="44" t="s">
        <v>108</v>
      </c>
      <c r="G88" s="44" t="s">
        <v>109</v>
      </c>
      <c r="H88" s="44">
        <v>6</v>
      </c>
      <c r="I88" s="44">
        <v>33</v>
      </c>
      <c r="J88" s="44">
        <v>39</v>
      </c>
      <c r="K88" s="44">
        <v>42</v>
      </c>
    </row>
    <row r="89" spans="1:11" x14ac:dyDescent="0.25">
      <c r="A89">
        <v>28</v>
      </c>
      <c r="B89" t="s">
        <v>137</v>
      </c>
      <c r="C89" t="s">
        <v>294</v>
      </c>
      <c r="D89" t="s">
        <v>63</v>
      </c>
      <c r="E89" t="s">
        <v>295</v>
      </c>
      <c r="F89" t="s">
        <v>108</v>
      </c>
      <c r="G89" t="s">
        <v>109</v>
      </c>
      <c r="H89">
        <v>1</v>
      </c>
      <c r="I89">
        <v>1</v>
      </c>
      <c r="J89">
        <v>2</v>
      </c>
      <c r="K89">
        <v>3</v>
      </c>
    </row>
    <row r="90" spans="1:11" x14ac:dyDescent="0.25">
      <c r="A90">
        <v>28</v>
      </c>
      <c r="B90" t="s">
        <v>105</v>
      </c>
      <c r="C90" t="s">
        <v>287</v>
      </c>
      <c r="D90" t="s">
        <v>63</v>
      </c>
      <c r="E90" t="s">
        <v>288</v>
      </c>
      <c r="F90" t="s">
        <v>108</v>
      </c>
      <c r="G90" t="s">
        <v>109</v>
      </c>
      <c r="H90">
        <v>2</v>
      </c>
      <c r="I90">
        <v>2</v>
      </c>
      <c r="J90">
        <v>4</v>
      </c>
      <c r="K90">
        <v>21</v>
      </c>
    </row>
    <row r="91" spans="1:11" x14ac:dyDescent="0.25">
      <c r="A91">
        <v>28</v>
      </c>
      <c r="B91" t="s">
        <v>137</v>
      </c>
      <c r="C91" t="s">
        <v>277</v>
      </c>
      <c r="D91" t="s">
        <v>63</v>
      </c>
      <c r="E91" t="s">
        <v>278</v>
      </c>
      <c r="F91" t="s">
        <v>108</v>
      </c>
      <c r="G91" t="s">
        <v>109</v>
      </c>
      <c r="H91">
        <v>3</v>
      </c>
      <c r="I91">
        <v>3</v>
      </c>
      <c r="J91">
        <v>6</v>
      </c>
      <c r="K91">
        <v>9</v>
      </c>
    </row>
    <row r="92" spans="1:11" x14ac:dyDescent="0.25">
      <c r="A92">
        <v>28</v>
      </c>
      <c r="B92" t="s">
        <v>137</v>
      </c>
      <c r="C92" t="s">
        <v>300</v>
      </c>
      <c r="D92" t="s">
        <v>63</v>
      </c>
      <c r="E92" t="s">
        <v>301</v>
      </c>
      <c r="F92" t="s">
        <v>108</v>
      </c>
      <c r="G92" t="s">
        <v>109</v>
      </c>
      <c r="H92">
        <v>1</v>
      </c>
      <c r="I92">
        <v>1</v>
      </c>
      <c r="J92">
        <v>2</v>
      </c>
      <c r="K92">
        <v>6</v>
      </c>
    </row>
    <row r="93" spans="1:11" x14ac:dyDescent="0.25">
      <c r="A93">
        <v>28</v>
      </c>
      <c r="B93" t="s">
        <v>137</v>
      </c>
      <c r="C93" t="s">
        <v>304</v>
      </c>
      <c r="D93" t="s">
        <v>63</v>
      </c>
      <c r="E93" t="s">
        <v>305</v>
      </c>
      <c r="F93" t="s">
        <v>108</v>
      </c>
      <c r="G93" t="s">
        <v>109</v>
      </c>
      <c r="H93">
        <v>0</v>
      </c>
      <c r="I93">
        <v>0</v>
      </c>
      <c r="J93">
        <v>0</v>
      </c>
      <c r="K93">
        <v>1</v>
      </c>
    </row>
    <row r="94" spans="1:11" x14ac:dyDescent="0.25">
      <c r="A94" s="44">
        <v>28</v>
      </c>
      <c r="B94" s="44" t="s">
        <v>137</v>
      </c>
      <c r="C94" s="44" t="s">
        <v>203</v>
      </c>
      <c r="D94" s="44" t="s">
        <v>63</v>
      </c>
      <c r="E94" s="44" t="s">
        <v>204</v>
      </c>
      <c r="F94" s="44" t="s">
        <v>108</v>
      </c>
      <c r="G94" s="44" t="s">
        <v>109</v>
      </c>
      <c r="H94" s="44">
        <v>16</v>
      </c>
      <c r="I94" s="44">
        <v>10</v>
      </c>
      <c r="J94" s="44">
        <v>26</v>
      </c>
      <c r="K94" s="44">
        <v>32</v>
      </c>
    </row>
  </sheetData>
  <sortState ref="A2:L95">
    <sortCondition ref="D2:D9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104</v>
      </c>
      <c r="C5" s="2">
        <v>1145</v>
      </c>
      <c r="D5" s="2">
        <v>1249</v>
      </c>
      <c r="G5" s="1" t="s">
        <v>9</v>
      </c>
      <c r="H5" s="2">
        <f>GETPIVOTDATA("Sum of Cx pipiens",$A$4,"Zone","LV")</f>
        <v>104</v>
      </c>
      <c r="I5" s="2">
        <f>GETPIVOTDATA("Sum of Cx tarsalis",$A$4,"Zone","LV")</f>
        <v>1145</v>
      </c>
      <c r="J5" s="2">
        <f>GETPIVOTDATA("Sum of Total CX",$A$4,"Zone","LV")</f>
        <v>1249</v>
      </c>
    </row>
    <row r="6" spans="1:10" x14ac:dyDescent="0.25">
      <c r="A6" s="1" t="s">
        <v>61</v>
      </c>
      <c r="B6" s="2">
        <v>88</v>
      </c>
      <c r="C6" s="2">
        <v>579</v>
      </c>
      <c r="D6" s="2">
        <v>667</v>
      </c>
      <c r="G6" s="1" t="s">
        <v>61</v>
      </c>
      <c r="H6" s="2">
        <f>GETPIVOTDATA("Sum of Cx pipiens",$A$4,"Zone","NE")</f>
        <v>88</v>
      </c>
      <c r="I6" s="2">
        <f>GETPIVOTDATA("Sum of Cx tarsalis",$A$4,"Zone","NE")</f>
        <v>579</v>
      </c>
      <c r="J6" s="2">
        <f>GETPIVOTDATA("Sum of Total CX",$A$4,"Zone","NE")</f>
        <v>667</v>
      </c>
    </row>
    <row r="7" spans="1:10" x14ac:dyDescent="0.25">
      <c r="A7" s="1" t="s">
        <v>60</v>
      </c>
      <c r="B7" s="2">
        <v>109</v>
      </c>
      <c r="C7" s="2">
        <v>336</v>
      </c>
      <c r="D7" s="2">
        <v>445</v>
      </c>
      <c r="G7" s="1" t="s">
        <v>60</v>
      </c>
      <c r="H7" s="2">
        <f>GETPIVOTDATA("Sum of Cx pipiens",$A$4,"Zone","NW")</f>
        <v>109</v>
      </c>
      <c r="I7" s="2">
        <f>GETPIVOTDATA("Sum of Cx tarsalis",$A$4,"Zone","NW")</f>
        <v>336</v>
      </c>
      <c r="J7" s="2">
        <f>GETPIVOTDATA("Sum of Total CX",$A$4,"Zone","NW")</f>
        <v>445</v>
      </c>
    </row>
    <row r="8" spans="1:10" x14ac:dyDescent="0.25">
      <c r="A8" s="1" t="s">
        <v>62</v>
      </c>
      <c r="B8" s="2">
        <v>48</v>
      </c>
      <c r="C8" s="2">
        <v>663</v>
      </c>
      <c r="D8" s="2">
        <v>711</v>
      </c>
      <c r="G8" s="1" t="s">
        <v>62</v>
      </c>
      <c r="H8" s="2">
        <f>GETPIVOTDATA("Sum of Cx pipiens",$A$4,"Zone","SE")</f>
        <v>48</v>
      </c>
      <c r="I8" s="2">
        <f>GETPIVOTDATA("Sum of Cx tarsalis",$A$4,"Zone","SE")</f>
        <v>663</v>
      </c>
      <c r="J8" s="2">
        <f>GETPIVOTDATA("Sum of Total CX",$A$4,"Zone","SE")</f>
        <v>711</v>
      </c>
    </row>
    <row r="9" spans="1:10" x14ac:dyDescent="0.25">
      <c r="A9" s="1" t="s">
        <v>63</v>
      </c>
      <c r="B9" s="2">
        <v>72</v>
      </c>
      <c r="C9" s="2">
        <v>61</v>
      </c>
      <c r="D9" s="2">
        <v>133</v>
      </c>
      <c r="G9" s="1" t="s">
        <v>63</v>
      </c>
      <c r="H9" s="2">
        <f>GETPIVOTDATA("Sum of Cx pipiens",$A$4,"Zone","SW")</f>
        <v>72</v>
      </c>
      <c r="I9" s="2">
        <f>GETPIVOTDATA("Sum of Cx tarsalis",$A$4,"Zone","SW")</f>
        <v>61</v>
      </c>
      <c r="J9" s="2">
        <f>GETPIVOTDATA("Sum of Total CX",$A$4,"Zone","SW")</f>
        <v>133</v>
      </c>
    </row>
    <row r="10" spans="1:10" x14ac:dyDescent="0.25">
      <c r="A10" s="1" t="s">
        <v>306</v>
      </c>
      <c r="B10" s="2">
        <v>46</v>
      </c>
      <c r="C10" s="2">
        <v>575</v>
      </c>
      <c r="D10" s="2">
        <v>621</v>
      </c>
    </row>
    <row r="11" spans="1:10" x14ac:dyDescent="0.25">
      <c r="A11" s="1" t="s">
        <v>7</v>
      </c>
      <c r="B11" s="2">
        <v>467</v>
      </c>
      <c r="C11" s="2">
        <v>3359</v>
      </c>
      <c r="D11" s="2">
        <v>3826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2F2E169E-9AE3-4B35-91C8-CE922CC358B6}"/>
</file>

<file path=customXml/itemProps2.xml><?xml version="1.0" encoding="utf-8"?>
<ds:datastoreItem xmlns:ds="http://schemas.openxmlformats.org/officeDocument/2006/customXml" ds:itemID="{94763BDA-2474-4C5D-9093-F59B1CBC0589}"/>
</file>

<file path=customXml/itemProps3.xml><?xml version="1.0" encoding="utf-8"?>
<ds:datastoreItem xmlns:ds="http://schemas.openxmlformats.org/officeDocument/2006/customXml" ds:itemID="{FBD402D7-4B7E-46D7-ACFE-3172A675E2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InfRateCS</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1225400</vt:r8>
  </property>
</Properties>
</file>